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.xml" ContentType="application/vnd.openxmlformats-officedocument.spreadsheetml.comments+xml"/>
  <Override PartName="/xl/drawings/drawing1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9" activeTab="21"/>
  </bookViews>
  <sheets>
    <sheet name="TOC" sheetId="31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Fiscal" sheetId="28" r:id="rId22"/>
    <sheet name="Fiscal2" sheetId="29" r:id="rId23"/>
    <sheet name="Fiscal3" sheetId="30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8" l="1"/>
  <c r="F36" i="28"/>
  <c r="G36" i="28"/>
  <c r="J10" i="30" l="1"/>
  <c r="J11" i="30"/>
  <c r="J12" i="30"/>
  <c r="J13" i="30"/>
  <c r="J14" i="30"/>
  <c r="J9" i="30"/>
  <c r="G4" i="29"/>
  <c r="H4" i="29"/>
  <c r="G5" i="29"/>
  <c r="H5" i="29"/>
  <c r="G6" i="29"/>
  <c r="H6" i="29"/>
  <c r="G7" i="29"/>
  <c r="H7" i="29"/>
  <c r="G8" i="29"/>
  <c r="H8" i="29"/>
  <c r="H9" i="30"/>
  <c r="F9" i="30"/>
  <c r="I12" i="30"/>
  <c r="I13" i="30"/>
  <c r="I14" i="30"/>
  <c r="I11" i="30"/>
  <c r="G12" i="30"/>
  <c r="G13" i="30"/>
  <c r="G14" i="30"/>
  <c r="G11" i="30"/>
  <c r="F13" i="30"/>
  <c r="F12" i="30"/>
  <c r="F11" i="30"/>
  <c r="F10" i="30"/>
  <c r="F14" i="30"/>
  <c r="H10" i="29"/>
  <c r="H11" i="29"/>
  <c r="H12" i="29"/>
  <c r="H9" i="29"/>
  <c r="G10" i="29"/>
  <c r="G11" i="29"/>
  <c r="G12" i="29"/>
  <c r="G9" i="29"/>
  <c r="D6" i="28"/>
  <c r="F12" i="28"/>
  <c r="G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6" i="28"/>
  <c r="F6" i="28"/>
  <c r="G6" i="28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/>
  <c r="W53" i="25"/>
  <c r="U54" i="25"/>
  <c r="W54" i="25"/>
  <c r="U55" i="25"/>
  <c r="W55" i="25"/>
  <c r="U56" i="25"/>
  <c r="U57" i="25"/>
  <c r="U58" i="25"/>
  <c r="U59" i="25"/>
  <c r="V59" i="25"/>
  <c r="U60" i="25"/>
  <c r="W60" i="25"/>
  <c r="U61" i="25"/>
  <c r="W61" i="25"/>
  <c r="U62" i="25"/>
  <c r="V62" i="25"/>
  <c r="U63" i="25"/>
  <c r="V63" i="25"/>
  <c r="U64" i="25"/>
  <c r="U65" i="25"/>
  <c r="U66" i="25"/>
  <c r="U67" i="25"/>
  <c r="V67" i="25"/>
  <c r="U68" i="25"/>
  <c r="V68" i="25"/>
  <c r="U69" i="25"/>
  <c r="W69" i="25"/>
  <c r="U70" i="25"/>
  <c r="V70" i="25"/>
  <c r="U71" i="25"/>
  <c r="V71" i="25"/>
  <c r="U72" i="25"/>
  <c r="V72" i="25"/>
  <c r="U73" i="25"/>
  <c r="V73" i="25"/>
  <c r="U74" i="25"/>
  <c r="U75" i="25"/>
  <c r="U76" i="25"/>
  <c r="W76" i="25"/>
  <c r="U77" i="25"/>
  <c r="W77" i="25"/>
  <c r="U78" i="25"/>
  <c r="V78" i="25"/>
  <c r="U79" i="25"/>
  <c r="V79" i="25"/>
  <c r="U80" i="25"/>
  <c r="W80" i="25"/>
  <c r="U81" i="25"/>
  <c r="U82" i="25"/>
  <c r="U83" i="25"/>
  <c r="V83" i="25"/>
  <c r="U84" i="25"/>
  <c r="W84" i="25"/>
  <c r="U85" i="25"/>
  <c r="W85" i="25"/>
  <c r="U86" i="25"/>
  <c r="V86" i="25"/>
  <c r="U87" i="25"/>
  <c r="V87" i="25"/>
  <c r="U88" i="25"/>
  <c r="V88" i="25"/>
  <c r="U89" i="25"/>
  <c r="V89" i="25"/>
  <c r="U90" i="25"/>
  <c r="U91" i="25"/>
  <c r="U92" i="25"/>
  <c r="W92" i="25"/>
  <c r="U93" i="25"/>
  <c r="W93" i="25"/>
  <c r="U94" i="25"/>
  <c r="W94" i="25"/>
  <c r="U95" i="25"/>
  <c r="V95" i="25"/>
  <c r="U96" i="25"/>
  <c r="W96" i="25"/>
  <c r="U97" i="25"/>
  <c r="W97" i="25"/>
  <c r="U98" i="25"/>
  <c r="U99" i="25"/>
  <c r="V99" i="25"/>
  <c r="U100" i="25"/>
  <c r="W100" i="25"/>
  <c r="U101" i="25"/>
  <c r="V101" i="25"/>
  <c r="U102" i="25"/>
  <c r="W102" i="25"/>
  <c r="U103" i="25"/>
  <c r="W103" i="25"/>
  <c r="U104" i="25"/>
  <c r="V104" i="25"/>
  <c r="U105" i="25"/>
  <c r="U106" i="25"/>
  <c r="U52" i="25"/>
  <c r="V52" i="25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/>
  <c r="R54" i="25"/>
  <c r="R55" i="25"/>
  <c r="R56" i="25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E8" i="25"/>
  <c r="E9" i="25"/>
  <c r="E10" i="25"/>
  <c r="E11" i="25"/>
  <c r="E12" i="25"/>
  <c r="E13" i="25"/>
  <c r="E14" i="25"/>
  <c r="E15" i="25"/>
  <c r="E16" i="25"/>
  <c r="E17" i="25"/>
  <c r="V57" i="25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F28" i="13"/>
  <c r="F29" i="13"/>
  <c r="F30" i="13"/>
  <c r="F31" i="13"/>
  <c r="F32" i="13"/>
  <c r="F33" i="13"/>
  <c r="F34" i="13"/>
  <c r="F35" i="13"/>
  <c r="F36" i="13"/>
  <c r="F37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V108" i="25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V109" i="25"/>
  <c r="P43" i="25"/>
  <c r="O43" i="25"/>
  <c r="D45" i="25"/>
  <c r="N44" i="25"/>
  <c r="E20" i="25"/>
  <c r="I19" i="25"/>
  <c r="P44" i="25"/>
  <c r="O44" i="25"/>
  <c r="D46" i="25"/>
  <c r="N45" i="25"/>
  <c r="E21" i="25"/>
  <c r="I20" i="25"/>
  <c r="P45" i="25"/>
  <c r="O45" i="25"/>
  <c r="D47" i="25"/>
  <c r="N46" i="25"/>
  <c r="E22" i="25"/>
  <c r="I21" i="25"/>
  <c r="P46" i="25"/>
  <c r="O46" i="25"/>
  <c r="D48" i="25"/>
  <c r="N47" i="25"/>
  <c r="E23" i="25"/>
  <c r="I22" i="25"/>
  <c r="P47" i="25"/>
  <c r="D49" i="25"/>
  <c r="N48" i="25"/>
  <c r="E24" i="25"/>
  <c r="I23" i="25"/>
  <c r="O48" i="25"/>
  <c r="P48" i="25"/>
  <c r="D50" i="25"/>
  <c r="N49" i="25"/>
  <c r="E25" i="25"/>
  <c r="I24" i="25"/>
  <c r="O49" i="25"/>
  <c r="P49" i="25"/>
  <c r="D51" i="25"/>
  <c r="N50" i="25"/>
  <c r="E26" i="25"/>
  <c r="I25" i="25"/>
  <c r="P50" i="25"/>
  <c r="O50" i="25"/>
  <c r="D52" i="25"/>
  <c r="N51" i="25"/>
  <c r="E27" i="25"/>
  <c r="I26" i="25"/>
  <c r="P51" i="25"/>
  <c r="O51" i="25"/>
  <c r="D53" i="25"/>
  <c r="N52" i="25"/>
  <c r="E28" i="25"/>
  <c r="I27" i="25"/>
  <c r="P52" i="25"/>
  <c r="O52" i="25"/>
  <c r="D54" i="25"/>
  <c r="N53" i="25"/>
  <c r="E29" i="25"/>
  <c r="I28" i="25"/>
  <c r="P53" i="25"/>
  <c r="O53" i="25"/>
  <c r="D55" i="25"/>
  <c r="N54" i="25"/>
  <c r="E30" i="25"/>
  <c r="I29" i="25"/>
  <c r="P54" i="25"/>
  <c r="O54" i="25"/>
  <c r="D56" i="25"/>
  <c r="N55" i="25"/>
  <c r="E31" i="25"/>
  <c r="I30" i="25"/>
  <c r="O55" i="25"/>
  <c r="P55" i="25"/>
  <c r="D57" i="25"/>
  <c r="N56" i="25"/>
  <c r="E32" i="25"/>
  <c r="I31" i="25"/>
  <c r="P56" i="25"/>
  <c r="O56" i="25"/>
  <c r="D58" i="25"/>
  <c r="N57" i="25"/>
  <c r="E33" i="25"/>
  <c r="I32" i="25"/>
  <c r="O57" i="25"/>
  <c r="P57" i="25"/>
  <c r="D59" i="25"/>
  <c r="N58" i="25"/>
  <c r="E34" i="25"/>
  <c r="I33" i="25"/>
  <c r="P58" i="25"/>
  <c r="O58" i="25"/>
  <c r="D60" i="25"/>
  <c r="N59" i="25"/>
  <c r="E35" i="25"/>
  <c r="I34" i="25"/>
  <c r="P59" i="25"/>
  <c r="O59" i="25"/>
  <c r="D61" i="25"/>
  <c r="N60" i="25"/>
  <c r="E36" i="25"/>
  <c r="I35" i="25"/>
  <c r="P60" i="25"/>
  <c r="O60" i="25"/>
  <c r="D62" i="25"/>
  <c r="N61" i="25"/>
  <c r="E37" i="25"/>
  <c r="I36" i="25"/>
  <c r="P61" i="25"/>
  <c r="O61" i="25"/>
  <c r="D63" i="25"/>
  <c r="N62" i="25"/>
  <c r="E38" i="25"/>
  <c r="I37" i="25"/>
  <c r="P62" i="25"/>
  <c r="O62" i="25"/>
  <c r="D64" i="25"/>
  <c r="N63" i="25"/>
  <c r="E39" i="25"/>
  <c r="I38" i="25"/>
  <c r="P63" i="25"/>
  <c r="O63" i="25"/>
  <c r="D65" i="25"/>
  <c r="N64" i="25"/>
  <c r="E40" i="25"/>
  <c r="I39" i="25"/>
  <c r="O64" i="25"/>
  <c r="P64" i="25"/>
  <c r="D66" i="25"/>
  <c r="N65" i="25"/>
  <c r="E41" i="25"/>
  <c r="I40" i="25"/>
  <c r="O65" i="25"/>
  <c r="P65" i="25"/>
  <c r="D67" i="25"/>
  <c r="N66" i="25"/>
  <c r="E42" i="25"/>
  <c r="I41" i="25"/>
  <c r="P66" i="25"/>
  <c r="O66" i="25"/>
  <c r="D68" i="25"/>
  <c r="N67" i="25"/>
  <c r="E43" i="25"/>
  <c r="K42" i="25"/>
  <c r="I42" i="25"/>
  <c r="P67" i="25"/>
  <c r="O67" i="25"/>
  <c r="D69" i="25"/>
  <c r="N68" i="25"/>
  <c r="K43" i="25"/>
  <c r="K44" i="25"/>
  <c r="K45" i="25"/>
  <c r="K46" i="25"/>
  <c r="E44" i="25"/>
  <c r="I43" i="25"/>
  <c r="L47" i="25"/>
  <c r="O47" i="25"/>
  <c r="P68" i="25"/>
  <c r="O68" i="25"/>
  <c r="D70" i="25"/>
  <c r="N69" i="25"/>
  <c r="E45" i="25"/>
  <c r="I44" i="25"/>
  <c r="P69" i="25"/>
  <c r="O69" i="25"/>
  <c r="D71" i="25"/>
  <c r="N70" i="25"/>
  <c r="E46" i="25"/>
  <c r="I45" i="25"/>
  <c r="P70" i="25"/>
  <c r="O70" i="25"/>
  <c r="D72" i="25"/>
  <c r="N71" i="25"/>
  <c r="E47" i="25"/>
  <c r="I46" i="25"/>
  <c r="O71" i="25"/>
  <c r="P71" i="25"/>
  <c r="D73" i="25"/>
  <c r="N72" i="25"/>
  <c r="E48" i="25"/>
  <c r="I47" i="25"/>
  <c r="P72" i="25"/>
  <c r="O72" i="25"/>
  <c r="D74" i="25"/>
  <c r="N73" i="25"/>
  <c r="E49" i="25"/>
  <c r="I48" i="25"/>
  <c r="O73" i="25"/>
  <c r="P73" i="25"/>
  <c r="D75" i="25"/>
  <c r="N74" i="25"/>
  <c r="E50" i="25"/>
  <c r="I49" i="25"/>
  <c r="P74" i="25"/>
  <c r="O74" i="25"/>
  <c r="D76" i="25"/>
  <c r="N75" i="25"/>
  <c r="E51" i="25"/>
  <c r="I50" i="25"/>
  <c r="P75" i="25"/>
  <c r="O75" i="25"/>
  <c r="D77" i="25"/>
  <c r="N76" i="25"/>
  <c r="E52" i="25"/>
  <c r="I51" i="25"/>
  <c r="P76" i="25"/>
  <c r="O76" i="25"/>
  <c r="D78" i="25"/>
  <c r="N77" i="25"/>
  <c r="E53" i="25"/>
  <c r="I52" i="25"/>
  <c r="P77" i="25"/>
  <c r="O77" i="25"/>
  <c r="D79" i="25"/>
  <c r="N78" i="25"/>
  <c r="E54" i="25"/>
  <c r="I53" i="25"/>
  <c r="P78" i="25"/>
  <c r="O78" i="25"/>
  <c r="D80" i="25"/>
  <c r="N79" i="25"/>
  <c r="E55" i="25"/>
  <c r="I54" i="25"/>
  <c r="P79" i="25"/>
  <c r="O79" i="25"/>
  <c r="D81" i="25"/>
  <c r="N80" i="25"/>
  <c r="E56" i="25"/>
  <c r="I55" i="25"/>
  <c r="O80" i="25"/>
  <c r="P80" i="25"/>
  <c r="D82" i="25"/>
  <c r="N81" i="25"/>
  <c r="E57" i="25"/>
  <c r="I57" i="25"/>
  <c r="I56" i="25"/>
  <c r="O81" i="25"/>
  <c r="P81" i="25"/>
  <c r="D83" i="25"/>
  <c r="N82" i="25"/>
  <c r="P82" i="25"/>
  <c r="O82" i="25"/>
  <c r="D84" i="25"/>
  <c r="N83" i="25"/>
  <c r="P83" i="25"/>
  <c r="O83" i="25"/>
  <c r="D85" i="25"/>
  <c r="N84" i="25"/>
  <c r="P84" i="25"/>
  <c r="O84" i="25"/>
  <c r="D86" i="25"/>
  <c r="N85" i="25"/>
  <c r="P85" i="25"/>
  <c r="O85" i="25"/>
  <c r="D87" i="25"/>
  <c r="N86" i="25"/>
  <c r="P86" i="25"/>
  <c r="O86" i="25"/>
  <c r="D88" i="25"/>
  <c r="N87" i="25"/>
  <c r="O87" i="25"/>
  <c r="P87" i="25"/>
  <c r="D89" i="25"/>
  <c r="N88" i="25"/>
  <c r="P88" i="25"/>
  <c r="O88" i="25"/>
  <c r="D90" i="25"/>
  <c r="N89" i="25"/>
  <c r="O89" i="25"/>
  <c r="P89" i="25"/>
  <c r="D91" i="25"/>
  <c r="N90" i="25"/>
  <c r="P90" i="25"/>
  <c r="O90" i="25"/>
  <c r="D92" i="25"/>
  <c r="N91" i="25"/>
  <c r="P91" i="25"/>
  <c r="O91" i="25"/>
  <c r="D93" i="25"/>
  <c r="N92" i="25"/>
  <c r="O92" i="25"/>
  <c r="P92" i="25"/>
  <c r="D94" i="25"/>
  <c r="N93" i="25"/>
  <c r="P93" i="25"/>
  <c r="O93" i="25"/>
  <c r="D95" i="25"/>
  <c r="N94" i="25"/>
  <c r="P94" i="25"/>
  <c r="O94" i="25"/>
  <c r="D96" i="25"/>
  <c r="N95" i="25"/>
  <c r="O95" i="25"/>
  <c r="P95" i="25"/>
  <c r="D97" i="25"/>
  <c r="N96" i="25"/>
  <c r="O96" i="25"/>
  <c r="P96" i="25"/>
  <c r="D98" i="25"/>
  <c r="N97" i="25"/>
  <c r="O97" i="25"/>
  <c r="P97" i="25"/>
  <c r="D99" i="25"/>
  <c r="N98" i="25"/>
  <c r="P98" i="25"/>
  <c r="O98" i="25"/>
  <c r="D100" i="25"/>
  <c r="N99" i="25"/>
  <c r="P99" i="25"/>
  <c r="O99" i="25"/>
  <c r="D101" i="25"/>
  <c r="N100" i="25"/>
  <c r="P100" i="25"/>
  <c r="O100" i="25"/>
  <c r="D102" i="25"/>
  <c r="N101" i="25"/>
  <c r="P101" i="25"/>
  <c r="O101" i="25"/>
  <c r="D103" i="25"/>
  <c r="N102" i="25"/>
  <c r="P102" i="25"/>
  <c r="O102" i="25"/>
  <c r="D104" i="25"/>
  <c r="N103" i="25"/>
  <c r="O103" i="25"/>
  <c r="P103" i="25"/>
  <c r="D105" i="25"/>
  <c r="N104" i="25"/>
  <c r="O104" i="25"/>
  <c r="P104" i="25"/>
  <c r="D106" i="25"/>
  <c r="N106" i="25"/>
  <c r="N105" i="25"/>
  <c r="O105" i="25"/>
  <c r="P105" i="25"/>
  <c r="P106" i="25"/>
  <c r="P108" i="25"/>
  <c r="O106" i="25"/>
  <c r="O108" i="25"/>
  <c r="O109" i="25"/>
</calcChain>
</file>

<file path=xl/comments1.xml><?xml version="1.0" encoding="utf-8"?>
<comments xmlns="http://schemas.openxmlformats.org/spreadsheetml/2006/main">
  <authors>
    <author>Yimeng Yin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From AV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1 year lag of the expected EEC in the AV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AV2016 pdf p75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6220076
</t>
        </r>
      </text>
    </comment>
  </commentList>
</comments>
</file>

<file path=xl/comments2.xml><?xml version="1.0" encoding="utf-8"?>
<comments xmlns="http://schemas.openxmlformats.org/spreadsheetml/2006/main">
  <authors>
    <author>Yimeng Yin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</commentList>
</comments>
</file>

<file path=xl/sharedStrings.xml><?xml version="1.0" encoding="utf-8"?>
<sst xmlns="http://schemas.openxmlformats.org/spreadsheetml/2006/main" count="748" uniqueCount="301">
  <si>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</si>
  <si>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</si>
  <si>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</si>
  <si>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</si>
  <si>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</si>
  <si>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</si>
  <si>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</si>
  <si>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</si>
  <si>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</si>
  <si>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</si>
  <si>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</si>
  <si>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</si>
  <si>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</si>
  <si>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</si>
  <si>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</si>
  <si>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</si>
  <si>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</si>
  <si>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</si>
  <si>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</si>
  <si>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</si>
  <si>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</si>
  <si>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</si>
  <si>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</si>
  <si>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</si>
  <si>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</si>
  <si>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</si>
  <si>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</si>
  <si>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</si>
  <si>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</si>
  <si>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</si>
  <si>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</si>
  <si>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</si>
  <si>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</si>
  <si>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</si>
  <si>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</si>
  <si>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</si>
  <si>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</si>
  <si>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</si>
  <si>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</si>
  <si>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</si>
  <si>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</si>
  <si>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</si>
  <si>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</si>
  <si>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</si>
  <si>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</si>
  <si>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</si>
  <si>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</si>
  <si>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</si>
  <si>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</si>
  <si>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</si>
  <si>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</si>
  <si>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</si>
  <si>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</si>
  <si>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</si>
  <si>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</si>
  <si>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</si>
  <si>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</si>
  <si>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</si>
  <si>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</si>
  <si>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</si>
  <si>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</si>
  <si>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</si>
  <si>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</si>
  <si>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</si>
  <si>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</si>
  <si>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</si>
  <si>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</si>
  <si>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</si>
  <si>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</si>
  <si>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</si>
  <si>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</si>
  <si>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</si>
  <si>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</si>
  <si>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</si>
  <si>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</si>
  <si>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</si>
  <si>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</si>
  <si>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</si>
  <si>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</si>
  <si>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</si>
  <si>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</si>
  <si>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</si>
  <si>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</si>
  <si>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</si>
  <si>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</si>
  <si>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</si>
  <si>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</si>
  <si>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</si>
  <si>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</si>
  <si>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</si>
  <si>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</si>
  <si>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</si>
  <si>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</si>
  <si>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</si>
  <si>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</si>
  <si>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</si>
  <si>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</si>
  <si>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</si>
  <si>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</si>
  <si>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</si>
  <si>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</si>
  <si>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</si>
  <si>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</si>
  <si>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</si>
  <si>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</si>
  <si>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</si>
  <si>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</si>
  <si>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</si>
  <si>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</si>
  <si>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</si>
  <si>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</si>
  <si>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</si>
  <si>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</si>
  <si>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</si>
  <si>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</si>
  <si>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</si>
  <si>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</si>
  <si>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</si>
  <si>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</si>
  <si>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</si>
  <si>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</si>
  <si>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</si>
  <si>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</si>
  <si>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</si>
  <si>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</si>
  <si>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</si>
  <si>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</si>
  <si>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</si>
  <si>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</si>
  <si>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</si>
  <si>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</si>
  <si>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</si>
  <si>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</si>
  <si>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</si>
  <si>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</si>
  <si>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</si>
  <si>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</si>
  <si>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</si>
  <si>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</si>
  <si>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</si>
  <si>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</si>
  <si>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</si>
  <si>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</si>
  <si>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</si>
  <si>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</si>
  <si>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</si>
  <si>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</si>
  <si>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</si>
  <si>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</si>
  <si>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</si>
  <si>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</si>
  <si>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</si>
  <si>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</si>
  <si>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</si>
  <si>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</si>
  <si>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</si>
  <si>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</si>
  <si>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</si>
  <si>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</si>
  <si>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</si>
  <si>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</si>
  <si>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</si>
  <si>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</si>
  <si>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</si>
  <si>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</si>
  <si>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</si>
  <si>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</si>
  <si>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</si>
  <si>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</si>
  <si>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</si>
  <si>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</si>
  <si>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</si>
  <si>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</si>
  <si>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</si>
  <si>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</si>
  <si>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</si>
  <si>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</si>
  <si>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</si>
  <si>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</si>
  <si>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</si>
  <si>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</si>
  <si>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</si>
  <si>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</si>
  <si>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</si>
  <si>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</si>
  <si>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</si>
  <si>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</si>
  <si>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</si>
  <si>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</si>
  <si>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</si>
  <si>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</si>
  <si>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</si>
  <si>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</si>
  <si>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</si>
  <si>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</si>
  <si>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</si>
  <si>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</si>
  <si>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</si>
  <si>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</si>
  <si>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</si>
  <si>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</si>
  <si>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</si>
  <si>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</si>
  <si>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</si>
  <si>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</si>
  <si>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</si>
  <si>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</si>
  <si>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</si>
  <si>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</si>
  <si>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</si>
  <si>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</si>
  <si>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</si>
  <si>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</si>
  <si>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</si>
  <si>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</si>
  <si>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</si>
  <si>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</si>
  <si>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</si>
  <si>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</si>
  <si>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</si>
  <si>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</si>
  <si>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</si>
  <si>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</si>
  <si>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</si>
  <si>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</si>
  <si>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</si>
  <si>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</si>
  <si>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</si>
  <si>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 Actuarial Accrued Liability</t>
  </si>
  <si>
    <t>amort.method</t>
  </si>
  <si>
    <t>cd</t>
  </si>
  <si>
    <t>cp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</si>
  <si>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</si>
  <si>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</si>
  <si>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</si>
  <si>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</si>
  <si>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</si>
  <si>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</si>
  <si>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</si>
  <si>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</si>
  <si>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</si>
  <si>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</si>
  <si>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</si>
  <si>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</si>
  <si>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</si>
  <si>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</si>
  <si>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</si>
  <si>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</si>
  <si>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</si>
  <si>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</si>
  <si>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</si>
  <si>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</si>
  <si>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</si>
  <si>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</si>
  <si>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</si>
  <si>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</si>
  <si>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</si>
  <si>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</si>
  <si>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</si>
  <si>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</si>
  <si>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</si>
  <si>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</si>
  <si>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</si>
  <si>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</si>
  <si>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ERC including Health subsidy</t>
  </si>
  <si>
    <t>FY ending in</t>
  </si>
  <si>
    <t>model year</t>
  </si>
  <si>
    <t>actual EEC + ERC of pension</t>
  </si>
  <si>
    <t>expected EEC</t>
  </si>
  <si>
    <t>Est. pensin ERC / total ERC</t>
  </si>
  <si>
    <t>ERC including Health subsidy
(AV)</t>
  </si>
  <si>
    <t>ERC including health subsidy
(budget)</t>
  </si>
  <si>
    <t>LAFPP</t>
  </si>
  <si>
    <t>LACERS</t>
  </si>
  <si>
    <t>growth rate</t>
  </si>
  <si>
    <t>ADC(?) of pension</t>
  </si>
  <si>
    <t>ERC:
LACERS/LAFPP</t>
  </si>
  <si>
    <t>estimated actual ERC:
(actual EEC+ERC) - expected EEC</t>
  </si>
  <si>
    <t>165,691,57</t>
  </si>
  <si>
    <t>t56</t>
  </si>
  <si>
    <t>th</t>
  </si>
  <si>
    <t>source: AV16 pdf p78</t>
  </si>
  <si>
    <t>I130</t>
  </si>
  <si>
    <t>t7</t>
  </si>
  <si>
    <t>K13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</si>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</sst>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0" fillId="0" borderId="0" xfId="0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1" fontId="0" fillId="0" borderId="0" xfId="2" applyNumberFormat="1" applyFont="1"/>
    <xf numFmtId="0" fontId="0" fillId="0" borderId="0" xfId="0" applyBorder="1"/>
    <xf numFmtId="1" fontId="16" fillId="0" borderId="0" xfId="0" applyNumberFormat="1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right" vertical="center" wrapText="1" indent="2"/>
    </xf>
    <xf numFmtId="3" fontId="16" fillId="0" borderId="0" xfId="0" applyNumberFormat="1" applyFont="1" applyBorder="1" applyAlignment="1">
      <alignment horizontal="center" vertical="center" wrapText="1"/>
    </xf>
    <xf numFmtId="9" fontId="16" fillId="0" borderId="0" xfId="2" applyFont="1" applyBorder="1" applyAlignment="1">
      <alignment horizontal="center" vertical="center" wrapText="1"/>
    </xf>
    <xf numFmtId="165" fontId="16" fillId="0" borderId="0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6" fillId="0" borderId="2" xfId="0" applyFont="1" applyBorder="1" applyAlignment="1">
      <alignment horizontal="left" vertical="center" wrapText="1" indent="2"/>
    </xf>
    <xf numFmtId="1" fontId="16" fillId="0" borderId="2" xfId="0" applyNumberFormat="1" applyFont="1" applyBorder="1" applyAlignment="1">
      <alignment horizontal="right" vertical="center" wrapText="1" indent="1"/>
    </xf>
    <xf numFmtId="0" fontId="16" fillId="0" borderId="0" xfId="0" applyFont="1" applyAlignment="1">
      <alignment horizontal="left" vertical="center" wrapText="1" indent="2"/>
    </xf>
    <xf numFmtId="1" fontId="16" fillId="0" borderId="0" xfId="0" applyNumberFormat="1" applyFont="1" applyAlignment="1">
      <alignment horizontal="right" vertical="center" wrapText="1" indent="1"/>
    </xf>
    <xf numFmtId="0" fontId="16" fillId="0" borderId="0" xfId="0" applyFont="1" applyAlignment="1">
      <alignment horizontal="left" vertical="top" wrapText="1" indent="1"/>
    </xf>
    <xf numFmtId="1" fontId="16" fillId="0" borderId="1" xfId="0" applyNumberFormat="1" applyFont="1" applyBorder="1" applyAlignment="1">
      <alignment horizontal="right" vertical="center" wrapText="1" indent="1"/>
    </xf>
    <xf numFmtId="1" fontId="0" fillId="0" borderId="0" xfId="0" applyNumberFormat="1" applyAlignment="1">
      <alignment horizontal="center" vertical="center"/>
    </xf>
    <xf numFmtId="1" fontId="16" fillId="0" borderId="2" xfId="0" applyNumberFormat="1" applyFont="1" applyBorder="1" applyAlignment="1">
      <alignment horizontal="right" vertical="center" wrapText="1"/>
    </xf>
    <xf numFmtId="1" fontId="16" fillId="0" borderId="0" xfId="0" applyNumberFormat="1" applyFont="1" applyAlignment="1">
      <alignment horizontal="right" vertical="center" wrapText="1"/>
    </xf>
    <xf numFmtId="1" fontId="16" fillId="0" borderId="1" xfId="0" applyNumberFormat="1" applyFont="1" applyBorder="1" applyAlignment="1">
      <alignment horizontal="right" vertical="center" wrapText="1"/>
    </xf>
    <xf numFmtId="1" fontId="16" fillId="0" borderId="0" xfId="0" applyNumberFormat="1" applyFont="1" applyAlignment="1">
      <alignment vertical="center" wrapText="1"/>
    </xf>
    <xf numFmtId="1" fontId="14" fillId="0" borderId="1" xfId="0" applyNumberFormat="1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1" fontId="16" fillId="0" borderId="2" xfId="0" applyNumberFormat="1" applyFont="1" applyBorder="1" applyAlignment="1">
      <alignment vertical="center" wrapText="1"/>
    </xf>
    <xf numFmtId="1" fontId="0" fillId="0" borderId="0" xfId="0" applyNumberFormat="1" applyAlignment="1"/>
    <xf numFmtId="1" fontId="16" fillId="0" borderId="2" xfId="0" applyNumberFormat="1" applyFont="1" applyBorder="1" applyAlignment="1">
      <alignment wrapText="1"/>
    </xf>
    <xf numFmtId="1" fontId="0" fillId="0" borderId="0" xfId="0" applyNumberFormat="1" applyAlignment="1">
      <alignment horizontal="right" vertical="center"/>
    </xf>
    <xf numFmtId="1" fontId="14" fillId="0" borderId="1" xfId="0" applyNumberFormat="1" applyFont="1" applyBorder="1" applyAlignment="1">
      <alignment horizontal="right" vertical="center" wrapText="1"/>
    </xf>
    <xf numFmtId="1" fontId="14" fillId="0" borderId="0" xfId="0" applyNumberFormat="1" applyFont="1" applyBorder="1" applyAlignment="1">
      <alignment horizontal="right" vertical="center" wrapText="1"/>
    </xf>
    <xf numFmtId="1" fontId="16" fillId="0" borderId="2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7</xdr:row>
      <xdr:rowOff>57150</xdr:rowOff>
    </xdr:from>
    <xdr:to>
      <xdr:col>23</xdr:col>
      <xdr:colOff>514350</xdr:colOff>
      <xdr:row>40</xdr:row>
      <xdr:rowOff>153035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17F8D-B860-40A3-8350-AF9CE6B6D8C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1009650"/>
          <a:ext cx="6400800" cy="638238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40</xdr:row>
      <xdr:rowOff>133350</xdr:rowOff>
    </xdr:from>
    <xdr:to>
      <xdr:col>23</xdr:col>
      <xdr:colOff>419100</xdr:colOff>
      <xdr:row>75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5E8274-BA4A-4C79-9D15-7B4D7974442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7562850"/>
          <a:ext cx="6229350" cy="664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15</xdr:row>
      <xdr:rowOff>66675</xdr:rowOff>
    </xdr:from>
    <xdr:to>
      <xdr:col>8</xdr:col>
      <xdr:colOff>266700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DB36F5-0252-44FB-B5B2-0B24476D638E}"/>
            </a:ext>
          </a:extLst>
        </xdr:cNvPr>
        <xdr:cNvSpPr txBox="1"/>
      </xdr:nvSpPr>
      <xdr:spPr>
        <a:xfrm>
          <a:off x="1009650" y="3228975"/>
          <a:ext cx="67056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</a:t>
          </a:r>
          <a:r>
            <a:rPr lang="en-US" sz="1100" baseline="0"/>
            <a:t> Assume pension ERC accounts for 75% of the total ERC (pension + health).</a:t>
          </a:r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15</xdr:row>
      <xdr:rowOff>47625</xdr:rowOff>
    </xdr:from>
    <xdr:to>
      <xdr:col>8</xdr:col>
      <xdr:colOff>1104900</xdr:colOff>
      <xdr:row>19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2900EC-116D-4794-9940-434685ED4D6F}"/>
            </a:ext>
          </a:extLst>
        </xdr:cNvPr>
        <xdr:cNvSpPr txBox="1"/>
      </xdr:nvSpPr>
      <xdr:spPr>
        <a:xfrm>
          <a:off x="1428750" y="3286125"/>
          <a:ext cx="8496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assume the total contribution of LACERS is about 85% of </a:t>
          </a:r>
          <a:r>
            <a:rPr lang="en-US" altLang="zh-CN" sz="1100" baseline="0"/>
            <a:t>LAPFF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285</v>
      </c>
    </row>
    <row r="3" spans="1:2" x14ac:dyDescent="0.25">
      <c r="A3" s="33" t="s">
        <v>17</v>
      </c>
      <c r="B3" s="32" t="s">
        <v>16</v>
      </c>
    </row>
    <row r="4" spans="1:2" x14ac:dyDescent="0.25">
      <c r="A4" s="33" t="s">
        <v>19</v>
      </c>
      <c r="B4" s="32" t="s">
        <v>18</v>
      </c>
    </row>
    <row r="5" spans="1:2" x14ac:dyDescent="0.25">
      <c r="A5" s="33" t="s">
        <v>21</v>
      </c>
      <c r="B5" s="32" t="s">
        <v>20</v>
      </c>
    </row>
    <row r="6" spans="1:2" x14ac:dyDescent="0.25">
      <c r="A6" s="33" t="s">
        <v>23</v>
      </c>
      <c r="B6" s="32" t="s">
        <v>22</v>
      </c>
    </row>
    <row r="7" spans="1:2" x14ac:dyDescent="0.25">
      <c r="A7" s="33" t="s">
        <v>25</v>
      </c>
      <c r="B7" s="32" t="s">
        <v>24</v>
      </c>
    </row>
    <row r="8" spans="1:2" x14ac:dyDescent="0.25">
      <c r="A8" s="33" t="s">
        <v>27</v>
      </c>
      <c r="B8" s="32" t="s">
        <v>286</v>
      </c>
    </row>
    <row r="9" spans="1:2" x14ac:dyDescent="0.25">
      <c r="A9" s="33" t="s">
        <v>28</v>
      </c>
      <c r="B9" s="32" t="s">
        <v>26</v>
      </c>
    </row>
    <row r="10" spans="1:2" x14ac:dyDescent="0.25">
      <c r="A10" s="33" t="s">
        <v>30</v>
      </c>
      <c r="B10" s="32" t="s">
        <v>29</v>
      </c>
    </row>
    <row r="11" spans="1:2" x14ac:dyDescent="0.25">
      <c r="A11" s="33" t="s">
        <v>32</v>
      </c>
      <c r="B11" s="32" t="s">
        <v>31</v>
      </c>
    </row>
    <row r="12" spans="1:2" x14ac:dyDescent="0.25">
      <c r="A12" s="33" t="s">
        <v>33</v>
      </c>
      <c r="B12" s="32" t="s">
        <v>34</v>
      </c>
    </row>
    <row r="13" spans="1:2" x14ac:dyDescent="0.25">
      <c r="A13" s="33" t="s">
        <v>35</v>
      </c>
      <c r="B13" s="32" t="s">
        <v>36</v>
      </c>
    </row>
    <row r="14" spans="1:2" x14ac:dyDescent="0.25">
      <c r="A14" s="33" t="s">
        <v>37</v>
      </c>
      <c r="B14" s="32" t="s">
        <v>287</v>
      </c>
    </row>
    <row r="15" spans="1:2" x14ac:dyDescent="0.25">
      <c r="A15" s="33" t="s">
        <v>38</v>
      </c>
      <c r="B15" s="32" t="s">
        <v>288</v>
      </c>
    </row>
    <row r="16" spans="1:2" x14ac:dyDescent="0.25">
      <c r="A16" s="33" t="s">
        <v>40</v>
      </c>
      <c r="B16" s="32" t="s">
        <v>39</v>
      </c>
    </row>
    <row r="17" spans="1:2" x14ac:dyDescent="0.25">
      <c r="A17" s="33" t="s">
        <v>42</v>
      </c>
      <c r="B17" s="32" t="s">
        <v>41</v>
      </c>
    </row>
    <row r="18" spans="1:2" x14ac:dyDescent="0.25">
      <c r="A18" s="33" t="s">
        <v>44</v>
      </c>
      <c r="B18" s="32" t="s">
        <v>43</v>
      </c>
    </row>
    <row r="19" spans="1:2" x14ac:dyDescent="0.25">
      <c r="A19" s="33" t="s">
        <v>289</v>
      </c>
      <c r="B19" s="32" t="s">
        <v>45</v>
      </c>
    </row>
    <row r="20" spans="1:2" x14ac:dyDescent="0.25">
      <c r="A20" s="33" t="s">
        <v>290</v>
      </c>
      <c r="B20" s="32" t="s">
        <v>291</v>
      </c>
    </row>
    <row r="21" spans="1:2" x14ac:dyDescent="0.25">
      <c r="A21" s="33" t="s">
        <v>292</v>
      </c>
      <c r="B21" s="32" t="s">
        <v>293</v>
      </c>
    </row>
    <row r="22" spans="1:2" x14ac:dyDescent="0.25">
      <c r="A22" s="33" t="s">
        <v>294</v>
      </c>
      <c r="B22" s="32" t="s">
        <v>295</v>
      </c>
    </row>
    <row r="23" spans="1:2" x14ac:dyDescent="0.25">
      <c r="A23" s="33" t="s">
        <v>296</v>
      </c>
      <c r="B23" s="32" t="s">
        <v>297</v>
      </c>
    </row>
    <row r="24" spans="1:2" x14ac:dyDescent="0.25">
      <c r="A24" s="33" t="s">
        <v>298</v>
      </c>
      <c r="B24" s="32" t="s">
        <v>299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D10" sqref="D10:G10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47</v>
      </c>
      <c r="C3" s="36" t="s">
        <v>48</v>
      </c>
      <c r="D3" s="36" t="s">
        <v>49</v>
      </c>
      <c r="E3" s="36" t="s">
        <v>50</v>
      </c>
      <c r="F3" s="36" t="s">
        <v>51</v>
      </c>
      <c r="G3" s="36" t="s">
        <v>52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53</v>
      </c>
      <c r="B5" s="172" t="s">
        <v>55</v>
      </c>
      <c r="C5" s="173"/>
      <c r="D5" s="170" t="s">
        <v>54</v>
      </c>
      <c r="E5" s="170"/>
      <c r="F5" s="170"/>
      <c r="G5" s="42" t="s">
        <v>75</v>
      </c>
      <c r="H5" s="42"/>
      <c r="I5" s="42"/>
    </row>
    <row r="6" spans="1:9" ht="63" customHeight="1" x14ac:dyDescent="0.25">
      <c r="A6" s="41" t="s">
        <v>114</v>
      </c>
      <c r="B6" s="46" t="s">
        <v>115</v>
      </c>
      <c r="C6" s="46" t="s">
        <v>115</v>
      </c>
      <c r="D6" s="45" t="s">
        <v>116</v>
      </c>
      <c r="E6" s="46" t="s">
        <v>115</v>
      </c>
      <c r="F6" s="174" t="s">
        <v>117</v>
      </c>
      <c r="G6" s="174"/>
      <c r="H6" s="42"/>
      <c r="I6" s="42"/>
    </row>
    <row r="7" spans="1:9" ht="60" customHeight="1" x14ac:dyDescent="0.25">
      <c r="A7" s="41" t="s">
        <v>102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57</v>
      </c>
      <c r="B9" s="38" t="s">
        <v>58</v>
      </c>
      <c r="C9" s="38" t="s">
        <v>59</v>
      </c>
      <c r="D9" s="171" t="s">
        <v>60</v>
      </c>
      <c r="E9" s="171"/>
      <c r="F9" s="38" t="s">
        <v>61</v>
      </c>
      <c r="G9" s="38" t="s">
        <v>62</v>
      </c>
    </row>
    <row r="10" spans="1:9" ht="135" customHeight="1" x14ac:dyDescent="0.25">
      <c r="A10" s="67" t="s">
        <v>146</v>
      </c>
      <c r="B10" s="175" t="s">
        <v>148</v>
      </c>
      <c r="C10" s="175"/>
      <c r="D10" s="175" t="s">
        <v>147</v>
      </c>
      <c r="E10" s="175"/>
      <c r="F10" s="175"/>
      <c r="G10" s="175"/>
    </row>
    <row r="11" spans="1:9" x14ac:dyDescent="0.25">
      <c r="A11" s="13"/>
      <c r="B11" s="37"/>
      <c r="C11" s="37"/>
    </row>
    <row r="12" spans="1:9" ht="123" customHeight="1" x14ac:dyDescent="0.25">
      <c r="A12" s="67" t="s">
        <v>118</v>
      </c>
      <c r="B12" s="171" t="s">
        <v>104</v>
      </c>
      <c r="C12" s="173"/>
      <c r="D12" s="171" t="s">
        <v>105</v>
      </c>
      <c r="E12" s="171"/>
      <c r="F12" s="171" t="s">
        <v>106</v>
      </c>
      <c r="G12" s="171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56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G37" sqref="G37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83</v>
      </c>
      <c r="B2" s="26" t="s">
        <v>100</v>
      </c>
    </row>
    <row r="3" spans="1:14" x14ac:dyDescent="0.25">
      <c r="A3" s="6" t="s">
        <v>84</v>
      </c>
      <c r="B3" s="26" t="s">
        <v>101</v>
      </c>
    </row>
    <row r="5" spans="1:14" x14ac:dyDescent="0.25">
      <c r="A5" s="176" t="s">
        <v>87</v>
      </c>
      <c r="B5" s="177" t="s">
        <v>88</v>
      </c>
      <c r="C5" s="177"/>
      <c r="D5" s="177"/>
      <c r="E5" s="177" t="s">
        <v>89</v>
      </c>
      <c r="F5" s="177"/>
      <c r="G5" s="177"/>
    </row>
    <row r="6" spans="1:14" x14ac:dyDescent="0.25">
      <c r="A6" s="176"/>
      <c r="B6" s="57" t="s">
        <v>90</v>
      </c>
      <c r="C6" s="57" t="s">
        <v>91</v>
      </c>
      <c r="D6" s="58" t="s">
        <v>92</v>
      </c>
      <c r="E6" s="59" t="s">
        <v>90</v>
      </c>
      <c r="F6" s="57" t="s">
        <v>91</v>
      </c>
      <c r="G6" s="56" t="s">
        <v>92</v>
      </c>
    </row>
    <row r="7" spans="1:14" x14ac:dyDescent="0.25">
      <c r="A7" s="61" t="s">
        <v>93</v>
      </c>
      <c r="B7" s="62" t="s">
        <v>94</v>
      </c>
      <c r="C7" s="62" t="s">
        <v>95</v>
      </c>
      <c r="D7" s="62" t="s">
        <v>96</v>
      </c>
      <c r="E7" s="62" t="s">
        <v>97</v>
      </c>
      <c r="F7" s="62" t="s">
        <v>98</v>
      </c>
      <c r="G7" s="62" t="s">
        <v>99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C33" sqref="C3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83</v>
      </c>
      <c r="B2" t="s">
        <v>85</v>
      </c>
    </row>
    <row r="3" spans="1:7" x14ac:dyDescent="0.25">
      <c r="A3" s="6" t="s">
        <v>84</v>
      </c>
      <c r="B3" s="26" t="s">
        <v>113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81</v>
      </c>
      <c r="B6" s="69" t="s">
        <v>107</v>
      </c>
      <c r="C6" s="69" t="s">
        <v>108</v>
      </c>
      <c r="D6" s="69" t="s">
        <v>109</v>
      </c>
      <c r="E6" s="69" t="s">
        <v>110</v>
      </c>
      <c r="F6" s="69" t="s">
        <v>111</v>
      </c>
      <c r="G6" s="69" t="s">
        <v>112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207" customHeight="1" x14ac:dyDescent="0.25">
      <c r="A4" s="67" t="s">
        <v>135</v>
      </c>
      <c r="B4" s="86" t="s">
        <v>134</v>
      </c>
      <c r="C4" s="8" t="s">
        <v>136</v>
      </c>
      <c r="D4" s="76" t="s">
        <v>119</v>
      </c>
      <c r="E4" s="14" t="s">
        <v>133</v>
      </c>
      <c r="F4" s="171" t="s">
        <v>120</v>
      </c>
      <c r="G4" s="173"/>
    </row>
    <row r="5" spans="1:7" ht="129" customHeight="1" x14ac:dyDescent="0.25">
      <c r="A5" s="67" t="s">
        <v>137</v>
      </c>
      <c r="B5" s="86" t="s">
        <v>134</v>
      </c>
      <c r="C5" s="8" t="s">
        <v>136</v>
      </c>
      <c r="D5" s="76" t="s">
        <v>139</v>
      </c>
      <c r="E5" s="14" t="s">
        <v>138</v>
      </c>
      <c r="F5" s="171" t="s">
        <v>140</v>
      </c>
      <c r="G5" s="171"/>
    </row>
    <row r="6" spans="1:7" ht="78" customHeight="1" x14ac:dyDescent="0.25">
      <c r="A6" s="178" t="s">
        <v>163</v>
      </c>
      <c r="B6" s="178"/>
      <c r="C6" s="178"/>
      <c r="D6" s="178"/>
      <c r="E6" s="178"/>
      <c r="F6" s="178"/>
      <c r="G6" s="178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K39" sqref="K39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123</v>
      </c>
    </row>
    <row r="5" spans="1:9" x14ac:dyDescent="0.25">
      <c r="A5" s="79" t="s">
        <v>81</v>
      </c>
      <c r="B5" s="79" t="s">
        <v>142</v>
      </c>
      <c r="C5" s="79" t="s">
        <v>143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8" sqref="B18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122</v>
      </c>
    </row>
    <row r="5" spans="1:9" x14ac:dyDescent="0.25">
      <c r="A5" s="79" t="s">
        <v>93</v>
      </c>
      <c r="B5" s="79" t="s">
        <v>144</v>
      </c>
      <c r="C5" s="79" t="s">
        <v>145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94.5" customHeight="1" x14ac:dyDescent="0.25">
      <c r="A4" s="67" t="s">
        <v>125</v>
      </c>
      <c r="B4" s="179" t="s">
        <v>131</v>
      </c>
      <c r="C4" s="179"/>
      <c r="D4" s="179"/>
      <c r="E4" s="179"/>
      <c r="F4" s="179"/>
      <c r="G4" s="179"/>
    </row>
    <row r="5" spans="1:7" ht="114" customHeight="1" x14ac:dyDescent="0.25">
      <c r="A5" s="67" t="s">
        <v>124</v>
      </c>
      <c r="B5" s="172" t="s">
        <v>126</v>
      </c>
      <c r="C5" s="172"/>
      <c r="D5" s="172"/>
      <c r="E5" s="172"/>
      <c r="F5" s="172"/>
      <c r="G5" s="172"/>
    </row>
    <row r="7" spans="1:7" ht="304.5" customHeight="1" x14ac:dyDescent="0.25">
      <c r="A7" s="180" t="s">
        <v>198</v>
      </c>
      <c r="B7" s="16" t="s">
        <v>73</v>
      </c>
      <c r="C7" s="8" t="s">
        <v>72</v>
      </c>
      <c r="D7" s="171" t="s">
        <v>70</v>
      </c>
      <c r="E7" s="173"/>
      <c r="F7" s="8" t="s">
        <v>61</v>
      </c>
      <c r="G7" s="8" t="s">
        <v>71</v>
      </c>
    </row>
    <row r="8" spans="1:7" ht="142.5" customHeight="1" x14ac:dyDescent="0.25">
      <c r="A8" s="180"/>
      <c r="B8" s="181" t="s">
        <v>199</v>
      </c>
      <c r="C8" s="182"/>
      <c r="D8" s="182"/>
      <c r="E8" s="182"/>
      <c r="F8" s="182"/>
      <c r="G8" s="182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I26" sqref="I26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83</v>
      </c>
      <c r="B2" s="22" t="s">
        <v>121</v>
      </c>
    </row>
    <row r="3" spans="1:5" x14ac:dyDescent="0.25">
      <c r="A3" s="85" t="s">
        <v>84</v>
      </c>
      <c r="B3" s="23" t="s">
        <v>122</v>
      </c>
      <c r="C3" s="23"/>
      <c r="D3" s="23"/>
    </row>
    <row r="5" spans="1:5" x14ac:dyDescent="0.25">
      <c r="A5" s="82" t="s">
        <v>93</v>
      </c>
      <c r="B5" s="82" t="s">
        <v>127</v>
      </c>
      <c r="C5" s="82" t="s">
        <v>128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8.0000000000000004E-4</v>
      </c>
      <c r="D9" s="28"/>
      <c r="E9" s="28"/>
    </row>
    <row r="10" spans="1:5" x14ac:dyDescent="0.25">
      <c r="A10" s="84">
        <v>40</v>
      </c>
      <c r="B10" s="55">
        <v>1.5E-3</v>
      </c>
      <c r="C10" s="55">
        <v>2.2000000000000001E-3</v>
      </c>
      <c r="D10" s="28"/>
      <c r="E10" s="28"/>
    </row>
    <row r="11" spans="1:5" x14ac:dyDescent="0.25">
      <c r="A11" s="84">
        <v>45</v>
      </c>
      <c r="B11" s="55">
        <v>2.3E-3</v>
      </c>
      <c r="C11" s="55">
        <v>3.5999999999999999E-3</v>
      </c>
      <c r="D11" s="28"/>
      <c r="E11" s="28"/>
    </row>
    <row r="12" spans="1:5" x14ac:dyDescent="0.25">
      <c r="A12" s="84">
        <v>50</v>
      </c>
      <c r="B12" s="55">
        <v>2.8E-3</v>
      </c>
      <c r="C12" s="55">
        <v>4.5999999999999999E-3</v>
      </c>
      <c r="D12" s="28"/>
      <c r="E12" s="28"/>
    </row>
    <row r="13" spans="1:5" x14ac:dyDescent="0.25">
      <c r="A13" s="84">
        <v>55</v>
      </c>
      <c r="B13" s="55">
        <v>1.0200000000000001E-2</v>
      </c>
      <c r="C13" s="55">
        <v>8.0000000000000002E-3</v>
      </c>
      <c r="D13" s="28"/>
      <c r="E13" s="28"/>
    </row>
    <row r="14" spans="1:5" x14ac:dyDescent="0.25">
      <c r="A14" s="84">
        <v>60</v>
      </c>
      <c r="B14" s="55">
        <v>0.03</v>
      </c>
      <c r="C14" s="55">
        <v>1.18E-2</v>
      </c>
      <c r="D14" s="28"/>
      <c r="E14" s="28"/>
    </row>
    <row r="21" spans="9:9" x14ac:dyDescent="0.25">
      <c r="I21" t="s">
        <v>281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181</v>
      </c>
      <c r="D3" s="34" t="s">
        <v>65</v>
      </c>
      <c r="E3" s="34" t="s">
        <v>66</v>
      </c>
      <c r="F3" s="34" t="s">
        <v>182</v>
      </c>
      <c r="G3" s="34" t="s">
        <v>68</v>
      </c>
      <c r="H3" s="34" t="s">
        <v>69</v>
      </c>
    </row>
    <row r="4" spans="1:8" ht="63.75" customHeight="1" x14ac:dyDescent="0.25">
      <c r="A4" s="6" t="s">
        <v>185</v>
      </c>
      <c r="B4" s="95" t="s">
        <v>183</v>
      </c>
      <c r="C4" s="98" t="s">
        <v>187</v>
      </c>
      <c r="D4" s="98" t="s">
        <v>189</v>
      </c>
      <c r="E4" s="98" t="s">
        <v>191</v>
      </c>
      <c r="F4" s="98" t="s">
        <v>189</v>
      </c>
      <c r="G4" s="98" t="s">
        <v>189</v>
      </c>
    </row>
    <row r="5" spans="1:8" ht="131.25" customHeight="1" x14ac:dyDescent="0.25">
      <c r="B5" s="135" t="s">
        <v>254</v>
      </c>
      <c r="C5" s="98" t="s">
        <v>252</v>
      </c>
      <c r="D5" s="98" t="s">
        <v>253</v>
      </c>
      <c r="E5" s="183" t="s">
        <v>192</v>
      </c>
      <c r="F5" s="183"/>
      <c r="G5" s="98" t="s">
        <v>195</v>
      </c>
    </row>
    <row r="6" spans="1:8" ht="63.75" customHeight="1" x14ac:dyDescent="0.25">
      <c r="A6" s="19" t="s">
        <v>186</v>
      </c>
      <c r="B6" s="95" t="s">
        <v>183</v>
      </c>
      <c r="C6" s="98" t="s">
        <v>197</v>
      </c>
      <c r="D6" s="37" t="s">
        <v>193</v>
      </c>
      <c r="E6" s="183" t="s">
        <v>193</v>
      </c>
      <c r="F6" s="183"/>
      <c r="G6" s="98" t="s">
        <v>193</v>
      </c>
      <c r="H6" s="98" t="s">
        <v>193</v>
      </c>
    </row>
    <row r="7" spans="1:8" ht="63.75" customHeight="1" x14ac:dyDescent="0.25">
      <c r="A7" s="136" t="s">
        <v>255</v>
      </c>
      <c r="B7" s="95" t="s">
        <v>184</v>
      </c>
      <c r="C7" s="98" t="s">
        <v>188</v>
      </c>
      <c r="D7" s="98" t="s">
        <v>190</v>
      </c>
      <c r="E7" s="183" t="s">
        <v>194</v>
      </c>
      <c r="F7" s="183"/>
      <c r="G7" s="98" t="s">
        <v>194</v>
      </c>
      <c r="H7" s="98" t="s">
        <v>196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63</v>
      </c>
      <c r="B9" s="36"/>
      <c r="C9" s="89" t="s">
        <v>251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4" workbookViewId="0">
      <selection activeCell="G42" sqref="G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141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21" sqref="C21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83</v>
      </c>
      <c r="B2" s="50" t="s">
        <v>85</v>
      </c>
    </row>
    <row r="3" spans="1:11" x14ac:dyDescent="0.25">
      <c r="A3" s="50" t="s">
        <v>84</v>
      </c>
      <c r="B3" s="50" t="s">
        <v>284</v>
      </c>
    </row>
    <row r="6" spans="1:11" x14ac:dyDescent="0.25">
      <c r="A6" s="79" t="s">
        <v>149</v>
      </c>
      <c r="B6" s="88" t="s">
        <v>156</v>
      </c>
      <c r="C6" s="88" t="s">
        <v>157</v>
      </c>
      <c r="D6" s="88" t="s">
        <v>158</v>
      </c>
      <c r="E6" s="88" t="s">
        <v>159</v>
      </c>
      <c r="F6" s="88" t="s">
        <v>162</v>
      </c>
      <c r="G6" s="88" t="s">
        <v>200</v>
      </c>
      <c r="H6" s="88" t="s">
        <v>161</v>
      </c>
      <c r="I6" s="88" t="s">
        <v>160</v>
      </c>
      <c r="J6" s="88" t="s">
        <v>202</v>
      </c>
      <c r="K6" s="88" t="s">
        <v>201</v>
      </c>
    </row>
    <row r="7" spans="1:11" x14ac:dyDescent="0.25">
      <c r="A7" s="79" t="s">
        <v>150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151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152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153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154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155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  <row r="13" spans="1:11" x14ac:dyDescent="0.25">
      <c r="A13" s="79" t="s">
        <v>283</v>
      </c>
      <c r="B13" s="149">
        <v>20</v>
      </c>
      <c r="C13" s="149">
        <v>50</v>
      </c>
      <c r="D13" s="149">
        <v>2</v>
      </c>
      <c r="E13" s="149">
        <v>0.03</v>
      </c>
      <c r="F13" s="149">
        <v>0.7</v>
      </c>
      <c r="G13" s="149">
        <v>0.8</v>
      </c>
      <c r="H13" s="149">
        <v>50</v>
      </c>
      <c r="I13" s="149">
        <v>20</v>
      </c>
      <c r="J13" s="149">
        <v>0.09</v>
      </c>
      <c r="K13" s="149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44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174</v>
      </c>
      <c r="C2">
        <v>7.4999999999999997E-2</v>
      </c>
    </row>
    <row r="3" spans="2:23" x14ac:dyDescent="0.25">
      <c r="B3" t="s">
        <v>159</v>
      </c>
      <c r="C3">
        <v>0.03</v>
      </c>
    </row>
    <row r="5" spans="2:23" x14ac:dyDescent="0.25">
      <c r="J5" s="184" t="s">
        <v>166</v>
      </c>
      <c r="K5" s="184"/>
      <c r="L5" s="184"/>
      <c r="M5" s="184"/>
      <c r="N5" s="184"/>
      <c r="O5" s="184"/>
      <c r="P5" s="184"/>
      <c r="Q5" s="184" t="s">
        <v>179</v>
      </c>
      <c r="R5" s="184"/>
      <c r="S5" s="184"/>
      <c r="T5" s="184"/>
      <c r="U5" s="184"/>
      <c r="V5" s="184"/>
      <c r="W5" s="184"/>
    </row>
    <row r="6" spans="2:23" x14ac:dyDescent="0.25">
      <c r="B6" t="s">
        <v>93</v>
      </c>
      <c r="C6" t="s">
        <v>172</v>
      </c>
      <c r="D6" t="s">
        <v>173</v>
      </c>
      <c r="E6" t="s">
        <v>165</v>
      </c>
      <c r="G6" t="s">
        <v>81</v>
      </c>
      <c r="H6" t="s">
        <v>164</v>
      </c>
      <c r="I6" t="s">
        <v>167</v>
      </c>
      <c r="J6" s="91" t="s">
        <v>168</v>
      </c>
      <c r="K6" s="91" t="s">
        <v>169</v>
      </c>
      <c r="L6" s="91" t="s">
        <v>170</v>
      </c>
      <c r="M6" s="91" t="s">
        <v>171</v>
      </c>
      <c r="N6" s="91" t="s">
        <v>175</v>
      </c>
      <c r="O6" s="91" t="s">
        <v>177</v>
      </c>
      <c r="P6" s="91" t="s">
        <v>178</v>
      </c>
      <c r="Q6" s="93" t="s">
        <v>168</v>
      </c>
      <c r="R6" s="93" t="s">
        <v>169</v>
      </c>
      <c r="S6" s="93" t="s">
        <v>170</v>
      </c>
      <c r="T6" s="93" t="s">
        <v>171</v>
      </c>
      <c r="U6" s="93" t="s">
        <v>175</v>
      </c>
      <c r="V6" s="93" t="s">
        <v>177</v>
      </c>
      <c r="W6" s="93" t="s">
        <v>178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176</v>
      </c>
      <c r="O108">
        <f>SUM(O42:O106)</f>
        <v>106.22304245021533</v>
      </c>
      <c r="P108">
        <f>SUM(P42:P106)</f>
        <v>108.82876900716435</v>
      </c>
      <c r="U108" s="90" t="s">
        <v>180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:B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83</v>
      </c>
      <c r="B2" s="50" t="s">
        <v>235</v>
      </c>
    </row>
    <row r="3" spans="1:7" x14ac:dyDescent="0.25">
      <c r="A3" s="50" t="s">
        <v>84</v>
      </c>
      <c r="B3" s="50" t="s">
        <v>237</v>
      </c>
    </row>
    <row r="5" spans="1:7" ht="68.25" x14ac:dyDescent="0.25">
      <c r="B5" s="120" t="s">
        <v>238</v>
      </c>
      <c r="C5" s="121" t="s">
        <v>239</v>
      </c>
      <c r="D5" s="121" t="s">
        <v>240</v>
      </c>
      <c r="E5" s="121" t="s">
        <v>241</v>
      </c>
      <c r="F5" s="121" t="s">
        <v>242</v>
      </c>
      <c r="G5" s="121" t="s">
        <v>243</v>
      </c>
    </row>
    <row r="6" spans="1:7" ht="19.5" x14ac:dyDescent="0.25">
      <c r="B6" s="122" t="s">
        <v>234</v>
      </c>
      <c r="C6" s="123" t="s">
        <v>244</v>
      </c>
      <c r="D6" s="123" t="s">
        <v>245</v>
      </c>
      <c r="E6" s="123" t="s">
        <v>246</v>
      </c>
      <c r="F6" s="123" t="s">
        <v>247</v>
      </c>
      <c r="G6" s="123" t="s">
        <v>248</v>
      </c>
    </row>
    <row r="7" spans="1:7" x14ac:dyDescent="0.25">
      <c r="B7" s="124">
        <v>2014</v>
      </c>
      <c r="C7" s="125">
        <v>16990</v>
      </c>
      <c r="D7" s="126">
        <v>607</v>
      </c>
      <c r="E7" s="125">
        <v>919</v>
      </c>
      <c r="F7" s="126">
        <v>18</v>
      </c>
      <c r="G7" s="125">
        <v>686</v>
      </c>
    </row>
    <row r="8" spans="1:7" x14ac:dyDescent="0.25">
      <c r="B8" s="127">
        <v>2015</v>
      </c>
      <c r="C8" s="128">
        <v>17347</v>
      </c>
      <c r="D8" s="129">
        <v>632</v>
      </c>
      <c r="E8" s="128">
        <v>970</v>
      </c>
      <c r="F8" s="129">
        <v>13</v>
      </c>
      <c r="G8" s="128">
        <v>1306</v>
      </c>
    </row>
    <row r="9" spans="1:7" x14ac:dyDescent="0.25">
      <c r="B9" s="127">
        <v>2016</v>
      </c>
      <c r="C9" s="128">
        <v>18302</v>
      </c>
      <c r="D9" s="129">
        <v>634</v>
      </c>
      <c r="E9" s="128">
        <v>1104</v>
      </c>
      <c r="F9" s="129">
        <v>13</v>
      </c>
      <c r="G9" s="128">
        <v>1372</v>
      </c>
    </row>
    <row r="10" spans="1:7" x14ac:dyDescent="0.25">
      <c r="B10" s="127">
        <v>2017</v>
      </c>
      <c r="C10" s="128">
        <v>19190</v>
      </c>
      <c r="D10" s="129">
        <v>609</v>
      </c>
      <c r="E10" s="128">
        <v>1050</v>
      </c>
      <c r="F10" s="129">
        <v>13</v>
      </c>
      <c r="G10" s="128">
        <v>1439</v>
      </c>
    </row>
    <row r="11" spans="1:7" x14ac:dyDescent="0.25">
      <c r="B11" s="127">
        <v>2018</v>
      </c>
      <c r="C11" s="128">
        <v>20176</v>
      </c>
      <c r="D11" s="129">
        <v>616</v>
      </c>
      <c r="E11" s="128">
        <v>1149</v>
      </c>
      <c r="F11" s="129">
        <v>13</v>
      </c>
      <c r="G11" s="128">
        <v>1509</v>
      </c>
    </row>
    <row r="12" spans="1:7" x14ac:dyDescent="0.25">
      <c r="B12" s="127">
        <v>2019</v>
      </c>
      <c r="C12" s="128">
        <v>21139</v>
      </c>
      <c r="D12" s="129">
        <v>586</v>
      </c>
      <c r="E12" s="128">
        <v>1267</v>
      </c>
      <c r="F12" s="129">
        <v>12</v>
      </c>
      <c r="G12" s="128">
        <v>1574</v>
      </c>
    </row>
    <row r="13" spans="1:7" x14ac:dyDescent="0.25">
      <c r="B13" s="127">
        <v>2020</v>
      </c>
      <c r="C13" s="128">
        <v>22019</v>
      </c>
      <c r="D13" s="129">
        <v>538</v>
      </c>
      <c r="E13" s="128">
        <v>1212</v>
      </c>
      <c r="F13" s="129">
        <v>12</v>
      </c>
      <c r="G13" s="128">
        <v>1639</v>
      </c>
    </row>
    <row r="14" spans="1:7" x14ac:dyDescent="0.25">
      <c r="B14" s="127">
        <v>2021</v>
      </c>
      <c r="C14" s="128">
        <v>22971</v>
      </c>
      <c r="D14" s="129">
        <v>537</v>
      </c>
      <c r="E14" s="128">
        <v>1283</v>
      </c>
      <c r="F14" s="129">
        <v>12</v>
      </c>
      <c r="G14" s="128">
        <v>1707</v>
      </c>
    </row>
    <row r="15" spans="1:7" x14ac:dyDescent="0.25">
      <c r="B15" s="127">
        <v>2022</v>
      </c>
      <c r="C15" s="128">
        <v>23920</v>
      </c>
      <c r="D15" s="129">
        <v>538</v>
      </c>
      <c r="E15" s="128">
        <v>1350</v>
      </c>
      <c r="F15" s="129">
        <v>12</v>
      </c>
      <c r="G15" s="128">
        <v>1775</v>
      </c>
    </row>
    <row r="16" spans="1:7" x14ac:dyDescent="0.25">
      <c r="B16" s="130">
        <v>2023</v>
      </c>
      <c r="C16" s="131">
        <v>24871</v>
      </c>
      <c r="D16" s="132">
        <v>539</v>
      </c>
      <c r="E16" s="131">
        <v>1416</v>
      </c>
      <c r="F16" s="132">
        <v>12</v>
      </c>
      <c r="G16" s="131">
        <v>1844</v>
      </c>
    </row>
    <row r="17" spans="2:7" x14ac:dyDescent="0.25">
      <c r="B17" s="127">
        <v>2038</v>
      </c>
      <c r="C17" s="128">
        <v>32905</v>
      </c>
      <c r="D17" s="129">
        <v>197</v>
      </c>
      <c r="E17" s="128">
        <v>2584</v>
      </c>
      <c r="F17" s="129">
        <v>5</v>
      </c>
      <c r="G17" s="128">
        <v>2370</v>
      </c>
    </row>
    <row r="18" spans="2:7" x14ac:dyDescent="0.25">
      <c r="B18" s="127">
        <v>2039</v>
      </c>
      <c r="C18" s="128">
        <v>32883</v>
      </c>
      <c r="D18" s="129">
        <v>214</v>
      </c>
      <c r="E18" s="128">
        <v>2667</v>
      </c>
      <c r="F18" s="129">
        <v>4</v>
      </c>
      <c r="G18" s="128">
        <v>2366</v>
      </c>
    </row>
    <row r="19" spans="2:7" x14ac:dyDescent="0.25">
      <c r="B19" s="127">
        <v>2040</v>
      </c>
      <c r="C19" s="128">
        <v>32791</v>
      </c>
      <c r="D19" s="129">
        <v>174</v>
      </c>
      <c r="E19" s="128">
        <v>2734</v>
      </c>
      <c r="F19" s="129">
        <v>4</v>
      </c>
      <c r="G19" s="128">
        <v>2353</v>
      </c>
    </row>
    <row r="20" spans="2:7" x14ac:dyDescent="0.25">
      <c r="B20" s="127">
        <v>2041</v>
      </c>
      <c r="C20" s="128">
        <v>32581</v>
      </c>
      <c r="D20" s="129">
        <v>91</v>
      </c>
      <c r="E20" s="128">
        <v>2785</v>
      </c>
      <c r="F20" s="129">
        <v>3</v>
      </c>
      <c r="G20" s="128">
        <v>2329</v>
      </c>
    </row>
    <row r="21" spans="2:7" x14ac:dyDescent="0.25">
      <c r="B21" s="130">
        <v>2042</v>
      </c>
      <c r="C21" s="131">
        <v>32213</v>
      </c>
      <c r="D21" s="132">
        <v>74</v>
      </c>
      <c r="E21" s="131">
        <v>2824</v>
      </c>
      <c r="F21" s="132">
        <v>2</v>
      </c>
      <c r="G21" s="131">
        <v>2298</v>
      </c>
    </row>
    <row r="22" spans="2:7" x14ac:dyDescent="0.25">
      <c r="B22" s="127">
        <v>2082</v>
      </c>
      <c r="C22" s="128">
        <v>1097</v>
      </c>
      <c r="D22" s="129">
        <v>0</v>
      </c>
      <c r="E22" s="128">
        <v>290</v>
      </c>
      <c r="F22" s="129">
        <v>0</v>
      </c>
      <c r="G22" s="128">
        <v>70</v>
      </c>
    </row>
    <row r="23" spans="2:7" x14ac:dyDescent="0.25">
      <c r="B23" s="127">
        <v>2083</v>
      </c>
      <c r="C23" s="128">
        <v>877</v>
      </c>
      <c r="D23" s="129">
        <v>0</v>
      </c>
      <c r="E23" s="128">
        <v>239</v>
      </c>
      <c r="F23" s="129">
        <v>0</v>
      </c>
      <c r="G23" s="128">
        <v>55</v>
      </c>
    </row>
    <row r="24" spans="2:7" x14ac:dyDescent="0.25">
      <c r="B24" s="127">
        <v>2084</v>
      </c>
      <c r="C24" s="128">
        <v>694</v>
      </c>
      <c r="D24" s="129">
        <v>0</v>
      </c>
      <c r="E24" s="128">
        <v>194</v>
      </c>
      <c r="F24" s="129">
        <v>0</v>
      </c>
      <c r="G24" s="128">
        <v>44</v>
      </c>
    </row>
    <row r="25" spans="2:7" x14ac:dyDescent="0.25">
      <c r="B25" s="127">
        <v>2085</v>
      </c>
      <c r="C25" s="128">
        <v>543</v>
      </c>
      <c r="D25" s="129">
        <v>0</v>
      </c>
      <c r="E25" s="128">
        <v>156</v>
      </c>
      <c r="F25" s="129">
        <v>0</v>
      </c>
      <c r="G25" s="128">
        <v>34</v>
      </c>
    </row>
    <row r="26" spans="2:7" x14ac:dyDescent="0.25">
      <c r="B26" s="130">
        <v>2086</v>
      </c>
      <c r="C26" s="131">
        <v>420</v>
      </c>
      <c r="D26" s="132">
        <v>0</v>
      </c>
      <c r="E26" s="131">
        <v>124</v>
      </c>
      <c r="F26" s="132">
        <v>0</v>
      </c>
      <c r="G26" s="131">
        <v>26</v>
      </c>
    </row>
    <row r="27" spans="2:7" x14ac:dyDescent="0.25">
      <c r="B27" s="127">
        <v>2101</v>
      </c>
      <c r="C27" s="128">
        <v>2</v>
      </c>
      <c r="D27" s="129">
        <v>0</v>
      </c>
      <c r="E27" s="128">
        <v>1</v>
      </c>
      <c r="F27" s="129">
        <v>0</v>
      </c>
      <c r="G27" s="128">
        <v>0</v>
      </c>
    </row>
    <row r="28" spans="2:7" x14ac:dyDescent="0.25">
      <c r="B28" s="127">
        <v>2102</v>
      </c>
      <c r="C28" s="128">
        <v>2</v>
      </c>
      <c r="D28" s="129">
        <v>0</v>
      </c>
      <c r="E28" s="128">
        <v>1</v>
      </c>
      <c r="F28" s="129">
        <v>0</v>
      </c>
      <c r="G28" s="128">
        <v>0</v>
      </c>
    </row>
    <row r="29" spans="2:7" x14ac:dyDescent="0.25">
      <c r="B29" s="130">
        <v>2103</v>
      </c>
      <c r="C29" s="131">
        <v>1</v>
      </c>
      <c r="D29" s="132">
        <v>0</v>
      </c>
      <c r="E29" s="131">
        <v>0</v>
      </c>
      <c r="F29" s="132">
        <v>0</v>
      </c>
      <c r="G29" s="131">
        <v>0</v>
      </c>
    </row>
    <row r="30" spans="2:7" x14ac:dyDescent="0.25">
      <c r="B30" s="127">
        <v>2115</v>
      </c>
      <c r="C30" s="128">
        <v>0</v>
      </c>
      <c r="D30" s="129">
        <v>0</v>
      </c>
      <c r="E30" s="128">
        <v>0</v>
      </c>
      <c r="F30" s="129">
        <v>0</v>
      </c>
      <c r="G30" s="128">
        <v>0</v>
      </c>
    </row>
    <row r="31" spans="2:7" x14ac:dyDescent="0.25">
      <c r="B31" s="133">
        <v>2116</v>
      </c>
      <c r="C31" s="134">
        <v>0</v>
      </c>
      <c r="D31" s="129">
        <v>0</v>
      </c>
      <c r="E31" s="128">
        <v>0</v>
      </c>
      <c r="F31" s="129">
        <v>0</v>
      </c>
      <c r="G31" s="128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Normal="100" workbookViewId="0">
      <selection activeCell="B4" sqref="B4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32" t="s">
        <v>12</v>
      </c>
    </row>
    <row r="2" spans="1:10" x14ac:dyDescent="0.25">
      <c r="A2" s="50" t="s">
        <v>83</v>
      </c>
      <c r="B2" s="50" t="s">
        <v>263</v>
      </c>
    </row>
    <row r="3" spans="1:10" x14ac:dyDescent="0.25">
      <c r="A3" s="50" t="s">
        <v>84</v>
      </c>
      <c r="B3" s="50" t="s">
        <v>300</v>
      </c>
    </row>
    <row r="5" spans="1:10" x14ac:dyDescent="0.25">
      <c r="C5" t="s">
        <v>234</v>
      </c>
      <c r="D5" s="6" t="s">
        <v>256</v>
      </c>
      <c r="E5" t="s">
        <v>260</v>
      </c>
      <c r="F5" t="s">
        <v>261</v>
      </c>
      <c r="G5" t="s">
        <v>262</v>
      </c>
      <c r="I5" t="s">
        <v>257</v>
      </c>
      <c r="J5">
        <v>3.5000000000000003E-2</v>
      </c>
    </row>
    <row r="6" spans="1:10" x14ac:dyDescent="0.25">
      <c r="C6">
        <v>2015</v>
      </c>
      <c r="D6" s="138">
        <f>D7/(1+0.044)</f>
        <v>5324062.2605363978</v>
      </c>
      <c r="E6" s="138">
        <f t="shared" ref="E6:G6" si="0">E7/(1+0.044)</f>
        <v>5324062.2605363978</v>
      </c>
      <c r="F6" s="138">
        <f t="shared" si="0"/>
        <v>5324062.2605363978</v>
      </c>
      <c r="G6" s="138">
        <f t="shared" si="0"/>
        <v>5324062.2605363978</v>
      </c>
      <c r="I6" t="s">
        <v>258</v>
      </c>
      <c r="J6">
        <v>2.9000000000000001E-2</v>
      </c>
    </row>
    <row r="7" spans="1:10" x14ac:dyDescent="0.25">
      <c r="C7">
        <v>2016</v>
      </c>
      <c r="D7" s="139">
        <v>5558321</v>
      </c>
      <c r="E7" s="139">
        <v>5558321</v>
      </c>
      <c r="F7" s="139">
        <v>5558321</v>
      </c>
      <c r="G7" s="139">
        <v>5558321</v>
      </c>
      <c r="I7" t="s">
        <v>259</v>
      </c>
      <c r="J7" s="140">
        <v>0.02</v>
      </c>
    </row>
    <row r="8" spans="1:10" x14ac:dyDescent="0.25">
      <c r="C8">
        <v>2017</v>
      </c>
      <c r="D8" s="139">
        <v>5600426</v>
      </c>
      <c r="E8" s="139">
        <v>5600426</v>
      </c>
      <c r="F8" s="139">
        <v>5600426</v>
      </c>
      <c r="G8" s="139">
        <v>5600426</v>
      </c>
    </row>
    <row r="9" spans="1:10" x14ac:dyDescent="0.25">
      <c r="C9">
        <v>2018</v>
      </c>
      <c r="D9" s="139">
        <v>5783199</v>
      </c>
      <c r="E9" s="139">
        <v>5783199</v>
      </c>
      <c r="F9" s="139">
        <v>5783199</v>
      </c>
      <c r="G9" s="139">
        <v>5783199</v>
      </c>
    </row>
    <row r="10" spans="1:10" x14ac:dyDescent="0.25">
      <c r="C10">
        <v>2019</v>
      </c>
      <c r="D10" s="139">
        <v>5983030</v>
      </c>
      <c r="E10" s="139">
        <v>5983030</v>
      </c>
      <c r="F10" s="139">
        <v>5983030</v>
      </c>
      <c r="G10" s="139">
        <v>5983030</v>
      </c>
    </row>
    <row r="11" spans="1:10" x14ac:dyDescent="0.25">
      <c r="C11">
        <v>2020</v>
      </c>
      <c r="D11" s="139">
        <v>6156556</v>
      </c>
      <c r="E11" s="139">
        <v>6156556</v>
      </c>
      <c r="F11" s="139">
        <v>6156556</v>
      </c>
      <c r="G11" s="139">
        <v>6156556</v>
      </c>
    </row>
    <row r="12" spans="1:10" x14ac:dyDescent="0.25">
      <c r="C12">
        <v>2021</v>
      </c>
      <c r="D12" s="139"/>
      <c r="E12" s="141">
        <f>E11*(1 + $J$5)</f>
        <v>6372035.46</v>
      </c>
      <c r="F12" s="141">
        <f>F11*(1 + $J$6)</f>
        <v>6335096.1239999998</v>
      </c>
      <c r="G12" s="141">
        <f>G11*(1 + $J$7)</f>
        <v>6279687.1200000001</v>
      </c>
    </row>
    <row r="13" spans="1:10" x14ac:dyDescent="0.25">
      <c r="C13">
        <v>2022</v>
      </c>
      <c r="E13" s="141">
        <f t="shared" ref="E13:E35" si="1">E12*(1 + J$5)</f>
        <v>6595056.7010999992</v>
      </c>
      <c r="F13" s="141">
        <f t="shared" ref="F13:F36" si="2">F12*(1 + $J$6)</f>
        <v>6518813.9115959993</v>
      </c>
      <c r="G13" s="141">
        <f t="shared" ref="G13:G36" si="3">G12*(1 + $J$7)</f>
        <v>6405280.8624</v>
      </c>
    </row>
    <row r="14" spans="1:10" x14ac:dyDescent="0.25">
      <c r="C14">
        <v>2023</v>
      </c>
      <c r="E14" s="141">
        <f t="shared" si="1"/>
        <v>6825883.6856384985</v>
      </c>
      <c r="F14" s="141">
        <f t="shared" si="2"/>
        <v>6707859.515032283</v>
      </c>
      <c r="G14" s="141">
        <f t="shared" si="3"/>
        <v>6533386.4796480006</v>
      </c>
    </row>
    <row r="15" spans="1:10" x14ac:dyDescent="0.25">
      <c r="C15">
        <v>2024</v>
      </c>
      <c r="E15" s="141">
        <f t="shared" si="1"/>
        <v>7064789.6146358456</v>
      </c>
      <c r="F15" s="141">
        <f t="shared" si="2"/>
        <v>6902387.4409682183</v>
      </c>
      <c r="G15" s="141">
        <f t="shared" si="3"/>
        <v>6664054.2092409609</v>
      </c>
    </row>
    <row r="16" spans="1:10" x14ac:dyDescent="0.25">
      <c r="C16">
        <v>2025</v>
      </c>
      <c r="E16" s="141">
        <f t="shared" si="1"/>
        <v>7312057.2511481</v>
      </c>
      <c r="F16" s="141">
        <f t="shared" si="2"/>
        <v>7102556.6767562963</v>
      </c>
      <c r="G16" s="141">
        <f t="shared" si="3"/>
        <v>6797335.2934257798</v>
      </c>
    </row>
    <row r="17" spans="3:7" x14ac:dyDescent="0.25">
      <c r="C17">
        <v>2026</v>
      </c>
      <c r="E17" s="141">
        <f t="shared" si="1"/>
        <v>7567979.254938283</v>
      </c>
      <c r="F17" s="141">
        <f t="shared" si="2"/>
        <v>7308530.8203822281</v>
      </c>
      <c r="G17" s="141">
        <f t="shared" si="3"/>
        <v>6933281.9992942959</v>
      </c>
    </row>
    <row r="18" spans="3:7" x14ac:dyDescent="0.25">
      <c r="C18">
        <v>2027</v>
      </c>
      <c r="E18" s="141">
        <f t="shared" si="1"/>
        <v>7832858.5288611222</v>
      </c>
      <c r="F18" s="141">
        <f t="shared" si="2"/>
        <v>7520478.2141733123</v>
      </c>
      <c r="G18" s="141">
        <f t="shared" si="3"/>
        <v>7071947.6392801823</v>
      </c>
    </row>
    <row r="19" spans="3:7" x14ac:dyDescent="0.25">
      <c r="C19">
        <v>2028</v>
      </c>
      <c r="E19" s="141">
        <f t="shared" si="1"/>
        <v>8107008.5773712611</v>
      </c>
      <c r="F19" s="141">
        <f t="shared" si="2"/>
        <v>7738572.0823843377</v>
      </c>
      <c r="G19" s="141">
        <f t="shared" si="3"/>
        <v>7213386.592065786</v>
      </c>
    </row>
    <row r="20" spans="3:7" x14ac:dyDescent="0.25">
      <c r="C20">
        <v>2029</v>
      </c>
      <c r="E20" s="141">
        <f t="shared" si="1"/>
        <v>8390753.877579255</v>
      </c>
      <c r="F20" s="141">
        <f t="shared" si="2"/>
        <v>7962990.6727734832</v>
      </c>
      <c r="G20" s="141">
        <f t="shared" si="3"/>
        <v>7357654.3239071015</v>
      </c>
    </row>
    <row r="21" spans="3:7" x14ac:dyDescent="0.25">
      <c r="C21">
        <v>2030</v>
      </c>
      <c r="E21" s="141">
        <f t="shared" si="1"/>
        <v>8684430.2632945292</v>
      </c>
      <c r="F21" s="141">
        <f t="shared" si="2"/>
        <v>8193917.4022839135</v>
      </c>
      <c r="G21" s="141">
        <f t="shared" si="3"/>
        <v>7504807.4103852436</v>
      </c>
    </row>
    <row r="22" spans="3:7" x14ac:dyDescent="0.25">
      <c r="C22">
        <v>2031</v>
      </c>
      <c r="E22" s="141">
        <f t="shared" si="1"/>
        <v>8988385.3225098364</v>
      </c>
      <c r="F22" s="141">
        <f t="shared" si="2"/>
        <v>8431541.0069501456</v>
      </c>
      <c r="G22" s="141">
        <f t="shared" si="3"/>
        <v>7654903.5585929491</v>
      </c>
    </row>
    <row r="23" spans="3:7" x14ac:dyDescent="0.25">
      <c r="C23">
        <v>2032</v>
      </c>
      <c r="E23" s="141">
        <f t="shared" si="1"/>
        <v>9302978.8087976798</v>
      </c>
      <c r="F23" s="141">
        <f t="shared" si="2"/>
        <v>8676055.6961516999</v>
      </c>
      <c r="G23" s="141">
        <f t="shared" si="3"/>
        <v>7808001.6297648083</v>
      </c>
    </row>
    <row r="24" spans="3:7" x14ac:dyDescent="0.25">
      <c r="C24">
        <v>2033</v>
      </c>
      <c r="E24" s="141">
        <f t="shared" si="1"/>
        <v>9628583.0671055987</v>
      </c>
      <c r="F24" s="141">
        <f t="shared" si="2"/>
        <v>8927661.3113400992</v>
      </c>
      <c r="G24" s="141">
        <f t="shared" si="3"/>
        <v>7964161.6623601047</v>
      </c>
    </row>
    <row r="25" spans="3:7" x14ac:dyDescent="0.25">
      <c r="C25">
        <v>2034</v>
      </c>
      <c r="E25" s="141">
        <f t="shared" si="1"/>
        <v>9965583.474454293</v>
      </c>
      <c r="F25" s="141">
        <f t="shared" si="2"/>
        <v>9186563.4893689621</v>
      </c>
      <c r="G25" s="141">
        <f t="shared" si="3"/>
        <v>8123444.8956073066</v>
      </c>
    </row>
    <row r="26" spans="3:7" x14ac:dyDescent="0.25">
      <c r="C26">
        <v>2035</v>
      </c>
      <c r="E26" s="141">
        <f t="shared" si="1"/>
        <v>10314378.896060193</v>
      </c>
      <c r="F26" s="141">
        <f t="shared" si="2"/>
        <v>9452973.8305606619</v>
      </c>
      <c r="G26" s="141">
        <f t="shared" si="3"/>
        <v>8285913.7935194531</v>
      </c>
    </row>
    <row r="27" spans="3:7" x14ac:dyDescent="0.25">
      <c r="C27">
        <v>2036</v>
      </c>
      <c r="E27" s="141">
        <f t="shared" si="1"/>
        <v>10675382.157422299</v>
      </c>
      <c r="F27" s="141">
        <f t="shared" si="2"/>
        <v>9727110.0716469195</v>
      </c>
      <c r="G27" s="141">
        <f t="shared" si="3"/>
        <v>8451632.0693898425</v>
      </c>
    </row>
    <row r="28" spans="3:7" x14ac:dyDescent="0.25">
      <c r="C28">
        <v>2037</v>
      </c>
      <c r="E28" s="141">
        <f t="shared" si="1"/>
        <v>11049020.532932078</v>
      </c>
      <c r="F28" s="141">
        <f t="shared" si="2"/>
        <v>10009196.263724679</v>
      </c>
      <c r="G28" s="141">
        <f t="shared" si="3"/>
        <v>8620664.7107776403</v>
      </c>
    </row>
    <row r="29" spans="3:7" x14ac:dyDescent="0.25">
      <c r="C29">
        <v>2038</v>
      </c>
      <c r="E29" s="141">
        <f t="shared" si="1"/>
        <v>11435736.251584701</v>
      </c>
      <c r="F29" s="141">
        <f t="shared" si="2"/>
        <v>10299462.955372695</v>
      </c>
      <c r="G29" s="141">
        <f t="shared" si="3"/>
        <v>8793078.0049931929</v>
      </c>
    </row>
    <row r="30" spans="3:7" x14ac:dyDescent="0.25">
      <c r="C30">
        <v>2039</v>
      </c>
      <c r="E30" s="141">
        <f t="shared" si="1"/>
        <v>11835987.020390164</v>
      </c>
      <c r="F30" s="141">
        <f t="shared" si="2"/>
        <v>10598147.381078502</v>
      </c>
      <c r="G30" s="141">
        <f t="shared" si="3"/>
        <v>8968939.5650930572</v>
      </c>
    </row>
    <row r="31" spans="3:7" x14ac:dyDescent="0.25">
      <c r="C31">
        <v>2040</v>
      </c>
      <c r="E31" s="141">
        <f t="shared" si="1"/>
        <v>12250246.56610382</v>
      </c>
      <c r="F31" s="141">
        <f t="shared" si="2"/>
        <v>10905493.655129777</v>
      </c>
      <c r="G31" s="141">
        <f t="shared" si="3"/>
        <v>9148318.3563949186</v>
      </c>
    </row>
    <row r="32" spans="3:7" x14ac:dyDescent="0.25">
      <c r="C32">
        <v>2041</v>
      </c>
      <c r="E32" s="141">
        <f t="shared" si="1"/>
        <v>12679005.195917452</v>
      </c>
      <c r="F32" s="141">
        <f t="shared" si="2"/>
        <v>11221752.97112854</v>
      </c>
      <c r="G32" s="141">
        <f t="shared" si="3"/>
        <v>9331284.7235228177</v>
      </c>
    </row>
    <row r="33" spans="3:7" x14ac:dyDescent="0.25">
      <c r="C33">
        <v>2042</v>
      </c>
      <c r="E33" s="141">
        <f t="shared" si="1"/>
        <v>13122770.377774561</v>
      </c>
      <c r="F33" s="141">
        <f t="shared" si="2"/>
        <v>11547183.807291267</v>
      </c>
      <c r="G33" s="141">
        <f t="shared" si="3"/>
        <v>9517910.4179932736</v>
      </c>
    </row>
    <row r="34" spans="3:7" x14ac:dyDescent="0.25">
      <c r="C34">
        <v>2043</v>
      </c>
      <c r="E34" s="141">
        <f t="shared" si="1"/>
        <v>13582067.34099667</v>
      </c>
      <c r="F34" s="141">
        <f t="shared" si="2"/>
        <v>11882052.137702713</v>
      </c>
      <c r="G34" s="141">
        <f t="shared" si="3"/>
        <v>9708268.6263531391</v>
      </c>
    </row>
    <row r="35" spans="3:7" x14ac:dyDescent="0.25">
      <c r="C35">
        <v>2044</v>
      </c>
      <c r="E35" s="141">
        <f t="shared" si="1"/>
        <v>14057439.697931552</v>
      </c>
      <c r="F35" s="141">
        <f t="shared" si="2"/>
        <v>12226631.649696091</v>
      </c>
      <c r="G35" s="141">
        <f t="shared" si="3"/>
        <v>9902433.998880202</v>
      </c>
    </row>
    <row r="36" spans="3:7" x14ac:dyDescent="0.25">
      <c r="C36">
        <v>2045</v>
      </c>
      <c r="E36" s="141">
        <f t="shared" ref="E36" si="4">E35*(1 + J$5)</f>
        <v>14549450.087359155</v>
      </c>
      <c r="F36" s="141">
        <f t="shared" si="2"/>
        <v>12581203.967537276</v>
      </c>
      <c r="G36" s="141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3"/>
  <sheetViews>
    <sheetView workbookViewId="0">
      <selection activeCell="H30" sqref="H30"/>
    </sheetView>
  </sheetViews>
  <sheetFormatPr defaultRowHeight="15" x14ac:dyDescent="0.25"/>
  <cols>
    <col min="4" max="9" width="16.85546875" customWidth="1"/>
    <col min="10" max="10" width="19.42578125" customWidth="1"/>
  </cols>
  <sheetData>
    <row r="2" spans="2:10" ht="57" customHeight="1" x14ac:dyDescent="0.25">
      <c r="B2" s="148" t="s">
        <v>266</v>
      </c>
      <c r="C2" s="148" t="s">
        <v>265</v>
      </c>
      <c r="D2" s="137" t="s">
        <v>264</v>
      </c>
      <c r="E2" s="137" t="s">
        <v>267</v>
      </c>
      <c r="F2" s="137" t="s">
        <v>268</v>
      </c>
      <c r="G2" s="137" t="s">
        <v>277</v>
      </c>
      <c r="H2" s="137" t="s">
        <v>269</v>
      </c>
      <c r="I2" s="137"/>
      <c r="J2" s="37" t="s">
        <v>275</v>
      </c>
    </row>
    <row r="3" spans="2:10" x14ac:dyDescent="0.25">
      <c r="B3">
        <v>2005</v>
      </c>
      <c r="C3" s="144">
        <v>2006</v>
      </c>
      <c r="D3" s="142"/>
      <c r="E3" s="145">
        <v>223219844</v>
      </c>
      <c r="F3" s="142"/>
      <c r="G3" s="142"/>
      <c r="H3" s="142"/>
      <c r="I3" s="142"/>
      <c r="J3" s="143">
        <v>143945802</v>
      </c>
    </row>
    <row r="4" spans="2:10" x14ac:dyDescent="0.25">
      <c r="B4">
        <v>2006</v>
      </c>
      <c r="C4" s="144">
        <v>2007</v>
      </c>
      <c r="D4" s="145">
        <v>286167278</v>
      </c>
      <c r="E4" s="145">
        <v>314980319</v>
      </c>
      <c r="F4" s="145">
        <v>91545104</v>
      </c>
      <c r="G4" s="145">
        <f t="shared" ref="G4:G8" si="0">E4-F4</f>
        <v>223435215</v>
      </c>
      <c r="H4" s="146">
        <f t="shared" ref="H4:H8" si="1">G4/D4</f>
        <v>0.78078533842712794</v>
      </c>
      <c r="I4" s="145"/>
      <c r="J4" s="143">
        <v>224946082</v>
      </c>
    </row>
    <row r="5" spans="2:10" x14ac:dyDescent="0.25">
      <c r="B5">
        <v>2007</v>
      </c>
      <c r="C5" s="144">
        <v>2008</v>
      </c>
      <c r="D5" s="145">
        <v>333672743</v>
      </c>
      <c r="E5" s="145">
        <v>354299709</v>
      </c>
      <c r="F5" s="145">
        <v>95700124</v>
      </c>
      <c r="G5" s="145">
        <f t="shared" si="0"/>
        <v>258599585</v>
      </c>
      <c r="H5" s="146">
        <f t="shared" si="1"/>
        <v>0.77500961773194643</v>
      </c>
      <c r="I5" s="145"/>
      <c r="J5" s="143">
        <v>261635491</v>
      </c>
    </row>
    <row r="6" spans="2:10" x14ac:dyDescent="0.25">
      <c r="B6">
        <v>2008</v>
      </c>
      <c r="C6" s="144">
        <v>2009</v>
      </c>
      <c r="D6" s="145">
        <v>326876839</v>
      </c>
      <c r="E6" s="145">
        <v>342383376</v>
      </c>
      <c r="F6" s="145">
        <v>102485719</v>
      </c>
      <c r="G6" s="145">
        <f t="shared" si="0"/>
        <v>239897657</v>
      </c>
      <c r="H6" s="146">
        <f t="shared" si="1"/>
        <v>0.73390839722357937</v>
      </c>
      <c r="I6" s="145"/>
      <c r="J6" s="143">
        <v>238697929</v>
      </c>
    </row>
    <row r="7" spans="2:10" x14ac:dyDescent="0.25">
      <c r="B7">
        <v>2009</v>
      </c>
      <c r="C7" s="144">
        <v>2010</v>
      </c>
      <c r="D7" s="145">
        <v>357165140</v>
      </c>
      <c r="E7" s="145">
        <v>356928488</v>
      </c>
      <c r="F7" s="145">
        <v>112286300</v>
      </c>
      <c r="G7" s="145">
        <f t="shared" si="0"/>
        <v>244642188</v>
      </c>
      <c r="H7" s="146">
        <f t="shared" si="1"/>
        <v>0.68495539066326572</v>
      </c>
      <c r="I7" s="145"/>
      <c r="J7" s="143">
        <v>250516858</v>
      </c>
    </row>
    <row r="8" spans="2:10" x14ac:dyDescent="0.25">
      <c r="B8">
        <v>2010</v>
      </c>
      <c r="C8" s="144">
        <v>2011</v>
      </c>
      <c r="D8" s="145">
        <v>388773459</v>
      </c>
      <c r="E8" s="145">
        <v>382563515</v>
      </c>
      <c r="F8" s="145">
        <v>111732379</v>
      </c>
      <c r="G8" s="145">
        <f t="shared" si="0"/>
        <v>270831136</v>
      </c>
      <c r="H8" s="146">
        <f t="shared" si="1"/>
        <v>0.69662969456976231</v>
      </c>
      <c r="I8" s="145"/>
      <c r="J8" s="143">
        <v>277092251</v>
      </c>
    </row>
    <row r="9" spans="2:10" x14ac:dyDescent="0.25">
      <c r="B9">
        <v>2011</v>
      </c>
      <c r="C9" s="144">
        <v>2012</v>
      </c>
      <c r="D9" s="145">
        <v>444565284</v>
      </c>
      <c r="E9" s="145">
        <v>441692557</v>
      </c>
      <c r="F9" s="145">
        <v>110770763</v>
      </c>
      <c r="G9" s="145">
        <f>E9-F9</f>
        <v>330921794</v>
      </c>
      <c r="H9" s="146">
        <f>G9/D9</f>
        <v>0.74437165003644323</v>
      </c>
      <c r="I9" s="145"/>
      <c r="J9" s="143">
        <v>321593433</v>
      </c>
    </row>
    <row r="10" spans="2:10" x14ac:dyDescent="0.25">
      <c r="B10">
        <v>2012</v>
      </c>
      <c r="C10" s="144">
        <v>2013</v>
      </c>
      <c r="D10" s="145">
        <v>508387283</v>
      </c>
      <c r="E10" s="145">
        <v>497225747</v>
      </c>
      <c r="F10" s="145">
        <v>127343851</v>
      </c>
      <c r="G10" s="145">
        <f t="shared" ref="G10:G12" si="2">E10-F10</f>
        <v>369881896</v>
      </c>
      <c r="H10" s="146">
        <f t="shared" ref="H10:H12" si="3">G10/D10</f>
        <v>0.72755930049493389</v>
      </c>
      <c r="I10" s="145"/>
      <c r="J10" s="143">
        <v>375448092</v>
      </c>
    </row>
    <row r="11" spans="2:10" x14ac:dyDescent="0.25">
      <c r="B11">
        <v>2013</v>
      </c>
      <c r="C11" s="144">
        <v>2014</v>
      </c>
      <c r="D11" s="145">
        <v>578805107</v>
      </c>
      <c r="E11" s="145">
        <v>565093149</v>
      </c>
      <c r="F11" s="145">
        <v>129370345</v>
      </c>
      <c r="G11" s="145">
        <f t="shared" si="2"/>
        <v>435722804</v>
      </c>
      <c r="H11" s="146">
        <f t="shared" si="3"/>
        <v>0.75279709651905335</v>
      </c>
      <c r="I11" s="145"/>
      <c r="J11" s="143">
        <v>440698260</v>
      </c>
    </row>
    <row r="12" spans="2:10" x14ac:dyDescent="0.25">
      <c r="B12">
        <v>2014</v>
      </c>
      <c r="C12" s="144">
        <v>2015</v>
      </c>
      <c r="D12" s="145">
        <v>628808763</v>
      </c>
      <c r="E12" s="145">
        <v>626119974</v>
      </c>
      <c r="F12" s="145">
        <v>132691115</v>
      </c>
      <c r="G12" s="145">
        <f t="shared" si="2"/>
        <v>493428859</v>
      </c>
      <c r="H12" s="146">
        <f t="shared" si="3"/>
        <v>0.78470417086092681</v>
      </c>
      <c r="I12" s="145"/>
      <c r="J12" s="143">
        <v>480332251</v>
      </c>
    </row>
    <row r="13" spans="2:10" x14ac:dyDescent="0.25">
      <c r="B13">
        <v>2014</v>
      </c>
      <c r="C13" s="144">
        <v>2015</v>
      </c>
      <c r="F13" s="145">
        <v>134441085</v>
      </c>
      <c r="G13" s="145"/>
      <c r="H13" s="146"/>
      <c r="I13" s="145"/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J15"/>
  <sheetViews>
    <sheetView workbookViewId="0">
      <selection activeCell="G24" sqref="G24"/>
    </sheetView>
  </sheetViews>
  <sheetFormatPr defaultRowHeight="15" x14ac:dyDescent="0.25"/>
  <cols>
    <col min="5" max="5" width="16.5703125" customWidth="1"/>
    <col min="6" max="7" width="26.5703125" customWidth="1"/>
    <col min="8" max="8" width="26" customWidth="1"/>
    <col min="9" max="9" width="16.85546875" customWidth="1"/>
    <col min="10" max="10" width="15.140625" customWidth="1"/>
  </cols>
  <sheetData>
    <row r="2" spans="3:10" x14ac:dyDescent="0.25">
      <c r="E2" s="185" t="s">
        <v>272</v>
      </c>
      <c r="F2" s="185"/>
      <c r="G2" s="185"/>
      <c r="H2" s="186" t="s">
        <v>273</v>
      </c>
      <c r="I2" s="186"/>
    </row>
    <row r="3" spans="3:10" ht="45" x14ac:dyDescent="0.25">
      <c r="C3" s="148" t="s">
        <v>266</v>
      </c>
      <c r="D3" s="148" t="s">
        <v>265</v>
      </c>
      <c r="E3" s="148" t="s">
        <v>270</v>
      </c>
      <c r="F3" s="148" t="s">
        <v>271</v>
      </c>
      <c r="G3" s="148" t="s">
        <v>274</v>
      </c>
      <c r="H3" s="148" t="s">
        <v>271</v>
      </c>
      <c r="I3" s="148" t="s">
        <v>274</v>
      </c>
      <c r="J3" s="148" t="s">
        <v>276</v>
      </c>
    </row>
    <row r="4" spans="3:10" x14ac:dyDescent="0.25">
      <c r="C4">
        <v>2005</v>
      </c>
      <c r="D4" s="144">
        <v>2006</v>
      </c>
      <c r="E4" s="142"/>
      <c r="F4" s="145"/>
      <c r="G4" s="145"/>
      <c r="H4" s="145"/>
      <c r="J4" s="147"/>
    </row>
    <row r="5" spans="3:10" x14ac:dyDescent="0.25">
      <c r="C5">
        <v>2006</v>
      </c>
      <c r="D5" s="144">
        <v>2007</v>
      </c>
      <c r="E5" s="145">
        <v>286167278</v>
      </c>
      <c r="F5" s="145"/>
      <c r="G5" s="145"/>
      <c r="H5" s="145"/>
      <c r="J5" s="147"/>
    </row>
    <row r="6" spans="3:10" x14ac:dyDescent="0.25">
      <c r="C6">
        <v>2007</v>
      </c>
      <c r="D6" s="144">
        <v>2008</v>
      </c>
      <c r="E6" s="145">
        <v>333672743</v>
      </c>
      <c r="F6" s="145"/>
      <c r="G6" s="145"/>
      <c r="H6" s="145"/>
      <c r="J6" s="147"/>
    </row>
    <row r="7" spans="3:10" x14ac:dyDescent="0.25">
      <c r="C7">
        <v>2008</v>
      </c>
      <c r="D7" s="144">
        <v>2009</v>
      </c>
      <c r="E7" s="145">
        <v>326876839</v>
      </c>
      <c r="F7" s="145"/>
      <c r="G7" s="145"/>
      <c r="H7" s="145"/>
      <c r="J7" s="147"/>
    </row>
    <row r="8" spans="3:10" x14ac:dyDescent="0.25">
      <c r="C8">
        <v>2009</v>
      </c>
      <c r="D8" s="144">
        <v>2010</v>
      </c>
      <c r="E8" s="145">
        <v>357165140</v>
      </c>
      <c r="F8" s="145"/>
      <c r="G8" s="145"/>
      <c r="H8" s="145"/>
      <c r="J8" s="147"/>
    </row>
    <row r="9" spans="3:10" x14ac:dyDescent="0.25">
      <c r="C9">
        <v>2010</v>
      </c>
      <c r="D9" s="144">
        <v>2011</v>
      </c>
      <c r="E9" s="145">
        <v>388773459</v>
      </c>
      <c r="F9" s="145">
        <f>394.7*1000000</f>
        <v>394700000</v>
      </c>
      <c r="G9" s="145"/>
      <c r="H9" s="145">
        <f>335.4*1000000</f>
        <v>335400000</v>
      </c>
      <c r="J9" s="147">
        <f>H9/F9</f>
        <v>0.84975931086901446</v>
      </c>
    </row>
    <row r="10" spans="3:10" x14ac:dyDescent="0.25">
      <c r="C10">
        <v>2011</v>
      </c>
      <c r="D10" s="144">
        <v>2012</v>
      </c>
      <c r="E10" s="145">
        <v>444565284</v>
      </c>
      <c r="F10" s="145">
        <f>471384436+3644894+736292</f>
        <v>475765622</v>
      </c>
      <c r="G10" s="145"/>
      <c r="H10" s="145">
        <v>482498572</v>
      </c>
      <c r="J10" s="147">
        <f t="shared" ref="J10:J14" si="0">H10/F10</f>
        <v>1.0141518211671039</v>
      </c>
    </row>
    <row r="11" spans="3:10" x14ac:dyDescent="0.25">
      <c r="C11">
        <v>2012</v>
      </c>
      <c r="D11" s="144">
        <v>2013</v>
      </c>
      <c r="E11" s="145">
        <v>508387283</v>
      </c>
      <c r="F11" s="145">
        <f>505082619+1003643+3498111</f>
        <v>509584373</v>
      </c>
      <c r="G11" s="147">
        <f>F11/F10-1</f>
        <v>7.108279673052964E-2</v>
      </c>
      <c r="H11" s="145">
        <v>419806102</v>
      </c>
      <c r="I11" s="147">
        <f>H11/H10-1</f>
        <v>-0.12993296485859862</v>
      </c>
      <c r="J11" s="147">
        <f t="shared" si="0"/>
        <v>0.82382059624108606</v>
      </c>
    </row>
    <row r="12" spans="3:10" x14ac:dyDescent="0.25">
      <c r="C12">
        <v>2013</v>
      </c>
      <c r="D12" s="144">
        <v>2014</v>
      </c>
      <c r="E12" s="145">
        <v>578805107</v>
      </c>
      <c r="F12" s="145">
        <f>574871226+1070154+3933881</f>
        <v>579875261</v>
      </c>
      <c r="G12" s="147">
        <f t="shared" ref="G12:G14" si="1">F12/F11-1</f>
        <v>0.13793768357963354</v>
      </c>
      <c r="H12" s="145">
        <v>450746001</v>
      </c>
      <c r="I12" s="147">
        <f t="shared" ref="I12:I14" si="2">H12/H11-1</f>
        <v>7.3700450881011736E-2</v>
      </c>
      <c r="J12" s="147">
        <f t="shared" si="0"/>
        <v>0.77731545267629554</v>
      </c>
    </row>
    <row r="13" spans="3:10" x14ac:dyDescent="0.25">
      <c r="C13">
        <v>2014</v>
      </c>
      <c r="D13" s="144">
        <v>2015</v>
      </c>
      <c r="E13" s="145">
        <v>628808763</v>
      </c>
      <c r="F13" s="145">
        <f>624423315+551000+4385448</f>
        <v>629359763</v>
      </c>
      <c r="G13" s="147">
        <f t="shared" si="1"/>
        <v>8.5336459973587298E-2</v>
      </c>
      <c r="H13" s="145">
        <v>500035962</v>
      </c>
      <c r="I13" s="147">
        <f t="shared" si="2"/>
        <v>0.1093519651658541</v>
      </c>
      <c r="J13" s="147">
        <f t="shared" si="0"/>
        <v>0.79451530173529694</v>
      </c>
    </row>
    <row r="14" spans="3:10" x14ac:dyDescent="0.25">
      <c r="C14">
        <v>2015</v>
      </c>
      <c r="D14" s="144">
        <v>2016</v>
      </c>
      <c r="F14" s="145">
        <f>623414600-563500 + 4237083</f>
        <v>627088183</v>
      </c>
      <c r="G14" s="147">
        <f t="shared" si="1"/>
        <v>-3.6093505393035574E-3</v>
      </c>
      <c r="H14" s="145">
        <v>554863405</v>
      </c>
      <c r="I14" s="147">
        <f t="shared" si="2"/>
        <v>0.10964699974919001</v>
      </c>
      <c r="J14" s="147">
        <f t="shared" si="0"/>
        <v>0.88482516501191988</v>
      </c>
    </row>
    <row r="15" spans="3:10" x14ac:dyDescent="0.25">
      <c r="F15" s="145"/>
      <c r="G15" s="145"/>
      <c r="H15" s="145"/>
    </row>
  </sheetData>
  <mergeCells count="2">
    <mergeCell ref="E2:G2"/>
    <mergeCell ref="H2:I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10"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129</v>
      </c>
      <c r="B1" s="3" t="s">
        <v>130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46</v>
      </c>
    </row>
    <row r="6" spans="1:3" ht="99" customHeight="1" x14ac:dyDescent="0.25">
      <c r="A6" s="11" t="s">
        <v>6</v>
      </c>
      <c r="B6" s="3" t="s">
        <v>249</v>
      </c>
    </row>
    <row r="7" spans="1:3" ht="268.5" customHeight="1" x14ac:dyDescent="0.25">
      <c r="A7" s="36" t="s">
        <v>7</v>
      </c>
      <c r="B7" s="3" t="s">
        <v>74</v>
      </c>
      <c r="C7" s="4"/>
    </row>
    <row r="8" spans="1:3" ht="403.5" customHeight="1" x14ac:dyDescent="0.25">
      <c r="A8" s="1" t="s">
        <v>2</v>
      </c>
      <c r="B8" s="46" t="s">
        <v>250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4"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76</v>
      </c>
      <c r="B7" s="3" t="s">
        <v>103</v>
      </c>
    </row>
    <row r="10" spans="1:3" ht="124.5" customHeight="1" x14ac:dyDescent="0.25">
      <c r="A10" s="17" t="s">
        <v>11</v>
      </c>
      <c r="B10" s="3" t="s">
        <v>132</v>
      </c>
    </row>
    <row r="12" spans="1:3" x14ac:dyDescent="0.25">
      <c r="A12" s="47" t="s">
        <v>77</v>
      </c>
      <c r="B12" s="47" t="s">
        <v>78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D18" sqref="D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83</v>
      </c>
      <c r="B2" s="50" t="s">
        <v>85</v>
      </c>
    </row>
    <row r="3" spans="1:2" x14ac:dyDescent="0.25">
      <c r="A3" s="50" t="s">
        <v>84</v>
      </c>
      <c r="B3" s="50" t="s">
        <v>86</v>
      </c>
    </row>
    <row r="5" spans="1:2" ht="51" x14ac:dyDescent="0.25">
      <c r="A5" s="48" t="s">
        <v>79</v>
      </c>
      <c r="B5" s="49" t="s">
        <v>80</v>
      </c>
    </row>
    <row r="6" spans="1:2" x14ac:dyDescent="0.25">
      <c r="A6" s="51" t="s">
        <v>81</v>
      </c>
      <c r="B6" s="51" t="s">
        <v>82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30"/>
  <sheetViews>
    <sheetView topLeftCell="A46" workbookViewId="0">
      <selection activeCell="G68" sqref="G68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4" width="32.28515625" style="164" customWidth="1"/>
    <col min="5" max="5" width="32.28515625" style="156" customWidth="1"/>
    <col min="6" max="6" width="32.28515625" style="166" customWidth="1"/>
    <col min="7" max="7" width="32.28515625" style="156" customWidth="1"/>
    <col min="8" max="8" width="32.28515625" style="110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83</v>
      </c>
      <c r="B2" s="50" t="s">
        <v>100</v>
      </c>
    </row>
    <row r="3" spans="1:9" x14ac:dyDescent="0.25">
      <c r="A3" s="50" t="s">
        <v>84</v>
      </c>
      <c r="B3" s="50" t="s">
        <v>282</v>
      </c>
      <c r="F3" s="158"/>
    </row>
    <row r="4" spans="1:9" x14ac:dyDescent="0.25">
      <c r="A4" t="s">
        <v>203</v>
      </c>
      <c r="B4" t="s">
        <v>220</v>
      </c>
    </row>
    <row r="5" spans="1:9" x14ac:dyDescent="0.25">
      <c r="B5" s="29"/>
    </row>
    <row r="6" spans="1:9" ht="30.75" customHeight="1" x14ac:dyDescent="0.25">
      <c r="A6" s="105" t="s">
        <v>214</v>
      </c>
      <c r="B6" s="101" t="s">
        <v>204</v>
      </c>
      <c r="C6" s="102" t="s">
        <v>205</v>
      </c>
      <c r="D6" s="161" t="s">
        <v>206</v>
      </c>
      <c r="E6" s="109" t="s">
        <v>207</v>
      </c>
      <c r="F6" s="167" t="s">
        <v>208</v>
      </c>
      <c r="G6" s="109" t="s">
        <v>209</v>
      </c>
      <c r="H6" s="111" t="s">
        <v>219</v>
      </c>
    </row>
    <row r="7" spans="1:9" ht="30.75" customHeight="1" x14ac:dyDescent="0.25">
      <c r="A7" s="105" t="s">
        <v>149</v>
      </c>
      <c r="B7" s="114" t="s">
        <v>221</v>
      </c>
      <c r="C7" s="115" t="s">
        <v>222</v>
      </c>
      <c r="D7" s="162" t="s">
        <v>223</v>
      </c>
      <c r="E7" s="116" t="s">
        <v>224</v>
      </c>
      <c r="F7" s="168" t="s">
        <v>225</v>
      </c>
      <c r="G7" s="116" t="s">
        <v>226</v>
      </c>
      <c r="H7" s="117" t="s">
        <v>227</v>
      </c>
      <c r="I7" s="119" t="s">
        <v>229</v>
      </c>
    </row>
    <row r="8" spans="1:9" ht="18" customHeight="1" x14ac:dyDescent="0.25">
      <c r="A8" s="50" t="s">
        <v>150</v>
      </c>
      <c r="B8" s="103" t="s">
        <v>228</v>
      </c>
      <c r="C8" s="107">
        <v>42551</v>
      </c>
      <c r="D8" s="165" t="s">
        <v>278</v>
      </c>
      <c r="E8" s="112">
        <v>21</v>
      </c>
      <c r="F8" s="169">
        <v>165691579</v>
      </c>
      <c r="G8" s="112">
        <v>21</v>
      </c>
      <c r="H8" s="118">
        <v>14801171</v>
      </c>
      <c r="I8" t="s">
        <v>230</v>
      </c>
    </row>
    <row r="9" spans="1:9" ht="18" customHeight="1" x14ac:dyDescent="0.25">
      <c r="A9" s="50" t="s">
        <v>151</v>
      </c>
      <c r="B9" s="150" t="s">
        <v>210</v>
      </c>
      <c r="C9" s="107">
        <v>39629</v>
      </c>
      <c r="D9" s="163">
        <v>-632245519</v>
      </c>
      <c r="E9" s="112">
        <v>29</v>
      </c>
      <c r="F9" s="157">
        <v>-713695924</v>
      </c>
      <c r="G9" s="112">
        <v>21</v>
      </c>
      <c r="H9" s="151">
        <v>-46382784</v>
      </c>
      <c r="I9" t="s">
        <v>231</v>
      </c>
    </row>
    <row r="10" spans="1:9" ht="18" customHeight="1" x14ac:dyDescent="0.25">
      <c r="A10" s="50" t="s">
        <v>151</v>
      </c>
      <c r="B10" s="152" t="s">
        <v>211</v>
      </c>
      <c r="C10" s="108">
        <v>39994</v>
      </c>
      <c r="D10" s="160">
        <v>53442825</v>
      </c>
      <c r="E10" s="113">
        <v>15</v>
      </c>
      <c r="F10" s="158">
        <v>42345974</v>
      </c>
      <c r="G10" s="113">
        <v>8</v>
      </c>
      <c r="H10" s="153">
        <v>5926343</v>
      </c>
      <c r="I10" t="s">
        <v>231</v>
      </c>
    </row>
    <row r="11" spans="1:9" ht="18" customHeight="1" x14ac:dyDescent="0.25">
      <c r="A11" s="50" t="s">
        <v>151</v>
      </c>
      <c r="B11" s="152" t="s">
        <v>211</v>
      </c>
      <c r="C11" s="108">
        <v>40359</v>
      </c>
      <c r="D11" s="160">
        <v>210742926</v>
      </c>
      <c r="E11" s="113">
        <v>15</v>
      </c>
      <c r="F11" s="158">
        <v>177212946</v>
      </c>
      <c r="G11" s="113">
        <v>9</v>
      </c>
      <c r="H11" s="153">
        <v>22395902</v>
      </c>
      <c r="I11" t="s">
        <v>231</v>
      </c>
    </row>
    <row r="12" spans="1:9" ht="18" customHeight="1" x14ac:dyDescent="0.25">
      <c r="A12" s="50" t="s">
        <v>151</v>
      </c>
      <c r="B12" s="152" t="s">
        <v>212</v>
      </c>
      <c r="C12" s="108">
        <v>40359</v>
      </c>
      <c r="D12" s="160">
        <v>1450331</v>
      </c>
      <c r="E12" s="113">
        <v>27</v>
      </c>
      <c r="F12" s="158">
        <v>1570796</v>
      </c>
      <c r="G12" s="113">
        <v>21</v>
      </c>
      <c r="H12" s="153">
        <v>102085</v>
      </c>
      <c r="I12" t="s">
        <v>231</v>
      </c>
    </row>
    <row r="13" spans="1:9" ht="18" customHeight="1" x14ac:dyDescent="0.25">
      <c r="A13" s="50" t="s">
        <v>151</v>
      </c>
      <c r="B13" s="152" t="s">
        <v>211</v>
      </c>
      <c r="C13" s="108">
        <v>40724</v>
      </c>
      <c r="D13" s="160">
        <v>203104597</v>
      </c>
      <c r="E13" s="113">
        <v>15</v>
      </c>
      <c r="F13" s="158">
        <v>179203687</v>
      </c>
      <c r="G13" s="113">
        <v>10</v>
      </c>
      <c r="H13" s="153">
        <v>20704944</v>
      </c>
      <c r="I13" t="s">
        <v>231</v>
      </c>
    </row>
    <row r="14" spans="1:9" ht="18" customHeight="1" x14ac:dyDescent="0.25">
      <c r="A14" s="50" t="s">
        <v>151</v>
      </c>
      <c r="B14" s="152" t="s">
        <v>212</v>
      </c>
      <c r="C14" s="108">
        <v>40724</v>
      </c>
      <c r="D14" s="160">
        <v>344553091</v>
      </c>
      <c r="E14" s="113">
        <v>26</v>
      </c>
      <c r="F14" s="158">
        <v>366509424</v>
      </c>
      <c r="G14" s="113">
        <v>21</v>
      </c>
      <c r="H14" s="153">
        <v>23819286</v>
      </c>
      <c r="I14" t="s">
        <v>231</v>
      </c>
    </row>
    <row r="15" spans="1:9" ht="18" customHeight="1" x14ac:dyDescent="0.25">
      <c r="A15" s="50" t="s">
        <v>151</v>
      </c>
      <c r="B15" s="152" t="s">
        <v>211</v>
      </c>
      <c r="C15" s="108">
        <v>41090</v>
      </c>
      <c r="D15" s="160">
        <v>238453071</v>
      </c>
      <c r="E15" s="113">
        <v>20</v>
      </c>
      <c r="F15" s="158">
        <v>238011048</v>
      </c>
      <c r="G15" s="113">
        <v>16</v>
      </c>
      <c r="H15" s="153">
        <v>18847200</v>
      </c>
      <c r="I15" t="s">
        <v>231</v>
      </c>
    </row>
    <row r="16" spans="1:9" ht="18" customHeight="1" x14ac:dyDescent="0.25">
      <c r="A16" s="50" t="s">
        <v>151</v>
      </c>
      <c r="B16" s="152" t="s">
        <v>211</v>
      </c>
      <c r="C16" s="108">
        <v>41455</v>
      </c>
      <c r="D16" s="160">
        <v>73947281</v>
      </c>
      <c r="E16" s="113">
        <v>20</v>
      </c>
      <c r="F16" s="158">
        <v>74104788</v>
      </c>
      <c r="G16" s="113">
        <v>17</v>
      </c>
      <c r="H16" s="153">
        <v>5606652</v>
      </c>
      <c r="I16" t="s">
        <v>231</v>
      </c>
    </row>
    <row r="17" spans="1:9" ht="18" customHeight="1" x14ac:dyDescent="0.25">
      <c r="A17" s="50" t="s">
        <v>151</v>
      </c>
      <c r="B17" s="152" t="s">
        <v>213</v>
      </c>
      <c r="C17" s="108">
        <v>41820</v>
      </c>
      <c r="D17" s="160">
        <v>-212930921</v>
      </c>
      <c r="E17" s="113">
        <v>20</v>
      </c>
      <c r="F17" s="158">
        <v>-213513903</v>
      </c>
      <c r="G17" s="113">
        <v>18</v>
      </c>
      <c r="H17" s="153">
        <v>-15486648</v>
      </c>
      <c r="I17" t="s">
        <v>231</v>
      </c>
    </row>
    <row r="18" spans="1:9" ht="18" customHeight="1" x14ac:dyDescent="0.25">
      <c r="A18" s="50" t="s">
        <v>151</v>
      </c>
      <c r="B18" s="152" t="s">
        <v>212</v>
      </c>
      <c r="C18" s="108">
        <v>41820</v>
      </c>
      <c r="D18" s="160">
        <v>-65152628</v>
      </c>
      <c r="E18" s="113">
        <v>25</v>
      </c>
      <c r="F18" s="158">
        <v>-66723384</v>
      </c>
      <c r="G18" s="113">
        <v>23</v>
      </c>
      <c r="H18" s="153">
        <v>-4076232</v>
      </c>
      <c r="I18" t="s">
        <v>231</v>
      </c>
    </row>
    <row r="19" spans="1:9" ht="18" customHeight="1" x14ac:dyDescent="0.25">
      <c r="A19" s="50" t="s">
        <v>151</v>
      </c>
      <c r="B19" s="152" t="s">
        <v>213</v>
      </c>
      <c r="C19" s="108">
        <v>42185</v>
      </c>
      <c r="D19" s="160">
        <v>-288914220</v>
      </c>
      <c r="E19" s="113">
        <v>20</v>
      </c>
      <c r="F19" s="158">
        <v>-289698031</v>
      </c>
      <c r="G19" s="113">
        <v>19</v>
      </c>
      <c r="H19" s="153">
        <v>-20204787</v>
      </c>
      <c r="I19" t="s">
        <v>231</v>
      </c>
    </row>
    <row r="20" spans="1:9" ht="18" customHeight="1" x14ac:dyDescent="0.25">
      <c r="A20" s="50" t="s">
        <v>151</v>
      </c>
      <c r="B20" s="152" t="s">
        <v>213</v>
      </c>
      <c r="C20" s="108">
        <v>42551</v>
      </c>
      <c r="D20" s="160">
        <v>-82781971</v>
      </c>
      <c r="E20" s="113">
        <v>20</v>
      </c>
      <c r="F20" s="159">
        <v>-82781971</v>
      </c>
      <c r="G20" s="113">
        <v>20</v>
      </c>
      <c r="H20" s="155">
        <v>-5566571</v>
      </c>
      <c r="I20" t="s">
        <v>231</v>
      </c>
    </row>
    <row r="21" spans="1:9" ht="18" customHeight="1" x14ac:dyDescent="0.25">
      <c r="A21" s="50" t="s">
        <v>152</v>
      </c>
      <c r="B21" s="103" t="s">
        <v>212</v>
      </c>
      <c r="C21" s="107">
        <v>32689</v>
      </c>
      <c r="D21" s="163">
        <v>-15977993</v>
      </c>
      <c r="E21" s="112">
        <v>14</v>
      </c>
      <c r="F21" s="157">
        <v>-6476269</v>
      </c>
      <c r="G21" s="112">
        <v>3</v>
      </c>
      <c r="H21" s="151">
        <v>-2230592</v>
      </c>
      <c r="I21" t="s">
        <v>231</v>
      </c>
    </row>
    <row r="22" spans="1:9" ht="18" customHeight="1" x14ac:dyDescent="0.25">
      <c r="A22" s="50" t="s">
        <v>152</v>
      </c>
      <c r="B22" s="104" t="s">
        <v>215</v>
      </c>
      <c r="C22" s="108">
        <v>33054</v>
      </c>
      <c r="D22" s="160">
        <v>279608</v>
      </c>
      <c r="E22" s="113">
        <v>15</v>
      </c>
      <c r="F22" s="158">
        <v>140887</v>
      </c>
      <c r="G22" s="113">
        <v>4</v>
      </c>
      <c r="H22" s="153">
        <v>36989</v>
      </c>
      <c r="I22" t="s">
        <v>231</v>
      </c>
    </row>
    <row r="23" spans="1:9" ht="18" customHeight="1" x14ac:dyDescent="0.25">
      <c r="A23" s="50" t="s">
        <v>152</v>
      </c>
      <c r="B23" s="104" t="s">
        <v>212</v>
      </c>
      <c r="C23" s="108">
        <v>33054</v>
      </c>
      <c r="D23" s="160">
        <v>-6281127</v>
      </c>
      <c r="E23" s="113">
        <v>15</v>
      </c>
      <c r="F23" s="158">
        <v>-3164910</v>
      </c>
      <c r="G23" s="113">
        <v>4</v>
      </c>
      <c r="H23" s="153">
        <v>-830934</v>
      </c>
      <c r="I23" t="s">
        <v>231</v>
      </c>
    </row>
    <row r="24" spans="1:9" ht="18" customHeight="1" x14ac:dyDescent="0.25">
      <c r="A24" s="50" t="s">
        <v>152</v>
      </c>
      <c r="B24" s="104" t="s">
        <v>212</v>
      </c>
      <c r="C24" s="108">
        <v>33785</v>
      </c>
      <c r="D24" s="160">
        <v>2454735</v>
      </c>
      <c r="E24" s="113">
        <v>17</v>
      </c>
      <c r="F24" s="158">
        <v>1633633</v>
      </c>
      <c r="G24" s="113">
        <v>6</v>
      </c>
      <c r="H24" s="153">
        <v>295289</v>
      </c>
      <c r="I24" t="s">
        <v>231</v>
      </c>
    </row>
    <row r="25" spans="1:9" ht="18" customHeight="1" x14ac:dyDescent="0.25">
      <c r="A25" s="50" t="s">
        <v>152</v>
      </c>
      <c r="B25" s="104" t="s">
        <v>212</v>
      </c>
      <c r="C25" s="108">
        <v>34880</v>
      </c>
      <c r="D25" s="160">
        <v>-20329471</v>
      </c>
      <c r="E25" s="113">
        <v>20</v>
      </c>
      <c r="F25" s="158">
        <v>-17196117</v>
      </c>
      <c r="G25" s="113">
        <v>9</v>
      </c>
      <c r="H25" s="153">
        <v>-2173219</v>
      </c>
      <c r="I25" t="s">
        <v>231</v>
      </c>
    </row>
    <row r="26" spans="1:9" ht="18" customHeight="1" x14ac:dyDescent="0.25">
      <c r="A26" s="50" t="s">
        <v>152</v>
      </c>
      <c r="B26" s="104" t="s">
        <v>215</v>
      </c>
      <c r="C26" s="108">
        <v>35246</v>
      </c>
      <c r="D26" s="160">
        <v>2832341</v>
      </c>
      <c r="E26" s="113">
        <v>21</v>
      </c>
      <c r="F26" s="158">
        <v>2532605</v>
      </c>
      <c r="G26" s="113">
        <v>10</v>
      </c>
      <c r="H26" s="153">
        <v>292614</v>
      </c>
      <c r="I26" t="s">
        <v>231</v>
      </c>
    </row>
    <row r="27" spans="1:9" ht="18" customHeight="1" x14ac:dyDescent="0.25">
      <c r="A27" s="50" t="s">
        <v>152</v>
      </c>
      <c r="B27" s="104" t="s">
        <v>216</v>
      </c>
      <c r="C27" s="108">
        <v>35246</v>
      </c>
      <c r="D27" s="160">
        <v>-18309076</v>
      </c>
      <c r="E27" s="113">
        <v>21</v>
      </c>
      <c r="F27" s="158">
        <v>-16371495</v>
      </c>
      <c r="G27" s="113">
        <v>10</v>
      </c>
      <c r="H27" s="153">
        <v>-1891540</v>
      </c>
      <c r="I27" t="s">
        <v>231</v>
      </c>
    </row>
    <row r="28" spans="1:9" ht="18" customHeight="1" x14ac:dyDescent="0.25">
      <c r="A28" s="50" t="s">
        <v>152</v>
      </c>
      <c r="B28" s="104" t="s">
        <v>215</v>
      </c>
      <c r="C28" s="108">
        <v>35976</v>
      </c>
      <c r="D28" s="160">
        <v>5510715</v>
      </c>
      <c r="E28" s="113">
        <v>23</v>
      </c>
      <c r="F28" s="158">
        <v>5387707</v>
      </c>
      <c r="G28" s="113">
        <v>12</v>
      </c>
      <c r="H28" s="153">
        <v>535124</v>
      </c>
      <c r="I28" t="s">
        <v>231</v>
      </c>
    </row>
    <row r="29" spans="1:9" ht="18" customHeight="1" x14ac:dyDescent="0.25">
      <c r="A29" s="50" t="s">
        <v>152</v>
      </c>
      <c r="B29" s="104" t="s">
        <v>212</v>
      </c>
      <c r="C29" s="108">
        <v>35976</v>
      </c>
      <c r="D29" s="160">
        <v>9268417</v>
      </c>
      <c r="E29" s="113">
        <v>23</v>
      </c>
      <c r="F29" s="158">
        <v>9061528</v>
      </c>
      <c r="G29" s="113">
        <v>12</v>
      </c>
      <c r="H29" s="153">
        <v>900020</v>
      </c>
      <c r="I29" t="s">
        <v>231</v>
      </c>
    </row>
    <row r="30" spans="1:9" ht="18" customHeight="1" x14ac:dyDescent="0.25">
      <c r="A30" s="50" t="s">
        <v>152</v>
      </c>
      <c r="B30" s="104" t="s">
        <v>215</v>
      </c>
      <c r="C30" s="108">
        <v>36707</v>
      </c>
      <c r="D30" s="160">
        <v>949873</v>
      </c>
      <c r="E30" s="113">
        <v>25</v>
      </c>
      <c r="F30" s="158">
        <v>994721</v>
      </c>
      <c r="G30" s="113">
        <v>14</v>
      </c>
      <c r="H30" s="153">
        <v>87328</v>
      </c>
      <c r="I30" t="s">
        <v>231</v>
      </c>
    </row>
    <row r="31" spans="1:9" ht="18" customHeight="1" x14ac:dyDescent="0.25">
      <c r="A31" s="50" t="s">
        <v>152</v>
      </c>
      <c r="B31" s="104" t="s">
        <v>213</v>
      </c>
      <c r="C31" s="108">
        <v>37072</v>
      </c>
      <c r="D31" s="160">
        <v>-39924972</v>
      </c>
      <c r="E31" s="113">
        <v>11</v>
      </c>
      <c r="F31" s="158">
        <v>0</v>
      </c>
      <c r="G31" s="113">
        <v>10</v>
      </c>
      <c r="H31" s="153">
        <v>0</v>
      </c>
      <c r="I31" t="s">
        <v>231</v>
      </c>
    </row>
    <row r="32" spans="1:9" ht="18" customHeight="1" x14ac:dyDescent="0.25">
      <c r="A32" s="50" t="s">
        <v>152</v>
      </c>
      <c r="B32" s="104" t="s">
        <v>212</v>
      </c>
      <c r="C32" s="108">
        <v>37072</v>
      </c>
      <c r="D32" s="160">
        <v>-29148684</v>
      </c>
      <c r="E32" s="113">
        <v>26</v>
      </c>
      <c r="F32" s="158">
        <v>-31415090</v>
      </c>
      <c r="G32" s="113">
        <v>15</v>
      </c>
      <c r="H32" s="153">
        <v>-2613612</v>
      </c>
      <c r="I32" t="s">
        <v>231</v>
      </c>
    </row>
    <row r="33" spans="1:9" ht="18" customHeight="1" x14ac:dyDescent="0.25">
      <c r="A33" s="50" t="s">
        <v>152</v>
      </c>
      <c r="B33" s="104" t="s">
        <v>211</v>
      </c>
      <c r="C33" s="108">
        <v>37437</v>
      </c>
      <c r="D33" s="160">
        <v>110014634</v>
      </c>
      <c r="E33" s="113">
        <v>12</v>
      </c>
      <c r="F33" s="158">
        <v>17377556</v>
      </c>
      <c r="G33" s="113">
        <v>1</v>
      </c>
      <c r="H33" s="153">
        <v>17377556</v>
      </c>
      <c r="I33" t="s">
        <v>231</v>
      </c>
    </row>
    <row r="34" spans="1:9" ht="18" customHeight="1" x14ac:dyDescent="0.25">
      <c r="A34" s="50" t="s">
        <v>152</v>
      </c>
      <c r="B34" s="104" t="s">
        <v>211</v>
      </c>
      <c r="C34" s="108">
        <v>37802</v>
      </c>
      <c r="D34" s="160">
        <v>151681782</v>
      </c>
      <c r="E34" s="113">
        <v>13</v>
      </c>
      <c r="F34" s="158">
        <v>44185963</v>
      </c>
      <c r="G34" s="113">
        <v>2</v>
      </c>
      <c r="H34" s="153">
        <v>22458586</v>
      </c>
      <c r="I34" t="s">
        <v>231</v>
      </c>
    </row>
    <row r="35" spans="1:9" ht="18" customHeight="1" x14ac:dyDescent="0.25">
      <c r="A35" s="50" t="s">
        <v>152</v>
      </c>
      <c r="B35" s="104" t="s">
        <v>211</v>
      </c>
      <c r="C35" s="108">
        <v>38168</v>
      </c>
      <c r="D35" s="160">
        <v>10104562</v>
      </c>
      <c r="E35" s="113">
        <v>14</v>
      </c>
      <c r="F35" s="158">
        <v>4095624</v>
      </c>
      <c r="G35" s="113">
        <v>3</v>
      </c>
      <c r="H35" s="153">
        <v>1410637</v>
      </c>
      <c r="I35" t="s">
        <v>231</v>
      </c>
    </row>
    <row r="36" spans="1:9" ht="18" customHeight="1" x14ac:dyDescent="0.25">
      <c r="A36" s="50" t="s">
        <v>152</v>
      </c>
      <c r="B36" s="104" t="s">
        <v>212</v>
      </c>
      <c r="C36" s="108">
        <v>38168</v>
      </c>
      <c r="D36" s="160">
        <v>-8698728</v>
      </c>
      <c r="E36" s="113">
        <v>29</v>
      </c>
      <c r="F36" s="158">
        <v>-10055415</v>
      </c>
      <c r="G36" s="113">
        <v>18</v>
      </c>
      <c r="H36" s="153">
        <v>-729342</v>
      </c>
      <c r="I36" t="s">
        <v>231</v>
      </c>
    </row>
    <row r="37" spans="1:9" ht="18" customHeight="1" x14ac:dyDescent="0.25">
      <c r="A37" s="50" t="s">
        <v>152</v>
      </c>
      <c r="B37" s="104" t="s">
        <v>211</v>
      </c>
      <c r="C37" s="108">
        <v>38533</v>
      </c>
      <c r="D37" s="160">
        <v>21605884</v>
      </c>
      <c r="E37" s="113">
        <v>15</v>
      </c>
      <c r="F37" s="158">
        <v>10886689</v>
      </c>
      <c r="G37" s="113">
        <v>4</v>
      </c>
      <c r="H37" s="153">
        <v>2858256</v>
      </c>
      <c r="I37" t="s">
        <v>231</v>
      </c>
    </row>
    <row r="38" spans="1:9" ht="18" customHeight="1" x14ac:dyDescent="0.25">
      <c r="A38" s="50" t="s">
        <v>152</v>
      </c>
      <c r="B38" s="104" t="s">
        <v>212</v>
      </c>
      <c r="C38" s="108">
        <v>38533</v>
      </c>
      <c r="D38" s="160">
        <v>27253819</v>
      </c>
      <c r="E38" s="113">
        <v>30</v>
      </c>
      <c r="F38" s="158">
        <v>32113516</v>
      </c>
      <c r="G38" s="113">
        <v>19</v>
      </c>
      <c r="H38" s="153">
        <v>2239735</v>
      </c>
      <c r="I38" t="s">
        <v>231</v>
      </c>
    </row>
    <row r="39" spans="1:9" ht="18" customHeight="1" x14ac:dyDescent="0.25">
      <c r="A39" s="50" t="s">
        <v>152</v>
      </c>
      <c r="B39" s="104" t="s">
        <v>211</v>
      </c>
      <c r="C39" s="108">
        <v>38898</v>
      </c>
      <c r="D39" s="160">
        <v>16400257</v>
      </c>
      <c r="E39" s="113">
        <v>15</v>
      </c>
      <c r="F39" s="158">
        <v>9681030</v>
      </c>
      <c r="G39" s="113">
        <v>5</v>
      </c>
      <c r="H39" s="153">
        <v>2066456</v>
      </c>
      <c r="I39" t="s">
        <v>231</v>
      </c>
    </row>
    <row r="40" spans="1:9" ht="18" customHeight="1" x14ac:dyDescent="0.25">
      <c r="A40" s="50" t="s">
        <v>152</v>
      </c>
      <c r="B40" s="104" t="s">
        <v>212</v>
      </c>
      <c r="C40" s="108">
        <v>38898</v>
      </c>
      <c r="D40" s="160">
        <v>29340123</v>
      </c>
      <c r="E40" s="113">
        <v>30</v>
      </c>
      <c r="F40" s="158">
        <v>34152022</v>
      </c>
      <c r="G40" s="113">
        <v>20</v>
      </c>
      <c r="H40" s="153">
        <v>2296511</v>
      </c>
      <c r="I40" t="s">
        <v>231</v>
      </c>
    </row>
    <row r="41" spans="1:9" ht="18" customHeight="1" x14ac:dyDescent="0.25">
      <c r="A41" s="50" t="s">
        <v>152</v>
      </c>
      <c r="B41" s="104" t="s">
        <v>213</v>
      </c>
      <c r="C41" s="108">
        <v>39263</v>
      </c>
      <c r="D41" s="160">
        <v>-20934587</v>
      </c>
      <c r="E41" s="113">
        <v>21</v>
      </c>
      <c r="F41" s="158">
        <v>-19876488</v>
      </c>
      <c r="G41" s="113">
        <v>12</v>
      </c>
      <c r="H41" s="153">
        <v>-1974196</v>
      </c>
      <c r="I41" t="s">
        <v>231</v>
      </c>
    </row>
    <row r="42" spans="1:9" ht="18" customHeight="1" x14ac:dyDescent="0.25">
      <c r="A42" s="50" t="s">
        <v>152</v>
      </c>
      <c r="B42" s="104" t="s">
        <v>212</v>
      </c>
      <c r="C42" s="108">
        <v>39263</v>
      </c>
      <c r="D42" s="160">
        <v>-5027630</v>
      </c>
      <c r="E42" s="113">
        <v>30</v>
      </c>
      <c r="F42" s="158">
        <v>-5803736</v>
      </c>
      <c r="G42" s="113">
        <v>21</v>
      </c>
      <c r="H42" s="153">
        <v>-377182</v>
      </c>
      <c r="I42" t="s">
        <v>231</v>
      </c>
    </row>
    <row r="43" spans="1:9" ht="18" customHeight="1" x14ac:dyDescent="0.25">
      <c r="A43" s="50" t="s">
        <v>152</v>
      </c>
      <c r="B43" s="150" t="s">
        <v>213</v>
      </c>
      <c r="C43" s="107">
        <v>39629</v>
      </c>
      <c r="D43" s="163">
        <v>-18292189</v>
      </c>
      <c r="E43" s="112">
        <v>17</v>
      </c>
      <c r="F43" s="157">
        <v>-15230411</v>
      </c>
      <c r="G43" s="112">
        <v>9</v>
      </c>
      <c r="H43" s="151">
        <v>-1924796</v>
      </c>
      <c r="I43" t="s">
        <v>231</v>
      </c>
    </row>
    <row r="44" spans="1:9" ht="18" customHeight="1" x14ac:dyDescent="0.25">
      <c r="A44" s="50" t="s">
        <v>152</v>
      </c>
      <c r="B44" s="152" t="s">
        <v>212</v>
      </c>
      <c r="C44" s="108">
        <v>39629</v>
      </c>
      <c r="D44" s="160">
        <v>8034472</v>
      </c>
      <c r="E44" s="113">
        <v>30</v>
      </c>
      <c r="F44" s="158">
        <v>9178030</v>
      </c>
      <c r="G44" s="113">
        <v>22</v>
      </c>
      <c r="H44" s="153">
        <v>577739</v>
      </c>
      <c r="I44" t="s">
        <v>231</v>
      </c>
    </row>
    <row r="45" spans="1:9" ht="18" customHeight="1" x14ac:dyDescent="0.25">
      <c r="A45" s="50" t="s">
        <v>152</v>
      </c>
      <c r="B45" s="152" t="s">
        <v>211</v>
      </c>
      <c r="C45" s="108">
        <v>39994</v>
      </c>
      <c r="D45" s="160">
        <v>10158177</v>
      </c>
      <c r="E45" s="113">
        <v>15</v>
      </c>
      <c r="F45" s="158">
        <v>8048938</v>
      </c>
      <c r="G45" s="113">
        <v>8</v>
      </c>
      <c r="H45" s="153">
        <v>1126453</v>
      </c>
      <c r="I45" t="s">
        <v>231</v>
      </c>
    </row>
    <row r="46" spans="1:9" ht="18" customHeight="1" x14ac:dyDescent="0.25">
      <c r="A46" s="50" t="s">
        <v>152</v>
      </c>
      <c r="B46" s="152" t="s">
        <v>211</v>
      </c>
      <c r="C46" s="108">
        <v>40359</v>
      </c>
      <c r="D46" s="160">
        <v>2144522</v>
      </c>
      <c r="E46" s="113">
        <v>15</v>
      </c>
      <c r="F46" s="158">
        <v>1803321</v>
      </c>
      <c r="G46" s="113">
        <v>9</v>
      </c>
      <c r="H46" s="153">
        <v>227901</v>
      </c>
      <c r="I46" t="s">
        <v>231</v>
      </c>
    </row>
    <row r="47" spans="1:9" ht="18" customHeight="1" x14ac:dyDescent="0.25">
      <c r="A47" s="50" t="s">
        <v>152</v>
      </c>
      <c r="B47" s="152" t="s">
        <v>212</v>
      </c>
      <c r="C47" s="108">
        <v>40359</v>
      </c>
      <c r="D47" s="160">
        <v>25997606</v>
      </c>
      <c r="E47" s="113">
        <v>30</v>
      </c>
      <c r="F47" s="158">
        <v>28915692</v>
      </c>
      <c r="G47" s="113">
        <v>24</v>
      </c>
      <c r="H47" s="153">
        <v>1717497</v>
      </c>
      <c r="I47" t="s">
        <v>231</v>
      </c>
    </row>
    <row r="48" spans="1:9" ht="18" customHeight="1" x14ac:dyDescent="0.25">
      <c r="A48" s="50" t="s">
        <v>152</v>
      </c>
      <c r="B48" s="152" t="s">
        <v>217</v>
      </c>
      <c r="C48" s="108">
        <v>40724</v>
      </c>
      <c r="D48" s="160">
        <v>-18044</v>
      </c>
      <c r="E48" s="113">
        <v>30</v>
      </c>
      <c r="F48" s="158">
        <v>-19769</v>
      </c>
      <c r="G48" s="113">
        <v>25</v>
      </c>
      <c r="H48" s="153">
        <v>-1144</v>
      </c>
      <c r="I48" t="s">
        <v>231</v>
      </c>
    </row>
    <row r="49" spans="1:9" ht="18" customHeight="1" x14ac:dyDescent="0.25">
      <c r="A49" s="50" t="s">
        <v>152</v>
      </c>
      <c r="B49" s="152" t="s">
        <v>211</v>
      </c>
      <c r="C49" s="108">
        <v>40724</v>
      </c>
      <c r="D49" s="160">
        <v>1095451</v>
      </c>
      <c r="E49" s="113">
        <v>15</v>
      </c>
      <c r="F49" s="158">
        <v>966540</v>
      </c>
      <c r="G49" s="113">
        <v>10</v>
      </c>
      <c r="H49" s="153">
        <v>111673</v>
      </c>
      <c r="I49" t="s">
        <v>231</v>
      </c>
    </row>
    <row r="50" spans="1:9" ht="18" customHeight="1" x14ac:dyDescent="0.25">
      <c r="A50" s="50" t="s">
        <v>152</v>
      </c>
      <c r="B50" s="152" t="s">
        <v>212</v>
      </c>
      <c r="C50" s="108">
        <v>40724</v>
      </c>
      <c r="D50" s="160">
        <v>25593931</v>
      </c>
      <c r="E50" s="113">
        <v>30</v>
      </c>
      <c r="F50" s="158">
        <v>28039833</v>
      </c>
      <c r="G50" s="113">
        <v>25</v>
      </c>
      <c r="H50" s="153">
        <v>1621943</v>
      </c>
      <c r="I50" t="s">
        <v>231</v>
      </c>
    </row>
    <row r="51" spans="1:9" ht="18" customHeight="1" x14ac:dyDescent="0.25">
      <c r="A51" s="50" t="s">
        <v>152</v>
      </c>
      <c r="B51" s="152" t="s">
        <v>211</v>
      </c>
      <c r="C51" s="108">
        <v>41090</v>
      </c>
      <c r="D51" s="160">
        <v>10983184</v>
      </c>
      <c r="E51" s="113">
        <v>20</v>
      </c>
      <c r="F51" s="158">
        <v>10962823</v>
      </c>
      <c r="G51" s="113">
        <v>16</v>
      </c>
      <c r="H51" s="153">
        <v>868105</v>
      </c>
      <c r="I51" t="s">
        <v>231</v>
      </c>
    </row>
    <row r="52" spans="1:9" ht="18" customHeight="1" x14ac:dyDescent="0.25">
      <c r="A52" s="50" t="s">
        <v>152</v>
      </c>
      <c r="B52" s="152" t="s">
        <v>211</v>
      </c>
      <c r="C52" s="108">
        <v>41455</v>
      </c>
      <c r="D52" s="160">
        <v>6011719</v>
      </c>
      <c r="E52" s="113">
        <v>20</v>
      </c>
      <c r="F52" s="158">
        <v>6024525</v>
      </c>
      <c r="G52" s="113">
        <v>17</v>
      </c>
      <c r="H52" s="153">
        <v>455806</v>
      </c>
      <c r="I52" t="s">
        <v>231</v>
      </c>
    </row>
    <row r="53" spans="1:9" ht="18" customHeight="1" x14ac:dyDescent="0.25">
      <c r="A53" s="50" t="s">
        <v>152</v>
      </c>
      <c r="B53" s="152" t="s">
        <v>213</v>
      </c>
      <c r="C53" s="108">
        <v>41820</v>
      </c>
      <c r="D53" s="160">
        <v>-15610972</v>
      </c>
      <c r="E53" s="113">
        <v>20</v>
      </c>
      <c r="F53" s="158">
        <v>-15653713</v>
      </c>
      <c r="G53" s="113">
        <v>18</v>
      </c>
      <c r="H53" s="153">
        <v>-1135399</v>
      </c>
      <c r="I53" t="s">
        <v>231</v>
      </c>
    </row>
    <row r="54" spans="1:9" ht="18" customHeight="1" x14ac:dyDescent="0.25">
      <c r="A54" s="50" t="s">
        <v>152</v>
      </c>
      <c r="B54" s="152" t="s">
        <v>212</v>
      </c>
      <c r="C54" s="108">
        <v>41820</v>
      </c>
      <c r="D54" s="160">
        <v>-3528915</v>
      </c>
      <c r="E54" s="113">
        <v>25</v>
      </c>
      <c r="F54" s="158">
        <v>-3613993</v>
      </c>
      <c r="G54" s="113">
        <v>23</v>
      </c>
      <c r="H54" s="153">
        <v>-220784</v>
      </c>
      <c r="I54" t="s">
        <v>231</v>
      </c>
    </row>
    <row r="55" spans="1:9" ht="18" customHeight="1" x14ac:dyDescent="0.25">
      <c r="A55" s="50" t="s">
        <v>152</v>
      </c>
      <c r="B55" s="152" t="s">
        <v>213</v>
      </c>
      <c r="C55" s="108">
        <v>42185</v>
      </c>
      <c r="D55" s="160">
        <v>-46361062</v>
      </c>
      <c r="E55" s="113">
        <v>20</v>
      </c>
      <c r="F55" s="158">
        <v>-46486838</v>
      </c>
      <c r="G55" s="113">
        <v>19</v>
      </c>
      <c r="H55" s="153">
        <v>-3242192</v>
      </c>
      <c r="I55" t="s">
        <v>231</v>
      </c>
    </row>
    <row r="56" spans="1:9" ht="18" customHeight="1" x14ac:dyDescent="0.25">
      <c r="A56" s="50" t="s">
        <v>152</v>
      </c>
      <c r="B56" s="152" t="s">
        <v>213</v>
      </c>
      <c r="C56" s="108">
        <v>42551</v>
      </c>
      <c r="D56" s="160">
        <v>-18410183</v>
      </c>
      <c r="E56" s="113">
        <v>20</v>
      </c>
      <c r="F56" s="159">
        <v>-18410183</v>
      </c>
      <c r="G56" s="113">
        <v>20</v>
      </c>
      <c r="H56" s="155">
        <v>-1237970</v>
      </c>
      <c r="I56" t="s">
        <v>231</v>
      </c>
    </row>
    <row r="57" spans="1:9" ht="18" customHeight="1" x14ac:dyDescent="0.25">
      <c r="A57" s="50" t="s">
        <v>153</v>
      </c>
      <c r="B57" s="103" t="s">
        <v>212</v>
      </c>
      <c r="C57" s="107">
        <v>32689</v>
      </c>
      <c r="D57" s="163">
        <v>-6262457</v>
      </c>
      <c r="E57" s="112">
        <v>14</v>
      </c>
      <c r="F57" s="157">
        <v>-2538327</v>
      </c>
      <c r="G57" s="112">
        <v>3</v>
      </c>
      <c r="H57" s="151">
        <v>-874264</v>
      </c>
      <c r="I57" t="s">
        <v>231</v>
      </c>
    </row>
    <row r="58" spans="1:9" ht="18" customHeight="1" x14ac:dyDescent="0.25">
      <c r="A58" s="50" t="s">
        <v>153</v>
      </c>
      <c r="B58" s="104" t="s">
        <v>215</v>
      </c>
      <c r="C58" s="108">
        <v>33054</v>
      </c>
      <c r="D58" s="160">
        <v>109592</v>
      </c>
      <c r="E58" s="113">
        <v>15</v>
      </c>
      <c r="F58" s="158">
        <v>55221</v>
      </c>
      <c r="G58" s="113">
        <v>4</v>
      </c>
      <c r="H58" s="153">
        <v>14498</v>
      </c>
      <c r="I58" t="s">
        <v>231</v>
      </c>
    </row>
    <row r="59" spans="1:9" ht="18" customHeight="1" x14ac:dyDescent="0.25">
      <c r="A59" s="50" t="s">
        <v>153</v>
      </c>
      <c r="B59" s="104" t="s">
        <v>212</v>
      </c>
      <c r="C59" s="108">
        <v>33054</v>
      </c>
      <c r="D59" s="160">
        <v>-2461841</v>
      </c>
      <c r="E59" s="113">
        <v>15</v>
      </c>
      <c r="F59" s="158">
        <v>-1240463</v>
      </c>
      <c r="G59" s="113">
        <v>4</v>
      </c>
      <c r="H59" s="153">
        <v>-325679</v>
      </c>
      <c r="I59" t="s">
        <v>231</v>
      </c>
    </row>
    <row r="60" spans="1:9" ht="18" customHeight="1" x14ac:dyDescent="0.25">
      <c r="A60" s="50" t="s">
        <v>153</v>
      </c>
      <c r="B60" s="104" t="s">
        <v>212</v>
      </c>
      <c r="C60" s="108">
        <v>33785</v>
      </c>
      <c r="D60" s="160">
        <v>962115</v>
      </c>
      <c r="E60" s="113">
        <v>17</v>
      </c>
      <c r="F60" s="158">
        <v>640290</v>
      </c>
      <c r="G60" s="113">
        <v>6</v>
      </c>
      <c r="H60" s="153">
        <v>115736</v>
      </c>
      <c r="I60" t="s">
        <v>231</v>
      </c>
    </row>
    <row r="61" spans="1:9" ht="18" customHeight="1" x14ac:dyDescent="0.25">
      <c r="A61" s="50" t="s">
        <v>153</v>
      </c>
      <c r="B61" s="104" t="s">
        <v>212</v>
      </c>
      <c r="C61" s="108">
        <v>34880</v>
      </c>
      <c r="D61" s="160">
        <v>-7967987</v>
      </c>
      <c r="E61" s="113">
        <v>20</v>
      </c>
      <c r="F61" s="158">
        <v>-6739891</v>
      </c>
      <c r="G61" s="113">
        <v>9</v>
      </c>
      <c r="H61" s="153">
        <v>-851777</v>
      </c>
      <c r="I61" t="s">
        <v>231</v>
      </c>
    </row>
    <row r="62" spans="1:9" ht="18" customHeight="1" x14ac:dyDescent="0.25">
      <c r="A62" s="50" t="s">
        <v>153</v>
      </c>
      <c r="B62" s="104" t="s">
        <v>215</v>
      </c>
      <c r="C62" s="108">
        <v>35246</v>
      </c>
      <c r="D62" s="160">
        <v>1110115</v>
      </c>
      <c r="E62" s="113">
        <v>21</v>
      </c>
      <c r="F62" s="158">
        <v>992638</v>
      </c>
      <c r="G62" s="113">
        <v>10</v>
      </c>
      <c r="H62" s="153">
        <v>114688</v>
      </c>
      <c r="I62" t="s">
        <v>231</v>
      </c>
    </row>
    <row r="63" spans="1:9" ht="18" customHeight="1" x14ac:dyDescent="0.25">
      <c r="A63" s="50" t="s">
        <v>153</v>
      </c>
      <c r="B63" s="104" t="s">
        <v>216</v>
      </c>
      <c r="C63" s="108">
        <v>35246</v>
      </c>
      <c r="D63" s="160">
        <v>-7176108</v>
      </c>
      <c r="E63" s="113">
        <v>21</v>
      </c>
      <c r="F63" s="158">
        <v>-6416689</v>
      </c>
      <c r="G63" s="113">
        <v>10</v>
      </c>
      <c r="H63" s="153">
        <v>-741375</v>
      </c>
      <c r="I63" t="s">
        <v>231</v>
      </c>
    </row>
    <row r="64" spans="1:9" ht="18" customHeight="1" x14ac:dyDescent="0.25">
      <c r="A64" s="50" t="s">
        <v>153</v>
      </c>
      <c r="B64" s="104" t="s">
        <v>215</v>
      </c>
      <c r="C64" s="108">
        <v>35976</v>
      </c>
      <c r="D64" s="160">
        <v>2159884</v>
      </c>
      <c r="E64" s="113">
        <v>23</v>
      </c>
      <c r="F64" s="158">
        <v>2111673</v>
      </c>
      <c r="G64" s="113">
        <v>12</v>
      </c>
      <c r="H64" s="153">
        <v>209738</v>
      </c>
      <c r="I64" t="s">
        <v>231</v>
      </c>
    </row>
    <row r="65" spans="1:9" ht="18" customHeight="1" x14ac:dyDescent="0.25">
      <c r="A65" s="50" t="s">
        <v>153</v>
      </c>
      <c r="B65" s="104" t="s">
        <v>212</v>
      </c>
      <c r="C65" s="108">
        <v>35976</v>
      </c>
      <c r="D65" s="160">
        <v>3632689</v>
      </c>
      <c r="E65" s="113">
        <v>23</v>
      </c>
      <c r="F65" s="158">
        <v>3551602</v>
      </c>
      <c r="G65" s="113">
        <v>12</v>
      </c>
      <c r="H65" s="153">
        <v>352756</v>
      </c>
      <c r="I65" t="s">
        <v>231</v>
      </c>
    </row>
    <row r="66" spans="1:9" ht="18" customHeight="1" x14ac:dyDescent="0.25">
      <c r="A66" s="50" t="s">
        <v>153</v>
      </c>
      <c r="B66" s="104" t="s">
        <v>215</v>
      </c>
      <c r="C66" s="108">
        <v>36707</v>
      </c>
      <c r="D66" s="160">
        <v>370129</v>
      </c>
      <c r="E66" s="113">
        <v>25</v>
      </c>
      <c r="F66" s="158">
        <v>387604</v>
      </c>
      <c r="G66" s="113">
        <v>14</v>
      </c>
      <c r="H66" s="153">
        <v>34028</v>
      </c>
      <c r="I66" t="s">
        <v>231</v>
      </c>
    </row>
    <row r="67" spans="1:9" ht="18" customHeight="1" x14ac:dyDescent="0.25">
      <c r="A67" s="50" t="s">
        <v>153</v>
      </c>
      <c r="B67" s="104" t="s">
        <v>213</v>
      </c>
      <c r="C67" s="108">
        <v>37072</v>
      </c>
      <c r="D67" s="160">
        <v>-9231354</v>
      </c>
      <c r="E67" s="113">
        <v>11</v>
      </c>
      <c r="F67" s="158">
        <v>0</v>
      </c>
      <c r="G67" s="113">
        <v>10</v>
      </c>
      <c r="H67" s="153">
        <v>0</v>
      </c>
      <c r="I67" t="s">
        <v>231</v>
      </c>
    </row>
    <row r="68" spans="1:9" ht="18" customHeight="1" x14ac:dyDescent="0.25">
      <c r="A68" s="50" t="s">
        <v>153</v>
      </c>
      <c r="B68" s="104" t="s">
        <v>212</v>
      </c>
      <c r="C68" s="108">
        <v>37072</v>
      </c>
      <c r="D68" s="160">
        <v>-4878745</v>
      </c>
      <c r="E68" s="113">
        <v>26</v>
      </c>
      <c r="F68" s="158">
        <v>-5258083</v>
      </c>
      <c r="G68" s="113">
        <v>15</v>
      </c>
      <c r="H68" s="153">
        <v>-437452</v>
      </c>
      <c r="I68" t="s">
        <v>231</v>
      </c>
    </row>
    <row r="69" spans="1:9" ht="18" customHeight="1" x14ac:dyDescent="0.25">
      <c r="A69" s="50" t="s">
        <v>153</v>
      </c>
      <c r="B69" s="104" t="s">
        <v>211</v>
      </c>
      <c r="C69" s="108">
        <v>37437</v>
      </c>
      <c r="D69" s="160">
        <v>18536288</v>
      </c>
      <c r="E69" s="113">
        <v>12</v>
      </c>
      <c r="F69" s="158">
        <v>2927932</v>
      </c>
      <c r="G69" s="113">
        <v>1</v>
      </c>
      <c r="H69" s="153">
        <v>2927932</v>
      </c>
      <c r="I69" t="s">
        <v>231</v>
      </c>
    </row>
    <row r="70" spans="1:9" ht="18" customHeight="1" x14ac:dyDescent="0.25">
      <c r="A70" s="50" t="s">
        <v>153</v>
      </c>
      <c r="B70" s="104" t="s">
        <v>211</v>
      </c>
      <c r="C70" s="108">
        <v>37802</v>
      </c>
      <c r="D70" s="160">
        <v>59690449</v>
      </c>
      <c r="E70" s="113">
        <v>13</v>
      </c>
      <c r="F70" s="158">
        <v>17388245</v>
      </c>
      <c r="G70" s="113">
        <v>2</v>
      </c>
      <c r="H70" s="153">
        <v>8837997</v>
      </c>
      <c r="I70" t="s">
        <v>231</v>
      </c>
    </row>
    <row r="71" spans="1:9" ht="18" customHeight="1" x14ac:dyDescent="0.25">
      <c r="A71" s="50" t="s">
        <v>153</v>
      </c>
      <c r="B71" s="104" t="s">
        <v>211</v>
      </c>
      <c r="C71" s="108">
        <v>38168</v>
      </c>
      <c r="D71" s="160">
        <v>10147466</v>
      </c>
      <c r="E71" s="113">
        <v>14</v>
      </c>
      <c r="F71" s="158">
        <v>4113015</v>
      </c>
      <c r="G71" s="113">
        <v>3</v>
      </c>
      <c r="H71" s="153">
        <v>1416627</v>
      </c>
      <c r="I71" t="s">
        <v>231</v>
      </c>
    </row>
    <row r="72" spans="1:9" ht="18" customHeight="1" x14ac:dyDescent="0.25">
      <c r="A72" s="50" t="s">
        <v>153</v>
      </c>
      <c r="B72" s="104" t="s">
        <v>212</v>
      </c>
      <c r="C72" s="108">
        <v>38168</v>
      </c>
      <c r="D72" s="160">
        <v>-5220974</v>
      </c>
      <c r="E72" s="113">
        <v>29</v>
      </c>
      <c r="F72" s="158">
        <v>-6035260</v>
      </c>
      <c r="G72" s="113">
        <v>18</v>
      </c>
      <c r="H72" s="153">
        <v>-437751</v>
      </c>
      <c r="I72" t="s">
        <v>231</v>
      </c>
    </row>
    <row r="73" spans="1:9" ht="18" customHeight="1" x14ac:dyDescent="0.25">
      <c r="A73" s="50" t="s">
        <v>153</v>
      </c>
      <c r="B73" s="104" t="s">
        <v>211</v>
      </c>
      <c r="C73" s="108">
        <v>38533</v>
      </c>
      <c r="D73" s="160">
        <v>13244413</v>
      </c>
      <c r="E73" s="113">
        <v>15</v>
      </c>
      <c r="F73" s="158">
        <v>6673545</v>
      </c>
      <c r="G73" s="113">
        <v>4</v>
      </c>
      <c r="H73" s="153">
        <v>1752112</v>
      </c>
      <c r="I73" t="s">
        <v>231</v>
      </c>
    </row>
    <row r="74" spans="1:9" ht="18" customHeight="1" x14ac:dyDescent="0.25">
      <c r="A74" s="50" t="s">
        <v>153</v>
      </c>
      <c r="B74" s="104" t="s">
        <v>212</v>
      </c>
      <c r="C74" s="108">
        <v>38533</v>
      </c>
      <c r="D74" s="160">
        <v>14033320</v>
      </c>
      <c r="E74" s="113">
        <v>30</v>
      </c>
      <c r="F74" s="158">
        <v>16535635</v>
      </c>
      <c r="G74" s="113">
        <v>19</v>
      </c>
      <c r="H74" s="153">
        <v>1153266</v>
      </c>
      <c r="I74" t="s">
        <v>231</v>
      </c>
    </row>
    <row r="75" spans="1:9" ht="18" customHeight="1" x14ac:dyDescent="0.25">
      <c r="A75" s="50" t="s">
        <v>153</v>
      </c>
      <c r="B75" s="104" t="s">
        <v>211</v>
      </c>
      <c r="C75" s="108">
        <v>38898</v>
      </c>
      <c r="D75" s="160">
        <v>6063600</v>
      </c>
      <c r="E75" s="113">
        <v>15</v>
      </c>
      <c r="F75" s="158">
        <v>3579328</v>
      </c>
      <c r="G75" s="113">
        <v>5</v>
      </c>
      <c r="H75" s="153">
        <v>764022</v>
      </c>
      <c r="I75" t="s">
        <v>231</v>
      </c>
    </row>
    <row r="76" spans="1:9" ht="18" customHeight="1" x14ac:dyDescent="0.25">
      <c r="A76" s="50" t="s">
        <v>153</v>
      </c>
      <c r="B76" s="104" t="s">
        <v>212</v>
      </c>
      <c r="C76" s="108">
        <v>38898</v>
      </c>
      <c r="D76" s="160">
        <v>14561746</v>
      </c>
      <c r="E76" s="113">
        <v>30</v>
      </c>
      <c r="F76" s="158">
        <v>16949930</v>
      </c>
      <c r="G76" s="113">
        <v>20</v>
      </c>
      <c r="H76" s="153">
        <v>1139777</v>
      </c>
      <c r="I76" t="s">
        <v>231</v>
      </c>
    </row>
    <row r="77" spans="1:9" ht="18" customHeight="1" x14ac:dyDescent="0.25">
      <c r="A77" s="50" t="s">
        <v>153</v>
      </c>
      <c r="B77" s="104" t="s">
        <v>213</v>
      </c>
      <c r="C77" s="108">
        <v>39263</v>
      </c>
      <c r="D77" s="160">
        <v>-8926309</v>
      </c>
      <c r="E77" s="113">
        <v>21</v>
      </c>
      <c r="F77" s="158">
        <v>-8475147</v>
      </c>
      <c r="G77" s="113">
        <v>12</v>
      </c>
      <c r="H77" s="153">
        <v>-841779</v>
      </c>
      <c r="I77" t="s">
        <v>231</v>
      </c>
    </row>
    <row r="78" spans="1:9" ht="18" customHeight="1" x14ac:dyDescent="0.25">
      <c r="A78" s="50" t="s">
        <v>153</v>
      </c>
      <c r="B78" s="104" t="s">
        <v>212</v>
      </c>
      <c r="C78" s="108">
        <v>39263</v>
      </c>
      <c r="D78" s="160">
        <v>-3015790</v>
      </c>
      <c r="E78" s="113">
        <v>30</v>
      </c>
      <c r="F78" s="158">
        <v>-3481331</v>
      </c>
      <c r="G78" s="113">
        <v>21</v>
      </c>
      <c r="H78" s="153">
        <v>-226250</v>
      </c>
      <c r="I78" t="s">
        <v>231</v>
      </c>
    </row>
    <row r="79" spans="1:9" ht="18" customHeight="1" x14ac:dyDescent="0.25">
      <c r="A79" s="50" t="s">
        <v>153</v>
      </c>
      <c r="B79" s="150" t="s">
        <v>213</v>
      </c>
      <c r="C79" s="107">
        <v>39629</v>
      </c>
      <c r="D79" s="163">
        <v>-4429445</v>
      </c>
      <c r="E79" s="112">
        <v>17</v>
      </c>
      <c r="F79" s="157">
        <v>-3688038</v>
      </c>
      <c r="G79" s="112">
        <v>9</v>
      </c>
      <c r="H79" s="151">
        <v>-466089</v>
      </c>
      <c r="I79" t="s">
        <v>231</v>
      </c>
    </row>
    <row r="80" spans="1:9" ht="18" customHeight="1" x14ac:dyDescent="0.25">
      <c r="A80" s="50" t="s">
        <v>153</v>
      </c>
      <c r="B80" s="152" t="s">
        <v>212</v>
      </c>
      <c r="C80" s="108">
        <v>39629</v>
      </c>
      <c r="D80" s="160">
        <v>10599393</v>
      </c>
      <c r="E80" s="113">
        <v>30</v>
      </c>
      <c r="F80" s="158">
        <v>12108018</v>
      </c>
      <c r="G80" s="113">
        <v>22</v>
      </c>
      <c r="H80" s="153">
        <v>762176</v>
      </c>
      <c r="I80" t="s">
        <v>231</v>
      </c>
    </row>
    <row r="81" spans="1:9" ht="18" customHeight="1" x14ac:dyDescent="0.25">
      <c r="A81" s="50" t="s">
        <v>153</v>
      </c>
      <c r="B81" s="152" t="s">
        <v>211</v>
      </c>
      <c r="C81" s="108">
        <v>39994</v>
      </c>
      <c r="D81" s="160">
        <v>11924683</v>
      </c>
      <c r="E81" s="113">
        <v>15</v>
      </c>
      <c r="F81" s="158">
        <v>9448646</v>
      </c>
      <c r="G81" s="113">
        <v>8</v>
      </c>
      <c r="H81" s="153">
        <v>1322343</v>
      </c>
      <c r="I81" t="s">
        <v>231</v>
      </c>
    </row>
    <row r="82" spans="1:9" ht="18" customHeight="1" x14ac:dyDescent="0.25">
      <c r="A82" s="50" t="s">
        <v>153</v>
      </c>
      <c r="B82" s="152" t="s">
        <v>211</v>
      </c>
      <c r="C82" s="108">
        <v>40359</v>
      </c>
      <c r="D82" s="160">
        <v>4794050</v>
      </c>
      <c r="E82" s="113">
        <v>15</v>
      </c>
      <c r="F82" s="158">
        <v>4031299</v>
      </c>
      <c r="G82" s="113">
        <v>9</v>
      </c>
      <c r="H82" s="153">
        <v>509469</v>
      </c>
      <c r="I82" t="s">
        <v>231</v>
      </c>
    </row>
    <row r="83" spans="1:9" ht="18" customHeight="1" x14ac:dyDescent="0.25">
      <c r="A83" s="50" t="s">
        <v>153</v>
      </c>
      <c r="B83" s="152" t="s">
        <v>212</v>
      </c>
      <c r="C83" s="108">
        <v>40359</v>
      </c>
      <c r="D83" s="160">
        <v>12948180</v>
      </c>
      <c r="E83" s="113">
        <v>30</v>
      </c>
      <c r="F83" s="158">
        <v>14401539</v>
      </c>
      <c r="G83" s="113">
        <v>24</v>
      </c>
      <c r="H83" s="153">
        <v>855404</v>
      </c>
      <c r="I83" t="s">
        <v>231</v>
      </c>
    </row>
    <row r="84" spans="1:9" ht="18" customHeight="1" x14ac:dyDescent="0.25">
      <c r="A84" s="50" t="s">
        <v>153</v>
      </c>
      <c r="B84" s="152" t="s">
        <v>217</v>
      </c>
      <c r="C84" s="108">
        <v>40724</v>
      </c>
      <c r="D84" s="160">
        <v>1483135</v>
      </c>
      <c r="E84" s="113">
        <v>30</v>
      </c>
      <c r="F84" s="158">
        <v>1624871</v>
      </c>
      <c r="G84" s="113">
        <v>25</v>
      </c>
      <c r="H84" s="153">
        <v>93989</v>
      </c>
      <c r="I84" t="s">
        <v>231</v>
      </c>
    </row>
    <row r="85" spans="1:9" ht="18" customHeight="1" x14ac:dyDescent="0.25">
      <c r="A85" s="50" t="s">
        <v>153</v>
      </c>
      <c r="B85" s="152" t="s">
        <v>211</v>
      </c>
      <c r="C85" s="108">
        <v>40724</v>
      </c>
      <c r="D85" s="160">
        <v>5867945</v>
      </c>
      <c r="E85" s="113">
        <v>15</v>
      </c>
      <c r="F85" s="158">
        <v>5177419</v>
      </c>
      <c r="G85" s="113">
        <v>10</v>
      </c>
      <c r="H85" s="153">
        <v>598192</v>
      </c>
      <c r="I85" t="s">
        <v>231</v>
      </c>
    </row>
    <row r="86" spans="1:9" ht="18" customHeight="1" x14ac:dyDescent="0.25">
      <c r="A86" s="50" t="s">
        <v>153</v>
      </c>
      <c r="B86" s="152" t="s">
        <v>212</v>
      </c>
      <c r="C86" s="108">
        <v>40724</v>
      </c>
      <c r="D86" s="160">
        <v>12753767</v>
      </c>
      <c r="E86" s="113">
        <v>30</v>
      </c>
      <c r="F86" s="158">
        <v>13972590</v>
      </c>
      <c r="G86" s="113">
        <v>25</v>
      </c>
      <c r="H86" s="153">
        <v>808234</v>
      </c>
      <c r="I86" t="s">
        <v>231</v>
      </c>
    </row>
    <row r="87" spans="1:9" ht="18" customHeight="1" x14ac:dyDescent="0.25">
      <c r="A87" s="50" t="s">
        <v>153</v>
      </c>
      <c r="B87" s="152" t="s">
        <v>211</v>
      </c>
      <c r="C87" s="108">
        <v>41090</v>
      </c>
      <c r="D87" s="160">
        <v>9377426</v>
      </c>
      <c r="E87" s="113">
        <v>20</v>
      </c>
      <c r="F87" s="158">
        <v>9360043</v>
      </c>
      <c r="G87" s="113">
        <v>16</v>
      </c>
      <c r="H87" s="153">
        <v>741187</v>
      </c>
      <c r="I87" t="s">
        <v>231</v>
      </c>
    </row>
    <row r="88" spans="1:9" ht="18" customHeight="1" x14ac:dyDescent="0.25">
      <c r="A88" s="50" t="s">
        <v>153</v>
      </c>
      <c r="B88" s="152" t="s">
        <v>211</v>
      </c>
      <c r="C88" s="108">
        <v>41455</v>
      </c>
      <c r="D88" s="160">
        <v>6625380</v>
      </c>
      <c r="E88" s="113">
        <v>20</v>
      </c>
      <c r="F88" s="158">
        <v>6639492</v>
      </c>
      <c r="G88" s="113">
        <v>17</v>
      </c>
      <c r="H88" s="153">
        <v>502334</v>
      </c>
      <c r="I88" t="s">
        <v>231</v>
      </c>
    </row>
    <row r="89" spans="1:9" ht="18" customHeight="1" x14ac:dyDescent="0.25">
      <c r="A89" s="50" t="s">
        <v>153</v>
      </c>
      <c r="B89" s="152" t="s">
        <v>213</v>
      </c>
      <c r="C89" s="108">
        <v>41820</v>
      </c>
      <c r="D89" s="160">
        <v>-11060872</v>
      </c>
      <c r="E89" s="113">
        <v>20</v>
      </c>
      <c r="F89" s="158">
        <v>-11091155</v>
      </c>
      <c r="G89" s="113">
        <v>18</v>
      </c>
      <c r="H89" s="153">
        <v>-804467</v>
      </c>
      <c r="I89" t="s">
        <v>231</v>
      </c>
    </row>
    <row r="90" spans="1:9" ht="18" customHeight="1" x14ac:dyDescent="0.25">
      <c r="A90" s="50" t="s">
        <v>153</v>
      </c>
      <c r="B90" s="152" t="s">
        <v>212</v>
      </c>
      <c r="C90" s="108">
        <v>41820</v>
      </c>
      <c r="D90" s="160">
        <v>9988189</v>
      </c>
      <c r="E90" s="113">
        <v>25</v>
      </c>
      <c r="F90" s="158">
        <v>10228993</v>
      </c>
      <c r="G90" s="113">
        <v>23</v>
      </c>
      <c r="H90" s="153">
        <v>624905</v>
      </c>
      <c r="I90" t="s">
        <v>231</v>
      </c>
    </row>
    <row r="91" spans="1:9" ht="18" customHeight="1" x14ac:dyDescent="0.25">
      <c r="A91" s="50" t="s">
        <v>153</v>
      </c>
      <c r="B91" s="152" t="s">
        <v>213</v>
      </c>
      <c r="C91" s="108">
        <v>42185</v>
      </c>
      <c r="D91" s="160">
        <v>-16640244</v>
      </c>
      <c r="E91" s="113">
        <v>20</v>
      </c>
      <c r="F91" s="158">
        <v>-16685388</v>
      </c>
      <c r="G91" s="113">
        <v>19</v>
      </c>
      <c r="H91" s="153">
        <v>-1163711</v>
      </c>
      <c r="I91" t="s">
        <v>231</v>
      </c>
    </row>
    <row r="92" spans="1:9" ht="18" customHeight="1" x14ac:dyDescent="0.25">
      <c r="A92" s="50" t="s">
        <v>153</v>
      </c>
      <c r="B92" s="152" t="s">
        <v>213</v>
      </c>
      <c r="C92" s="108">
        <v>42551</v>
      </c>
      <c r="D92" s="160">
        <v>-3718134</v>
      </c>
      <c r="E92" s="113">
        <v>20</v>
      </c>
      <c r="F92" s="159">
        <v>-3718134</v>
      </c>
      <c r="G92" s="113">
        <v>20</v>
      </c>
      <c r="H92" s="155">
        <v>-250021</v>
      </c>
      <c r="I92" t="s">
        <v>231</v>
      </c>
    </row>
    <row r="93" spans="1:9" ht="18" customHeight="1" x14ac:dyDescent="0.25">
      <c r="A93" s="50" t="s">
        <v>279</v>
      </c>
      <c r="B93" s="103" t="s">
        <v>218</v>
      </c>
      <c r="C93" s="107">
        <v>37437</v>
      </c>
      <c r="D93" s="163">
        <v>-157564364</v>
      </c>
      <c r="E93" s="112">
        <v>27</v>
      </c>
      <c r="F93" s="157">
        <v>-174249137</v>
      </c>
      <c r="G93" s="112">
        <v>16</v>
      </c>
      <c r="H93" s="151">
        <v>-13798134</v>
      </c>
      <c r="I93" t="s">
        <v>231</v>
      </c>
    </row>
    <row r="94" spans="1:9" ht="18" customHeight="1" x14ac:dyDescent="0.25">
      <c r="A94" s="50" t="s">
        <v>279</v>
      </c>
      <c r="B94" s="104" t="s">
        <v>213</v>
      </c>
      <c r="C94" s="108">
        <v>37802</v>
      </c>
      <c r="D94" s="160">
        <v>-314459851</v>
      </c>
      <c r="E94" s="113">
        <v>13</v>
      </c>
      <c r="F94" s="158">
        <v>-91604351</v>
      </c>
      <c r="G94" s="113">
        <v>2</v>
      </c>
      <c r="H94" s="153">
        <v>-46560131</v>
      </c>
      <c r="I94" t="s">
        <v>231</v>
      </c>
    </row>
    <row r="95" spans="1:9" ht="18" customHeight="1" x14ac:dyDescent="0.25">
      <c r="A95" s="50" t="s">
        <v>279</v>
      </c>
      <c r="B95" s="104" t="s">
        <v>211</v>
      </c>
      <c r="C95" s="108">
        <v>38168</v>
      </c>
      <c r="D95" s="160">
        <v>106500938</v>
      </c>
      <c r="E95" s="113">
        <v>14</v>
      </c>
      <c r="F95" s="158">
        <v>43167419</v>
      </c>
      <c r="G95" s="113">
        <v>3</v>
      </c>
      <c r="H95" s="153">
        <v>14867959</v>
      </c>
      <c r="I95" t="s">
        <v>231</v>
      </c>
    </row>
    <row r="96" spans="1:9" ht="18" customHeight="1" x14ac:dyDescent="0.25">
      <c r="A96" s="50" t="s">
        <v>279</v>
      </c>
      <c r="B96" s="104" t="s">
        <v>212</v>
      </c>
      <c r="C96" s="108">
        <v>38168</v>
      </c>
      <c r="D96" s="160">
        <v>-242147820</v>
      </c>
      <c r="E96" s="113">
        <v>29</v>
      </c>
      <c r="F96" s="158">
        <v>-279914118</v>
      </c>
      <c r="G96" s="113">
        <v>18</v>
      </c>
      <c r="H96" s="153">
        <v>-20302806</v>
      </c>
      <c r="I96" t="s">
        <v>231</v>
      </c>
    </row>
    <row r="97" spans="1:21" ht="18" customHeight="1" x14ac:dyDescent="0.25">
      <c r="A97" s="50" t="s">
        <v>279</v>
      </c>
      <c r="B97" s="104" t="s">
        <v>211</v>
      </c>
      <c r="C97" s="108">
        <v>38533</v>
      </c>
      <c r="D97" s="160">
        <v>241854245</v>
      </c>
      <c r="E97" s="113">
        <v>15</v>
      </c>
      <c r="F97" s="158">
        <v>121864580</v>
      </c>
      <c r="G97" s="113">
        <v>4</v>
      </c>
      <c r="H97" s="153">
        <v>31995055</v>
      </c>
      <c r="I97" t="s">
        <v>231</v>
      </c>
    </row>
    <row r="98" spans="1:21" ht="18" customHeight="1" x14ac:dyDescent="0.25">
      <c r="A98" s="50" t="s">
        <v>279</v>
      </c>
      <c r="B98" s="104" t="s">
        <v>212</v>
      </c>
      <c r="C98" s="108">
        <v>38533</v>
      </c>
      <c r="D98" s="160">
        <v>421011169</v>
      </c>
      <c r="E98" s="113">
        <v>30</v>
      </c>
      <c r="F98" s="158">
        <v>496082720</v>
      </c>
      <c r="G98" s="113">
        <v>19</v>
      </c>
      <c r="H98" s="153">
        <v>34598943</v>
      </c>
      <c r="I98" t="s">
        <v>231</v>
      </c>
    </row>
    <row r="99" spans="1:21" ht="18" customHeight="1" x14ac:dyDescent="0.25">
      <c r="A99" s="50" t="s">
        <v>279</v>
      </c>
      <c r="B99" s="104" t="s">
        <v>211</v>
      </c>
      <c r="C99" s="108">
        <v>38898</v>
      </c>
      <c r="D99" s="160">
        <v>64026458</v>
      </c>
      <c r="E99" s="113">
        <v>15</v>
      </c>
      <c r="F99" s="158">
        <v>37794660</v>
      </c>
      <c r="G99" s="113">
        <v>5</v>
      </c>
      <c r="H99" s="153">
        <v>8067426</v>
      </c>
      <c r="I99" t="s">
        <v>231</v>
      </c>
    </row>
    <row r="100" spans="1:21" ht="18" customHeight="1" x14ac:dyDescent="0.25">
      <c r="A100" s="50" t="s">
        <v>279</v>
      </c>
      <c r="B100" s="104" t="s">
        <v>212</v>
      </c>
      <c r="C100" s="108">
        <v>38898</v>
      </c>
      <c r="D100" s="160">
        <v>291388037</v>
      </c>
      <c r="E100" s="113">
        <v>30</v>
      </c>
      <c r="F100" s="158">
        <v>339176843</v>
      </c>
      <c r="G100" s="113">
        <v>20</v>
      </c>
      <c r="H100" s="153">
        <v>22807527</v>
      </c>
      <c r="I100" t="s">
        <v>231</v>
      </c>
    </row>
    <row r="101" spans="1:21" ht="18" customHeight="1" x14ac:dyDescent="0.25">
      <c r="A101" s="50" t="s">
        <v>279</v>
      </c>
      <c r="B101" s="104" t="s">
        <v>213</v>
      </c>
      <c r="C101" s="108">
        <v>39263</v>
      </c>
      <c r="D101" s="160">
        <v>-200979530</v>
      </c>
      <c r="E101" s="113">
        <v>21</v>
      </c>
      <c r="F101" s="158">
        <v>-190821407</v>
      </c>
      <c r="G101" s="113">
        <v>12</v>
      </c>
      <c r="H101" s="153">
        <v>-18952989</v>
      </c>
      <c r="I101" t="s">
        <v>231</v>
      </c>
    </row>
    <row r="102" spans="1:21" ht="18" customHeight="1" x14ac:dyDescent="0.25">
      <c r="A102" s="50" t="s">
        <v>279</v>
      </c>
      <c r="B102" s="104" t="s">
        <v>212</v>
      </c>
      <c r="C102" s="108">
        <v>39263</v>
      </c>
      <c r="D102" s="160">
        <v>-71262522</v>
      </c>
      <c r="E102" s="113">
        <v>30</v>
      </c>
      <c r="F102" s="158">
        <v>-82263181</v>
      </c>
      <c r="G102" s="113">
        <v>21</v>
      </c>
      <c r="H102" s="153">
        <v>-5346248</v>
      </c>
      <c r="I102" t="s">
        <v>231</v>
      </c>
    </row>
    <row r="103" spans="1:21" ht="18" customHeight="1" x14ac:dyDescent="0.25">
      <c r="A103" s="50" t="s">
        <v>279</v>
      </c>
      <c r="B103" s="104" t="s">
        <v>213</v>
      </c>
      <c r="C103" s="108">
        <v>39629</v>
      </c>
      <c r="D103" s="160">
        <v>-79435149</v>
      </c>
      <c r="E103" s="113">
        <v>17</v>
      </c>
      <c r="F103" s="158">
        <v>-66139156</v>
      </c>
      <c r="G103" s="113">
        <v>9</v>
      </c>
      <c r="H103" s="153">
        <v>-8358566</v>
      </c>
      <c r="I103" t="s">
        <v>231</v>
      </c>
    </row>
    <row r="104" spans="1:21" ht="18" customHeight="1" x14ac:dyDescent="0.25">
      <c r="A104" s="50" t="s">
        <v>279</v>
      </c>
      <c r="B104" s="104" t="s">
        <v>212</v>
      </c>
      <c r="C104" s="108">
        <v>39629</v>
      </c>
      <c r="D104" s="160">
        <v>312669142</v>
      </c>
      <c r="E104" s="113">
        <v>30</v>
      </c>
      <c r="F104" s="158">
        <v>357171721</v>
      </c>
      <c r="G104" s="113">
        <v>22</v>
      </c>
      <c r="H104" s="153">
        <v>22483269</v>
      </c>
      <c r="I104" t="s">
        <v>231</v>
      </c>
    </row>
    <row r="105" spans="1:21" ht="18" customHeight="1" x14ac:dyDescent="0.25">
      <c r="A105" s="50" t="s">
        <v>279</v>
      </c>
      <c r="B105" s="104" t="s">
        <v>211</v>
      </c>
      <c r="C105" s="108">
        <v>39994</v>
      </c>
      <c r="D105" s="160">
        <v>357256711</v>
      </c>
      <c r="E105" s="113">
        <v>15</v>
      </c>
      <c r="F105" s="158">
        <v>283076049</v>
      </c>
      <c r="G105" s="113">
        <v>8</v>
      </c>
      <c r="H105" s="153">
        <v>39616655</v>
      </c>
      <c r="I105" t="s">
        <v>231</v>
      </c>
    </row>
    <row r="106" spans="1:21" ht="18" customHeight="1" x14ac:dyDescent="0.25">
      <c r="A106" s="50" t="s">
        <v>279</v>
      </c>
      <c r="B106" s="104" t="s">
        <v>211</v>
      </c>
      <c r="C106" s="108">
        <v>40359</v>
      </c>
      <c r="D106" s="160">
        <v>207594800</v>
      </c>
      <c r="E106" s="113">
        <v>15</v>
      </c>
      <c r="F106" s="158">
        <v>174565699</v>
      </c>
      <c r="G106" s="113">
        <v>9</v>
      </c>
      <c r="H106" s="153">
        <v>22061348</v>
      </c>
      <c r="I106" t="s">
        <v>231</v>
      </c>
      <c r="L106" s="106"/>
      <c r="P106" s="29"/>
      <c r="Q106" s="30"/>
      <c r="S106" s="30"/>
      <c r="U106" s="30"/>
    </row>
    <row r="107" spans="1:21" ht="18" customHeight="1" x14ac:dyDescent="0.25">
      <c r="A107" s="50" t="s">
        <v>279</v>
      </c>
      <c r="B107" s="104" t="s">
        <v>212</v>
      </c>
      <c r="C107" s="108">
        <v>40359</v>
      </c>
      <c r="D107" s="160">
        <v>277673454</v>
      </c>
      <c r="E107" s="113">
        <v>30</v>
      </c>
      <c r="F107" s="158">
        <v>308840731</v>
      </c>
      <c r="G107" s="113">
        <v>24</v>
      </c>
      <c r="H107" s="153">
        <v>18344124</v>
      </c>
      <c r="I107" t="s">
        <v>231</v>
      </c>
    </row>
    <row r="108" spans="1:21" ht="18" customHeight="1" x14ac:dyDescent="0.25">
      <c r="A108" s="50" t="s">
        <v>279</v>
      </c>
      <c r="B108" s="104" t="s">
        <v>217</v>
      </c>
      <c r="C108" s="108">
        <v>40724</v>
      </c>
      <c r="D108" s="160">
        <v>5693576</v>
      </c>
      <c r="E108" s="113">
        <v>30</v>
      </c>
      <c r="F108" s="158">
        <v>6237688</v>
      </c>
      <c r="G108" s="113">
        <v>25</v>
      </c>
      <c r="H108" s="153">
        <v>360814</v>
      </c>
      <c r="I108" t="s">
        <v>231</v>
      </c>
    </row>
    <row r="109" spans="1:21" ht="18" customHeight="1" x14ac:dyDescent="0.25">
      <c r="A109" s="50" t="s">
        <v>279</v>
      </c>
      <c r="B109" s="104" t="s">
        <v>211</v>
      </c>
      <c r="C109" s="108">
        <v>40724</v>
      </c>
      <c r="D109" s="160">
        <v>125215079</v>
      </c>
      <c r="E109" s="113">
        <v>15</v>
      </c>
      <c r="F109" s="158">
        <v>110480040</v>
      </c>
      <c r="G109" s="113">
        <v>10</v>
      </c>
      <c r="H109" s="153">
        <v>12764710</v>
      </c>
      <c r="I109" t="s">
        <v>231</v>
      </c>
      <c r="O109" s="30"/>
      <c r="Q109" s="30"/>
      <c r="S109" s="30"/>
    </row>
    <row r="110" spans="1:21" ht="18" customHeight="1" x14ac:dyDescent="0.25">
      <c r="A110" s="50" t="s">
        <v>279</v>
      </c>
      <c r="B110" s="104" t="s">
        <v>212</v>
      </c>
      <c r="C110" s="108">
        <v>40724</v>
      </c>
      <c r="D110" s="160">
        <v>244615700</v>
      </c>
      <c r="E110" s="113">
        <v>30</v>
      </c>
      <c r="F110" s="158">
        <v>267992582</v>
      </c>
      <c r="G110" s="113">
        <v>25</v>
      </c>
      <c r="H110" s="153">
        <v>15501831</v>
      </c>
      <c r="I110" t="s">
        <v>231</v>
      </c>
    </row>
    <row r="111" spans="1:21" ht="18" customHeight="1" x14ac:dyDescent="0.25">
      <c r="A111" s="50" t="s">
        <v>279</v>
      </c>
      <c r="B111" s="104" t="s">
        <v>211</v>
      </c>
      <c r="C111" s="108">
        <v>41090</v>
      </c>
      <c r="D111" s="160">
        <v>248617082</v>
      </c>
      <c r="E111" s="113">
        <v>20</v>
      </c>
      <c r="F111" s="158">
        <v>248156219</v>
      </c>
      <c r="G111" s="113">
        <v>16</v>
      </c>
      <c r="H111" s="153">
        <v>19650558</v>
      </c>
      <c r="I111" t="s">
        <v>231</v>
      </c>
    </row>
    <row r="112" spans="1:21" ht="18" customHeight="1" x14ac:dyDescent="0.25">
      <c r="A112" s="50" t="s">
        <v>279</v>
      </c>
      <c r="B112" s="104" t="s">
        <v>211</v>
      </c>
      <c r="C112" s="108">
        <v>41455</v>
      </c>
      <c r="D112" s="160">
        <v>115390840</v>
      </c>
      <c r="E112" s="113">
        <v>20</v>
      </c>
      <c r="F112" s="158">
        <v>115636623</v>
      </c>
      <c r="G112" s="113">
        <v>17</v>
      </c>
      <c r="H112" s="153">
        <v>8748885</v>
      </c>
      <c r="I112" t="s">
        <v>231</v>
      </c>
    </row>
    <row r="113" spans="1:9" x14ac:dyDescent="0.25">
      <c r="A113" s="50" t="s">
        <v>279</v>
      </c>
      <c r="B113" s="104" t="s">
        <v>213</v>
      </c>
      <c r="C113" s="108">
        <v>41820</v>
      </c>
      <c r="D113" s="160">
        <v>-246417577</v>
      </c>
      <c r="E113" s="113">
        <v>20</v>
      </c>
      <c r="F113" s="158">
        <v>-247092243</v>
      </c>
      <c r="G113" s="113">
        <v>18</v>
      </c>
      <c r="H113" s="153">
        <v>-17922161</v>
      </c>
      <c r="I113" t="s">
        <v>231</v>
      </c>
    </row>
    <row r="114" spans="1:9" x14ac:dyDescent="0.25">
      <c r="A114" s="50" t="s">
        <v>279</v>
      </c>
      <c r="B114" s="104" t="s">
        <v>212</v>
      </c>
      <c r="C114" s="108">
        <v>41820</v>
      </c>
      <c r="D114" s="160">
        <v>35896722</v>
      </c>
      <c r="E114" s="113">
        <v>25</v>
      </c>
      <c r="F114" s="158">
        <v>36762151</v>
      </c>
      <c r="G114" s="113">
        <v>23</v>
      </c>
      <c r="H114" s="153">
        <v>2245855</v>
      </c>
      <c r="I114" t="s">
        <v>231</v>
      </c>
    </row>
    <row r="115" spans="1:9" x14ac:dyDescent="0.25">
      <c r="A115" s="50" t="s">
        <v>279</v>
      </c>
      <c r="B115" s="152" t="s">
        <v>213</v>
      </c>
      <c r="C115" s="108">
        <v>42185</v>
      </c>
      <c r="D115" s="160">
        <v>-458582182</v>
      </c>
      <c r="E115" s="113">
        <v>20</v>
      </c>
      <c r="F115" s="158">
        <v>-459826294</v>
      </c>
      <c r="G115" s="113">
        <v>19</v>
      </c>
      <c r="H115" s="153">
        <v>-32070264</v>
      </c>
      <c r="I115" t="s">
        <v>231</v>
      </c>
    </row>
    <row r="116" spans="1:9" x14ac:dyDescent="0.25">
      <c r="A116" s="50" t="s">
        <v>279</v>
      </c>
      <c r="B116" s="152" t="s">
        <v>213</v>
      </c>
      <c r="C116" s="108">
        <v>42551</v>
      </c>
      <c r="D116" s="160">
        <v>-228076007</v>
      </c>
      <c r="E116" s="113">
        <v>20</v>
      </c>
      <c r="F116" s="159">
        <v>-228076007</v>
      </c>
      <c r="G116" s="113">
        <v>20</v>
      </c>
      <c r="H116" s="155">
        <v>-15336689</v>
      </c>
      <c r="I116" t="s">
        <v>231</v>
      </c>
    </row>
    <row r="117" spans="1:9" x14ac:dyDescent="0.25">
      <c r="A117" s="50" t="s">
        <v>280</v>
      </c>
      <c r="B117" s="103" t="s">
        <v>213</v>
      </c>
      <c r="C117" s="107">
        <v>39629</v>
      </c>
      <c r="D117" s="163">
        <v>-169104</v>
      </c>
      <c r="E117" s="112">
        <v>17</v>
      </c>
      <c r="F117" s="157">
        <v>-140798</v>
      </c>
      <c r="G117" s="112">
        <v>9</v>
      </c>
      <c r="H117" s="151">
        <v>-17794</v>
      </c>
      <c r="I117" t="s">
        <v>231</v>
      </c>
    </row>
    <row r="118" spans="1:9" x14ac:dyDescent="0.25">
      <c r="A118" s="50" t="s">
        <v>280</v>
      </c>
      <c r="B118" s="104" t="s">
        <v>212</v>
      </c>
      <c r="C118" s="108">
        <v>39629</v>
      </c>
      <c r="D118" s="160">
        <v>126433</v>
      </c>
      <c r="E118" s="113">
        <v>30</v>
      </c>
      <c r="F118" s="158">
        <v>144427</v>
      </c>
      <c r="G118" s="113">
        <v>22</v>
      </c>
      <c r="H118" s="153">
        <v>9091</v>
      </c>
      <c r="I118" t="s">
        <v>231</v>
      </c>
    </row>
    <row r="119" spans="1:9" x14ac:dyDescent="0.25">
      <c r="A119" s="50" t="s">
        <v>280</v>
      </c>
      <c r="B119" s="104" t="s">
        <v>211</v>
      </c>
      <c r="C119" s="108">
        <v>39994</v>
      </c>
      <c r="D119" s="160">
        <v>6588231</v>
      </c>
      <c r="E119" s="113">
        <v>15</v>
      </c>
      <c r="F119" s="158">
        <v>5220253</v>
      </c>
      <c r="G119" s="113">
        <v>8</v>
      </c>
      <c r="H119" s="153">
        <v>730577</v>
      </c>
      <c r="I119" t="s">
        <v>231</v>
      </c>
    </row>
    <row r="120" spans="1:9" x14ac:dyDescent="0.25">
      <c r="A120" s="50" t="s">
        <v>280</v>
      </c>
      <c r="B120" s="104" t="s">
        <v>211</v>
      </c>
      <c r="C120" s="108">
        <v>40359</v>
      </c>
      <c r="D120" s="160">
        <v>1742728</v>
      </c>
      <c r="E120" s="113">
        <v>15</v>
      </c>
      <c r="F120" s="158">
        <v>1465453</v>
      </c>
      <c r="G120" s="113">
        <v>9</v>
      </c>
      <c r="H120" s="153">
        <v>185202</v>
      </c>
      <c r="I120" t="s">
        <v>231</v>
      </c>
    </row>
    <row r="121" spans="1:9" x14ac:dyDescent="0.25">
      <c r="A121" s="50" t="s">
        <v>280</v>
      </c>
      <c r="B121" s="104" t="s">
        <v>212</v>
      </c>
      <c r="C121" s="108">
        <v>40359</v>
      </c>
      <c r="D121" s="160">
        <v>1043633</v>
      </c>
      <c r="E121" s="113">
        <v>30</v>
      </c>
      <c r="F121" s="158">
        <v>1160776</v>
      </c>
      <c r="G121" s="113">
        <v>24</v>
      </c>
      <c r="H121" s="153">
        <v>68946</v>
      </c>
      <c r="I121" t="s">
        <v>231</v>
      </c>
    </row>
    <row r="122" spans="1:9" x14ac:dyDescent="0.25">
      <c r="A122" s="50" t="s">
        <v>280</v>
      </c>
      <c r="B122" s="154" t="s">
        <v>217</v>
      </c>
      <c r="C122" s="108">
        <v>40724</v>
      </c>
      <c r="D122" s="160">
        <v>41208</v>
      </c>
      <c r="E122" s="113">
        <v>30</v>
      </c>
      <c r="F122" s="158">
        <v>45146</v>
      </c>
      <c r="G122" s="113">
        <v>25</v>
      </c>
      <c r="H122" s="153">
        <v>2611</v>
      </c>
      <c r="I122" t="s">
        <v>231</v>
      </c>
    </row>
    <row r="123" spans="1:9" x14ac:dyDescent="0.25">
      <c r="A123" s="50" t="s">
        <v>280</v>
      </c>
      <c r="B123" s="154" t="s">
        <v>213</v>
      </c>
      <c r="C123" s="108">
        <v>40724</v>
      </c>
      <c r="D123" s="160">
        <v>-447574</v>
      </c>
      <c r="E123" s="113">
        <v>15</v>
      </c>
      <c r="F123" s="158">
        <v>-394904</v>
      </c>
      <c r="G123" s="113">
        <v>10</v>
      </c>
      <c r="H123" s="153">
        <v>-45627</v>
      </c>
      <c r="I123" t="s">
        <v>231</v>
      </c>
    </row>
    <row r="124" spans="1:9" x14ac:dyDescent="0.25">
      <c r="A124" s="50" t="s">
        <v>280</v>
      </c>
      <c r="B124" s="104" t="s">
        <v>212</v>
      </c>
      <c r="C124" s="108">
        <v>40724</v>
      </c>
      <c r="D124" s="160">
        <v>734993</v>
      </c>
      <c r="E124" s="113">
        <v>30</v>
      </c>
      <c r="F124" s="158">
        <v>805234</v>
      </c>
      <c r="G124" s="113">
        <v>25</v>
      </c>
      <c r="H124" s="153">
        <v>46578</v>
      </c>
      <c r="I124" t="s">
        <v>231</v>
      </c>
    </row>
    <row r="125" spans="1:9" x14ac:dyDescent="0.25">
      <c r="A125" s="50" t="s">
        <v>280</v>
      </c>
      <c r="B125" s="104" t="s">
        <v>211</v>
      </c>
      <c r="C125" s="108">
        <v>41090</v>
      </c>
      <c r="D125" s="160">
        <v>1311840</v>
      </c>
      <c r="E125" s="113">
        <v>20</v>
      </c>
      <c r="F125" s="158">
        <v>1309407</v>
      </c>
      <c r="G125" s="113">
        <v>16</v>
      </c>
      <c r="H125" s="153">
        <v>103687</v>
      </c>
      <c r="I125" t="s">
        <v>231</v>
      </c>
    </row>
    <row r="126" spans="1:9" x14ac:dyDescent="0.25">
      <c r="A126" s="50" t="s">
        <v>280</v>
      </c>
      <c r="B126" s="104" t="s">
        <v>211</v>
      </c>
      <c r="C126" s="108">
        <v>41455</v>
      </c>
      <c r="D126" s="160">
        <v>1253385</v>
      </c>
      <c r="E126" s="113">
        <v>20</v>
      </c>
      <c r="F126" s="158">
        <v>1256055</v>
      </c>
      <c r="G126" s="113">
        <v>17</v>
      </c>
      <c r="H126" s="153">
        <v>95031</v>
      </c>
      <c r="I126" t="s">
        <v>231</v>
      </c>
    </row>
    <row r="127" spans="1:9" x14ac:dyDescent="0.25">
      <c r="A127" s="50" t="s">
        <v>280</v>
      </c>
      <c r="B127" s="104" t="s">
        <v>213</v>
      </c>
      <c r="C127" s="108">
        <v>41820</v>
      </c>
      <c r="D127" s="160">
        <v>-2336763</v>
      </c>
      <c r="E127" s="113">
        <v>20</v>
      </c>
      <c r="F127" s="158">
        <v>-2343160</v>
      </c>
      <c r="G127" s="113">
        <v>18</v>
      </c>
      <c r="H127" s="153">
        <v>-169955</v>
      </c>
      <c r="I127" t="s">
        <v>231</v>
      </c>
    </row>
    <row r="128" spans="1:9" x14ac:dyDescent="0.25">
      <c r="A128" s="50" t="s">
        <v>280</v>
      </c>
      <c r="B128" s="104" t="s">
        <v>212</v>
      </c>
      <c r="C128" s="108">
        <v>41820</v>
      </c>
      <c r="D128" s="160">
        <v>-476026</v>
      </c>
      <c r="E128" s="113">
        <v>25</v>
      </c>
      <c r="F128" s="158">
        <v>-487503</v>
      </c>
      <c r="G128" s="113">
        <v>23</v>
      </c>
      <c r="H128" s="153">
        <v>-29782</v>
      </c>
      <c r="I128" t="s">
        <v>231</v>
      </c>
    </row>
    <row r="129" spans="1:9" x14ac:dyDescent="0.25">
      <c r="A129" s="50" t="s">
        <v>280</v>
      </c>
      <c r="B129" s="104" t="s">
        <v>213</v>
      </c>
      <c r="C129" s="108">
        <v>42185</v>
      </c>
      <c r="D129" s="160">
        <v>-2306059</v>
      </c>
      <c r="E129" s="113">
        <v>20</v>
      </c>
      <c r="F129" s="158">
        <v>-2312315</v>
      </c>
      <c r="G129" s="113">
        <v>19</v>
      </c>
      <c r="H129" s="153">
        <v>-161271</v>
      </c>
      <c r="I129" t="s">
        <v>231</v>
      </c>
    </row>
    <row r="130" spans="1:9" x14ac:dyDescent="0.25">
      <c r="A130" s="50" t="s">
        <v>280</v>
      </c>
      <c r="B130" s="104" t="s">
        <v>213</v>
      </c>
      <c r="C130" s="108">
        <v>42551</v>
      </c>
      <c r="D130" s="160">
        <v>-1753214</v>
      </c>
      <c r="E130" s="113">
        <v>20</v>
      </c>
      <c r="F130" s="159">
        <v>-1753214</v>
      </c>
      <c r="G130" s="113">
        <v>20</v>
      </c>
      <c r="H130" s="155">
        <v>-117893</v>
      </c>
      <c r="I130" t="s">
        <v>231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83</v>
      </c>
      <c r="B2" s="50" t="s">
        <v>235</v>
      </c>
      <c r="C2" s="50"/>
      <c r="D2" s="50"/>
    </row>
    <row r="3" spans="1:4" x14ac:dyDescent="0.25">
      <c r="A3" s="50" t="s">
        <v>84</v>
      </c>
      <c r="B3" s="50" t="s">
        <v>236</v>
      </c>
      <c r="C3" s="50"/>
      <c r="D3" s="50"/>
    </row>
    <row r="4" spans="1:4" x14ac:dyDescent="0.25">
      <c r="A4" t="s">
        <v>203</v>
      </c>
      <c r="B4" t="s">
        <v>232</v>
      </c>
    </row>
    <row r="6" spans="1:4" x14ac:dyDescent="0.25">
      <c r="B6" t="s">
        <v>234</v>
      </c>
      <c r="C6" t="s">
        <v>233</v>
      </c>
    </row>
    <row r="7" spans="1:4" x14ac:dyDescent="0.25">
      <c r="B7">
        <v>2017</v>
      </c>
      <c r="C7" s="158">
        <v>-31778122</v>
      </c>
    </row>
    <row r="8" spans="1:4" x14ac:dyDescent="0.25">
      <c r="B8">
        <v>2018</v>
      </c>
      <c r="C8" s="158">
        <v>-31778122</v>
      </c>
    </row>
    <row r="9" spans="1:4" x14ac:dyDescent="0.25">
      <c r="B9">
        <v>2019</v>
      </c>
      <c r="C9" s="158">
        <v>-31778122</v>
      </c>
    </row>
    <row r="10" spans="1:4" x14ac:dyDescent="0.25">
      <c r="B10">
        <v>2020</v>
      </c>
      <c r="C10" s="158">
        <v>-44654689</v>
      </c>
    </row>
    <row r="11" spans="1:4" x14ac:dyDescent="0.25">
      <c r="B11">
        <v>2021</v>
      </c>
      <c r="C11" s="158">
        <v>-269200210</v>
      </c>
    </row>
    <row r="12" spans="1:4" x14ac:dyDescent="0.25">
      <c r="B12">
        <v>2022</v>
      </c>
      <c r="C12" s="159">
        <v>-177279127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Fiscal</vt:lpstr>
      <vt:lpstr>Fiscal2</vt:lpstr>
      <vt:lpstr>Fiscal3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2017-01-19T15:45:32Z</dcterms:modified>
</cp:coreProperties>
</file>