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 firstSheet="3" activeTab="6"/>
  </bookViews>
  <sheets>
    <sheet name="params" sheetId="1" r:id="rId1"/>
    <sheet name="GlobalParams" sheetId="3" r:id="rId2"/>
    <sheet name="returns" sheetId="2" r:id="rId3"/>
    <sheet name="GASB67 Cash flow" sheetId="5" r:id="rId4"/>
    <sheet name="Calibration" sheetId="6" r:id="rId5"/>
    <sheet name="Calibration_2016" sheetId="7" r:id="rId6"/>
    <sheet name="Sheet2" sheetId="4" r:id="rId7"/>
    <sheet name="Sheet1" sheetId="8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4" l="1"/>
  <c r="C37" i="7" l="1"/>
  <c r="AH26" i="1" l="1"/>
  <c r="AH27" i="1"/>
  <c r="AH28" i="1"/>
  <c r="AH29" i="1"/>
  <c r="AH25" i="1"/>
  <c r="B14" i="4"/>
  <c r="B84" i="6" l="1"/>
  <c r="B85" i="6"/>
  <c r="E7" i="7"/>
  <c r="E8" i="7"/>
  <c r="E9" i="7"/>
  <c r="E10" i="7"/>
  <c r="E11" i="7"/>
  <c r="E12" i="7"/>
  <c r="E13" i="7"/>
  <c r="E14" i="7"/>
  <c r="E6" i="7"/>
  <c r="D6" i="7"/>
  <c r="C6" i="7"/>
  <c r="C12" i="6"/>
  <c r="C6" i="6"/>
  <c r="J3" i="4" l="1"/>
  <c r="G3" i="4"/>
  <c r="D3" i="4"/>
  <c r="K3" i="4" s="1"/>
  <c r="E5" i="7" l="1"/>
  <c r="E4" i="7"/>
  <c r="E3" i="7"/>
  <c r="F5" i="6" l="1"/>
  <c r="F3" i="6"/>
  <c r="B49" i="5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48" i="5"/>
  <c r="B47" i="5"/>
  <c r="D55" i="5"/>
  <c r="E21" i="2" l="1"/>
  <c r="F13" i="2"/>
  <c r="G13" i="2"/>
  <c r="F14" i="2"/>
  <c r="G14" i="2"/>
  <c r="G4" i="2"/>
  <c r="G5" i="2"/>
  <c r="G6" i="2"/>
  <c r="G7" i="2"/>
  <c r="G8" i="2"/>
  <c r="G9" i="2"/>
  <c r="G10" i="2"/>
  <c r="G11" i="2"/>
  <c r="G12" i="2"/>
  <c r="G15" i="2"/>
  <c r="F12" i="2"/>
  <c r="F11" i="2"/>
  <c r="F10" i="2"/>
  <c r="G2" i="2" l="1"/>
  <c r="F2" i="2"/>
  <c r="E12" i="6" l="1"/>
  <c r="G6" i="6"/>
  <c r="G4" i="6"/>
  <c r="G5" i="6"/>
  <c r="G7" i="6"/>
  <c r="G8" i="6"/>
  <c r="G9" i="6"/>
  <c r="G10" i="6"/>
  <c r="G11" i="6"/>
  <c r="G13" i="6"/>
  <c r="G14" i="6"/>
  <c r="G3" i="6"/>
  <c r="E4" i="6"/>
  <c r="E5" i="6"/>
  <c r="E9" i="6"/>
  <c r="E10" i="6"/>
  <c r="E11" i="6"/>
  <c r="E13" i="6"/>
  <c r="E14" i="6"/>
  <c r="E3" i="6"/>
  <c r="G12" i="6" l="1"/>
  <c r="F15" i="2" l="1"/>
  <c r="F16" i="2"/>
  <c r="G16" i="2"/>
  <c r="G3" i="2" l="1"/>
  <c r="F3" i="2" l="1"/>
</calcChain>
</file>

<file path=xl/sharedStrings.xml><?xml version="1.0" encoding="utf-8"?>
<sst xmlns="http://schemas.openxmlformats.org/spreadsheetml/2006/main" count="402" uniqueCount="166">
  <si>
    <t>runname</t>
  </si>
  <si>
    <t>nsim</t>
  </si>
  <si>
    <t>nyear</t>
  </si>
  <si>
    <t>ncore</t>
  </si>
  <si>
    <t>ADC</t>
  </si>
  <si>
    <t>PR_pct_cap</t>
  </si>
  <si>
    <t>PR_pct_fixed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</si>
  <si>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</si>
  <si>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</si>
  <si>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</si>
  <si>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</si>
  <si>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</si>
  <si>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</si>
  <si>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</si>
  <si>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</si>
  <si>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</si>
  <si>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</si>
  <si>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</si>
  <si>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</si>
  <si>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</si>
  <si>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</si>
  <si>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</si>
  <si>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</si>
  <si>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</si>
  <si>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</si>
  <si>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</si>
  <si>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RS4</t>
  </si>
  <si>
    <t>RS5</t>
  </si>
  <si>
    <t>return_type</t>
  </si>
  <si>
    <t>scenario</t>
  </si>
  <si>
    <t>return_scenario</t>
  </si>
  <si>
    <t>internal</t>
  </si>
  <si>
    <t>cp</t>
  </si>
  <si>
    <t>r.geoMean</t>
  </si>
  <si>
    <t>init.year</t>
  </si>
  <si>
    <t>min.ea</t>
  </si>
  <si>
    <t>max.ea</t>
  </si>
  <si>
    <t>min.age</t>
  </si>
  <si>
    <t>max.age</t>
  </si>
  <si>
    <t>tier</t>
  </si>
  <si>
    <t>sumTiers</t>
  </si>
  <si>
    <t>F</t>
  </si>
  <si>
    <t>wf_growth</t>
  </si>
  <si>
    <t>no_entrance</t>
  </si>
  <si>
    <t>T</t>
  </si>
  <si>
    <t>nyear.override</t>
  </si>
  <si>
    <t>useAVamort</t>
  </si>
  <si>
    <t>RS.closed</t>
  </si>
  <si>
    <t>useAVunrecReturn</t>
  </si>
  <si>
    <t>init_MA</t>
  </si>
  <si>
    <t>init_AA</t>
  </si>
  <si>
    <t>MA_0_pct</t>
  </si>
  <si>
    <t>AA_0_pct</t>
  </si>
  <si>
    <t>AL_pct</t>
  </si>
  <si>
    <t>simple</t>
  </si>
  <si>
    <r>
      <rPr>
        <b/>
        <sz val="7.5"/>
        <rFont val="Arial"/>
        <family val="2"/>
      </rPr>
      <t xml:space="preserve">Year
</t>
    </r>
    <r>
      <rPr>
        <b/>
        <sz val="7.5"/>
        <rFont val="Arial"/>
        <family val="2"/>
      </rPr>
      <t xml:space="preserve">Beginning
</t>
    </r>
    <r>
      <rPr>
        <b/>
        <sz val="7.5"/>
        <rFont val="Arial"/>
        <family val="2"/>
      </rPr>
      <t>July 1,</t>
    </r>
  </si>
  <si>
    <r>
      <rPr>
        <b/>
        <sz val="7.5"/>
        <rFont val="Arial"/>
        <family val="2"/>
      </rPr>
      <t xml:space="preserve">Projected Beginning
</t>
    </r>
    <r>
      <rPr>
        <b/>
        <sz val="7.5"/>
        <rFont val="Arial"/>
        <family val="2"/>
      </rPr>
      <t xml:space="preserve">Plan Fiduciary
</t>
    </r>
    <r>
      <rPr>
        <b/>
        <sz val="7.5"/>
        <rFont val="Arial"/>
        <family val="2"/>
      </rPr>
      <t xml:space="preserve">Net Position
</t>
    </r>
    <r>
      <rPr>
        <b/>
        <sz val="7.5"/>
        <rFont val="Arial"/>
        <family val="2"/>
      </rPr>
      <t>(a)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</si>
  <si>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Total
</t>
    </r>
    <r>
      <rPr>
        <b/>
        <sz val="7.5"/>
        <rFont val="Arial"/>
        <family val="2"/>
      </rPr>
      <t xml:space="preserve">Contributions
</t>
    </r>
    <r>
      <rPr>
        <b/>
        <sz val="7.5"/>
        <rFont val="Arial"/>
        <family val="2"/>
      </rPr>
      <t>(b)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</si>
  <si>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Benefit
</t>
    </r>
    <r>
      <rPr>
        <b/>
        <sz val="7.5"/>
        <rFont val="Arial"/>
        <family val="2"/>
      </rPr>
      <t xml:space="preserve">Payments
</t>
    </r>
    <r>
      <rPr>
        <b/>
        <sz val="7.5"/>
        <rFont val="Arial"/>
        <family val="2"/>
      </rPr>
      <t>(c)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</si>
  <si>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Administrative
</t>
    </r>
    <r>
      <rPr>
        <b/>
        <sz val="7.5"/>
        <rFont val="Arial"/>
        <family val="2"/>
      </rPr>
      <t xml:space="preserve">Expenses
</t>
    </r>
    <r>
      <rPr>
        <b/>
        <sz val="7.5"/>
        <rFont val="Arial"/>
        <family val="2"/>
      </rPr>
      <t>(d)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</si>
  <si>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Investment
</t>
    </r>
    <r>
      <rPr>
        <b/>
        <sz val="7.5"/>
        <rFont val="Arial"/>
        <family val="2"/>
      </rPr>
      <t xml:space="preserve">Earnings
</t>
    </r>
    <r>
      <rPr>
        <b/>
        <sz val="7.5"/>
        <rFont val="Arial"/>
        <family val="2"/>
      </rPr>
      <t>(e)</t>
    </r>
  </si>
  <si>
    <t>TOC</t>
  </si>
  <si>
    <t>startcell</t>
  </si>
  <si>
    <t>endcell</t>
  </si>
  <si>
    <t>year</t>
  </si>
  <si>
    <t>MA.GASB</t>
  </si>
  <si>
    <t>C.GASB</t>
  </si>
  <si>
    <t>B.GASB</t>
  </si>
  <si>
    <t>AdminExp.GASB</t>
  </si>
  <si>
    <t>InvIncome.GASB</t>
  </si>
  <si>
    <t>B6</t>
  </si>
  <si>
    <t>G31</t>
  </si>
  <si>
    <t>EEC_DROP</t>
  </si>
  <si>
    <t>AV</t>
  </si>
  <si>
    <t xml:space="preserve">Model  </t>
  </si>
  <si>
    <t>diff</t>
  </si>
  <si>
    <t>Model.calib</t>
  </si>
  <si>
    <t>diff.calib</t>
  </si>
  <si>
    <t>PVFB for actives</t>
  </si>
  <si>
    <t>PVFB for retirees/bens</t>
  </si>
  <si>
    <t>AL total</t>
  </si>
  <si>
    <t>AL for actives</t>
  </si>
  <si>
    <t>VVA</t>
  </si>
  <si>
    <t>MVA</t>
  </si>
  <si>
    <t>NC</t>
  </si>
  <si>
    <t>SC</t>
  </si>
  <si>
    <t>EEC</t>
  </si>
  <si>
    <t>ERC</t>
  </si>
  <si>
    <t>payroll</t>
  </si>
  <si>
    <t>B</t>
  </si>
  <si>
    <t>Dev</t>
  </si>
  <si>
    <t>Callan</t>
  </si>
  <si>
    <t>RVK</t>
  </si>
  <si>
    <t xml:space="preserve">  year          B</t>
  </si>
  <si>
    <t>Adj.benDROP</t>
  </si>
  <si>
    <t>RS1_FR075</t>
  </si>
  <si>
    <t>RS2_FR075</t>
  </si>
  <si>
    <t>RS5_FR075</t>
  </si>
  <si>
    <t>RS3_FR075</t>
  </si>
  <si>
    <t>RS4_FR075</t>
  </si>
  <si>
    <t>ERC_cap.initiatives</t>
  </si>
  <si>
    <t>RS1_cap</t>
  </si>
  <si>
    <t>RS2_cap</t>
  </si>
  <si>
    <t>RS3_cap</t>
  </si>
  <si>
    <t>RS4_cap</t>
  </si>
  <si>
    <t>RS5_cap</t>
  </si>
  <si>
    <t>ERC_cap_NC50</t>
  </si>
  <si>
    <t>RS1_cap.allTiers</t>
  </si>
  <si>
    <t>RS2_cap.allTiers</t>
  </si>
  <si>
    <t>RS3_cap.allTiers</t>
  </si>
  <si>
    <t>RS4_cap.allTiers</t>
  </si>
  <si>
    <t>RS5_cap.allTiers</t>
  </si>
  <si>
    <t>ERC_cap.initiatives.allTiers</t>
  </si>
  <si>
    <t>run.returnScn</t>
  </si>
  <si>
    <t>run.policyScn</t>
  </si>
  <si>
    <t>noCap</t>
  </si>
  <si>
    <t>cap</t>
  </si>
  <si>
    <t>cap.allTiers</t>
  </si>
  <si>
    <t>FR075</t>
  </si>
  <si>
    <t>AV2016</t>
  </si>
  <si>
    <t>monthly ben</t>
  </si>
  <si>
    <t>n</t>
  </si>
  <si>
    <t>retiree</t>
  </si>
  <si>
    <t>disabled</t>
  </si>
  <si>
    <t>beneficiaries</t>
  </si>
  <si>
    <t xml:space="preserve">n </t>
  </si>
  <si>
    <t>Total ben</t>
  </si>
  <si>
    <t>Model</t>
  </si>
  <si>
    <t>B w/o init DROP</t>
  </si>
  <si>
    <t xml:space="preserve">     year         NC            AL   nactives</t>
  </si>
  <si>
    <t xml:space="preserve"> [1,] 2017   23532418 -1.007691e-08   602.2775</t>
  </si>
  <si>
    <t xml:space="preserve"> [2,] 2018   48755524  2.442927e+07  1161.0733</t>
  </si>
  <si>
    <t xml:space="preserve"> [3,] 2019   76794354  7.686836e+07  1705.7407</t>
  </si>
  <si>
    <t xml:space="preserve"> [4,] 2020  107801045  1.622734e+08  2242.6539</t>
  </si>
  <si>
    <t xml:space="preserve"> [5,] 2021  142310423  2.861064e+08  2779.8191</t>
  </si>
  <si>
    <t xml:space="preserve"> [6,] 2022  180914523  4.547740e+08  3328.2570</t>
  </si>
  <si>
    <t xml:space="preserve"> [7,] 2023  222258164  6.757409e+08  3856.7028</t>
  </si>
  <si>
    <t xml:space="preserve"> [8,] 2024  266545216  9.555896e+08  4371.8435</t>
  </si>
  <si>
    <t xml:space="preserve"> [9,] 2025  314066180  1.301558e+09  4878.2614</t>
  </si>
  <si>
    <t>[10,] 2026  365214799  1.721678e+09  5381.3862</t>
  </si>
  <si>
    <t>[11,] 2027  420424639  2.224936e+09  5884.8533</t>
  </si>
  <si>
    <t>[12,] 2028  478664683  2.821377e+09  6369.5147</t>
  </si>
  <si>
    <t>[13,] 2029  540122764  3.520656e+09  6840.5827</t>
  </si>
  <si>
    <t>[14,] 2030  605148946  4.333262e+09  7301.9198</t>
  </si>
  <si>
    <t>[15,] 2031  674241008  5.270748e+09  7758.6701</t>
  </si>
  <si>
    <t>[16,] 2032  747090595  6.345952e+09  8203.1291</t>
  </si>
  <si>
    <t>[17,] 2033  823073521  7.572245e+09  8624.7538</t>
  </si>
  <si>
    <t>[18,] 2034  902510639  8.963283e+09  9027.9877</t>
  </si>
  <si>
    <t>[19,] 2035  985837674  1.053396e+10  9417.6801</t>
  </si>
  <si>
    <t>[20,] 2036 1073412789  1.230061e+10  9796.7019</t>
  </si>
  <si>
    <t>[21,] 2037 1163932379  1.423506e+10 10157.5739</t>
  </si>
  <si>
    <t>[22,] 2038 1257189155  1.633251e+10 10498.8293</t>
  </si>
  <si>
    <t>[23,] 2039 1353129020  1.859156e+10 10821.4700</t>
  </si>
  <si>
    <t>[24,] 2040 1451865463  2.100628e+10 11128.5938</t>
  </si>
  <si>
    <t>[25,] 2041 1552767169  2.356478e+10 11415.5331</t>
  </si>
  <si>
    <t>[26,] 2042 1654898917  2.624776e+10 11676.0787</t>
  </si>
  <si>
    <t>[27,] 2043 1757856485  2.903504e+10 11909.5183</t>
  </si>
  <si>
    <t>[28,] 2044 1861294134  3.189723e+10 12116.2831</t>
  </si>
  <si>
    <t>[29,] 2045 1964801350  3.480022e+10 12296.0002</t>
  </si>
  <si>
    <t>Service pension</t>
  </si>
  <si>
    <t>Disability</t>
  </si>
  <si>
    <t>Serviving</t>
  </si>
  <si>
    <t>Minor/dependent</t>
  </si>
  <si>
    <t>refund of EEC</t>
  </si>
  <si>
    <t>DROP</t>
  </si>
  <si>
    <t>closed.RS1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</si>
</sst>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00"/>
    <numFmt numFmtId="165" formatCode="0.0000"/>
    <numFmt numFmtId="166" formatCode="0.0%"/>
    <numFmt numFmtId="167" formatCode="0.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7.5"/>
      <name val="Arial"/>
      <family val="2"/>
    </font>
    <font>
      <sz val="7.5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" fontId="0" fillId="0" borderId="0" xfId="0" applyNumberFormat="1" applyFont="1" applyFill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0" fontId="1" fillId="7" borderId="0" xfId="0" applyFont="1" applyFill="1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top" wrapText="1"/>
    </xf>
    <xf numFmtId="1" fontId="4" fillId="0" borderId="2" xfId="0" applyNumberFormat="1" applyFont="1" applyBorder="1" applyAlignment="1">
      <alignment horizontal="left" vertical="center" wrapText="1" indent="2"/>
    </xf>
    <xf numFmtId="1" fontId="4" fillId="0" borderId="2" xfId="0" applyNumberFormat="1" applyFont="1" applyBorder="1" applyAlignment="1">
      <alignment horizontal="right" vertical="center" wrapText="1" indent="2"/>
    </xf>
    <xf numFmtId="1" fontId="4" fillId="0" borderId="2" xfId="0" applyNumberFormat="1" applyFont="1" applyBorder="1" applyAlignment="1">
      <alignment horizontal="right" vertical="center" wrapText="1"/>
    </xf>
    <xf numFmtId="1" fontId="4" fillId="0" borderId="0" xfId="0" applyNumberFormat="1" applyFont="1" applyAlignment="1">
      <alignment horizontal="left" vertical="center" wrapText="1" indent="2"/>
    </xf>
    <xf numFmtId="1" fontId="4" fillId="0" borderId="0" xfId="0" applyNumberFormat="1" applyFont="1" applyAlignment="1">
      <alignment horizontal="right" vertical="center" wrapText="1" indent="2"/>
    </xf>
    <xf numFmtId="1" fontId="4" fillId="0" borderId="0" xfId="0" applyNumberFormat="1" applyFont="1" applyAlignment="1">
      <alignment horizontal="right" vertical="center" wrapText="1"/>
    </xf>
    <xf numFmtId="1" fontId="4" fillId="0" borderId="0" xfId="0" applyNumberFormat="1" applyFont="1" applyAlignment="1">
      <alignment horizontal="left" vertical="top" wrapText="1" indent="2"/>
    </xf>
    <xf numFmtId="1" fontId="4" fillId="0" borderId="0" xfId="0" applyNumberFormat="1" applyFont="1" applyAlignment="1">
      <alignment horizontal="right" vertical="top" wrapText="1" indent="2"/>
    </xf>
    <xf numFmtId="1" fontId="4" fillId="0" borderId="0" xfId="0" applyNumberFormat="1" applyFont="1" applyAlignment="1">
      <alignment horizontal="right" vertical="top" wrapText="1"/>
    </xf>
    <xf numFmtId="1" fontId="4" fillId="0" borderId="1" xfId="0" applyNumberFormat="1" applyFont="1" applyBorder="1" applyAlignment="1">
      <alignment horizontal="left" vertical="center" wrapText="1" indent="2"/>
    </xf>
    <xf numFmtId="1" fontId="4" fillId="0" borderId="1" xfId="0" applyNumberFormat="1" applyFont="1" applyBorder="1" applyAlignment="1">
      <alignment horizontal="right" vertical="center" wrapText="1"/>
    </xf>
    <xf numFmtId="3" fontId="0" fillId="0" borderId="0" xfId="0" applyNumberFormat="1"/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 vertical="top" wrapText="1"/>
    </xf>
    <xf numFmtId="0" fontId="5" fillId="0" borderId="0" xfId="2"/>
    <xf numFmtId="0" fontId="0" fillId="0" borderId="0" xfId="0" applyFill="1"/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9" fontId="0" fillId="0" borderId="3" xfId="1" applyFont="1" applyBorder="1" applyAlignment="1">
      <alignment horizontal="left" vertical="center" wrapText="1"/>
    </xf>
    <xf numFmtId="10" fontId="0" fillId="0" borderId="3" xfId="1" applyNumberFormat="1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167" fontId="0" fillId="0" borderId="0" xfId="3" applyNumberFormat="1" applyFont="1" applyBorder="1" applyAlignment="1">
      <alignment horizontal="right" vertical="center"/>
    </xf>
    <xf numFmtId="167" fontId="0" fillId="0" borderId="0" xfId="0" applyNumberFormat="1"/>
    <xf numFmtId="167" fontId="0" fillId="0" borderId="0" xfId="0" applyNumberFormat="1" applyFont="1" applyBorder="1"/>
    <xf numFmtId="167" fontId="0" fillId="0" borderId="0" xfId="0" applyNumberFormat="1" applyFont="1" applyFill="1" applyBorder="1"/>
    <xf numFmtId="164" fontId="0" fillId="0" borderId="0" xfId="0" applyNumberFormat="1" applyFont="1" applyFill="1" applyBorder="1" applyAlignment="1">
      <alignment horizontal="right"/>
    </xf>
    <xf numFmtId="165" fontId="0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vertical="center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'GASB67 Cash flow'!$B$37:$B$65</c:f>
              <c:numCache>
                <c:formatCode>0</c:formatCode>
                <c:ptCount val="29"/>
                <c:pt idx="0">
                  <c:v>919</c:v>
                </c:pt>
                <c:pt idx="1">
                  <c:v>970</c:v>
                </c:pt>
                <c:pt idx="2">
                  <c:v>1104</c:v>
                </c:pt>
                <c:pt idx="3">
                  <c:v>1050</c:v>
                </c:pt>
                <c:pt idx="4">
                  <c:v>1149</c:v>
                </c:pt>
                <c:pt idx="5">
                  <c:v>1267</c:v>
                </c:pt>
                <c:pt idx="6">
                  <c:v>1212</c:v>
                </c:pt>
                <c:pt idx="7">
                  <c:v>1283</c:v>
                </c:pt>
                <c:pt idx="8">
                  <c:v>1350</c:v>
                </c:pt>
                <c:pt idx="9">
                  <c:v>1416</c:v>
                </c:pt>
                <c:pt idx="10">
                  <c:v>1496.2</c:v>
                </c:pt>
                <c:pt idx="11">
                  <c:v>1576.4</c:v>
                </c:pt>
                <c:pt idx="12">
                  <c:v>1656.6000000000001</c:v>
                </c:pt>
                <c:pt idx="13">
                  <c:v>1736.8000000000002</c:v>
                </c:pt>
                <c:pt idx="14">
                  <c:v>1817.0000000000002</c:v>
                </c:pt>
                <c:pt idx="15">
                  <c:v>1897.2000000000003</c:v>
                </c:pt>
                <c:pt idx="16">
                  <c:v>1977.4000000000003</c:v>
                </c:pt>
                <c:pt idx="17">
                  <c:v>2057.6000000000004</c:v>
                </c:pt>
                <c:pt idx="18">
                  <c:v>2137.8000000000002</c:v>
                </c:pt>
                <c:pt idx="19">
                  <c:v>2218</c:v>
                </c:pt>
                <c:pt idx="20">
                  <c:v>2298.1999999999998</c:v>
                </c:pt>
                <c:pt idx="21">
                  <c:v>2378.3999999999996</c:v>
                </c:pt>
                <c:pt idx="22">
                  <c:v>2458.5999999999995</c:v>
                </c:pt>
                <c:pt idx="23">
                  <c:v>2538.7999999999993</c:v>
                </c:pt>
                <c:pt idx="24">
                  <c:v>2584</c:v>
                </c:pt>
                <c:pt idx="25">
                  <c:v>2667</c:v>
                </c:pt>
                <c:pt idx="26">
                  <c:v>2734</c:v>
                </c:pt>
                <c:pt idx="27">
                  <c:v>2785</c:v>
                </c:pt>
                <c:pt idx="28">
                  <c:v>2824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EE-4E22-93AC-5509B564D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718208"/>
        <c:axId val="500718536"/>
      </c:lineChart>
      <c:catAx>
        <c:axId val="500718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18536"/>
        <c:crosses val="autoZero"/>
        <c:auto val="1"/>
        <c:lblAlgn val="ctr"/>
        <c:lblOffset val="100"/>
        <c:noMultiLvlLbl val="0"/>
      </c:catAx>
      <c:valAx>
        <c:axId val="50071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1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342900</xdr:colOff>
      <xdr:row>4</xdr:row>
      <xdr:rowOff>38100</xdr:rowOff>
    </xdr:from>
    <xdr:to>
      <xdr:col>54</xdr:col>
      <xdr:colOff>150976</xdr:colOff>
      <xdr:row>10</xdr:row>
      <xdr:rowOff>133195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03350" y="800100"/>
          <a:ext cx="11390476" cy="12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361949</xdr:colOff>
      <xdr:row>28</xdr:row>
      <xdr:rowOff>95250</xdr:rowOff>
    </xdr:from>
    <xdr:to>
      <xdr:col>11</xdr:col>
      <xdr:colOff>477448</xdr:colOff>
      <xdr:row>50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4ABDB8-B3A7-4EB9-A94B-2B948667B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599" y="5429250"/>
          <a:ext cx="7602149" cy="4210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33</xdr:row>
      <xdr:rowOff>47625</xdr:rowOff>
    </xdr:from>
    <xdr:to>
      <xdr:col>11</xdr:col>
      <xdr:colOff>485775</xdr:colOff>
      <xdr:row>47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D24552-1747-4729-96A8-622D140DA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18</xdr:row>
      <xdr:rowOff>104775</xdr:rowOff>
    </xdr:from>
    <xdr:to>
      <xdr:col>6</xdr:col>
      <xdr:colOff>209550</xdr:colOff>
      <xdr:row>31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371C1C3-1734-414D-9E04-FF1F64C8071E}"/>
            </a:ext>
          </a:extLst>
        </xdr:cNvPr>
        <xdr:cNvSpPr txBox="1"/>
      </xdr:nvSpPr>
      <xdr:spPr>
        <a:xfrm>
          <a:off x="876300" y="3676650"/>
          <a:ext cx="7467600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x-non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</a:t>
          </a:r>
          <a:endParaRPr lang="x-non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DR: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18174710587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+1%: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16192752562    (AL.act: 6941488396,      PVFB.act = 9984484403)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Change: 16192752562/18174710587 -1=-0.1091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Target: -10.9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-1%  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(AL.act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9573882561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  PVFB.act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15528002079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Change: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20564421674/18174710587 -1=0.1315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Target: 13.3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20564421674 - 16192752562)/(2*18174710587) = 0.1203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Target: 12.12</a:t>
          </a:r>
        </a:p>
        <a:p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16</xdr:row>
      <xdr:rowOff>85725</xdr:rowOff>
    </xdr:from>
    <xdr:to>
      <xdr:col>4</xdr:col>
      <xdr:colOff>914400</xdr:colOff>
      <xdr:row>29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D2DCB43-3DA5-4FD4-BCAB-FC10424603A6}"/>
            </a:ext>
          </a:extLst>
        </xdr:cNvPr>
        <xdr:cNvSpPr txBox="1"/>
      </xdr:nvSpPr>
      <xdr:spPr>
        <a:xfrm>
          <a:off x="590550" y="3276600"/>
          <a:ext cx="5448300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x-non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</a:t>
          </a:r>
          <a:endParaRPr lang="x-non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DR: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18174710587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+1%: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16192752562    (AL.act: 6941488396,      PVFB.act = 9984484403)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Change: 16192752562/18174710587 -1=-0.1091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Target: -10.9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-1%  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(AL.act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9573882561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  PVFB.act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15528002079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Change: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20564421674/18174710587 -1=0.1315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Target: 13.3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20564421674 - 16192752562)/(2*18174710587) = 0.1203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Target: 12.12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H34"/>
  <sheetViews>
    <sheetView topLeftCell="X1" zoomScaleNormal="100" workbookViewId="0">
      <selection activeCell="C48" sqref="C47:C48"/>
    </sheetView>
  </sheetViews>
  <sheetFormatPr defaultRowHeight="15" x14ac:dyDescent="0.25"/>
  <cols>
    <col min="1" max="1" width="21.140625" customWidth="1"/>
    <col min="2" max="2" width="13.42578125" customWidth="1"/>
    <col min="3" max="3" width="15.42578125" customWidth="1"/>
    <col min="4" max="4" width="10.5703125" customWidth="1"/>
    <col min="5" max="8" width="24.5703125" customWidth="1"/>
    <col min="9" max="9" width="15.140625" customWidth="1"/>
    <col min="10" max="10" width="25.140625" customWidth="1"/>
    <col min="11" max="11" width="21.140625" customWidth="1"/>
    <col min="12" max="12" width="17.42578125" customWidth="1"/>
    <col min="13" max="14" width="24.5703125" customWidth="1"/>
    <col min="15" max="15" width="12.28515625" customWidth="1"/>
    <col min="16" max="16" width="15.7109375" customWidth="1"/>
    <col min="17" max="17" width="15.140625" customWidth="1"/>
    <col min="18" max="18" width="11.42578125" customWidth="1"/>
    <col min="19" max="20" width="14.28515625" customWidth="1"/>
    <col min="22" max="22" width="15.7109375" customWidth="1"/>
    <col min="24" max="24" width="14" customWidth="1"/>
    <col min="25" max="25" width="13.42578125" customWidth="1"/>
    <col min="26" max="26" width="12.5703125" customWidth="1"/>
    <col min="27" max="27" width="14.85546875" customWidth="1"/>
  </cols>
  <sheetData>
    <row r="4" spans="1:34" s="1" customFormat="1" x14ac:dyDescent="0.25">
      <c r="A4" s="1" t="s">
        <v>0</v>
      </c>
      <c r="B4" s="1" t="s">
        <v>113</v>
      </c>
      <c r="C4" s="1" t="s">
        <v>114</v>
      </c>
      <c r="D4" s="1" t="s">
        <v>17</v>
      </c>
      <c r="E4" s="1" t="s">
        <v>39</v>
      </c>
      <c r="F4" s="1" t="s">
        <v>16</v>
      </c>
      <c r="G4" s="1" t="s">
        <v>46</v>
      </c>
      <c r="H4" s="1" t="s">
        <v>48</v>
      </c>
      <c r="I4" s="1" t="s">
        <v>45</v>
      </c>
      <c r="J4" s="1" t="s">
        <v>112</v>
      </c>
      <c r="K4" s="1" t="s">
        <v>100</v>
      </c>
      <c r="L4" s="1" t="s">
        <v>106</v>
      </c>
      <c r="M4" s="1" t="s">
        <v>72</v>
      </c>
      <c r="N4" s="1" t="s">
        <v>94</v>
      </c>
      <c r="O4" s="3" t="s">
        <v>18</v>
      </c>
      <c r="P4" s="3" t="s">
        <v>5</v>
      </c>
      <c r="Q4" s="3" t="s">
        <v>6</v>
      </c>
      <c r="R4" s="3" t="s">
        <v>7</v>
      </c>
      <c r="S4" s="3" t="s">
        <v>8</v>
      </c>
      <c r="T4" s="4" t="s">
        <v>14</v>
      </c>
      <c r="U4" s="4" t="s">
        <v>12</v>
      </c>
      <c r="V4" s="4" t="s">
        <v>13</v>
      </c>
      <c r="W4" s="4" t="s">
        <v>15</v>
      </c>
      <c r="X4" s="6" t="s">
        <v>42</v>
      </c>
      <c r="Y4" s="6" t="s">
        <v>43</v>
      </c>
      <c r="Z4" s="5" t="s">
        <v>28</v>
      </c>
      <c r="AA4" s="5" t="s">
        <v>30</v>
      </c>
      <c r="AB4" s="5" t="s">
        <v>9</v>
      </c>
      <c r="AC4" s="5" t="s">
        <v>10</v>
      </c>
      <c r="AD4" s="5" t="s">
        <v>11</v>
      </c>
      <c r="AE4" s="11" t="s">
        <v>49</v>
      </c>
      <c r="AF4" s="11" t="s">
        <v>50</v>
      </c>
      <c r="AG4" s="11" t="s">
        <v>51</v>
      </c>
      <c r="AH4" s="11" t="s">
        <v>52</v>
      </c>
    </row>
    <row r="5" spans="1:34" x14ac:dyDescent="0.25">
      <c r="A5" t="s">
        <v>90</v>
      </c>
      <c r="E5" t="s">
        <v>40</v>
      </c>
      <c r="F5" t="b">
        <v>0</v>
      </c>
      <c r="G5" t="b">
        <v>1</v>
      </c>
      <c r="H5" t="b">
        <v>1</v>
      </c>
      <c r="I5">
        <v>10</v>
      </c>
      <c r="J5" t="b">
        <v>0</v>
      </c>
      <c r="K5" t="b">
        <v>0</v>
      </c>
      <c r="L5" t="b">
        <v>0</v>
      </c>
      <c r="M5" t="b">
        <v>1</v>
      </c>
      <c r="N5" t="b">
        <v>0</v>
      </c>
      <c r="O5" t="s">
        <v>4</v>
      </c>
      <c r="P5">
        <v>0.14000000000000001</v>
      </c>
      <c r="Q5">
        <v>0.14000000000000001</v>
      </c>
      <c r="R5" t="b">
        <v>1</v>
      </c>
      <c r="S5" t="b">
        <v>1</v>
      </c>
      <c r="T5" t="s">
        <v>32</v>
      </c>
      <c r="U5">
        <v>20</v>
      </c>
      <c r="V5">
        <v>0.04</v>
      </c>
      <c r="W5">
        <v>7</v>
      </c>
      <c r="X5">
        <v>0</v>
      </c>
      <c r="Y5" t="s">
        <v>44</v>
      </c>
      <c r="Z5" t="s">
        <v>54</v>
      </c>
      <c r="AA5" t="s">
        <v>90</v>
      </c>
      <c r="AB5">
        <v>7.4999999999999997E-2</v>
      </c>
      <c r="AC5">
        <v>8.2199999999999995E-2</v>
      </c>
      <c r="AD5" s="7">
        <v>0.12</v>
      </c>
      <c r="AE5" t="s">
        <v>53</v>
      </c>
      <c r="AF5" t="s">
        <v>53</v>
      </c>
      <c r="AG5">
        <v>0.91</v>
      </c>
      <c r="AH5">
        <v>0.93899999999999995</v>
      </c>
    </row>
    <row r="6" spans="1:34" x14ac:dyDescent="0.25">
      <c r="AD6" s="7"/>
      <c r="AG6">
        <v>0.91</v>
      </c>
      <c r="AH6">
        <v>0.93899999999999995</v>
      </c>
    </row>
    <row r="7" spans="1:34" x14ac:dyDescent="0.25">
      <c r="A7" t="s">
        <v>23</v>
      </c>
      <c r="B7" t="s">
        <v>23</v>
      </c>
      <c r="C7" t="s">
        <v>115</v>
      </c>
      <c r="E7" t="s">
        <v>40</v>
      </c>
      <c r="F7" t="b">
        <v>0</v>
      </c>
      <c r="G7" t="b">
        <v>1</v>
      </c>
      <c r="H7" t="b">
        <v>1</v>
      </c>
      <c r="I7">
        <v>0</v>
      </c>
      <c r="J7" t="b">
        <v>0</v>
      </c>
      <c r="K7" t="b">
        <v>0</v>
      </c>
      <c r="L7" t="b">
        <v>0</v>
      </c>
      <c r="M7" t="b">
        <v>1</v>
      </c>
      <c r="N7" t="b">
        <v>1</v>
      </c>
      <c r="O7" t="s">
        <v>4</v>
      </c>
      <c r="P7">
        <v>0.14000000000000001</v>
      </c>
      <c r="Q7">
        <v>0.14000000000000001</v>
      </c>
      <c r="R7" t="b">
        <v>1</v>
      </c>
      <c r="S7" t="b">
        <v>1</v>
      </c>
      <c r="T7" t="s">
        <v>32</v>
      </c>
      <c r="U7">
        <v>20</v>
      </c>
      <c r="V7">
        <v>0.04</v>
      </c>
      <c r="W7">
        <v>7</v>
      </c>
      <c r="X7">
        <v>0</v>
      </c>
      <c r="Y7" t="s">
        <v>41</v>
      </c>
      <c r="Z7" t="s">
        <v>31</v>
      </c>
      <c r="AA7" t="s">
        <v>23</v>
      </c>
      <c r="AB7">
        <v>7.4999999999999997E-2</v>
      </c>
      <c r="AC7">
        <v>8.5300000000000001E-2</v>
      </c>
      <c r="AD7" s="7">
        <v>0.16</v>
      </c>
      <c r="AE7" t="s">
        <v>53</v>
      </c>
      <c r="AF7" t="s">
        <v>53</v>
      </c>
      <c r="AG7">
        <v>0.91</v>
      </c>
      <c r="AH7">
        <v>0.93899999999999995</v>
      </c>
    </row>
    <row r="8" spans="1:34" x14ac:dyDescent="0.25">
      <c r="A8" t="s">
        <v>24</v>
      </c>
      <c r="B8" t="s">
        <v>24</v>
      </c>
      <c r="C8" t="s">
        <v>115</v>
      </c>
      <c r="E8" t="s">
        <v>40</v>
      </c>
      <c r="F8" t="b">
        <v>0</v>
      </c>
      <c r="G8" t="b">
        <v>1</v>
      </c>
      <c r="H8" t="b">
        <v>1</v>
      </c>
      <c r="I8">
        <v>0</v>
      </c>
      <c r="J8" t="b">
        <v>0</v>
      </c>
      <c r="K8" t="b">
        <v>0</v>
      </c>
      <c r="L8" t="b">
        <v>0</v>
      </c>
      <c r="M8" t="b">
        <v>1</v>
      </c>
      <c r="N8" t="b">
        <v>1</v>
      </c>
      <c r="O8" t="s">
        <v>4</v>
      </c>
      <c r="P8">
        <v>0.14000000000000001</v>
      </c>
      <c r="Q8">
        <v>0.14000000000000001</v>
      </c>
      <c r="R8" t="b">
        <v>1</v>
      </c>
      <c r="S8" t="b">
        <v>1</v>
      </c>
      <c r="T8" t="s">
        <v>32</v>
      </c>
      <c r="U8">
        <v>20</v>
      </c>
      <c r="V8">
        <v>0.04</v>
      </c>
      <c r="W8">
        <v>7</v>
      </c>
      <c r="X8">
        <v>0</v>
      </c>
      <c r="Y8" t="s">
        <v>41</v>
      </c>
      <c r="Z8" t="s">
        <v>31</v>
      </c>
      <c r="AA8" t="s">
        <v>24</v>
      </c>
      <c r="AB8">
        <v>7.4999999999999997E-2</v>
      </c>
      <c r="AC8">
        <v>7.7499999999999999E-2</v>
      </c>
      <c r="AD8" s="7">
        <v>0.1</v>
      </c>
      <c r="AE8" t="s">
        <v>53</v>
      </c>
      <c r="AF8" t="s">
        <v>53</v>
      </c>
      <c r="AG8">
        <v>0.91</v>
      </c>
      <c r="AH8">
        <v>0.93899999999999995</v>
      </c>
    </row>
    <row r="9" spans="1:34" x14ac:dyDescent="0.25">
      <c r="A9" t="s">
        <v>25</v>
      </c>
      <c r="B9" t="s">
        <v>25</v>
      </c>
      <c r="C9" t="s">
        <v>115</v>
      </c>
      <c r="E9" t="s">
        <v>40</v>
      </c>
      <c r="F9" t="b">
        <v>0</v>
      </c>
      <c r="G9" t="b">
        <v>1</v>
      </c>
      <c r="H9" t="b">
        <v>1</v>
      </c>
      <c r="I9">
        <v>0</v>
      </c>
      <c r="J9" t="b">
        <v>0</v>
      </c>
      <c r="K9" t="b">
        <v>0</v>
      </c>
      <c r="L9" t="b">
        <v>0</v>
      </c>
      <c r="M9" t="b">
        <v>1</v>
      </c>
      <c r="N9" t="b">
        <v>1</v>
      </c>
      <c r="O9" t="s">
        <v>4</v>
      </c>
      <c r="P9">
        <v>0.14000000000000001</v>
      </c>
      <c r="Q9">
        <v>0.14000000000000001</v>
      </c>
      <c r="R9" t="b">
        <v>1</v>
      </c>
      <c r="S9" t="b">
        <v>1</v>
      </c>
      <c r="T9" t="s">
        <v>32</v>
      </c>
      <c r="U9">
        <v>20</v>
      </c>
      <c r="V9">
        <v>0.04</v>
      </c>
      <c r="W9">
        <v>7</v>
      </c>
      <c r="X9">
        <v>0</v>
      </c>
      <c r="Y9" t="s">
        <v>41</v>
      </c>
      <c r="Z9" t="s">
        <v>31</v>
      </c>
      <c r="AA9" t="s">
        <v>25</v>
      </c>
      <c r="AB9">
        <v>7.4999999999999997E-2</v>
      </c>
      <c r="AC9">
        <v>8.5300000000000001E-2</v>
      </c>
      <c r="AD9" s="7">
        <v>0.16</v>
      </c>
      <c r="AE9" t="s">
        <v>53</v>
      </c>
      <c r="AF9" t="s">
        <v>53</v>
      </c>
      <c r="AG9">
        <v>0.91</v>
      </c>
      <c r="AH9">
        <v>0.93899999999999995</v>
      </c>
    </row>
    <row r="10" spans="1:34" x14ac:dyDescent="0.25">
      <c r="A10" t="s">
        <v>26</v>
      </c>
      <c r="B10" t="s">
        <v>26</v>
      </c>
      <c r="C10" t="s">
        <v>115</v>
      </c>
      <c r="E10" t="s">
        <v>40</v>
      </c>
      <c r="F10" t="b">
        <v>0</v>
      </c>
      <c r="G10" t="b">
        <v>1</v>
      </c>
      <c r="H10" t="b">
        <v>1</v>
      </c>
      <c r="I10">
        <v>0</v>
      </c>
      <c r="J10" t="b">
        <v>0</v>
      </c>
      <c r="K10" t="b">
        <v>0</v>
      </c>
      <c r="L10" t="b">
        <v>0</v>
      </c>
      <c r="M10" t="b">
        <v>1</v>
      </c>
      <c r="N10" t="b">
        <v>1</v>
      </c>
      <c r="O10" t="s">
        <v>4</v>
      </c>
      <c r="P10">
        <v>0.14000000000000001</v>
      </c>
      <c r="Q10">
        <v>0.14000000000000001</v>
      </c>
      <c r="R10" t="b">
        <v>1</v>
      </c>
      <c r="S10" t="b">
        <v>1</v>
      </c>
      <c r="T10" t="s">
        <v>32</v>
      </c>
      <c r="U10">
        <v>20</v>
      </c>
      <c r="V10">
        <v>0.04</v>
      </c>
      <c r="W10">
        <v>7</v>
      </c>
      <c r="X10">
        <v>0</v>
      </c>
      <c r="Y10" t="s">
        <v>41</v>
      </c>
      <c r="Z10" t="s">
        <v>31</v>
      </c>
      <c r="AA10" t="s">
        <v>26</v>
      </c>
      <c r="AB10">
        <v>7.4999999999999997E-2</v>
      </c>
      <c r="AC10">
        <v>7.7499999999999999E-2</v>
      </c>
      <c r="AD10" s="7">
        <v>0.1</v>
      </c>
      <c r="AE10" t="s">
        <v>53</v>
      </c>
      <c r="AF10" t="s">
        <v>53</v>
      </c>
      <c r="AG10">
        <v>0.91</v>
      </c>
      <c r="AH10">
        <v>0.93899999999999995</v>
      </c>
    </row>
    <row r="11" spans="1:34" x14ac:dyDescent="0.25">
      <c r="A11" t="s">
        <v>27</v>
      </c>
      <c r="B11" t="s">
        <v>27</v>
      </c>
      <c r="C11" t="s">
        <v>115</v>
      </c>
      <c r="E11" t="s">
        <v>40</v>
      </c>
      <c r="F11" t="b">
        <v>0</v>
      </c>
      <c r="G11" t="b">
        <v>1</v>
      </c>
      <c r="H11" t="b">
        <v>1</v>
      </c>
      <c r="I11">
        <v>0</v>
      </c>
      <c r="J11" t="b">
        <v>0</v>
      </c>
      <c r="K11" t="b">
        <v>0</v>
      </c>
      <c r="L11" t="b">
        <v>0</v>
      </c>
      <c r="M11" t="b">
        <v>1</v>
      </c>
      <c r="N11" t="b">
        <v>1</v>
      </c>
      <c r="O11" t="s">
        <v>4</v>
      </c>
      <c r="P11">
        <v>0.14000000000000001</v>
      </c>
      <c r="Q11">
        <v>0.14000000000000001</v>
      </c>
      <c r="R11" t="b">
        <v>1</v>
      </c>
      <c r="S11" t="b">
        <v>1</v>
      </c>
      <c r="T11" t="s">
        <v>32</v>
      </c>
      <c r="U11">
        <v>20</v>
      </c>
      <c r="V11">
        <v>0.04</v>
      </c>
      <c r="W11">
        <v>7</v>
      </c>
      <c r="X11">
        <v>0</v>
      </c>
      <c r="Y11" t="s">
        <v>41</v>
      </c>
      <c r="Z11" t="s">
        <v>31</v>
      </c>
      <c r="AA11" t="s">
        <v>27</v>
      </c>
      <c r="AB11">
        <v>7.4999999999999997E-2</v>
      </c>
      <c r="AC11">
        <v>7.7499999999999999E-2</v>
      </c>
      <c r="AD11" s="7">
        <v>0.1</v>
      </c>
      <c r="AE11" t="s">
        <v>53</v>
      </c>
      <c r="AF11" t="s">
        <v>53</v>
      </c>
      <c r="AG11">
        <v>0.91</v>
      </c>
      <c r="AH11">
        <v>0.93899999999999995</v>
      </c>
    </row>
    <row r="12" spans="1:34" x14ac:dyDescent="0.25">
      <c r="AD12" s="7"/>
    </row>
    <row r="13" spans="1:34" x14ac:dyDescent="0.25">
      <c r="A13" t="s">
        <v>101</v>
      </c>
      <c r="B13" t="s">
        <v>23</v>
      </c>
      <c r="C13" t="s">
        <v>116</v>
      </c>
      <c r="E13" t="s">
        <v>40</v>
      </c>
      <c r="F13" t="b">
        <v>0</v>
      </c>
      <c r="G13" t="b">
        <v>1</v>
      </c>
      <c r="H13" t="b">
        <v>1</v>
      </c>
      <c r="I13">
        <v>0</v>
      </c>
      <c r="J13" t="b">
        <v>0</v>
      </c>
      <c r="K13" t="b">
        <v>1</v>
      </c>
      <c r="L13" t="b">
        <v>1</v>
      </c>
      <c r="M13" t="b">
        <v>1</v>
      </c>
      <c r="N13" t="b">
        <v>1</v>
      </c>
      <c r="O13" t="s">
        <v>4</v>
      </c>
      <c r="P13">
        <v>0.14000000000000001</v>
      </c>
      <c r="Q13">
        <v>0.14000000000000001</v>
      </c>
      <c r="R13" t="b">
        <v>1</v>
      </c>
      <c r="S13" t="b">
        <v>1</v>
      </c>
      <c r="T13" t="s">
        <v>32</v>
      </c>
      <c r="U13">
        <v>20</v>
      </c>
      <c r="V13">
        <v>0.04</v>
      </c>
      <c r="W13">
        <v>7</v>
      </c>
      <c r="X13">
        <v>0</v>
      </c>
      <c r="Y13" t="s">
        <v>41</v>
      </c>
      <c r="Z13" t="s">
        <v>31</v>
      </c>
      <c r="AA13" t="s">
        <v>23</v>
      </c>
      <c r="AB13">
        <v>7.4999999999999997E-2</v>
      </c>
      <c r="AC13">
        <v>8.5300000000000001E-2</v>
      </c>
      <c r="AD13" s="7">
        <v>0.16</v>
      </c>
      <c r="AE13" t="s">
        <v>53</v>
      </c>
      <c r="AF13" t="s">
        <v>53</v>
      </c>
      <c r="AG13">
        <v>0.91</v>
      </c>
      <c r="AH13">
        <v>0.93899999999999995</v>
      </c>
    </row>
    <row r="14" spans="1:34" x14ac:dyDescent="0.25">
      <c r="A14" t="s">
        <v>102</v>
      </c>
      <c r="B14" t="s">
        <v>24</v>
      </c>
      <c r="C14" t="s">
        <v>116</v>
      </c>
      <c r="E14" t="s">
        <v>40</v>
      </c>
      <c r="F14" t="b">
        <v>0</v>
      </c>
      <c r="G14" t="b">
        <v>1</v>
      </c>
      <c r="H14" t="b">
        <v>1</v>
      </c>
      <c r="I14">
        <v>0</v>
      </c>
      <c r="J14" t="b">
        <v>0</v>
      </c>
      <c r="K14" t="b">
        <v>1</v>
      </c>
      <c r="L14" t="b">
        <v>1</v>
      </c>
      <c r="M14" t="b">
        <v>1</v>
      </c>
      <c r="N14" t="b">
        <v>1</v>
      </c>
      <c r="O14" t="s">
        <v>4</v>
      </c>
      <c r="P14">
        <v>0.14000000000000001</v>
      </c>
      <c r="Q14">
        <v>0.14000000000000001</v>
      </c>
      <c r="R14" t="b">
        <v>1</v>
      </c>
      <c r="S14" t="b">
        <v>1</v>
      </c>
      <c r="T14" t="s">
        <v>32</v>
      </c>
      <c r="U14">
        <v>20</v>
      </c>
      <c r="V14">
        <v>0.04</v>
      </c>
      <c r="W14">
        <v>7</v>
      </c>
      <c r="X14">
        <v>0</v>
      </c>
      <c r="Y14" t="s">
        <v>41</v>
      </c>
      <c r="Z14" t="s">
        <v>31</v>
      </c>
      <c r="AA14" t="s">
        <v>24</v>
      </c>
      <c r="AB14">
        <v>7.4999999999999997E-2</v>
      </c>
      <c r="AC14">
        <v>7.7499999999999999E-2</v>
      </c>
      <c r="AD14" s="7">
        <v>0.1</v>
      </c>
      <c r="AE14" t="s">
        <v>53</v>
      </c>
      <c r="AF14" t="s">
        <v>53</v>
      </c>
      <c r="AG14">
        <v>0.91</v>
      </c>
      <c r="AH14">
        <v>0.93899999999999995</v>
      </c>
    </row>
    <row r="15" spans="1:34" x14ac:dyDescent="0.25">
      <c r="A15" t="s">
        <v>103</v>
      </c>
      <c r="B15" t="s">
        <v>25</v>
      </c>
      <c r="C15" t="s">
        <v>116</v>
      </c>
      <c r="E15" t="s">
        <v>40</v>
      </c>
      <c r="F15" t="b">
        <v>0</v>
      </c>
      <c r="G15" t="b">
        <v>1</v>
      </c>
      <c r="H15" t="b">
        <v>1</v>
      </c>
      <c r="I15">
        <v>0</v>
      </c>
      <c r="J15" t="b">
        <v>0</v>
      </c>
      <c r="K15" t="b">
        <v>1</v>
      </c>
      <c r="L15" t="b">
        <v>1</v>
      </c>
      <c r="M15" t="b">
        <v>1</v>
      </c>
      <c r="N15" t="b">
        <v>1</v>
      </c>
      <c r="O15" t="s">
        <v>4</v>
      </c>
      <c r="P15">
        <v>0.14000000000000001</v>
      </c>
      <c r="Q15">
        <v>0.14000000000000001</v>
      </c>
      <c r="R15" t="b">
        <v>1</v>
      </c>
      <c r="S15" t="b">
        <v>1</v>
      </c>
      <c r="T15" t="s">
        <v>32</v>
      </c>
      <c r="U15">
        <v>20</v>
      </c>
      <c r="V15">
        <v>0.04</v>
      </c>
      <c r="W15">
        <v>7</v>
      </c>
      <c r="X15">
        <v>0</v>
      </c>
      <c r="Y15" t="s">
        <v>41</v>
      </c>
      <c r="Z15" t="s">
        <v>31</v>
      </c>
      <c r="AA15" t="s">
        <v>25</v>
      </c>
      <c r="AB15">
        <v>7.4999999999999997E-2</v>
      </c>
      <c r="AC15">
        <v>8.5300000000000001E-2</v>
      </c>
      <c r="AD15" s="7">
        <v>0.16</v>
      </c>
      <c r="AE15" t="s">
        <v>53</v>
      </c>
      <c r="AF15" t="s">
        <v>53</v>
      </c>
      <c r="AG15">
        <v>0.91</v>
      </c>
      <c r="AH15">
        <v>0.93899999999999995</v>
      </c>
    </row>
    <row r="16" spans="1:34" x14ac:dyDescent="0.25">
      <c r="A16" t="s">
        <v>104</v>
      </c>
      <c r="B16" t="s">
        <v>26</v>
      </c>
      <c r="C16" t="s">
        <v>116</v>
      </c>
      <c r="E16" t="s">
        <v>40</v>
      </c>
      <c r="F16" t="b">
        <v>0</v>
      </c>
      <c r="G16" t="b">
        <v>1</v>
      </c>
      <c r="H16" t="b">
        <v>1</v>
      </c>
      <c r="I16">
        <v>0</v>
      </c>
      <c r="J16" t="b">
        <v>0</v>
      </c>
      <c r="K16" t="b">
        <v>1</v>
      </c>
      <c r="L16" t="b">
        <v>1</v>
      </c>
      <c r="M16" t="b">
        <v>1</v>
      </c>
      <c r="N16" t="b">
        <v>1</v>
      </c>
      <c r="O16" t="s">
        <v>4</v>
      </c>
      <c r="P16">
        <v>0.14000000000000001</v>
      </c>
      <c r="Q16">
        <v>0.14000000000000001</v>
      </c>
      <c r="R16" t="b">
        <v>1</v>
      </c>
      <c r="S16" t="b">
        <v>1</v>
      </c>
      <c r="T16" t="s">
        <v>32</v>
      </c>
      <c r="U16">
        <v>20</v>
      </c>
      <c r="V16">
        <v>0.04</v>
      </c>
      <c r="W16">
        <v>7</v>
      </c>
      <c r="X16">
        <v>0</v>
      </c>
      <c r="Y16" t="s">
        <v>41</v>
      </c>
      <c r="Z16" t="s">
        <v>31</v>
      </c>
      <c r="AA16" t="s">
        <v>26</v>
      </c>
      <c r="AB16">
        <v>7.4999999999999997E-2</v>
      </c>
      <c r="AC16">
        <v>7.7499999999999999E-2</v>
      </c>
      <c r="AD16" s="7">
        <v>0.1</v>
      </c>
      <c r="AE16" t="s">
        <v>53</v>
      </c>
      <c r="AF16" t="s">
        <v>53</v>
      </c>
      <c r="AG16">
        <v>0.91</v>
      </c>
      <c r="AH16">
        <v>0.93899999999999995</v>
      </c>
    </row>
    <row r="17" spans="1:34" x14ac:dyDescent="0.25">
      <c r="A17" t="s">
        <v>105</v>
      </c>
      <c r="B17" t="s">
        <v>27</v>
      </c>
      <c r="C17" t="s">
        <v>116</v>
      </c>
      <c r="E17" t="s">
        <v>40</v>
      </c>
      <c r="F17" t="b">
        <v>0</v>
      </c>
      <c r="G17" t="b">
        <v>1</v>
      </c>
      <c r="H17" t="b">
        <v>1</v>
      </c>
      <c r="I17">
        <v>0</v>
      </c>
      <c r="J17" t="b">
        <v>0</v>
      </c>
      <c r="K17" t="b">
        <v>1</v>
      </c>
      <c r="L17" t="b">
        <v>1</v>
      </c>
      <c r="M17" t="b">
        <v>1</v>
      </c>
      <c r="N17" t="b">
        <v>1</v>
      </c>
      <c r="O17" t="s">
        <v>4</v>
      </c>
      <c r="P17">
        <v>0.14000000000000001</v>
      </c>
      <c r="Q17">
        <v>0.14000000000000001</v>
      </c>
      <c r="R17" t="b">
        <v>1</v>
      </c>
      <c r="S17" t="b">
        <v>1</v>
      </c>
      <c r="T17" t="s">
        <v>32</v>
      </c>
      <c r="U17">
        <v>20</v>
      </c>
      <c r="V17">
        <v>0.04</v>
      </c>
      <c r="W17">
        <v>7</v>
      </c>
      <c r="X17">
        <v>0</v>
      </c>
      <c r="Y17" t="s">
        <v>41</v>
      </c>
      <c r="Z17" t="s">
        <v>31</v>
      </c>
      <c r="AA17" t="s">
        <v>27</v>
      </c>
      <c r="AB17">
        <v>7.4999999999999997E-2</v>
      </c>
      <c r="AC17">
        <v>7.7499999999999999E-2</v>
      </c>
      <c r="AD17" s="7">
        <v>0.1</v>
      </c>
      <c r="AE17" t="s">
        <v>53</v>
      </c>
      <c r="AF17" t="s">
        <v>53</v>
      </c>
      <c r="AG17">
        <v>0.91</v>
      </c>
      <c r="AH17">
        <v>0.93899999999999995</v>
      </c>
    </row>
    <row r="18" spans="1:34" x14ac:dyDescent="0.25">
      <c r="AD18" s="7"/>
    </row>
    <row r="19" spans="1:34" x14ac:dyDescent="0.25">
      <c r="A19" t="s">
        <v>107</v>
      </c>
      <c r="B19" t="s">
        <v>23</v>
      </c>
      <c r="C19" t="s">
        <v>117</v>
      </c>
      <c r="E19" t="s">
        <v>40</v>
      </c>
      <c r="F19" t="b">
        <v>0</v>
      </c>
      <c r="G19" t="b">
        <v>1</v>
      </c>
      <c r="H19" t="b">
        <v>1</v>
      </c>
      <c r="I19">
        <v>0</v>
      </c>
      <c r="J19" t="b">
        <v>1</v>
      </c>
      <c r="K19" t="b">
        <v>0</v>
      </c>
      <c r="L19" t="b">
        <v>1</v>
      </c>
      <c r="M19" t="b">
        <v>1</v>
      </c>
      <c r="N19" t="b">
        <v>1</v>
      </c>
      <c r="O19" t="s">
        <v>4</v>
      </c>
      <c r="P19">
        <v>0.14000000000000001</v>
      </c>
      <c r="Q19">
        <v>0.14000000000000001</v>
      </c>
      <c r="R19" t="b">
        <v>1</v>
      </c>
      <c r="S19" t="b">
        <v>1</v>
      </c>
      <c r="T19" t="s">
        <v>32</v>
      </c>
      <c r="U19">
        <v>20</v>
      </c>
      <c r="V19">
        <v>0.04</v>
      </c>
      <c r="W19">
        <v>7</v>
      </c>
      <c r="X19">
        <v>0</v>
      </c>
      <c r="Y19" t="s">
        <v>41</v>
      </c>
      <c r="Z19" t="s">
        <v>31</v>
      </c>
      <c r="AA19" t="s">
        <v>23</v>
      </c>
      <c r="AB19">
        <v>7.4999999999999997E-2</v>
      </c>
      <c r="AC19">
        <v>8.5300000000000001E-2</v>
      </c>
      <c r="AD19" s="7">
        <v>0.16</v>
      </c>
      <c r="AE19" t="s">
        <v>53</v>
      </c>
      <c r="AF19" t="s">
        <v>53</v>
      </c>
      <c r="AG19">
        <v>0.91</v>
      </c>
      <c r="AH19">
        <v>0.93899999999999995</v>
      </c>
    </row>
    <row r="20" spans="1:34" x14ac:dyDescent="0.25">
      <c r="A20" t="s">
        <v>108</v>
      </c>
      <c r="B20" t="s">
        <v>24</v>
      </c>
      <c r="C20" t="s">
        <v>117</v>
      </c>
      <c r="E20" t="s">
        <v>40</v>
      </c>
      <c r="F20" t="b">
        <v>0</v>
      </c>
      <c r="G20" t="b">
        <v>1</v>
      </c>
      <c r="H20" t="b">
        <v>1</v>
      </c>
      <c r="I20">
        <v>0</v>
      </c>
      <c r="J20" t="b">
        <v>1</v>
      </c>
      <c r="K20" t="b">
        <v>0</v>
      </c>
      <c r="L20" t="b">
        <v>1</v>
      </c>
      <c r="M20" t="b">
        <v>1</v>
      </c>
      <c r="N20" t="b">
        <v>1</v>
      </c>
      <c r="O20" t="s">
        <v>4</v>
      </c>
      <c r="P20">
        <v>0.14000000000000001</v>
      </c>
      <c r="Q20">
        <v>0.14000000000000001</v>
      </c>
      <c r="R20" t="b">
        <v>1</v>
      </c>
      <c r="S20" t="b">
        <v>1</v>
      </c>
      <c r="T20" t="s">
        <v>32</v>
      </c>
      <c r="U20">
        <v>20</v>
      </c>
      <c r="V20">
        <v>0.04</v>
      </c>
      <c r="W20">
        <v>7</v>
      </c>
      <c r="X20">
        <v>0</v>
      </c>
      <c r="Y20" t="s">
        <v>41</v>
      </c>
      <c r="Z20" t="s">
        <v>31</v>
      </c>
      <c r="AA20" t="s">
        <v>24</v>
      </c>
      <c r="AB20">
        <v>7.4999999999999997E-2</v>
      </c>
      <c r="AC20">
        <v>7.7499999999999999E-2</v>
      </c>
      <c r="AD20" s="7">
        <v>0.1</v>
      </c>
      <c r="AE20" t="s">
        <v>53</v>
      </c>
      <c r="AF20" t="s">
        <v>53</v>
      </c>
      <c r="AG20">
        <v>0.91</v>
      </c>
      <c r="AH20">
        <v>0.93899999999999995</v>
      </c>
    </row>
    <row r="21" spans="1:34" x14ac:dyDescent="0.25">
      <c r="A21" t="s">
        <v>109</v>
      </c>
      <c r="B21" t="s">
        <v>25</v>
      </c>
      <c r="C21" t="s">
        <v>117</v>
      </c>
      <c r="E21" t="s">
        <v>40</v>
      </c>
      <c r="F21" t="b">
        <v>0</v>
      </c>
      <c r="G21" t="b">
        <v>1</v>
      </c>
      <c r="H21" t="b">
        <v>1</v>
      </c>
      <c r="I21">
        <v>0</v>
      </c>
      <c r="J21" t="b">
        <v>1</v>
      </c>
      <c r="K21" t="b">
        <v>0</v>
      </c>
      <c r="L21" t="b">
        <v>1</v>
      </c>
      <c r="M21" t="b">
        <v>1</v>
      </c>
      <c r="N21" t="b">
        <v>1</v>
      </c>
      <c r="O21" t="s">
        <v>4</v>
      </c>
      <c r="P21">
        <v>0.14000000000000001</v>
      </c>
      <c r="Q21">
        <v>0.14000000000000001</v>
      </c>
      <c r="R21" t="b">
        <v>1</v>
      </c>
      <c r="S21" t="b">
        <v>1</v>
      </c>
      <c r="T21" t="s">
        <v>32</v>
      </c>
      <c r="U21">
        <v>20</v>
      </c>
      <c r="V21">
        <v>0.04</v>
      </c>
      <c r="W21">
        <v>7</v>
      </c>
      <c r="X21">
        <v>0</v>
      </c>
      <c r="Y21" t="s">
        <v>41</v>
      </c>
      <c r="Z21" t="s">
        <v>31</v>
      </c>
      <c r="AA21" t="s">
        <v>25</v>
      </c>
      <c r="AB21">
        <v>7.4999999999999997E-2</v>
      </c>
      <c r="AC21">
        <v>8.5300000000000001E-2</v>
      </c>
      <c r="AD21" s="7">
        <v>0.16</v>
      </c>
      <c r="AE21" t="s">
        <v>53</v>
      </c>
      <c r="AF21" t="s">
        <v>53</v>
      </c>
      <c r="AG21">
        <v>0.91</v>
      </c>
      <c r="AH21">
        <v>0.93899999999999995</v>
      </c>
    </row>
    <row r="22" spans="1:34" x14ac:dyDescent="0.25">
      <c r="A22" t="s">
        <v>110</v>
      </c>
      <c r="B22" t="s">
        <v>26</v>
      </c>
      <c r="C22" t="s">
        <v>117</v>
      </c>
      <c r="E22" t="s">
        <v>40</v>
      </c>
      <c r="F22" t="b">
        <v>0</v>
      </c>
      <c r="G22" t="b">
        <v>1</v>
      </c>
      <c r="H22" t="b">
        <v>1</v>
      </c>
      <c r="I22">
        <v>0</v>
      </c>
      <c r="J22" t="b">
        <v>1</v>
      </c>
      <c r="K22" t="b">
        <v>0</v>
      </c>
      <c r="L22" t="b">
        <v>1</v>
      </c>
      <c r="M22" t="b">
        <v>1</v>
      </c>
      <c r="N22" t="b">
        <v>1</v>
      </c>
      <c r="O22" t="s">
        <v>4</v>
      </c>
      <c r="P22">
        <v>0.14000000000000001</v>
      </c>
      <c r="Q22">
        <v>0.14000000000000001</v>
      </c>
      <c r="R22" t="b">
        <v>1</v>
      </c>
      <c r="S22" t="b">
        <v>1</v>
      </c>
      <c r="T22" t="s">
        <v>32</v>
      </c>
      <c r="U22">
        <v>20</v>
      </c>
      <c r="V22">
        <v>0.04</v>
      </c>
      <c r="W22">
        <v>7</v>
      </c>
      <c r="X22">
        <v>0</v>
      </c>
      <c r="Y22" t="s">
        <v>41</v>
      </c>
      <c r="Z22" t="s">
        <v>31</v>
      </c>
      <c r="AA22" t="s">
        <v>26</v>
      </c>
      <c r="AB22">
        <v>7.4999999999999997E-2</v>
      </c>
      <c r="AC22">
        <v>7.7499999999999999E-2</v>
      </c>
      <c r="AD22" s="7">
        <v>0.1</v>
      </c>
      <c r="AE22" t="s">
        <v>53</v>
      </c>
      <c r="AF22" t="s">
        <v>53</v>
      </c>
      <c r="AG22">
        <v>0.91</v>
      </c>
      <c r="AH22">
        <v>0.93899999999999995</v>
      </c>
    </row>
    <row r="23" spans="1:34" x14ac:dyDescent="0.25">
      <c r="A23" t="s">
        <v>111</v>
      </c>
      <c r="B23" t="s">
        <v>27</v>
      </c>
      <c r="C23" t="s">
        <v>117</v>
      </c>
      <c r="E23" t="s">
        <v>40</v>
      </c>
      <c r="F23" t="b">
        <v>0</v>
      </c>
      <c r="G23" t="b">
        <v>1</v>
      </c>
      <c r="H23" t="b">
        <v>1</v>
      </c>
      <c r="I23">
        <v>0</v>
      </c>
      <c r="J23" t="b">
        <v>1</v>
      </c>
      <c r="K23" t="b">
        <v>0</v>
      </c>
      <c r="L23" t="b">
        <v>1</v>
      </c>
      <c r="M23" t="b">
        <v>1</v>
      </c>
      <c r="N23" t="b">
        <v>1</v>
      </c>
      <c r="O23" t="s">
        <v>4</v>
      </c>
      <c r="P23">
        <v>0.14000000000000001</v>
      </c>
      <c r="Q23">
        <v>0.14000000000000001</v>
      </c>
      <c r="R23" t="b">
        <v>1</v>
      </c>
      <c r="S23" t="b">
        <v>1</v>
      </c>
      <c r="T23" t="s">
        <v>32</v>
      </c>
      <c r="U23">
        <v>20</v>
      </c>
      <c r="V23">
        <v>0.04</v>
      </c>
      <c r="W23">
        <v>7</v>
      </c>
      <c r="X23">
        <v>0</v>
      </c>
      <c r="Y23" t="s">
        <v>41</v>
      </c>
      <c r="Z23" t="s">
        <v>31</v>
      </c>
      <c r="AA23" t="s">
        <v>27</v>
      </c>
      <c r="AB23">
        <v>7.4999999999999997E-2</v>
      </c>
      <c r="AC23">
        <v>7.7499999999999999E-2</v>
      </c>
      <c r="AD23" s="7">
        <v>0.1</v>
      </c>
      <c r="AE23" t="s">
        <v>53</v>
      </c>
      <c r="AF23" t="s">
        <v>53</v>
      </c>
      <c r="AG23">
        <v>0.91</v>
      </c>
      <c r="AH23">
        <v>0.93899999999999995</v>
      </c>
    </row>
    <row r="24" spans="1:34" x14ac:dyDescent="0.25">
      <c r="AD24" s="7"/>
    </row>
    <row r="25" spans="1:34" x14ac:dyDescent="0.25">
      <c r="A25" t="s">
        <v>95</v>
      </c>
      <c r="B25" t="s">
        <v>23</v>
      </c>
      <c r="C25" t="s">
        <v>118</v>
      </c>
      <c r="E25" t="s">
        <v>40</v>
      </c>
      <c r="F25" t="b">
        <v>0</v>
      </c>
      <c r="G25" t="b">
        <v>1</v>
      </c>
      <c r="H25" t="b">
        <v>1</v>
      </c>
      <c r="I25">
        <v>0</v>
      </c>
      <c r="J25" t="b">
        <v>0</v>
      </c>
      <c r="K25" t="b">
        <v>0</v>
      </c>
      <c r="L25" t="b">
        <v>0</v>
      </c>
      <c r="M25" t="b">
        <v>1</v>
      </c>
      <c r="N25" t="b">
        <v>1</v>
      </c>
      <c r="O25" t="s">
        <v>4</v>
      </c>
      <c r="P25">
        <v>0.14000000000000001</v>
      </c>
      <c r="Q25">
        <v>0.14000000000000001</v>
      </c>
      <c r="R25" t="b">
        <v>1</v>
      </c>
      <c r="S25" t="b">
        <v>1</v>
      </c>
      <c r="T25" t="s">
        <v>32</v>
      </c>
      <c r="U25">
        <v>20</v>
      </c>
      <c r="V25">
        <v>0.04</v>
      </c>
      <c r="W25">
        <v>7</v>
      </c>
      <c r="X25">
        <v>0</v>
      </c>
      <c r="Y25" t="s">
        <v>41</v>
      </c>
      <c r="Z25" t="s">
        <v>31</v>
      </c>
      <c r="AA25" t="s">
        <v>23</v>
      </c>
      <c r="AB25">
        <v>7.4999999999999997E-2</v>
      </c>
      <c r="AC25">
        <v>8.5300000000000001E-2</v>
      </c>
      <c r="AD25" s="7">
        <v>0.16</v>
      </c>
      <c r="AE25" t="s">
        <v>53</v>
      </c>
      <c r="AF25" t="s">
        <v>53</v>
      </c>
      <c r="AG25">
        <v>0.75</v>
      </c>
      <c r="AH25">
        <f>0.939*0.75/0.91</f>
        <v>0.77390109890109882</v>
      </c>
    </row>
    <row r="26" spans="1:34" x14ac:dyDescent="0.25">
      <c r="A26" t="s">
        <v>96</v>
      </c>
      <c r="B26" t="s">
        <v>24</v>
      </c>
      <c r="C26" t="s">
        <v>118</v>
      </c>
      <c r="E26" t="s">
        <v>40</v>
      </c>
      <c r="F26" t="b">
        <v>0</v>
      </c>
      <c r="G26" t="b">
        <v>1</v>
      </c>
      <c r="H26" t="b">
        <v>1</v>
      </c>
      <c r="I26">
        <v>0</v>
      </c>
      <c r="J26" t="b">
        <v>0</v>
      </c>
      <c r="K26" t="b">
        <v>0</v>
      </c>
      <c r="L26" t="b">
        <v>0</v>
      </c>
      <c r="M26" t="b">
        <v>1</v>
      </c>
      <c r="N26" t="b">
        <v>1</v>
      </c>
      <c r="O26" t="s">
        <v>4</v>
      </c>
      <c r="P26">
        <v>0.14000000000000001</v>
      </c>
      <c r="Q26">
        <v>0.14000000000000001</v>
      </c>
      <c r="R26" t="b">
        <v>1</v>
      </c>
      <c r="S26" t="b">
        <v>1</v>
      </c>
      <c r="T26" t="s">
        <v>32</v>
      </c>
      <c r="U26">
        <v>20</v>
      </c>
      <c r="V26">
        <v>0.04</v>
      </c>
      <c r="W26">
        <v>7</v>
      </c>
      <c r="X26">
        <v>0</v>
      </c>
      <c r="Y26" t="s">
        <v>41</v>
      </c>
      <c r="Z26" t="s">
        <v>31</v>
      </c>
      <c r="AA26" t="s">
        <v>24</v>
      </c>
      <c r="AB26">
        <v>7.4999999999999997E-2</v>
      </c>
      <c r="AC26">
        <v>7.7499999999999999E-2</v>
      </c>
      <c r="AD26" s="7">
        <v>0.1</v>
      </c>
      <c r="AE26" t="s">
        <v>53</v>
      </c>
      <c r="AF26" t="s">
        <v>53</v>
      </c>
      <c r="AG26">
        <v>0.75</v>
      </c>
      <c r="AH26">
        <f t="shared" ref="AH26:AH29" si="0">0.939*0.75/0.91</f>
        <v>0.77390109890109882</v>
      </c>
    </row>
    <row r="27" spans="1:34" x14ac:dyDescent="0.25">
      <c r="A27" t="s">
        <v>98</v>
      </c>
      <c r="B27" t="s">
        <v>25</v>
      </c>
      <c r="C27" t="s">
        <v>118</v>
      </c>
      <c r="E27" t="s">
        <v>40</v>
      </c>
      <c r="F27" t="b">
        <v>0</v>
      </c>
      <c r="G27" t="b">
        <v>1</v>
      </c>
      <c r="H27" t="b">
        <v>1</v>
      </c>
      <c r="I27">
        <v>0</v>
      </c>
      <c r="J27" t="b">
        <v>0</v>
      </c>
      <c r="K27" t="b">
        <v>0</v>
      </c>
      <c r="L27" t="b">
        <v>0</v>
      </c>
      <c r="M27" t="b">
        <v>1</v>
      </c>
      <c r="N27" t="b">
        <v>1</v>
      </c>
      <c r="O27" t="s">
        <v>4</v>
      </c>
      <c r="P27">
        <v>0.14000000000000001</v>
      </c>
      <c r="Q27">
        <v>0.14000000000000001</v>
      </c>
      <c r="R27" t="b">
        <v>1</v>
      </c>
      <c r="S27" t="b">
        <v>1</v>
      </c>
      <c r="T27" t="s">
        <v>32</v>
      </c>
      <c r="U27">
        <v>20</v>
      </c>
      <c r="V27">
        <v>0.04</v>
      </c>
      <c r="W27">
        <v>7</v>
      </c>
      <c r="X27">
        <v>0</v>
      </c>
      <c r="Y27" t="s">
        <v>41</v>
      </c>
      <c r="Z27" t="s">
        <v>31</v>
      </c>
      <c r="AA27" t="s">
        <v>25</v>
      </c>
      <c r="AB27">
        <v>7.4999999999999997E-2</v>
      </c>
      <c r="AC27">
        <v>8.5300000000000001E-2</v>
      </c>
      <c r="AD27" s="7">
        <v>0.16</v>
      </c>
      <c r="AE27" t="s">
        <v>53</v>
      </c>
      <c r="AF27" t="s">
        <v>53</v>
      </c>
      <c r="AG27">
        <v>0.75</v>
      </c>
      <c r="AH27">
        <f t="shared" si="0"/>
        <v>0.77390109890109882</v>
      </c>
    </row>
    <row r="28" spans="1:34" x14ac:dyDescent="0.25">
      <c r="A28" t="s">
        <v>99</v>
      </c>
      <c r="B28" t="s">
        <v>26</v>
      </c>
      <c r="C28" t="s">
        <v>118</v>
      </c>
      <c r="E28" t="s">
        <v>40</v>
      </c>
      <c r="F28" t="b">
        <v>0</v>
      </c>
      <c r="G28" t="b">
        <v>1</v>
      </c>
      <c r="H28" t="b">
        <v>1</v>
      </c>
      <c r="I28">
        <v>0</v>
      </c>
      <c r="J28" t="b">
        <v>0</v>
      </c>
      <c r="K28" t="b">
        <v>0</v>
      </c>
      <c r="L28" t="b">
        <v>0</v>
      </c>
      <c r="M28" t="b">
        <v>1</v>
      </c>
      <c r="N28" t="b">
        <v>1</v>
      </c>
      <c r="O28" t="s">
        <v>4</v>
      </c>
      <c r="P28">
        <v>0.14000000000000001</v>
      </c>
      <c r="Q28">
        <v>0.14000000000000001</v>
      </c>
      <c r="R28" t="b">
        <v>1</v>
      </c>
      <c r="S28" t="b">
        <v>1</v>
      </c>
      <c r="T28" t="s">
        <v>32</v>
      </c>
      <c r="U28">
        <v>20</v>
      </c>
      <c r="V28">
        <v>0.04</v>
      </c>
      <c r="W28">
        <v>7</v>
      </c>
      <c r="X28">
        <v>0</v>
      </c>
      <c r="Y28" t="s">
        <v>41</v>
      </c>
      <c r="Z28" t="s">
        <v>31</v>
      </c>
      <c r="AA28" t="s">
        <v>26</v>
      </c>
      <c r="AB28">
        <v>7.4999999999999997E-2</v>
      </c>
      <c r="AC28">
        <v>7.7499999999999999E-2</v>
      </c>
      <c r="AD28" s="7">
        <v>0.1</v>
      </c>
      <c r="AE28" t="s">
        <v>53</v>
      </c>
      <c r="AF28" t="s">
        <v>53</v>
      </c>
      <c r="AG28">
        <v>0.75</v>
      </c>
      <c r="AH28">
        <f t="shared" si="0"/>
        <v>0.77390109890109882</v>
      </c>
    </row>
    <row r="29" spans="1:34" x14ac:dyDescent="0.25">
      <c r="A29" t="s">
        <v>97</v>
      </c>
      <c r="B29" t="s">
        <v>27</v>
      </c>
      <c r="C29" t="s">
        <v>118</v>
      </c>
      <c r="E29" t="s">
        <v>40</v>
      </c>
      <c r="F29" t="b">
        <v>0</v>
      </c>
      <c r="G29" t="b">
        <v>1</v>
      </c>
      <c r="H29" t="b">
        <v>1</v>
      </c>
      <c r="I29">
        <v>0</v>
      </c>
      <c r="J29" t="b">
        <v>0</v>
      </c>
      <c r="K29" t="b">
        <v>0</v>
      </c>
      <c r="L29" t="b">
        <v>0</v>
      </c>
      <c r="M29" t="b">
        <v>1</v>
      </c>
      <c r="N29" t="b">
        <v>1</v>
      </c>
      <c r="O29" t="s">
        <v>4</v>
      </c>
      <c r="P29">
        <v>0.14000000000000001</v>
      </c>
      <c r="Q29">
        <v>0.14000000000000001</v>
      </c>
      <c r="R29" t="b">
        <v>1</v>
      </c>
      <c r="S29" t="b">
        <v>1</v>
      </c>
      <c r="T29" t="s">
        <v>32</v>
      </c>
      <c r="U29">
        <v>20</v>
      </c>
      <c r="V29">
        <v>0.04</v>
      </c>
      <c r="W29">
        <v>7</v>
      </c>
      <c r="X29">
        <v>0</v>
      </c>
      <c r="Y29" t="s">
        <v>41</v>
      </c>
      <c r="Z29" t="s">
        <v>31</v>
      </c>
      <c r="AA29" t="s">
        <v>27</v>
      </c>
      <c r="AB29">
        <v>7.4999999999999997E-2</v>
      </c>
      <c r="AC29">
        <v>7.7499999999999999E-2</v>
      </c>
      <c r="AD29" s="7">
        <v>0.1</v>
      </c>
      <c r="AE29" t="s">
        <v>53</v>
      </c>
      <c r="AF29" t="s">
        <v>53</v>
      </c>
      <c r="AG29">
        <v>0.75</v>
      </c>
      <c r="AH29">
        <f t="shared" si="0"/>
        <v>0.77390109890109882</v>
      </c>
    </row>
    <row r="34" spans="1:34" x14ac:dyDescent="0.25">
      <c r="A34" t="s">
        <v>165</v>
      </c>
      <c r="B34" t="s">
        <v>23</v>
      </c>
      <c r="C34" t="s">
        <v>115</v>
      </c>
      <c r="E34" t="s">
        <v>40</v>
      </c>
      <c r="F34" t="b">
        <v>1</v>
      </c>
      <c r="G34" t="b">
        <v>1</v>
      </c>
      <c r="H34" t="b">
        <v>1</v>
      </c>
      <c r="I34">
        <v>80</v>
      </c>
      <c r="J34" t="b">
        <v>0</v>
      </c>
      <c r="K34" t="b">
        <v>0</v>
      </c>
      <c r="L34" t="b">
        <v>0</v>
      </c>
      <c r="M34" t="b">
        <v>1</v>
      </c>
      <c r="N34" t="b">
        <v>1</v>
      </c>
      <c r="O34" t="s">
        <v>4</v>
      </c>
      <c r="P34">
        <v>0.14000000000000001</v>
      </c>
      <c r="Q34">
        <v>0.14000000000000001</v>
      </c>
      <c r="R34" t="b">
        <v>1</v>
      </c>
      <c r="S34" t="b">
        <v>1</v>
      </c>
      <c r="T34" t="s">
        <v>32</v>
      </c>
      <c r="U34">
        <v>20</v>
      </c>
      <c r="V34">
        <v>0.04</v>
      </c>
      <c r="W34">
        <v>7</v>
      </c>
      <c r="X34">
        <v>0</v>
      </c>
      <c r="Y34" t="s">
        <v>44</v>
      </c>
      <c r="Z34" t="s">
        <v>54</v>
      </c>
      <c r="AA34" t="s">
        <v>23</v>
      </c>
      <c r="AB34">
        <v>7.4999999999999997E-2</v>
      </c>
      <c r="AC34">
        <v>8.2199999999999995E-2</v>
      </c>
      <c r="AD34" s="7">
        <v>0.16</v>
      </c>
      <c r="AE34" t="s">
        <v>53</v>
      </c>
      <c r="AF34" t="s">
        <v>53</v>
      </c>
      <c r="AG34">
        <v>0.91</v>
      </c>
      <c r="AH34">
        <v>0.93899999999999995</v>
      </c>
    </row>
  </sheetData>
  <dataValidations count="2">
    <dataValidation type="list" allowBlank="1" showInputMessage="1" showErrorMessage="1" sqref="F5:F30 J5:N29 G5:H29 F33 J34:N34 F34:H34">
      <formula1>"TRUE, FALSE"</formula1>
    </dataValidation>
    <dataValidation type="list" allowBlank="1" showInputMessage="1" showErrorMessage="1" sqref="Z5:Z29 Z34">
      <formula1>"simple, internal"</formula1>
    </dataValidation>
  </dataValidation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"/>
  <sheetViews>
    <sheetView workbookViewId="0">
      <selection activeCell="F73" sqref="F73"/>
    </sheetView>
  </sheetViews>
  <sheetFormatPr defaultRowHeight="15" x14ac:dyDescent="0.25"/>
  <cols>
    <col min="2" max="2" width="10.85546875" customWidth="1"/>
  </cols>
  <sheetData>
    <row r="3" spans="1:8" x14ac:dyDescent="0.25">
      <c r="A3" t="s">
        <v>34</v>
      </c>
      <c r="B3" s="2" t="s">
        <v>1</v>
      </c>
      <c r="C3" s="2" t="s">
        <v>2</v>
      </c>
      <c r="D3" s="2" t="s">
        <v>3</v>
      </c>
      <c r="E3" s="2" t="s">
        <v>35</v>
      </c>
      <c r="F3" s="2" t="s">
        <v>36</v>
      </c>
      <c r="G3" s="2" t="s">
        <v>37</v>
      </c>
      <c r="H3" s="2" t="s">
        <v>38</v>
      </c>
    </row>
    <row r="4" spans="1:8" x14ac:dyDescent="0.25">
      <c r="A4">
        <v>2016</v>
      </c>
      <c r="B4">
        <v>2000</v>
      </c>
      <c r="C4">
        <v>80</v>
      </c>
      <c r="D4">
        <v>6</v>
      </c>
      <c r="E4">
        <v>20</v>
      </c>
      <c r="F4">
        <v>64</v>
      </c>
      <c r="G4">
        <v>20</v>
      </c>
      <c r="H4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A14" sqref="A14:XFD14"/>
    </sheetView>
  </sheetViews>
  <sheetFormatPr defaultRowHeight="15" x14ac:dyDescent="0.25"/>
  <cols>
    <col min="1" max="1" width="20.85546875" customWidth="1"/>
    <col min="2" max="2" width="18" customWidth="1"/>
    <col min="3" max="3" width="12.5703125" customWidth="1"/>
    <col min="4" max="4" width="8.5703125" customWidth="1"/>
    <col min="6" max="6" width="13.140625" customWidth="1"/>
    <col min="7" max="7" width="14.28515625" customWidth="1"/>
  </cols>
  <sheetData>
    <row r="1" spans="1:7" x14ac:dyDescent="0.25">
      <c r="A1" s="1" t="s">
        <v>29</v>
      </c>
      <c r="B1" s="1" t="s">
        <v>17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33</v>
      </c>
    </row>
    <row r="2" spans="1:7" x14ac:dyDescent="0.25">
      <c r="A2" s="1" t="s">
        <v>90</v>
      </c>
      <c r="B2" s="1"/>
      <c r="C2" s="9">
        <v>8.2199999999999995E-2</v>
      </c>
      <c r="D2" s="7">
        <v>0.12</v>
      </c>
      <c r="E2">
        <v>50</v>
      </c>
      <c r="F2" s="8">
        <f>C2-D2^2/2</f>
        <v>7.4999999999999997E-2</v>
      </c>
      <c r="G2" s="10">
        <f>C2 - D2^2/2</f>
        <v>7.4999999999999997E-2</v>
      </c>
    </row>
    <row r="3" spans="1:7" x14ac:dyDescent="0.25">
      <c r="A3" s="1" t="s">
        <v>23</v>
      </c>
      <c r="B3" s="1"/>
      <c r="C3" s="9">
        <v>8.2199999999999995E-2</v>
      </c>
      <c r="D3" s="7">
        <v>0.12</v>
      </c>
      <c r="E3">
        <v>30</v>
      </c>
      <c r="F3" s="8">
        <f>C3-D3^2/2</f>
        <v>7.4999999999999997E-2</v>
      </c>
      <c r="G3" s="10">
        <f>C3 - D3^2/2</f>
        <v>7.4999999999999997E-2</v>
      </c>
    </row>
    <row r="4" spans="1:7" x14ac:dyDescent="0.25">
      <c r="A4" s="1" t="s">
        <v>24</v>
      </c>
      <c r="B4" s="1"/>
      <c r="C4" s="35">
        <v>0.05</v>
      </c>
      <c r="D4" s="7">
        <v>0.12</v>
      </c>
      <c r="E4">
        <v>1</v>
      </c>
      <c r="F4" s="35">
        <v>0.05</v>
      </c>
      <c r="G4" s="10">
        <f t="shared" ref="G4:G15" si="0">C4 - D4^2/2</f>
        <v>4.2800000000000005E-2</v>
      </c>
    </row>
    <row r="5" spans="1:7" x14ac:dyDescent="0.25">
      <c r="A5" s="1" t="s">
        <v>24</v>
      </c>
      <c r="B5" s="1"/>
      <c r="C5" s="35">
        <v>5.5E-2</v>
      </c>
      <c r="D5" s="7">
        <v>0.12</v>
      </c>
      <c r="E5">
        <v>1</v>
      </c>
      <c r="F5" s="35">
        <v>5.5E-2</v>
      </c>
      <c r="G5" s="10">
        <f t="shared" si="0"/>
        <v>4.7800000000000002E-2</v>
      </c>
    </row>
    <row r="6" spans="1:7" x14ac:dyDescent="0.25">
      <c r="A6" s="1" t="s">
        <v>24</v>
      </c>
      <c r="B6" s="1"/>
      <c r="C6" s="35">
        <v>0.06</v>
      </c>
      <c r="D6" s="7">
        <v>0.12</v>
      </c>
      <c r="E6">
        <v>1</v>
      </c>
      <c r="F6" s="35">
        <v>0.06</v>
      </c>
      <c r="G6" s="10">
        <f t="shared" si="0"/>
        <v>5.28E-2</v>
      </c>
    </row>
    <row r="7" spans="1:7" x14ac:dyDescent="0.25">
      <c r="A7" s="1" t="s">
        <v>24</v>
      </c>
      <c r="B7" s="1"/>
      <c r="C7" s="35">
        <v>6.5000000000000002E-2</v>
      </c>
      <c r="D7" s="7">
        <v>0.12</v>
      </c>
      <c r="E7">
        <v>1</v>
      </c>
      <c r="F7" s="35">
        <v>6.5000000000000002E-2</v>
      </c>
      <c r="G7" s="10">
        <f t="shared" si="0"/>
        <v>5.7800000000000004E-2</v>
      </c>
    </row>
    <row r="8" spans="1:7" x14ac:dyDescent="0.25">
      <c r="A8" s="1" t="s">
        <v>24</v>
      </c>
      <c r="B8" s="1"/>
      <c r="C8" s="35">
        <v>7.0000000000000007E-2</v>
      </c>
      <c r="D8" s="7">
        <v>0.12</v>
      </c>
      <c r="E8">
        <v>1</v>
      </c>
      <c r="F8" s="35">
        <v>7.0000000000000007E-2</v>
      </c>
      <c r="G8" s="10">
        <f t="shared" si="0"/>
        <v>6.2800000000000009E-2</v>
      </c>
    </row>
    <row r="9" spans="1:7" x14ac:dyDescent="0.25">
      <c r="A9" s="1" t="s">
        <v>24</v>
      </c>
      <c r="B9" s="1"/>
      <c r="C9" s="35">
        <v>8.2199999999999995E-2</v>
      </c>
      <c r="D9" s="7">
        <v>0.12</v>
      </c>
      <c r="E9">
        <v>25</v>
      </c>
      <c r="F9" s="35">
        <v>6.8750000000000006E-2</v>
      </c>
      <c r="G9" s="10">
        <f t="shared" si="0"/>
        <v>7.4999999999999997E-2</v>
      </c>
    </row>
    <row r="10" spans="1:7" x14ac:dyDescent="0.25">
      <c r="A10" s="1" t="s">
        <v>25</v>
      </c>
      <c r="C10">
        <v>5.7200000000000001E-2</v>
      </c>
      <c r="D10" s="7">
        <v>0.12</v>
      </c>
      <c r="E10">
        <v>10</v>
      </c>
      <c r="F10">
        <f>C10-D10^2/2</f>
        <v>0.05</v>
      </c>
      <c r="G10" s="10">
        <f t="shared" si="0"/>
        <v>0.05</v>
      </c>
    </row>
    <row r="11" spans="1:7" x14ac:dyDescent="0.25">
      <c r="A11" s="1" t="s">
        <v>25</v>
      </c>
      <c r="C11">
        <v>7.22E-2</v>
      </c>
      <c r="D11" s="7">
        <v>0.12</v>
      </c>
      <c r="E11">
        <v>5</v>
      </c>
      <c r="F11">
        <f>C11-D11^2/2</f>
        <v>6.5000000000000002E-2</v>
      </c>
      <c r="G11" s="10">
        <f t="shared" si="0"/>
        <v>6.5000000000000002E-2</v>
      </c>
    </row>
    <row r="12" spans="1:7" x14ac:dyDescent="0.25">
      <c r="A12" s="1" t="s">
        <v>25</v>
      </c>
      <c r="C12">
        <v>8.2199999999999995E-2</v>
      </c>
      <c r="D12" s="7">
        <v>0.12</v>
      </c>
      <c r="E12">
        <v>15</v>
      </c>
      <c r="F12">
        <f>C12-D12^2/2</f>
        <v>7.4999999999999997E-2</v>
      </c>
      <c r="G12" s="10">
        <f t="shared" si="0"/>
        <v>7.4999999999999997E-2</v>
      </c>
    </row>
    <row r="13" spans="1:7" x14ac:dyDescent="0.25">
      <c r="A13" s="1" t="s">
        <v>26</v>
      </c>
      <c r="B13" t="s">
        <v>91</v>
      </c>
      <c r="C13" s="37">
        <v>8.9791999999999997E-2</v>
      </c>
      <c r="D13" s="39">
        <v>0.17199999999999999</v>
      </c>
      <c r="E13">
        <v>30</v>
      </c>
      <c r="F13" s="36">
        <f t="shared" ref="F13:F14" si="1">C13-D13^2/2</f>
        <v>7.4999999999999997E-2</v>
      </c>
      <c r="G13" s="10">
        <f t="shared" si="0"/>
        <v>7.4999999999999997E-2</v>
      </c>
    </row>
    <row r="14" spans="1:7" x14ac:dyDescent="0.25">
      <c r="A14" s="1" t="s">
        <v>27</v>
      </c>
      <c r="B14" t="s">
        <v>92</v>
      </c>
      <c r="C14" s="38">
        <v>6.9800000000000001E-2</v>
      </c>
      <c r="D14" s="40">
        <v>0.13420000000000001</v>
      </c>
      <c r="E14">
        <v>30</v>
      </c>
      <c r="F14" s="36">
        <f t="shared" si="1"/>
        <v>6.0795179999999997E-2</v>
      </c>
      <c r="G14" s="10">
        <f t="shared" si="0"/>
        <v>6.0795179999999997E-2</v>
      </c>
    </row>
    <row r="15" spans="1:7" x14ac:dyDescent="0.25">
      <c r="A15" s="1" t="s">
        <v>47</v>
      </c>
      <c r="B15" s="1"/>
      <c r="C15" s="9">
        <v>4.0399999999999998E-2</v>
      </c>
      <c r="D15" s="7">
        <v>0</v>
      </c>
      <c r="E15">
        <v>1</v>
      </c>
      <c r="F15" s="8">
        <f t="shared" ref="F15:F16" si="2">C15-D15^2/2</f>
        <v>4.0399999999999998E-2</v>
      </c>
      <c r="G15" s="10">
        <f t="shared" si="0"/>
        <v>4.0399999999999998E-2</v>
      </c>
    </row>
    <row r="16" spans="1:7" x14ac:dyDescent="0.25">
      <c r="A16" s="1" t="s">
        <v>47</v>
      </c>
      <c r="B16" s="1"/>
      <c r="C16" s="9">
        <v>8.2199999999999995E-2</v>
      </c>
      <c r="D16" s="7">
        <v>0.12</v>
      </c>
      <c r="E16">
        <v>69</v>
      </c>
      <c r="F16" s="8">
        <f t="shared" si="2"/>
        <v>7.4999999999999997E-2</v>
      </c>
      <c r="G16" s="10">
        <f t="shared" ref="G16" si="3">C16 - D16^2/2</f>
        <v>7.4999999999999997E-2</v>
      </c>
    </row>
    <row r="21" spans="5:5" x14ac:dyDescent="0.25">
      <c r="E21">
        <f>0.075 + 0.172^2/2</f>
        <v>8.9791999999999997E-2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workbookViewId="0">
      <selection activeCell="J21" sqref="J21"/>
    </sheetView>
  </sheetViews>
  <sheetFormatPr defaultRowHeight="15" x14ac:dyDescent="0.25"/>
  <cols>
    <col min="3" max="3" width="14.28515625" bestFit="1" customWidth="1"/>
  </cols>
  <sheetData>
    <row r="1" spans="1:7" x14ac:dyDescent="0.25">
      <c r="A1" s="28" t="s">
        <v>61</v>
      </c>
    </row>
    <row r="2" spans="1:7" x14ac:dyDescent="0.25">
      <c r="A2" s="29" t="s">
        <v>62</v>
      </c>
      <c r="B2" s="29" t="s">
        <v>70</v>
      </c>
    </row>
    <row r="3" spans="1:7" x14ac:dyDescent="0.25">
      <c r="A3" s="29" t="s">
        <v>63</v>
      </c>
      <c r="B3" s="29" t="s">
        <v>71</v>
      </c>
    </row>
    <row r="5" spans="1:7" ht="58.5" x14ac:dyDescent="0.25">
      <c r="B5" s="12" t="s">
        <v>55</v>
      </c>
      <c r="C5" s="13" t="s">
        <v>56</v>
      </c>
      <c r="D5" s="13" t="s">
        <v>57</v>
      </c>
      <c r="E5" s="13" t="s">
        <v>58</v>
      </c>
      <c r="F5" s="13" t="s">
        <v>59</v>
      </c>
      <c r="G5" s="13" t="s">
        <v>60</v>
      </c>
    </row>
    <row r="6" spans="1:7" ht="19.5" x14ac:dyDescent="0.25">
      <c r="B6" s="26" t="s">
        <v>64</v>
      </c>
      <c r="C6" s="27" t="s">
        <v>65</v>
      </c>
      <c r="D6" s="27" t="s">
        <v>66</v>
      </c>
      <c r="E6" s="27" t="s">
        <v>67</v>
      </c>
      <c r="F6" s="27" t="s">
        <v>68</v>
      </c>
      <c r="G6" s="27" t="s">
        <v>69</v>
      </c>
    </row>
    <row r="7" spans="1:7" x14ac:dyDescent="0.25">
      <c r="B7" s="14">
        <v>2014</v>
      </c>
      <c r="C7" s="16">
        <v>16990</v>
      </c>
      <c r="D7" s="15">
        <v>607</v>
      </c>
      <c r="E7" s="16">
        <v>919</v>
      </c>
      <c r="F7" s="15">
        <v>18</v>
      </c>
      <c r="G7" s="16">
        <v>686</v>
      </c>
    </row>
    <row r="8" spans="1:7" x14ac:dyDescent="0.25">
      <c r="B8" s="17">
        <v>2015</v>
      </c>
      <c r="C8" s="19">
        <v>17347</v>
      </c>
      <c r="D8" s="18">
        <v>632</v>
      </c>
      <c r="E8" s="19">
        <v>970</v>
      </c>
      <c r="F8" s="18">
        <v>13</v>
      </c>
      <c r="G8" s="19">
        <v>1306</v>
      </c>
    </row>
    <row r="9" spans="1:7" x14ac:dyDescent="0.25">
      <c r="B9" s="17">
        <v>2016</v>
      </c>
      <c r="C9" s="19">
        <v>18302</v>
      </c>
      <c r="D9" s="18">
        <v>634</v>
      </c>
      <c r="E9" s="19">
        <v>1104</v>
      </c>
      <c r="F9" s="18">
        <v>13</v>
      </c>
      <c r="G9" s="19">
        <v>1372</v>
      </c>
    </row>
    <row r="10" spans="1:7" x14ac:dyDescent="0.25">
      <c r="B10" s="17">
        <v>2017</v>
      </c>
      <c r="C10" s="19">
        <v>19190</v>
      </c>
      <c r="D10" s="18">
        <v>609</v>
      </c>
      <c r="E10" s="19">
        <v>1050</v>
      </c>
      <c r="F10" s="18">
        <v>13</v>
      </c>
      <c r="G10" s="19">
        <v>1439</v>
      </c>
    </row>
    <row r="11" spans="1:7" x14ac:dyDescent="0.25">
      <c r="B11" s="17">
        <v>2018</v>
      </c>
      <c r="C11" s="19">
        <v>20176</v>
      </c>
      <c r="D11" s="18">
        <v>616</v>
      </c>
      <c r="E11" s="19">
        <v>1149</v>
      </c>
      <c r="F11" s="18">
        <v>13</v>
      </c>
      <c r="G11" s="19">
        <v>1509</v>
      </c>
    </row>
    <row r="12" spans="1:7" x14ac:dyDescent="0.25">
      <c r="B12" s="17">
        <v>2019</v>
      </c>
      <c r="C12" s="19">
        <v>21139</v>
      </c>
      <c r="D12" s="18">
        <v>586</v>
      </c>
      <c r="E12" s="19">
        <v>1267</v>
      </c>
      <c r="F12" s="18">
        <v>12</v>
      </c>
      <c r="G12" s="19">
        <v>1574</v>
      </c>
    </row>
    <row r="13" spans="1:7" x14ac:dyDescent="0.25">
      <c r="B13" s="17">
        <v>2020</v>
      </c>
      <c r="C13" s="19">
        <v>22019</v>
      </c>
      <c r="D13" s="18">
        <v>538</v>
      </c>
      <c r="E13" s="19">
        <v>1212</v>
      </c>
      <c r="F13" s="18">
        <v>12</v>
      </c>
      <c r="G13" s="19">
        <v>1639</v>
      </c>
    </row>
    <row r="14" spans="1:7" x14ac:dyDescent="0.25">
      <c r="B14" s="17">
        <v>2021</v>
      </c>
      <c r="C14" s="19">
        <v>22971</v>
      </c>
      <c r="D14" s="18">
        <v>537</v>
      </c>
      <c r="E14" s="19">
        <v>1283</v>
      </c>
      <c r="F14" s="18">
        <v>12</v>
      </c>
      <c r="G14" s="19">
        <v>1707</v>
      </c>
    </row>
    <row r="15" spans="1:7" x14ac:dyDescent="0.25">
      <c r="B15" s="17">
        <v>2022</v>
      </c>
      <c r="C15" s="19">
        <v>23920</v>
      </c>
      <c r="D15" s="18">
        <v>538</v>
      </c>
      <c r="E15" s="19">
        <v>1350</v>
      </c>
      <c r="F15" s="18">
        <v>12</v>
      </c>
      <c r="G15" s="19">
        <v>1775</v>
      </c>
    </row>
    <row r="16" spans="1:7" x14ac:dyDescent="0.25">
      <c r="B16" s="20">
        <v>2023</v>
      </c>
      <c r="C16" s="22">
        <v>24871</v>
      </c>
      <c r="D16" s="21">
        <v>539</v>
      </c>
      <c r="E16" s="22">
        <v>1416</v>
      </c>
      <c r="F16" s="21">
        <v>12</v>
      </c>
      <c r="G16" s="22">
        <v>1844</v>
      </c>
    </row>
    <row r="17" spans="2:7" x14ac:dyDescent="0.25">
      <c r="B17" s="17">
        <v>2038</v>
      </c>
      <c r="C17" s="19">
        <v>32905</v>
      </c>
      <c r="D17" s="18">
        <v>197</v>
      </c>
      <c r="E17" s="19">
        <v>2584</v>
      </c>
      <c r="F17" s="18">
        <v>5</v>
      </c>
      <c r="G17" s="19">
        <v>2370</v>
      </c>
    </row>
    <row r="18" spans="2:7" x14ac:dyDescent="0.25">
      <c r="B18" s="17">
        <v>2039</v>
      </c>
      <c r="C18" s="19">
        <v>32883</v>
      </c>
      <c r="D18" s="18">
        <v>214</v>
      </c>
      <c r="E18" s="19">
        <v>2667</v>
      </c>
      <c r="F18" s="18">
        <v>4</v>
      </c>
      <c r="G18" s="19">
        <v>2366</v>
      </c>
    </row>
    <row r="19" spans="2:7" x14ac:dyDescent="0.25">
      <c r="B19" s="17">
        <v>2040</v>
      </c>
      <c r="C19" s="19">
        <v>32791</v>
      </c>
      <c r="D19" s="18">
        <v>174</v>
      </c>
      <c r="E19" s="19">
        <v>2734</v>
      </c>
      <c r="F19" s="18">
        <v>4</v>
      </c>
      <c r="G19" s="19">
        <v>2353</v>
      </c>
    </row>
    <row r="20" spans="2:7" x14ac:dyDescent="0.25">
      <c r="B20" s="17">
        <v>2041</v>
      </c>
      <c r="C20" s="19">
        <v>32581</v>
      </c>
      <c r="D20" s="18">
        <v>91</v>
      </c>
      <c r="E20" s="19">
        <v>2785</v>
      </c>
      <c r="F20" s="18">
        <v>3</v>
      </c>
      <c r="G20" s="19">
        <v>2329</v>
      </c>
    </row>
    <row r="21" spans="2:7" x14ac:dyDescent="0.25">
      <c r="B21" s="20">
        <v>2042</v>
      </c>
      <c r="C21" s="22">
        <v>32213</v>
      </c>
      <c r="D21" s="21">
        <v>74</v>
      </c>
      <c r="E21" s="22">
        <v>2824</v>
      </c>
      <c r="F21" s="21">
        <v>2</v>
      </c>
      <c r="G21" s="22">
        <v>2298</v>
      </c>
    </row>
    <row r="22" spans="2:7" x14ac:dyDescent="0.25">
      <c r="B22" s="17">
        <v>2082</v>
      </c>
      <c r="C22" s="19">
        <v>1097</v>
      </c>
      <c r="D22" s="18">
        <v>0</v>
      </c>
      <c r="E22" s="19">
        <v>290</v>
      </c>
      <c r="F22" s="18">
        <v>0</v>
      </c>
      <c r="G22" s="19">
        <v>70</v>
      </c>
    </row>
    <row r="23" spans="2:7" x14ac:dyDescent="0.25">
      <c r="B23" s="17">
        <v>2083</v>
      </c>
      <c r="C23" s="19">
        <v>877</v>
      </c>
      <c r="D23" s="18">
        <v>0</v>
      </c>
      <c r="E23" s="19">
        <v>239</v>
      </c>
      <c r="F23" s="18">
        <v>0</v>
      </c>
      <c r="G23" s="19">
        <v>55</v>
      </c>
    </row>
    <row r="24" spans="2:7" x14ac:dyDescent="0.25">
      <c r="B24" s="17">
        <v>2084</v>
      </c>
      <c r="C24" s="19">
        <v>694</v>
      </c>
      <c r="D24" s="18">
        <v>0</v>
      </c>
      <c r="E24" s="19">
        <v>194</v>
      </c>
      <c r="F24" s="18">
        <v>0</v>
      </c>
      <c r="G24" s="19">
        <v>44</v>
      </c>
    </row>
    <row r="25" spans="2:7" x14ac:dyDescent="0.25">
      <c r="B25" s="17">
        <v>2085</v>
      </c>
      <c r="C25" s="19">
        <v>543</v>
      </c>
      <c r="D25" s="18">
        <v>0</v>
      </c>
      <c r="E25" s="19">
        <v>156</v>
      </c>
      <c r="F25" s="18">
        <v>0</v>
      </c>
      <c r="G25" s="19">
        <v>34</v>
      </c>
    </row>
    <row r="26" spans="2:7" x14ac:dyDescent="0.25">
      <c r="B26" s="20">
        <v>2086</v>
      </c>
      <c r="C26" s="22">
        <v>420</v>
      </c>
      <c r="D26" s="21">
        <v>0</v>
      </c>
      <c r="E26" s="22">
        <v>124</v>
      </c>
      <c r="F26" s="21">
        <v>0</v>
      </c>
      <c r="G26" s="22">
        <v>26</v>
      </c>
    </row>
    <row r="27" spans="2:7" x14ac:dyDescent="0.25">
      <c r="B27" s="17">
        <v>2101</v>
      </c>
      <c r="C27" s="19">
        <v>2</v>
      </c>
      <c r="D27" s="18">
        <v>0</v>
      </c>
      <c r="E27" s="19">
        <v>1</v>
      </c>
      <c r="F27" s="18">
        <v>0</v>
      </c>
      <c r="G27" s="19">
        <v>0</v>
      </c>
    </row>
    <row r="28" spans="2:7" x14ac:dyDescent="0.25">
      <c r="B28" s="17">
        <v>2102</v>
      </c>
      <c r="C28" s="19">
        <v>2</v>
      </c>
      <c r="D28" s="18">
        <v>0</v>
      </c>
      <c r="E28" s="19">
        <v>1</v>
      </c>
      <c r="F28" s="18">
        <v>0</v>
      </c>
      <c r="G28" s="19">
        <v>0</v>
      </c>
    </row>
    <row r="29" spans="2:7" x14ac:dyDescent="0.25">
      <c r="B29" s="20">
        <v>2103</v>
      </c>
      <c r="C29" s="22">
        <v>1</v>
      </c>
      <c r="D29" s="21">
        <v>0</v>
      </c>
      <c r="E29" s="22">
        <v>0</v>
      </c>
      <c r="F29" s="21">
        <v>0</v>
      </c>
      <c r="G29" s="22">
        <v>0</v>
      </c>
    </row>
    <row r="30" spans="2:7" x14ac:dyDescent="0.25">
      <c r="B30" s="17">
        <v>2115</v>
      </c>
      <c r="C30" s="19">
        <v>0</v>
      </c>
      <c r="D30" s="18">
        <v>0</v>
      </c>
      <c r="E30" s="19">
        <v>0</v>
      </c>
      <c r="F30" s="18">
        <v>0</v>
      </c>
      <c r="G30" s="19">
        <v>0</v>
      </c>
    </row>
    <row r="31" spans="2:7" x14ac:dyDescent="0.25">
      <c r="B31" s="23">
        <v>2116</v>
      </c>
      <c r="C31" s="24">
        <v>0</v>
      </c>
      <c r="D31" s="18">
        <v>0</v>
      </c>
      <c r="E31" s="19">
        <v>0</v>
      </c>
      <c r="F31" s="18">
        <v>0</v>
      </c>
      <c r="G31" s="19">
        <v>0</v>
      </c>
    </row>
    <row r="35" spans="1:3" x14ac:dyDescent="0.25">
      <c r="C35" s="25"/>
    </row>
    <row r="36" spans="1:3" x14ac:dyDescent="0.25">
      <c r="C36" s="25"/>
    </row>
    <row r="37" spans="1:3" x14ac:dyDescent="0.25">
      <c r="A37" s="14">
        <v>2014</v>
      </c>
      <c r="B37" s="16">
        <v>919</v>
      </c>
      <c r="C37" s="25"/>
    </row>
    <row r="38" spans="1:3" x14ac:dyDescent="0.25">
      <c r="A38" s="17">
        <v>2015</v>
      </c>
      <c r="B38" s="19">
        <v>970</v>
      </c>
    </row>
    <row r="39" spans="1:3" x14ac:dyDescent="0.25">
      <c r="A39" s="17">
        <v>2016</v>
      </c>
      <c r="B39" s="19">
        <v>1104</v>
      </c>
    </row>
    <row r="40" spans="1:3" x14ac:dyDescent="0.25">
      <c r="A40" s="17">
        <v>2017</v>
      </c>
      <c r="B40" s="19">
        <v>1050</v>
      </c>
    </row>
    <row r="41" spans="1:3" x14ac:dyDescent="0.25">
      <c r="A41" s="17">
        <v>2018</v>
      </c>
      <c r="B41" s="19">
        <v>1149</v>
      </c>
    </row>
    <row r="42" spans="1:3" x14ac:dyDescent="0.25">
      <c r="A42" s="17">
        <v>2019</v>
      </c>
      <c r="B42" s="19">
        <v>1267</v>
      </c>
    </row>
    <row r="43" spans="1:3" x14ac:dyDescent="0.25">
      <c r="A43" s="17">
        <v>2020</v>
      </c>
      <c r="B43" s="19">
        <v>1212</v>
      </c>
    </row>
    <row r="44" spans="1:3" x14ac:dyDescent="0.25">
      <c r="A44" s="17">
        <v>2021</v>
      </c>
      <c r="B44" s="19">
        <v>1283</v>
      </c>
    </row>
    <row r="45" spans="1:3" x14ac:dyDescent="0.25">
      <c r="A45" s="17">
        <v>2022</v>
      </c>
      <c r="B45" s="19">
        <v>1350</v>
      </c>
    </row>
    <row r="46" spans="1:3" x14ac:dyDescent="0.25">
      <c r="A46" s="20">
        <v>2023</v>
      </c>
      <c r="B46" s="22">
        <v>1416</v>
      </c>
    </row>
    <row r="47" spans="1:3" x14ac:dyDescent="0.25">
      <c r="A47" s="17">
        <v>2024</v>
      </c>
      <c r="B47" s="22">
        <f>B46+80.2</f>
        <v>1496.2</v>
      </c>
    </row>
    <row r="48" spans="1:3" x14ac:dyDescent="0.25">
      <c r="A48" s="20">
        <v>2025</v>
      </c>
      <c r="B48" s="22">
        <f>B47+80.2</f>
        <v>1576.4</v>
      </c>
    </row>
    <row r="49" spans="1:4" x14ac:dyDescent="0.25">
      <c r="A49" s="17">
        <v>2026</v>
      </c>
      <c r="B49" s="22">
        <f t="shared" ref="B49:B60" si="0">B48+80.2</f>
        <v>1656.6000000000001</v>
      </c>
    </row>
    <row r="50" spans="1:4" x14ac:dyDescent="0.25">
      <c r="A50" s="20">
        <v>2027</v>
      </c>
      <c r="B50" s="22">
        <f t="shared" si="0"/>
        <v>1736.8000000000002</v>
      </c>
    </row>
    <row r="51" spans="1:4" x14ac:dyDescent="0.25">
      <c r="A51" s="17">
        <v>2028</v>
      </c>
      <c r="B51" s="22">
        <f t="shared" si="0"/>
        <v>1817.0000000000002</v>
      </c>
    </row>
    <row r="52" spans="1:4" x14ac:dyDescent="0.25">
      <c r="A52" s="20">
        <v>2029</v>
      </c>
      <c r="B52" s="22">
        <f t="shared" si="0"/>
        <v>1897.2000000000003</v>
      </c>
    </row>
    <row r="53" spans="1:4" x14ac:dyDescent="0.25">
      <c r="A53" s="17">
        <v>2030</v>
      </c>
      <c r="B53" s="22">
        <f t="shared" si="0"/>
        <v>1977.4000000000003</v>
      </c>
    </row>
    <row r="54" spans="1:4" x14ac:dyDescent="0.25">
      <c r="A54" s="20">
        <v>2031</v>
      </c>
      <c r="B54" s="22">
        <f t="shared" si="0"/>
        <v>2057.6000000000004</v>
      </c>
    </row>
    <row r="55" spans="1:4" x14ac:dyDescent="0.25">
      <c r="A55" s="17">
        <v>2032</v>
      </c>
      <c r="B55" s="22">
        <f t="shared" si="0"/>
        <v>2137.8000000000002</v>
      </c>
      <c r="D55">
        <f>(2584-1461)/14</f>
        <v>80.214285714285708</v>
      </c>
    </row>
    <row r="56" spans="1:4" x14ac:dyDescent="0.25">
      <c r="A56" s="20">
        <v>2033</v>
      </c>
      <c r="B56" s="22">
        <f t="shared" si="0"/>
        <v>2218</v>
      </c>
    </row>
    <row r="57" spans="1:4" x14ac:dyDescent="0.25">
      <c r="A57" s="17">
        <v>2034</v>
      </c>
      <c r="B57" s="22">
        <f t="shared" si="0"/>
        <v>2298.1999999999998</v>
      </c>
    </row>
    <row r="58" spans="1:4" x14ac:dyDescent="0.25">
      <c r="A58" s="20">
        <v>2035</v>
      </c>
      <c r="B58" s="22">
        <f t="shared" si="0"/>
        <v>2378.3999999999996</v>
      </c>
    </row>
    <row r="59" spans="1:4" x14ac:dyDescent="0.25">
      <c r="A59" s="17">
        <v>2036</v>
      </c>
      <c r="B59" s="22">
        <f t="shared" si="0"/>
        <v>2458.5999999999995</v>
      </c>
    </row>
    <row r="60" spans="1:4" x14ac:dyDescent="0.25">
      <c r="A60" s="20">
        <v>2037</v>
      </c>
      <c r="B60" s="22">
        <f t="shared" si="0"/>
        <v>2538.7999999999993</v>
      </c>
    </row>
    <row r="61" spans="1:4" x14ac:dyDescent="0.25">
      <c r="A61" s="17">
        <v>2038</v>
      </c>
      <c r="B61" s="19">
        <v>2584</v>
      </c>
    </row>
    <row r="62" spans="1:4" x14ac:dyDescent="0.25">
      <c r="A62" s="17">
        <v>2039</v>
      </c>
      <c r="B62" s="19">
        <v>2667</v>
      </c>
    </row>
    <row r="63" spans="1:4" x14ac:dyDescent="0.25">
      <c r="A63" s="17">
        <v>2040</v>
      </c>
      <c r="B63" s="19">
        <v>2734</v>
      </c>
    </row>
    <row r="64" spans="1:4" x14ac:dyDescent="0.25">
      <c r="A64" s="17">
        <v>2041</v>
      </c>
      <c r="B64" s="19">
        <v>2785</v>
      </c>
    </row>
    <row r="65" spans="1:3" x14ac:dyDescent="0.25">
      <c r="A65" s="20">
        <v>2042</v>
      </c>
      <c r="B65" s="22">
        <v>2824</v>
      </c>
    </row>
    <row r="69" spans="1:3" x14ac:dyDescent="0.25">
      <c r="C69" s="41" t="s">
        <v>93</v>
      </c>
    </row>
    <row r="70" spans="1:3" x14ac:dyDescent="0.25">
      <c r="C70" s="41">
        <v>801488530</v>
      </c>
    </row>
    <row r="71" spans="1:3" x14ac:dyDescent="0.25">
      <c r="C71" s="41">
        <v>856928805</v>
      </c>
    </row>
    <row r="72" spans="1:3" x14ac:dyDescent="0.25">
      <c r="C72" s="41">
        <v>912909170</v>
      </c>
    </row>
    <row r="73" spans="1:3" x14ac:dyDescent="0.25">
      <c r="C73" s="41">
        <v>970452852</v>
      </c>
    </row>
    <row r="74" spans="1:3" x14ac:dyDescent="0.25">
      <c r="C74" s="41">
        <v>1030325552</v>
      </c>
    </row>
    <row r="75" spans="1:3" x14ac:dyDescent="0.25">
      <c r="C75" s="41">
        <v>1093470116</v>
      </c>
    </row>
    <row r="76" spans="1:3" x14ac:dyDescent="0.25">
      <c r="C76" s="41">
        <v>1161292912</v>
      </c>
    </row>
    <row r="77" spans="1:3" x14ac:dyDescent="0.25">
      <c r="C77" s="41">
        <v>1230195651</v>
      </c>
    </row>
    <row r="78" spans="1:3" x14ac:dyDescent="0.25">
      <c r="C78" s="41">
        <v>1300963525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5"/>
  <sheetViews>
    <sheetView workbookViewId="0">
      <selection activeCell="C81" sqref="C81"/>
    </sheetView>
  </sheetViews>
  <sheetFormatPr defaultRowHeight="15" x14ac:dyDescent="0.25"/>
  <cols>
    <col min="2" max="7" width="22.5703125" style="30" customWidth="1"/>
  </cols>
  <sheetData>
    <row r="1" spans="2:7" ht="15.75" thickBot="1" x14ac:dyDescent="0.3"/>
    <row r="2" spans="2:7" ht="15.75" thickBot="1" x14ac:dyDescent="0.3">
      <c r="B2" s="31"/>
      <c r="C2" s="31" t="s">
        <v>73</v>
      </c>
      <c r="D2" s="31" t="s">
        <v>74</v>
      </c>
      <c r="E2" s="31" t="s">
        <v>75</v>
      </c>
      <c r="F2" s="31" t="s">
        <v>76</v>
      </c>
      <c r="G2" s="31" t="s">
        <v>77</v>
      </c>
    </row>
    <row r="3" spans="2:7" ht="15.75" thickBot="1" x14ac:dyDescent="0.3">
      <c r="B3" s="34" t="s">
        <v>78</v>
      </c>
      <c r="C3" s="31">
        <v>12.2</v>
      </c>
      <c r="D3" s="31">
        <v>11.49</v>
      </c>
      <c r="E3" s="33">
        <f>D3/C3</f>
        <v>0.94180327868852465</v>
      </c>
      <c r="F3" s="31">
        <f>12.36+0.26</f>
        <v>12.62</v>
      </c>
      <c r="G3" s="33">
        <f>F3/C3</f>
        <v>1.0344262295081967</v>
      </c>
    </row>
    <row r="4" spans="2:7" ht="15.75" thickBot="1" x14ac:dyDescent="0.3">
      <c r="B4" s="34" t="s">
        <v>79</v>
      </c>
      <c r="C4" s="31">
        <v>10.66</v>
      </c>
      <c r="D4" s="31">
        <v>9.6790000000000003</v>
      </c>
      <c r="E4" s="33">
        <f t="shared" ref="E4:E14" si="0">D4/C4</f>
        <v>0.90797373358348965</v>
      </c>
      <c r="F4" s="31">
        <v>10.050000000000001</v>
      </c>
      <c r="G4" s="33">
        <f t="shared" ref="G4:G14" si="1">F4/C4</f>
        <v>0.94277673545966234</v>
      </c>
    </row>
    <row r="5" spans="2:7" ht="15.75" thickBot="1" x14ac:dyDescent="0.3">
      <c r="B5" s="31" t="s">
        <v>80</v>
      </c>
      <c r="C5" s="31">
        <v>18.8</v>
      </c>
      <c r="D5" s="31">
        <v>17.21</v>
      </c>
      <c r="E5" s="33">
        <f t="shared" si="0"/>
        <v>0.91542553191489362</v>
      </c>
      <c r="F5" s="31">
        <f>18.17</f>
        <v>18.170000000000002</v>
      </c>
      <c r="G5" s="33">
        <f t="shared" si="1"/>
        <v>0.96648936170212774</v>
      </c>
    </row>
    <row r="6" spans="2:7" ht="15.75" thickBot="1" x14ac:dyDescent="0.3">
      <c r="B6" s="31" t="s">
        <v>81</v>
      </c>
      <c r="C6" s="31">
        <f>C3-4.1</f>
        <v>8.1</v>
      </c>
      <c r="D6" s="31"/>
      <c r="E6" s="33"/>
      <c r="F6" s="31">
        <v>8.1199999999999992</v>
      </c>
      <c r="G6" s="33">
        <f t="shared" si="1"/>
        <v>1.0024691358024691</v>
      </c>
    </row>
    <row r="7" spans="2:7" ht="15.75" thickBot="1" x14ac:dyDescent="0.3">
      <c r="B7" s="31" t="s">
        <v>82</v>
      </c>
      <c r="C7" s="31">
        <v>17.645</v>
      </c>
      <c r="D7" s="31"/>
      <c r="E7" s="33"/>
      <c r="F7" s="31">
        <v>16.62</v>
      </c>
      <c r="G7" s="33">
        <f t="shared" si="1"/>
        <v>0.94190988948710686</v>
      </c>
    </row>
    <row r="8" spans="2:7" ht="15.75" thickBot="1" x14ac:dyDescent="0.3">
      <c r="B8" s="31" t="s">
        <v>83</v>
      </c>
      <c r="C8" s="31">
        <v>17.103999999999999</v>
      </c>
      <c r="D8" s="31"/>
      <c r="E8" s="33"/>
      <c r="F8" s="31">
        <v>17.190000000000001</v>
      </c>
      <c r="G8" s="33">
        <f t="shared" si="1"/>
        <v>1.0050280636108513</v>
      </c>
    </row>
    <row r="9" spans="2:7" ht="15.75" thickBot="1" x14ac:dyDescent="0.3">
      <c r="B9" s="34" t="s">
        <v>84</v>
      </c>
      <c r="C9" s="31">
        <v>0.39500000000000002</v>
      </c>
      <c r="D9" s="31">
        <v>0.37</v>
      </c>
      <c r="E9" s="33">
        <f t="shared" si="0"/>
        <v>0.93670886075949367</v>
      </c>
      <c r="F9" s="31">
        <v>0.39600000000000002</v>
      </c>
      <c r="G9" s="33">
        <f t="shared" si="1"/>
        <v>1.0025316455696203</v>
      </c>
    </row>
    <row r="10" spans="2:7" ht="15.75" thickBot="1" x14ac:dyDescent="0.3">
      <c r="B10" s="31" t="s">
        <v>85</v>
      </c>
      <c r="C10" s="31">
        <v>0.17399999999999999</v>
      </c>
      <c r="D10" s="31">
        <v>0.17</v>
      </c>
      <c r="E10" s="33">
        <f t="shared" si="0"/>
        <v>0.9770114942528737</v>
      </c>
      <c r="F10" s="31">
        <v>0.1792</v>
      </c>
      <c r="G10" s="33">
        <f t="shared" si="1"/>
        <v>1.0298850574712644</v>
      </c>
    </row>
    <row r="11" spans="2:7" ht="15.75" thickBot="1" x14ac:dyDescent="0.3">
      <c r="B11" s="34" t="s">
        <v>86</v>
      </c>
      <c r="C11" s="31">
        <v>0.1366</v>
      </c>
      <c r="D11" s="31">
        <v>0.122</v>
      </c>
      <c r="E11" s="33">
        <f t="shared" si="0"/>
        <v>0.89311859443631036</v>
      </c>
      <c r="F11" s="31">
        <v>0.13420000000000001</v>
      </c>
      <c r="G11" s="33">
        <f t="shared" si="1"/>
        <v>0.98243045387994155</v>
      </c>
    </row>
    <row r="12" spans="2:7" ht="15.75" thickBot="1" x14ac:dyDescent="0.3">
      <c r="B12" s="31" t="s">
        <v>87</v>
      </c>
      <c r="C12" s="31">
        <f>0.445-0.0127</f>
        <v>0.43230000000000002</v>
      </c>
      <c r="D12" s="31">
        <v>0.41699999999999998</v>
      </c>
      <c r="E12" s="33">
        <f t="shared" si="0"/>
        <v>0.96460791117279654</v>
      </c>
      <c r="F12" s="31">
        <v>0.439</v>
      </c>
      <c r="G12" s="33">
        <f t="shared" si="1"/>
        <v>1.0154984964145268</v>
      </c>
    </row>
    <row r="13" spans="2:7" ht="15.75" thickBot="1" x14ac:dyDescent="0.3">
      <c r="B13" s="31" t="s">
        <v>88</v>
      </c>
      <c r="C13" s="31">
        <v>1.401</v>
      </c>
      <c r="D13" s="31">
        <v>1.4019999999999999</v>
      </c>
      <c r="E13" s="33">
        <f t="shared" si="0"/>
        <v>1.0007137758743754</v>
      </c>
      <c r="F13" s="31">
        <v>1.4019999999999999</v>
      </c>
      <c r="G13" s="33">
        <f t="shared" si="1"/>
        <v>1.0007137758743754</v>
      </c>
    </row>
    <row r="14" spans="2:7" ht="15.75" thickBot="1" x14ac:dyDescent="0.3">
      <c r="B14" s="34" t="s">
        <v>89</v>
      </c>
      <c r="C14" s="31">
        <v>0.84599999999999997</v>
      </c>
      <c r="D14" s="31">
        <v>0.79500000000000004</v>
      </c>
      <c r="E14" s="33">
        <f t="shared" si="0"/>
        <v>0.93971631205673767</v>
      </c>
      <c r="F14" s="31">
        <v>0.80149999999999999</v>
      </c>
      <c r="G14" s="33">
        <f t="shared" si="1"/>
        <v>0.94739952718676124</v>
      </c>
    </row>
    <row r="15" spans="2:7" ht="15.75" thickBot="1" x14ac:dyDescent="0.3">
      <c r="B15" s="31"/>
      <c r="C15" s="31"/>
      <c r="D15" s="31"/>
      <c r="E15" s="32"/>
      <c r="F15" s="31"/>
      <c r="G15" s="31"/>
    </row>
    <row r="44" spans="2:2" x14ac:dyDescent="0.25">
      <c r="B44" s="41">
        <v>24429279</v>
      </c>
    </row>
    <row r="47" spans="2:2" x14ac:dyDescent="0.25">
      <c r="B47" s="41">
        <v>23532419</v>
      </c>
    </row>
    <row r="52" spans="2:2" x14ac:dyDescent="0.25">
      <c r="B52" s="41" t="s">
        <v>129</v>
      </c>
    </row>
    <row r="53" spans="2:2" x14ac:dyDescent="0.25">
      <c r="B53" s="41" t="s">
        <v>130</v>
      </c>
    </row>
    <row r="54" spans="2:2" x14ac:dyDescent="0.25">
      <c r="B54" s="41" t="s">
        <v>131</v>
      </c>
    </row>
    <row r="55" spans="2:2" x14ac:dyDescent="0.25">
      <c r="B55" s="41" t="s">
        <v>132</v>
      </c>
    </row>
    <row r="56" spans="2:2" x14ac:dyDescent="0.25">
      <c r="B56" s="41" t="s">
        <v>133</v>
      </c>
    </row>
    <row r="57" spans="2:2" x14ac:dyDescent="0.25">
      <c r="B57" s="41" t="s">
        <v>134</v>
      </c>
    </row>
    <row r="58" spans="2:2" x14ac:dyDescent="0.25">
      <c r="B58" s="41" t="s">
        <v>135</v>
      </c>
    </row>
    <row r="59" spans="2:2" x14ac:dyDescent="0.25">
      <c r="B59" s="41" t="s">
        <v>136</v>
      </c>
    </row>
    <row r="60" spans="2:2" x14ac:dyDescent="0.25">
      <c r="B60" s="41" t="s">
        <v>137</v>
      </c>
    </row>
    <row r="61" spans="2:2" x14ac:dyDescent="0.25">
      <c r="B61" s="41" t="s">
        <v>138</v>
      </c>
    </row>
    <row r="62" spans="2:2" x14ac:dyDescent="0.25">
      <c r="B62" s="41" t="s">
        <v>139</v>
      </c>
    </row>
    <row r="63" spans="2:2" x14ac:dyDescent="0.25">
      <c r="B63" s="41" t="s">
        <v>140</v>
      </c>
    </row>
    <row r="64" spans="2:2" x14ac:dyDescent="0.25">
      <c r="B64" s="41" t="s">
        <v>141</v>
      </c>
    </row>
    <row r="65" spans="2:2" x14ac:dyDescent="0.25">
      <c r="B65" s="41" t="s">
        <v>142</v>
      </c>
    </row>
    <row r="66" spans="2:2" x14ac:dyDescent="0.25">
      <c r="B66" s="41" t="s">
        <v>143</v>
      </c>
    </row>
    <row r="67" spans="2:2" x14ac:dyDescent="0.25">
      <c r="B67" s="41" t="s">
        <v>144</v>
      </c>
    </row>
    <row r="68" spans="2:2" x14ac:dyDescent="0.25">
      <c r="B68" s="41" t="s">
        <v>145</v>
      </c>
    </row>
    <row r="69" spans="2:2" x14ac:dyDescent="0.25">
      <c r="B69" s="41" t="s">
        <v>146</v>
      </c>
    </row>
    <row r="70" spans="2:2" x14ac:dyDescent="0.25">
      <c r="B70" s="41" t="s">
        <v>147</v>
      </c>
    </row>
    <row r="71" spans="2:2" x14ac:dyDescent="0.25">
      <c r="B71" s="41" t="s">
        <v>148</v>
      </c>
    </row>
    <row r="72" spans="2:2" x14ac:dyDescent="0.25">
      <c r="B72" s="41" t="s">
        <v>149</v>
      </c>
    </row>
    <row r="73" spans="2:2" x14ac:dyDescent="0.25">
      <c r="B73" s="41" t="s">
        <v>150</v>
      </c>
    </row>
    <row r="74" spans="2:2" x14ac:dyDescent="0.25">
      <c r="B74" s="41" t="s">
        <v>151</v>
      </c>
    </row>
    <row r="75" spans="2:2" x14ac:dyDescent="0.25">
      <c r="B75" s="41" t="s">
        <v>152</v>
      </c>
    </row>
    <row r="76" spans="2:2" x14ac:dyDescent="0.25">
      <c r="B76" s="41" t="s">
        <v>153</v>
      </c>
    </row>
    <row r="77" spans="2:2" x14ac:dyDescent="0.25">
      <c r="B77" s="41" t="s">
        <v>154</v>
      </c>
    </row>
    <row r="78" spans="2:2" x14ac:dyDescent="0.25">
      <c r="B78" s="41" t="s">
        <v>155</v>
      </c>
    </row>
    <row r="79" spans="2:2" x14ac:dyDescent="0.25">
      <c r="B79" s="41" t="s">
        <v>156</v>
      </c>
    </row>
    <row r="80" spans="2:2" x14ac:dyDescent="0.25">
      <c r="B80" s="41" t="s">
        <v>157</v>
      </c>
    </row>
    <row r="81" spans="2:2" x14ac:dyDescent="0.25">
      <c r="B81" s="41" t="s">
        <v>158</v>
      </c>
    </row>
    <row r="84" spans="2:2" x14ac:dyDescent="0.25">
      <c r="B84" s="30">
        <f>23532418/2</f>
        <v>11766209</v>
      </c>
    </row>
    <row r="85" spans="2:2" x14ac:dyDescent="0.25">
      <c r="B85" s="30">
        <f xml:space="preserve"> 24429270 /2</f>
        <v>12214635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workbookViewId="0">
      <selection activeCell="C37" sqref="C37"/>
    </sheetView>
  </sheetViews>
  <sheetFormatPr defaultRowHeight="15" x14ac:dyDescent="0.25"/>
  <cols>
    <col min="2" max="3" width="22.5703125" style="30" customWidth="1"/>
    <col min="4" max="4" width="32.28515625" style="30" customWidth="1"/>
    <col min="5" max="5" width="22.5703125" style="30" customWidth="1"/>
  </cols>
  <sheetData>
    <row r="1" spans="2:5" ht="15.75" thickBot="1" x14ac:dyDescent="0.3"/>
    <row r="2" spans="2:5" ht="14.25" customHeight="1" thickBot="1" x14ac:dyDescent="0.3">
      <c r="B2" s="31"/>
      <c r="C2" s="31" t="s">
        <v>119</v>
      </c>
      <c r="D2" s="31" t="s">
        <v>127</v>
      </c>
      <c r="E2" s="31" t="s">
        <v>75</v>
      </c>
    </row>
    <row r="3" spans="2:5" ht="15.75" thickBot="1" x14ac:dyDescent="0.3">
      <c r="B3" s="34" t="s">
        <v>78</v>
      </c>
      <c r="C3" s="31">
        <v>12.2</v>
      </c>
      <c r="D3" s="31">
        <v>12.37</v>
      </c>
      <c r="E3" s="33">
        <f>D3/C3</f>
        <v>1.0139344262295082</v>
      </c>
    </row>
    <row r="4" spans="2:5" ht="15.75" thickBot="1" x14ac:dyDescent="0.3">
      <c r="B4" s="34" t="s">
        <v>79</v>
      </c>
      <c r="C4" s="31">
        <v>10.66</v>
      </c>
      <c r="D4" s="31">
        <v>10.6</v>
      </c>
      <c r="E4" s="33">
        <f t="shared" ref="E4:E14" si="0">D4/C4</f>
        <v>0.99437148217636018</v>
      </c>
    </row>
    <row r="5" spans="2:5" ht="15.75" thickBot="1" x14ac:dyDescent="0.3">
      <c r="B5" s="31" t="s">
        <v>80</v>
      </c>
      <c r="C5" s="31">
        <v>18.8</v>
      </c>
      <c r="D5" s="31">
        <v>18.735600000000002</v>
      </c>
      <c r="E5" s="33">
        <f t="shared" si="0"/>
        <v>0.99657446808510641</v>
      </c>
    </row>
    <row r="6" spans="2:5" ht="15.75" thickBot="1" x14ac:dyDescent="0.3">
      <c r="B6" s="31" t="s">
        <v>81</v>
      </c>
      <c r="C6" s="31">
        <f>C3-4.1</f>
        <v>8.1</v>
      </c>
      <c r="D6" s="31">
        <f>D3-4.1</f>
        <v>8.27</v>
      </c>
      <c r="E6" s="33">
        <f t="shared" si="0"/>
        <v>1.0209876543209877</v>
      </c>
    </row>
    <row r="7" spans="2:5" ht="15.75" thickBot="1" x14ac:dyDescent="0.3">
      <c r="B7" s="31" t="s">
        <v>82</v>
      </c>
      <c r="C7" s="31">
        <v>17.645</v>
      </c>
      <c r="D7" s="31">
        <v>17.600000000000001</v>
      </c>
      <c r="E7" s="33">
        <f t="shared" si="0"/>
        <v>0.99744970246528775</v>
      </c>
    </row>
    <row r="8" spans="2:5" ht="15.75" thickBot="1" x14ac:dyDescent="0.3">
      <c r="B8" s="31" t="s">
        <v>83</v>
      </c>
      <c r="C8" s="31">
        <v>17.103999999999999</v>
      </c>
      <c r="D8" s="31">
        <v>17.05</v>
      </c>
      <c r="E8" s="33">
        <f t="shared" si="0"/>
        <v>0.99684284377923305</v>
      </c>
    </row>
    <row r="9" spans="2:5" ht="15.75" thickBot="1" x14ac:dyDescent="0.3">
      <c r="B9" s="34" t="s">
        <v>84</v>
      </c>
      <c r="C9" s="31">
        <v>0.39500000000000002</v>
      </c>
      <c r="D9" s="31">
        <v>39.39</v>
      </c>
      <c r="E9" s="33">
        <f t="shared" si="0"/>
        <v>99.721518987341767</v>
      </c>
    </row>
    <row r="10" spans="2:5" ht="15.75" thickBot="1" x14ac:dyDescent="0.3">
      <c r="B10" s="31" t="s">
        <v>85</v>
      </c>
      <c r="C10" s="31">
        <v>0.17399999999999999</v>
      </c>
      <c r="D10" s="31">
        <v>0.1706</v>
      </c>
      <c r="E10" s="33">
        <f t="shared" si="0"/>
        <v>0.98045977011494256</v>
      </c>
    </row>
    <row r="11" spans="2:5" ht="15.75" thickBot="1" x14ac:dyDescent="0.3">
      <c r="B11" s="34" t="s">
        <v>86</v>
      </c>
      <c r="C11" s="31">
        <v>0.1366</v>
      </c>
      <c r="D11" s="31">
        <v>0.13450000000000001</v>
      </c>
      <c r="E11" s="33">
        <f t="shared" si="0"/>
        <v>0.98462664714494885</v>
      </c>
    </row>
    <row r="12" spans="2:5" ht="15.75" thickBot="1" x14ac:dyDescent="0.3">
      <c r="B12" s="31" t="s">
        <v>87</v>
      </c>
      <c r="C12" s="31">
        <v>0.44400000000000001</v>
      </c>
      <c r="D12" s="31">
        <v>0.43</v>
      </c>
      <c r="E12" s="33">
        <f t="shared" si="0"/>
        <v>0.96846846846846846</v>
      </c>
    </row>
    <row r="13" spans="2:5" ht="15.75" thickBot="1" x14ac:dyDescent="0.3">
      <c r="B13" s="31" t="s">
        <v>88</v>
      </c>
      <c r="C13" s="31">
        <v>1.401</v>
      </c>
      <c r="D13" s="31">
        <v>1.397</v>
      </c>
      <c r="E13" s="33">
        <f t="shared" si="0"/>
        <v>0.99714489650249827</v>
      </c>
    </row>
    <row r="14" spans="2:5" ht="15.75" thickBot="1" x14ac:dyDescent="0.3">
      <c r="B14" s="34" t="s">
        <v>128</v>
      </c>
      <c r="C14" s="31">
        <v>0.84599999999999997</v>
      </c>
      <c r="D14" s="31">
        <v>0.84530000000000005</v>
      </c>
      <c r="E14" s="33">
        <f t="shared" si="0"/>
        <v>0.99917257683215144</v>
      </c>
    </row>
    <row r="15" spans="2:5" ht="15.75" thickBot="1" x14ac:dyDescent="0.3">
      <c r="B15" s="31"/>
      <c r="C15" s="31"/>
      <c r="D15" s="31"/>
      <c r="E15" s="32"/>
    </row>
    <row r="37" spans="3:3" x14ac:dyDescent="0.25">
      <c r="C37" s="30">
        <f>0.446+0.1366+0.0127</f>
        <v>0.59530000000000005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D3" sqref="D3"/>
    </sheetView>
  </sheetViews>
  <sheetFormatPr defaultRowHeight="15" x14ac:dyDescent="0.25"/>
  <cols>
    <col min="1" max="1" width="19.42578125" customWidth="1"/>
    <col min="2" max="2" width="11.42578125" customWidth="1"/>
    <col min="3" max="3" width="12.28515625" bestFit="1" customWidth="1"/>
    <col min="4" max="4" width="12.28515625" customWidth="1"/>
    <col min="5" max="5" width="8.5703125" bestFit="1" customWidth="1"/>
    <col min="6" max="6" width="12.28515625" bestFit="1" customWidth="1"/>
    <col min="7" max="7" width="12.28515625" customWidth="1"/>
    <col min="8" max="8" width="12.5703125" customWidth="1"/>
    <col min="9" max="9" width="13.140625" customWidth="1"/>
    <col min="10" max="10" width="10" bestFit="1" customWidth="1"/>
    <col min="11" max="11" width="14" customWidth="1"/>
  </cols>
  <sheetData>
    <row r="1" spans="1:11" x14ac:dyDescent="0.25">
      <c r="B1" t="s">
        <v>122</v>
      </c>
      <c r="E1" t="s">
        <v>123</v>
      </c>
      <c r="H1" t="s">
        <v>124</v>
      </c>
      <c r="K1" t="s">
        <v>126</v>
      </c>
    </row>
    <row r="2" spans="1:11" x14ac:dyDescent="0.25">
      <c r="B2" t="s">
        <v>121</v>
      </c>
      <c r="C2" t="s">
        <v>120</v>
      </c>
      <c r="E2" t="s">
        <v>125</v>
      </c>
      <c r="F2" t="s">
        <v>120</v>
      </c>
      <c r="H2" t="s">
        <v>125</v>
      </c>
      <c r="I2" t="s">
        <v>120</v>
      </c>
    </row>
    <row r="3" spans="1:11" x14ac:dyDescent="0.25">
      <c r="A3">
        <v>2016</v>
      </c>
      <c r="B3">
        <v>8414</v>
      </c>
      <c r="C3">
        <v>6056</v>
      </c>
      <c r="D3">
        <f>B3*C3*12</f>
        <v>611462208</v>
      </c>
      <c r="E3">
        <v>1983</v>
      </c>
      <c r="F3">
        <v>4740</v>
      </c>
      <c r="G3">
        <f>E3*F3*12</f>
        <v>112793040</v>
      </c>
      <c r="H3">
        <v>2422</v>
      </c>
      <c r="I3">
        <v>4190</v>
      </c>
      <c r="J3">
        <f>H3*I3*12</f>
        <v>121778160</v>
      </c>
      <c r="K3">
        <f>SUM(D3,G3,J3)</f>
        <v>846033408</v>
      </c>
    </row>
    <row r="8" spans="1:11" x14ac:dyDescent="0.25">
      <c r="A8" t="s">
        <v>159</v>
      </c>
      <c r="B8" s="25">
        <v>573741855</v>
      </c>
    </row>
    <row r="9" spans="1:11" x14ac:dyDescent="0.25">
      <c r="A9" t="s">
        <v>160</v>
      </c>
      <c r="B9" s="25">
        <v>112097385</v>
      </c>
    </row>
    <row r="10" spans="1:11" x14ac:dyDescent="0.25">
      <c r="A10" t="s">
        <v>161</v>
      </c>
      <c r="B10" s="25">
        <v>117553409</v>
      </c>
    </row>
    <row r="11" spans="1:11" x14ac:dyDescent="0.25">
      <c r="A11" t="s">
        <v>162</v>
      </c>
      <c r="B11" s="25">
        <v>2407917</v>
      </c>
    </row>
    <row r="12" spans="1:11" x14ac:dyDescent="0.25">
      <c r="A12" t="s">
        <v>163</v>
      </c>
      <c r="B12" s="25">
        <v>3067069</v>
      </c>
    </row>
    <row r="13" spans="1:11" x14ac:dyDescent="0.25">
      <c r="A13" t="s">
        <v>164</v>
      </c>
      <c r="B13" s="25">
        <v>181495545</v>
      </c>
    </row>
    <row r="14" spans="1:11" x14ac:dyDescent="0.25">
      <c r="B14" s="25">
        <f>SUM(B8:B13)</f>
        <v>990363180</v>
      </c>
      <c r="C14" s="25">
        <f>B14-B13</f>
        <v>808867635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params</vt:lpstr>
      <vt:lpstr>GlobalParams</vt:lpstr>
      <vt:lpstr>returns</vt:lpstr>
      <vt:lpstr>GASB67 Cash flow</vt:lpstr>
      <vt:lpstr>Calibration</vt:lpstr>
      <vt:lpstr>Calibration_2016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2017-01-30T23:06:17Z</dcterms:modified>
</cp:coreProperties>
</file>