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Model_NCTSERS\Data_inputs\"/>
    </mc:Choice>
  </mc:AlternateContent>
  <xr:revisionPtr revIDLastSave="0" documentId="10_ncr:100000_{3ADB6FED-15F6-4F5F-9307-DA9EDDBDEE9E}" xr6:coauthVersionLast="31" xr6:coauthVersionMax="31" xr10:uidLastSave="{00000000-0000-0000-0000-000000000000}"/>
  <bookViews>
    <workbookView xWindow="0" yWindow="0" windowWidth="28800" windowHeight="14010" tabRatio="853" firstSheet="10" activeTab="16" xr2:uid="{00000000-000D-0000-FFFF-FFFF00000000}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Assumptions" sheetId="3" r:id="rId6"/>
    <sheet name="SalaryGrowth" sheetId="11" r:id="rId7"/>
    <sheet name="calibSalgrowth" sheetId="41" r:id="rId8"/>
    <sheet name="calibSalgrowth (2)" sheetId="42" r:id="rId9"/>
    <sheet name="calibSalgrowth (3)" sheetId="43" r:id="rId10"/>
    <sheet name="Init_amort" sheetId="18" r:id="rId11"/>
    <sheet name="Init_unrecReturn" sheetId="27" r:id="rId12"/>
    <sheet name="External_Fund" sheetId="19" r:id="rId13"/>
    <sheet name="Ret_sum" sheetId="12" r:id="rId14"/>
    <sheet name="Ret_dec" sheetId="9" r:id="rId15"/>
    <sheet name="Term_sum" sheetId="15" r:id="rId16"/>
    <sheet name="Term_dec1" sheetId="8" r:id="rId17"/>
    <sheet name="Term_dec2" sheetId="37" r:id="rId18"/>
    <sheet name="Disb_sum" sheetId="16" r:id="rId19"/>
    <sheet name="Disb_dec" sheetId="10" r:id="rId20"/>
    <sheet name="Death_sum" sheetId="17" r:id="rId21"/>
    <sheet name="Death_decAct" sheetId="35" r:id="rId22"/>
    <sheet name="Death_decRet" sheetId="5" r:id="rId23"/>
    <sheet name="Fiscal" sheetId="28" r:id="rId24"/>
    <sheet name="Fiscal2" sheetId="38" r:id="rId25"/>
    <sheet name="Options" sheetId="36" r:id="rId26"/>
    <sheet name="GASBcashflow" sheetId="39" r:id="rId27"/>
    <sheet name="detective" sheetId="40" r:id="rId2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3" l="1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5" i="43"/>
  <c r="Z41" i="43"/>
  <c r="N40" i="43" l="1"/>
  <c r="N39" i="43"/>
  <c r="M39" i="43"/>
  <c r="N38" i="43"/>
  <c r="M38" i="43"/>
  <c r="N37" i="43"/>
  <c r="M37" i="43"/>
  <c r="N36" i="43"/>
  <c r="M36" i="43"/>
  <c r="N35" i="43"/>
  <c r="M35" i="43"/>
  <c r="N34" i="43"/>
  <c r="M34" i="43"/>
  <c r="N33" i="43"/>
  <c r="M33" i="43"/>
  <c r="N32" i="43"/>
  <c r="M32" i="43"/>
  <c r="N31" i="43"/>
  <c r="M31" i="43"/>
  <c r="N30" i="43"/>
  <c r="M30" i="43"/>
  <c r="N29" i="43"/>
  <c r="M29" i="43"/>
  <c r="N28" i="43"/>
  <c r="M28" i="43"/>
  <c r="N27" i="43"/>
  <c r="M27" i="43"/>
  <c r="N26" i="43"/>
  <c r="M26" i="43"/>
  <c r="N25" i="43"/>
  <c r="M25" i="43"/>
  <c r="N24" i="43"/>
  <c r="M24" i="43"/>
  <c r="N23" i="43"/>
  <c r="M23" i="43"/>
  <c r="N22" i="43"/>
  <c r="M22" i="43"/>
  <c r="N21" i="43"/>
  <c r="M21" i="43"/>
  <c r="N20" i="43"/>
  <c r="M20" i="43"/>
  <c r="N19" i="43"/>
  <c r="M19" i="43"/>
  <c r="N18" i="43"/>
  <c r="M18" i="43"/>
  <c r="N17" i="43"/>
  <c r="M17" i="43"/>
  <c r="N16" i="43"/>
  <c r="M16" i="43"/>
  <c r="N15" i="43"/>
  <c r="M15" i="43"/>
  <c r="N14" i="43"/>
  <c r="M14" i="43"/>
  <c r="N13" i="43"/>
  <c r="M13" i="43"/>
  <c r="N12" i="43"/>
  <c r="M12" i="43"/>
  <c r="N11" i="43"/>
  <c r="M11" i="43"/>
  <c r="N10" i="43"/>
  <c r="M10" i="43"/>
  <c r="N9" i="43"/>
  <c r="M9" i="43"/>
  <c r="N8" i="43"/>
  <c r="M8" i="43"/>
  <c r="N7" i="43"/>
  <c r="M7" i="43"/>
  <c r="N6" i="43"/>
  <c r="M6" i="43"/>
  <c r="L6" i="43"/>
  <c r="L7" i="43" s="1"/>
  <c r="L8" i="43" s="1"/>
  <c r="L9" i="43" s="1"/>
  <c r="L10" i="43" s="1"/>
  <c r="L11" i="43" s="1"/>
  <c r="L12" i="43" s="1"/>
  <c r="L13" i="43" s="1"/>
  <c r="L14" i="43" s="1"/>
  <c r="L15" i="43" s="1"/>
  <c r="L16" i="43" s="1"/>
  <c r="L17" i="43" s="1"/>
  <c r="L18" i="43" s="1"/>
  <c r="L19" i="43" s="1"/>
  <c r="L20" i="43" s="1"/>
  <c r="L21" i="43" s="1"/>
  <c r="L22" i="43" s="1"/>
  <c r="L23" i="43" s="1"/>
  <c r="L24" i="43" s="1"/>
  <c r="L25" i="43" s="1"/>
  <c r="L26" i="43" s="1"/>
  <c r="L27" i="43" s="1"/>
  <c r="L28" i="43" s="1"/>
  <c r="L29" i="43" s="1"/>
  <c r="L30" i="43" s="1"/>
  <c r="L31" i="43" s="1"/>
  <c r="L32" i="43" s="1"/>
  <c r="L33" i="43" s="1"/>
  <c r="L34" i="43" s="1"/>
  <c r="L35" i="43" s="1"/>
  <c r="L36" i="43" s="1"/>
  <c r="L37" i="43" s="1"/>
  <c r="L38" i="43" s="1"/>
  <c r="L39" i="43" s="1"/>
  <c r="L40" i="43" s="1"/>
  <c r="F6" i="43"/>
  <c r="F7" i="43" s="1"/>
  <c r="N5" i="43"/>
  <c r="M5" i="43"/>
  <c r="J5" i="43"/>
  <c r="I5" i="43"/>
  <c r="G6" i="43"/>
  <c r="G2" i="43"/>
  <c r="J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5" i="42"/>
  <c r="G6" i="42" s="1"/>
  <c r="N40" i="42"/>
  <c r="N39" i="42"/>
  <c r="M39" i="42"/>
  <c r="N38" i="42"/>
  <c r="M38" i="42"/>
  <c r="N37" i="42"/>
  <c r="M37" i="42"/>
  <c r="N36" i="42"/>
  <c r="M36" i="42"/>
  <c r="N35" i="42"/>
  <c r="M35" i="42"/>
  <c r="N34" i="42"/>
  <c r="M34" i="42"/>
  <c r="N33" i="42"/>
  <c r="M33" i="42"/>
  <c r="N32" i="42"/>
  <c r="M32" i="42"/>
  <c r="N31" i="42"/>
  <c r="M31" i="42"/>
  <c r="N30" i="42"/>
  <c r="M30" i="42"/>
  <c r="N29" i="42"/>
  <c r="M29" i="42"/>
  <c r="N28" i="42"/>
  <c r="M28" i="42"/>
  <c r="N27" i="42"/>
  <c r="M27" i="42"/>
  <c r="N26" i="42"/>
  <c r="M26" i="42"/>
  <c r="N25" i="42"/>
  <c r="M25" i="42"/>
  <c r="N24" i="42"/>
  <c r="M24" i="42"/>
  <c r="N23" i="42"/>
  <c r="M23" i="42"/>
  <c r="N22" i="42"/>
  <c r="M22" i="42"/>
  <c r="N21" i="42"/>
  <c r="M21" i="42"/>
  <c r="N20" i="42"/>
  <c r="M20" i="42"/>
  <c r="N19" i="42"/>
  <c r="M19" i="42"/>
  <c r="N18" i="42"/>
  <c r="M18" i="42"/>
  <c r="N17" i="42"/>
  <c r="M17" i="42"/>
  <c r="N16" i="42"/>
  <c r="M16" i="42"/>
  <c r="N15" i="42"/>
  <c r="M15" i="42"/>
  <c r="N14" i="42"/>
  <c r="M14" i="42"/>
  <c r="N13" i="42"/>
  <c r="M13" i="42"/>
  <c r="N12" i="42"/>
  <c r="M12" i="42"/>
  <c r="N11" i="42"/>
  <c r="M11" i="42"/>
  <c r="N10" i="42"/>
  <c r="M10" i="42"/>
  <c r="N9" i="42"/>
  <c r="M9" i="42"/>
  <c r="N8" i="42"/>
  <c r="M8" i="42"/>
  <c r="N7" i="42"/>
  <c r="M7" i="42"/>
  <c r="N6" i="42"/>
  <c r="M6" i="42"/>
  <c r="L6" i="42"/>
  <c r="L7" i="42" s="1"/>
  <c r="L8" i="42" s="1"/>
  <c r="L9" i="42" s="1"/>
  <c r="L10" i="42" s="1"/>
  <c r="L11" i="42" s="1"/>
  <c r="L12" i="42" s="1"/>
  <c r="L13" i="42" s="1"/>
  <c r="L14" i="42" s="1"/>
  <c r="L15" i="42" s="1"/>
  <c r="L16" i="42" s="1"/>
  <c r="L17" i="42" s="1"/>
  <c r="L18" i="42" s="1"/>
  <c r="L19" i="42" s="1"/>
  <c r="L20" i="42" s="1"/>
  <c r="L21" i="42" s="1"/>
  <c r="L22" i="42" s="1"/>
  <c r="L23" i="42" s="1"/>
  <c r="L24" i="42" s="1"/>
  <c r="L25" i="42" s="1"/>
  <c r="L26" i="42" s="1"/>
  <c r="L27" i="42" s="1"/>
  <c r="L28" i="42" s="1"/>
  <c r="L29" i="42" s="1"/>
  <c r="L30" i="42" s="1"/>
  <c r="L31" i="42" s="1"/>
  <c r="L32" i="42" s="1"/>
  <c r="L33" i="42" s="1"/>
  <c r="L34" i="42" s="1"/>
  <c r="L35" i="42" s="1"/>
  <c r="L36" i="42" s="1"/>
  <c r="L37" i="42" s="1"/>
  <c r="L38" i="42" s="1"/>
  <c r="L39" i="42" s="1"/>
  <c r="L40" i="42" s="1"/>
  <c r="I40" i="42" s="1"/>
  <c r="F6" i="42"/>
  <c r="F7" i="42" s="1"/>
  <c r="N5" i="42"/>
  <c r="M5" i="42"/>
  <c r="I5" i="42"/>
  <c r="G2" i="42"/>
  <c r="F2" i="41"/>
  <c r="E9" i="41"/>
  <c r="E17" i="41"/>
  <c r="E25" i="41"/>
  <c r="E5" i="41"/>
  <c r="G7" i="41"/>
  <c r="G8" i="41" s="1"/>
  <c r="G9" i="41" s="1"/>
  <c r="G10" i="41" s="1"/>
  <c r="G11" i="41" s="1"/>
  <c r="G12" i="41" s="1"/>
  <c r="G13" i="41" s="1"/>
  <c r="G14" i="41" s="1"/>
  <c r="G15" i="41" s="1"/>
  <c r="G16" i="41" s="1"/>
  <c r="G17" i="41" s="1"/>
  <c r="G18" i="41" s="1"/>
  <c r="G19" i="41" s="1"/>
  <c r="G20" i="41" s="1"/>
  <c r="G21" i="41" s="1"/>
  <c r="G22" i="41" s="1"/>
  <c r="G23" i="41" s="1"/>
  <c r="G24" i="41" s="1"/>
  <c r="G25" i="41" s="1"/>
  <c r="G26" i="41" s="1"/>
  <c r="G27" i="41" s="1"/>
  <c r="G28" i="41" s="1"/>
  <c r="G29" i="41" s="1"/>
  <c r="G30" i="41" s="1"/>
  <c r="G31" i="41" s="1"/>
  <c r="G32" i="41" s="1"/>
  <c r="G33" i="41" s="1"/>
  <c r="G34" i="41" s="1"/>
  <c r="G35" i="41" s="1"/>
  <c r="G36" i="41" s="1"/>
  <c r="G37" i="41" s="1"/>
  <c r="G38" i="41" s="1"/>
  <c r="G39" i="41" s="1"/>
  <c r="G40" i="41" s="1"/>
  <c r="G6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5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6" i="41"/>
  <c r="H5" i="41"/>
  <c r="D6" i="41"/>
  <c r="D7" i="41" s="1"/>
  <c r="D8" i="41" s="1"/>
  <c r="D9" i="41" s="1"/>
  <c r="D10" i="41" s="1"/>
  <c r="D11" i="41" s="1"/>
  <c r="D12" i="41" s="1"/>
  <c r="D13" i="41" s="1"/>
  <c r="D14" i="41" s="1"/>
  <c r="D15" i="41" s="1"/>
  <c r="D16" i="41" s="1"/>
  <c r="D17" i="41" s="1"/>
  <c r="D18" i="41" s="1"/>
  <c r="D19" i="41" s="1"/>
  <c r="D20" i="41" s="1"/>
  <c r="D21" i="41" s="1"/>
  <c r="D22" i="41" s="1"/>
  <c r="D23" i="41" s="1"/>
  <c r="D24" i="41" s="1"/>
  <c r="D25" i="41" s="1"/>
  <c r="D26" i="41" s="1"/>
  <c r="D27" i="41" s="1"/>
  <c r="D28" i="41" s="1"/>
  <c r="D29" i="41" s="1"/>
  <c r="D30" i="41" s="1"/>
  <c r="D31" i="41" s="1"/>
  <c r="D32" i="41" s="1"/>
  <c r="D33" i="41" s="1"/>
  <c r="D34" i="41" s="1"/>
  <c r="D35" i="41" s="1"/>
  <c r="D36" i="41" s="1"/>
  <c r="D37" i="41" s="1"/>
  <c r="D38" i="41" s="1"/>
  <c r="D39" i="41" s="1"/>
  <c r="J9" i="41" s="1"/>
  <c r="J21" i="41" l="1"/>
  <c r="E20" i="41"/>
  <c r="E12" i="41"/>
  <c r="J40" i="41"/>
  <c r="J32" i="41"/>
  <c r="J24" i="41"/>
  <c r="J16" i="41"/>
  <c r="J8" i="41"/>
  <c r="E19" i="41"/>
  <c r="J39" i="41"/>
  <c r="J23" i="41"/>
  <c r="J7" i="41"/>
  <c r="E11" i="41"/>
  <c r="J31" i="41"/>
  <c r="J15" i="41"/>
  <c r="E6" i="41"/>
  <c r="E18" i="41"/>
  <c r="E10" i="41"/>
  <c r="J38" i="41"/>
  <c r="J30" i="41"/>
  <c r="J22" i="41"/>
  <c r="J14" i="41"/>
  <c r="J6" i="41"/>
  <c r="J37" i="41"/>
  <c r="J13" i="41"/>
  <c r="E24" i="41"/>
  <c r="E16" i="41"/>
  <c r="E8" i="41"/>
  <c r="J36" i="41"/>
  <c r="J28" i="41"/>
  <c r="J20" i="41"/>
  <c r="J12" i="41"/>
  <c r="E23" i="41"/>
  <c r="E15" i="41"/>
  <c r="E7" i="41"/>
  <c r="J35" i="41"/>
  <c r="J27" i="41"/>
  <c r="J19" i="41"/>
  <c r="J11" i="41"/>
  <c r="J29" i="41"/>
  <c r="E22" i="41"/>
  <c r="E14" i="41"/>
  <c r="J5" i="41"/>
  <c r="J34" i="41"/>
  <c r="J26" i="41"/>
  <c r="J18" i="41"/>
  <c r="J10" i="41"/>
  <c r="E21" i="41"/>
  <c r="E13" i="41"/>
  <c r="D41" i="41"/>
  <c r="J33" i="41"/>
  <c r="J25" i="41"/>
  <c r="J17" i="41"/>
  <c r="I40" i="43"/>
  <c r="J40" i="43"/>
  <c r="J6" i="43"/>
  <c r="G7" i="43"/>
  <c r="F8" i="43"/>
  <c r="I7" i="43"/>
  <c r="I6" i="43"/>
  <c r="G7" i="42"/>
  <c r="J6" i="42"/>
  <c r="F8" i="42"/>
  <c r="I7" i="42"/>
  <c r="I6" i="42"/>
  <c r="E40" i="41"/>
  <c r="E27" i="41"/>
  <c r="E34" i="41"/>
  <c r="E33" i="41"/>
  <c r="E32" i="41"/>
  <c r="E35" i="41"/>
  <c r="E39" i="41"/>
  <c r="E31" i="41"/>
  <c r="E26" i="41"/>
  <c r="E38" i="41"/>
  <c r="E30" i="41"/>
  <c r="E37" i="41"/>
  <c r="E29" i="41"/>
  <c r="E36" i="41"/>
  <c r="E28" i="41"/>
  <c r="K5" i="41" l="1"/>
  <c r="F1" i="41" s="1"/>
  <c r="L15" i="41" s="1"/>
  <c r="F9" i="43"/>
  <c r="I8" i="43"/>
  <c r="G8" i="43"/>
  <c r="J7" i="43"/>
  <c r="G8" i="42"/>
  <c r="J8" i="42" s="1"/>
  <c r="J7" i="42"/>
  <c r="I8" i="42"/>
  <c r="F9" i="42"/>
  <c r="L6" i="41"/>
  <c r="L14" i="41"/>
  <c r="L22" i="41"/>
  <c r="L7" i="41"/>
  <c r="L23" i="41"/>
  <c r="L31" i="41"/>
  <c r="L39" i="41"/>
  <c r="L18" i="41"/>
  <c r="L27" i="41"/>
  <c r="L38" i="41"/>
  <c r="L8" i="41"/>
  <c r="L24" i="41"/>
  <c r="L32" i="41"/>
  <c r="L40" i="41"/>
  <c r="M40" i="41" s="1"/>
  <c r="L26" i="41"/>
  <c r="L35" i="41"/>
  <c r="L9" i="41"/>
  <c r="L17" i="41"/>
  <c r="L33" i="41"/>
  <c r="L10" i="41"/>
  <c r="L19" i="41"/>
  <c r="L34" i="41"/>
  <c r="M32" i="41" s="1"/>
  <c r="O32" i="41" s="1"/>
  <c r="L11" i="41"/>
  <c r="L12" i="41"/>
  <c r="L20" i="41"/>
  <c r="L36" i="41"/>
  <c r="L13" i="41"/>
  <c r="L21" i="41"/>
  <c r="L29" i="41"/>
  <c r="L37" i="41"/>
  <c r="L30" i="41"/>
  <c r="L5" i="41"/>
  <c r="O40" i="41" l="1"/>
  <c r="N40" i="41"/>
  <c r="N32" i="41"/>
  <c r="M18" i="41"/>
  <c r="M37" i="41"/>
  <c r="M13" i="41"/>
  <c r="M5" i="41"/>
  <c r="L28" i="41"/>
  <c r="M26" i="41" s="1"/>
  <c r="L25" i="41"/>
  <c r="M20" i="41" s="1"/>
  <c r="L16" i="41"/>
  <c r="M16" i="41" s="1"/>
  <c r="G9" i="43"/>
  <c r="J8" i="43"/>
  <c r="F10" i="43"/>
  <c r="I9" i="43"/>
  <c r="G9" i="42"/>
  <c r="F10" i="42"/>
  <c r="I9" i="42"/>
  <c r="M31" i="41"/>
  <c r="M28" i="41"/>
  <c r="M24" i="41"/>
  <c r="M9" i="41"/>
  <c r="M29" i="41"/>
  <c r="M38" i="41"/>
  <c r="M35" i="41"/>
  <c r="M11" i="41"/>
  <c r="M8" i="41"/>
  <c r="M19" i="41"/>
  <c r="M7" i="41"/>
  <c r="M36" i="41"/>
  <c r="M39" i="41"/>
  <c r="M33" i="41"/>
  <c r="M30" i="41"/>
  <c r="M25" i="41"/>
  <c r="M22" i="41"/>
  <c r="M23" i="41"/>
  <c r="M15" i="41"/>
  <c r="M34" i="41"/>
  <c r="M21" i="41"/>
  <c r="M17" i="41"/>
  <c r="M12" i="41"/>
  <c r="M14" i="41"/>
  <c r="M6" i="41"/>
  <c r="O26" i="41" l="1"/>
  <c r="N26" i="41"/>
  <c r="O20" i="41"/>
  <c r="N20" i="41"/>
  <c r="O29" i="41"/>
  <c r="N29" i="41"/>
  <c r="O7" i="41"/>
  <c r="N7" i="41"/>
  <c r="O9" i="41"/>
  <c r="N9" i="41"/>
  <c r="O13" i="41"/>
  <c r="N13" i="41"/>
  <c r="O34" i="41"/>
  <c r="N34" i="41"/>
  <c r="O23" i="41"/>
  <c r="N23" i="41"/>
  <c r="O14" i="41"/>
  <c r="N14" i="41"/>
  <c r="O28" i="41"/>
  <c r="N28" i="41"/>
  <c r="O11" i="41"/>
  <c r="N11" i="41"/>
  <c r="O31" i="41"/>
  <c r="N31" i="41"/>
  <c r="O16" i="41"/>
  <c r="N16" i="41"/>
  <c r="O5" i="41"/>
  <c r="N5" i="41"/>
  <c r="O19" i="41"/>
  <c r="N19" i="41"/>
  <c r="O8" i="41"/>
  <c r="N8" i="41"/>
  <c r="O12" i="41"/>
  <c r="N12" i="41"/>
  <c r="O30" i="41"/>
  <c r="N30" i="41"/>
  <c r="O35" i="41"/>
  <c r="N35" i="41"/>
  <c r="M27" i="41"/>
  <c r="O36" i="41"/>
  <c r="N36" i="41"/>
  <c r="O15" i="41"/>
  <c r="N15" i="41"/>
  <c r="O24" i="41"/>
  <c r="N24" i="41"/>
  <c r="O37" i="41"/>
  <c r="N37" i="41"/>
  <c r="O18" i="41"/>
  <c r="N18" i="41"/>
  <c r="O17" i="41"/>
  <c r="N17" i="41"/>
  <c r="O6" i="41"/>
  <c r="N6" i="41"/>
  <c r="O22" i="41"/>
  <c r="N22" i="41"/>
  <c r="O25" i="41"/>
  <c r="N25" i="41"/>
  <c r="O21" i="41"/>
  <c r="N21" i="41"/>
  <c r="O33" i="41"/>
  <c r="N33" i="41"/>
  <c r="O38" i="41"/>
  <c r="N38" i="41"/>
  <c r="O39" i="41"/>
  <c r="N39" i="41"/>
  <c r="M10" i="41"/>
  <c r="F11" i="43"/>
  <c r="I10" i="43"/>
  <c r="G10" i="43"/>
  <c r="J9" i="43"/>
  <c r="G10" i="42"/>
  <c r="J9" i="42"/>
  <c r="F11" i="42"/>
  <c r="I10" i="42"/>
  <c r="O27" i="41" l="1"/>
  <c r="N27" i="41"/>
  <c r="O10" i="41"/>
  <c r="N10" i="41"/>
  <c r="G11" i="43"/>
  <c r="J10" i="43"/>
  <c r="F12" i="43"/>
  <c r="I11" i="43"/>
  <c r="G11" i="42"/>
  <c r="J10" i="42"/>
  <c r="F12" i="42"/>
  <c r="I11" i="42"/>
  <c r="G12" i="43" l="1"/>
  <c r="J11" i="43"/>
  <c r="F13" i="43"/>
  <c r="I12" i="43"/>
  <c r="G12" i="42"/>
  <c r="J11" i="42"/>
  <c r="I12" i="42"/>
  <c r="F13" i="42"/>
  <c r="F14" i="43" l="1"/>
  <c r="I13" i="43"/>
  <c r="G13" i="43"/>
  <c r="J12" i="43"/>
  <c r="G13" i="42"/>
  <c r="J12" i="42"/>
  <c r="F14" i="42"/>
  <c r="I13" i="42"/>
  <c r="G14" i="43" l="1"/>
  <c r="J13" i="43"/>
  <c r="F15" i="43"/>
  <c r="I14" i="43"/>
  <c r="G14" i="42"/>
  <c r="J13" i="42"/>
  <c r="F15" i="42"/>
  <c r="I14" i="42"/>
  <c r="G15" i="43" l="1"/>
  <c r="J14" i="43"/>
  <c r="F16" i="43"/>
  <c r="I15" i="43"/>
  <c r="G15" i="42"/>
  <c r="J14" i="42"/>
  <c r="F16" i="42"/>
  <c r="I15" i="42"/>
  <c r="F17" i="43" l="1"/>
  <c r="I16" i="43"/>
  <c r="G16" i="43"/>
  <c r="J15" i="43"/>
  <c r="G16" i="42"/>
  <c r="J15" i="42"/>
  <c r="I16" i="42"/>
  <c r="F17" i="42"/>
  <c r="G17" i="43" l="1"/>
  <c r="J16" i="43"/>
  <c r="F18" i="43"/>
  <c r="I17" i="43"/>
  <c r="G17" i="42"/>
  <c r="J16" i="42"/>
  <c r="F18" i="42"/>
  <c r="I17" i="42"/>
  <c r="M8" i="39"/>
  <c r="L13" i="39"/>
  <c r="L8" i="39"/>
  <c r="G18" i="43" l="1"/>
  <c r="J17" i="43"/>
  <c r="F19" i="43"/>
  <c r="I18" i="43"/>
  <c r="G18" i="42"/>
  <c r="J17" i="42"/>
  <c r="F19" i="42"/>
  <c r="I18" i="42"/>
  <c r="G19" i="43" l="1"/>
  <c r="J18" i="43"/>
  <c r="F20" i="43"/>
  <c r="I19" i="43"/>
  <c r="G19" i="42"/>
  <c r="J18" i="42"/>
  <c r="F20" i="42"/>
  <c r="I19" i="42"/>
  <c r="F21" i="43" l="1"/>
  <c r="I20" i="43"/>
  <c r="G20" i="43"/>
  <c r="J19" i="43"/>
  <c r="G20" i="42"/>
  <c r="J19" i="42"/>
  <c r="I20" i="42"/>
  <c r="F21" i="42"/>
  <c r="G21" i="43" l="1"/>
  <c r="J20" i="43"/>
  <c r="F22" i="43"/>
  <c r="I21" i="43"/>
  <c r="G21" i="42"/>
  <c r="J20" i="42"/>
  <c r="F22" i="42"/>
  <c r="I21" i="42"/>
  <c r="G22" i="43" l="1"/>
  <c r="J21" i="43"/>
  <c r="F23" i="43"/>
  <c r="I22" i="43"/>
  <c r="G22" i="42"/>
  <c r="J21" i="42"/>
  <c r="F23" i="42"/>
  <c r="I22" i="42"/>
  <c r="G23" i="43" l="1"/>
  <c r="J22" i="43"/>
  <c r="F24" i="43"/>
  <c r="I23" i="43"/>
  <c r="G23" i="42"/>
  <c r="J22" i="42"/>
  <c r="F24" i="42"/>
  <c r="I23" i="42"/>
  <c r="F25" i="43" l="1"/>
  <c r="I24" i="43"/>
  <c r="G24" i="43"/>
  <c r="J23" i="43"/>
  <c r="G24" i="42"/>
  <c r="J23" i="42"/>
  <c r="F25" i="42"/>
  <c r="I24" i="42"/>
  <c r="F26" i="43" l="1"/>
  <c r="I25" i="43"/>
  <c r="G25" i="43"/>
  <c r="J24" i="43"/>
  <c r="G25" i="42"/>
  <c r="J24" i="42"/>
  <c r="F26" i="42"/>
  <c r="I25" i="42"/>
  <c r="F27" i="43" l="1"/>
  <c r="I26" i="43"/>
  <c r="G26" i="43"/>
  <c r="J25" i="43"/>
  <c r="G26" i="42"/>
  <c r="J25" i="42"/>
  <c r="F27" i="42"/>
  <c r="I26" i="42"/>
  <c r="F28" i="43" l="1"/>
  <c r="I27" i="43"/>
  <c r="G27" i="43"/>
  <c r="J26" i="43"/>
  <c r="G27" i="42"/>
  <c r="J26" i="42"/>
  <c r="F28" i="42"/>
  <c r="I27" i="42"/>
  <c r="G28" i="43" l="1"/>
  <c r="J27" i="43"/>
  <c r="F29" i="43"/>
  <c r="I28" i="43"/>
  <c r="G28" i="42"/>
  <c r="J27" i="42"/>
  <c r="I28" i="42"/>
  <c r="F29" i="42"/>
  <c r="G29" i="43" l="1"/>
  <c r="J28" i="43"/>
  <c r="F30" i="43"/>
  <c r="I29" i="43"/>
  <c r="G29" i="42"/>
  <c r="J28" i="42"/>
  <c r="F30" i="42"/>
  <c r="I29" i="42"/>
  <c r="G30" i="43" l="1"/>
  <c r="J29" i="43"/>
  <c r="F31" i="43"/>
  <c r="I30" i="43"/>
  <c r="G30" i="42"/>
  <c r="J29" i="42"/>
  <c r="F31" i="42"/>
  <c r="I30" i="42"/>
  <c r="G31" i="43" l="1"/>
  <c r="J30" i="43"/>
  <c r="F32" i="43"/>
  <c r="I31" i="43"/>
  <c r="G31" i="42"/>
  <c r="J30" i="42"/>
  <c r="F32" i="42"/>
  <c r="I31" i="42"/>
  <c r="F80" i="38"/>
  <c r="E9" i="38"/>
  <c r="F9" i="38"/>
  <c r="G9" i="38"/>
  <c r="H9" i="38"/>
  <c r="E10" i="38"/>
  <c r="F10" i="38"/>
  <c r="G10" i="38"/>
  <c r="H10" i="38"/>
  <c r="D9" i="38"/>
  <c r="D10" i="38"/>
  <c r="C10" i="38"/>
  <c r="C9" i="38"/>
  <c r="F33" i="43" l="1"/>
  <c r="I32" i="43"/>
  <c r="G32" i="43"/>
  <c r="J31" i="43"/>
  <c r="G32" i="42"/>
  <c r="J31" i="42"/>
  <c r="I32" i="42"/>
  <c r="F33" i="42"/>
  <c r="D69" i="32"/>
  <c r="F34" i="43" l="1"/>
  <c r="I33" i="43"/>
  <c r="G33" i="43"/>
  <c r="J32" i="43"/>
  <c r="G33" i="42"/>
  <c r="J32" i="42"/>
  <c r="F34" i="42"/>
  <c r="I33" i="42"/>
  <c r="F66" i="32"/>
  <c r="F35" i="43" l="1"/>
  <c r="I34" i="43"/>
  <c r="G34" i="43"/>
  <c r="J33" i="43"/>
  <c r="G34" i="42"/>
  <c r="J33" i="42"/>
  <c r="F35" i="42"/>
  <c r="I34" i="42"/>
  <c r="D9" i="27"/>
  <c r="C9" i="27" s="1"/>
  <c r="D8" i="27"/>
  <c r="C8" i="27" s="1"/>
  <c r="D7" i="27"/>
  <c r="C7" i="27" s="1"/>
  <c r="E10" i="27"/>
  <c r="C10" i="27" s="1"/>
  <c r="E9" i="27"/>
  <c r="E8" i="27"/>
  <c r="E7" i="27"/>
  <c r="F36" i="43" l="1"/>
  <c r="I35" i="43"/>
  <c r="J34" i="43"/>
  <c r="G35" i="43"/>
  <c r="G35" i="42"/>
  <c r="J34" i="42"/>
  <c r="F36" i="42"/>
  <c r="I35" i="42"/>
  <c r="C20" i="5"/>
  <c r="C21" i="5"/>
  <c r="C22" i="5"/>
  <c r="C23" i="5"/>
  <c r="C24" i="5"/>
  <c r="C19" i="5"/>
  <c r="B20" i="5"/>
  <c r="B21" i="5"/>
  <c r="B22" i="5"/>
  <c r="B23" i="5"/>
  <c r="B24" i="5"/>
  <c r="B19" i="5"/>
  <c r="G18" i="5"/>
  <c r="G14" i="5"/>
  <c r="G15" i="5"/>
  <c r="G16" i="5"/>
  <c r="G17" i="5"/>
  <c r="G13" i="5"/>
  <c r="E14" i="5"/>
  <c r="E15" i="5"/>
  <c r="E16" i="5"/>
  <c r="E17" i="5"/>
  <c r="E18" i="5"/>
  <c r="E13" i="5"/>
  <c r="C14" i="5"/>
  <c r="C15" i="5"/>
  <c r="C16" i="5"/>
  <c r="C17" i="5"/>
  <c r="C18" i="5"/>
  <c r="C13" i="5"/>
  <c r="H62" i="32"/>
  <c r="G36" i="43" l="1"/>
  <c r="J35" i="43"/>
  <c r="F37" i="43"/>
  <c r="I36" i="43"/>
  <c r="G36" i="42"/>
  <c r="J35" i="42"/>
  <c r="I36" i="42"/>
  <c r="F37" i="42"/>
  <c r="C18" i="8"/>
  <c r="D18" i="8" s="1"/>
  <c r="C19" i="8"/>
  <c r="D19" i="8" s="1"/>
  <c r="C20" i="8"/>
  <c r="D20" i="8" s="1"/>
  <c r="D21" i="8" s="1"/>
  <c r="C21" i="8"/>
  <c r="C17" i="8"/>
  <c r="G37" i="43" l="1"/>
  <c r="J36" i="43"/>
  <c r="F38" i="43"/>
  <c r="I37" i="43"/>
  <c r="G37" i="42"/>
  <c r="J36" i="42"/>
  <c r="F38" i="42"/>
  <c r="I37" i="42"/>
  <c r="G60" i="32"/>
  <c r="G38" i="43" l="1"/>
  <c r="J37" i="43"/>
  <c r="F39" i="43"/>
  <c r="I38" i="43"/>
  <c r="G38" i="42"/>
  <c r="J37" i="42"/>
  <c r="F39" i="42"/>
  <c r="I38" i="42"/>
  <c r="C19" i="6"/>
  <c r="B19" i="6"/>
  <c r="J38" i="43" l="1"/>
  <c r="G39" i="43"/>
  <c r="O36" i="43"/>
  <c r="O28" i="43"/>
  <c r="F41" i="43"/>
  <c r="O39" i="43"/>
  <c r="O35" i="43"/>
  <c r="O31" i="43"/>
  <c r="O27" i="43"/>
  <c r="O23" i="43"/>
  <c r="O19" i="43"/>
  <c r="O15" i="43"/>
  <c r="O11" i="43"/>
  <c r="O7" i="43"/>
  <c r="O40" i="43"/>
  <c r="O38" i="43"/>
  <c r="O34" i="43"/>
  <c r="O30" i="43"/>
  <c r="O26" i="43"/>
  <c r="O22" i="43"/>
  <c r="O18" i="43"/>
  <c r="O14" i="43"/>
  <c r="O10" i="43"/>
  <c r="O6" i="43"/>
  <c r="O32" i="43"/>
  <c r="O24" i="43"/>
  <c r="O16" i="43"/>
  <c r="O12" i="43"/>
  <c r="O8" i="43"/>
  <c r="O20" i="43"/>
  <c r="O37" i="43"/>
  <c r="O33" i="43"/>
  <c r="O29" i="43"/>
  <c r="O25" i="43"/>
  <c r="O21" i="43"/>
  <c r="O17" i="43"/>
  <c r="O13" i="43"/>
  <c r="O9" i="43"/>
  <c r="I39" i="43"/>
  <c r="Q5" i="43" s="1"/>
  <c r="O5" i="43"/>
  <c r="O13" i="42"/>
  <c r="O21" i="42"/>
  <c r="O29" i="42"/>
  <c r="O37" i="42"/>
  <c r="O6" i="42"/>
  <c r="O14" i="42"/>
  <c r="O22" i="42"/>
  <c r="O30" i="42"/>
  <c r="O38" i="42"/>
  <c r="O7" i="42"/>
  <c r="O15" i="42"/>
  <c r="O23" i="42"/>
  <c r="O31" i="42"/>
  <c r="O39" i="42"/>
  <c r="O8" i="42"/>
  <c r="O16" i="42"/>
  <c r="O24" i="42"/>
  <c r="O32" i="42"/>
  <c r="O40" i="42"/>
  <c r="O9" i="42"/>
  <c r="O17" i="42"/>
  <c r="O25" i="42"/>
  <c r="O33" i="42"/>
  <c r="O5" i="42"/>
  <c r="O20" i="42"/>
  <c r="O10" i="42"/>
  <c r="O18" i="42"/>
  <c r="O26" i="42"/>
  <c r="O34" i="42"/>
  <c r="O12" i="42"/>
  <c r="O28" i="42"/>
  <c r="O36" i="42"/>
  <c r="O11" i="42"/>
  <c r="O19" i="42"/>
  <c r="O27" i="42"/>
  <c r="O35" i="42"/>
  <c r="G39" i="42"/>
  <c r="J38" i="42"/>
  <c r="F41" i="42"/>
  <c r="I39" i="42"/>
  <c r="Q5" i="42" s="1"/>
  <c r="Q10" i="36"/>
  <c r="Q5" i="36"/>
  <c r="P6" i="36"/>
  <c r="Q6" i="36" s="1"/>
  <c r="P7" i="36"/>
  <c r="Q7" i="36" s="1"/>
  <c r="P8" i="36"/>
  <c r="Q8" i="36" s="1"/>
  <c r="P9" i="36"/>
  <c r="Q9" i="36" s="1"/>
  <c r="P10" i="36"/>
  <c r="P5" i="36"/>
  <c r="G41" i="43" l="1"/>
  <c r="P39" i="43"/>
  <c r="P35" i="43"/>
  <c r="P31" i="43"/>
  <c r="P27" i="43"/>
  <c r="P23" i="43"/>
  <c r="P19" i="43"/>
  <c r="P15" i="43"/>
  <c r="P11" i="43"/>
  <c r="P7" i="43"/>
  <c r="P40" i="43"/>
  <c r="P38" i="43"/>
  <c r="P34" i="43"/>
  <c r="P30" i="43"/>
  <c r="P26" i="43"/>
  <c r="P22" i="43"/>
  <c r="P18" i="43"/>
  <c r="P14" i="43"/>
  <c r="P10" i="43"/>
  <c r="P6" i="43"/>
  <c r="P37" i="43"/>
  <c r="P33" i="43"/>
  <c r="P29" i="43"/>
  <c r="P25" i="43"/>
  <c r="P21" i="43"/>
  <c r="P17" i="43"/>
  <c r="P13" i="43"/>
  <c r="P9" i="43"/>
  <c r="J39" i="43"/>
  <c r="R5" i="43" s="1"/>
  <c r="P36" i="43"/>
  <c r="P32" i="43"/>
  <c r="P28" i="43"/>
  <c r="P24" i="43"/>
  <c r="P20" i="43"/>
  <c r="P16" i="43"/>
  <c r="P12" i="43"/>
  <c r="P8" i="43"/>
  <c r="P5" i="43"/>
  <c r="G1" i="43"/>
  <c r="P6" i="42"/>
  <c r="P14" i="42"/>
  <c r="P22" i="42"/>
  <c r="P30" i="42"/>
  <c r="P38" i="42"/>
  <c r="P7" i="42"/>
  <c r="P15" i="42"/>
  <c r="P23" i="42"/>
  <c r="P31" i="42"/>
  <c r="P39" i="42"/>
  <c r="P8" i="42"/>
  <c r="P16" i="42"/>
  <c r="P24" i="42"/>
  <c r="P32" i="42"/>
  <c r="P40" i="42"/>
  <c r="P37" i="42"/>
  <c r="P9" i="42"/>
  <c r="P17" i="42"/>
  <c r="P25" i="42"/>
  <c r="P33" i="42"/>
  <c r="P5" i="42"/>
  <c r="P29" i="42"/>
  <c r="P10" i="42"/>
  <c r="P18" i="42"/>
  <c r="P26" i="42"/>
  <c r="P34" i="42"/>
  <c r="P11" i="42"/>
  <c r="P19" i="42"/>
  <c r="P27" i="42"/>
  <c r="P35" i="42"/>
  <c r="P21" i="42"/>
  <c r="P12" i="42"/>
  <c r="P20" i="42"/>
  <c r="P28" i="42"/>
  <c r="P36" i="42"/>
  <c r="P13" i="42"/>
  <c r="J40" i="42"/>
  <c r="J39" i="42"/>
  <c r="R5" i="42" s="1"/>
  <c r="J1" i="42" s="1"/>
  <c r="G41" i="42"/>
  <c r="G1" i="42"/>
  <c r="S40" i="43" l="1"/>
  <c r="V40" i="43" s="1"/>
  <c r="S5" i="43"/>
  <c r="S7" i="43"/>
  <c r="S6" i="43"/>
  <c r="S8" i="43"/>
  <c r="S9" i="43"/>
  <c r="S10" i="43"/>
  <c r="S11" i="43"/>
  <c r="S12" i="43"/>
  <c r="S13" i="43"/>
  <c r="S14" i="43"/>
  <c r="S15" i="43"/>
  <c r="S16" i="43"/>
  <c r="S17" i="43"/>
  <c r="S18" i="43"/>
  <c r="S19" i="43"/>
  <c r="S20" i="43"/>
  <c r="S21" i="43"/>
  <c r="S22" i="43"/>
  <c r="S23" i="43"/>
  <c r="S24" i="43"/>
  <c r="S25" i="43"/>
  <c r="S26" i="43"/>
  <c r="S27" i="43"/>
  <c r="S28" i="43"/>
  <c r="S29" i="43"/>
  <c r="S30" i="43"/>
  <c r="S31" i="43"/>
  <c r="S32" i="43"/>
  <c r="S33" i="43"/>
  <c r="S34" i="43"/>
  <c r="S35" i="43"/>
  <c r="S36" i="43"/>
  <c r="S37" i="43"/>
  <c r="S38" i="43"/>
  <c r="S39" i="43"/>
  <c r="J1" i="43"/>
  <c r="T6" i="42"/>
  <c r="T40" i="42"/>
  <c r="V40" i="42" s="1"/>
  <c r="T5" i="42"/>
  <c r="T7" i="42"/>
  <c r="T8" i="42"/>
  <c r="T9" i="42"/>
  <c r="T10" i="42"/>
  <c r="T11" i="42"/>
  <c r="T12" i="42"/>
  <c r="T13" i="42"/>
  <c r="T14" i="42"/>
  <c r="T15" i="42"/>
  <c r="T16" i="42"/>
  <c r="T17" i="42"/>
  <c r="T18" i="42"/>
  <c r="T19" i="42"/>
  <c r="T20" i="42"/>
  <c r="T21" i="42"/>
  <c r="T22" i="42"/>
  <c r="T23" i="42"/>
  <c r="T24" i="42"/>
  <c r="T25" i="42"/>
  <c r="T26" i="42"/>
  <c r="T27" i="42"/>
  <c r="T28" i="42"/>
  <c r="T29" i="42"/>
  <c r="T30" i="42"/>
  <c r="T31" i="42"/>
  <c r="T32" i="42"/>
  <c r="T33" i="42"/>
  <c r="T34" i="42"/>
  <c r="T35" i="42"/>
  <c r="T36" i="42"/>
  <c r="T37" i="42"/>
  <c r="T38" i="42"/>
  <c r="T39" i="42"/>
  <c r="S8" i="42"/>
  <c r="S16" i="42"/>
  <c r="S24" i="42"/>
  <c r="S32" i="42"/>
  <c r="S40" i="42"/>
  <c r="U40" i="42" s="1"/>
  <c r="S9" i="42"/>
  <c r="S17" i="42"/>
  <c r="S25" i="42"/>
  <c r="S33" i="42"/>
  <c r="S21" i="42"/>
  <c r="S7" i="42"/>
  <c r="S10" i="42"/>
  <c r="S18" i="42"/>
  <c r="S26" i="42"/>
  <c r="S34" i="42"/>
  <c r="S13" i="42"/>
  <c r="S11" i="42"/>
  <c r="S19" i="42"/>
  <c r="S27" i="42"/>
  <c r="S35" i="42"/>
  <c r="S29" i="42"/>
  <c r="S12" i="42"/>
  <c r="S20" i="42"/>
  <c r="S28" i="42"/>
  <c r="S36" i="42"/>
  <c r="S37" i="42"/>
  <c r="S15" i="42"/>
  <c r="S31" i="42"/>
  <c r="S6" i="42"/>
  <c r="S14" i="42"/>
  <c r="S22" i="42"/>
  <c r="S30" i="42"/>
  <c r="S38" i="42"/>
  <c r="S23" i="42"/>
  <c r="S39" i="42"/>
  <c r="S5" i="42"/>
  <c r="V27" i="42" l="1"/>
  <c r="V35" i="42"/>
  <c r="V39" i="43"/>
  <c r="AA39" i="43" s="1"/>
  <c r="V31" i="43"/>
  <c r="V6" i="43"/>
  <c r="V23" i="43"/>
  <c r="V15" i="43"/>
  <c r="AA15" i="43" s="1"/>
  <c r="V38" i="43"/>
  <c r="V30" i="43"/>
  <c r="V22" i="43"/>
  <c r="V14" i="43"/>
  <c r="V7" i="43"/>
  <c r="T40" i="43"/>
  <c r="W40" i="43" s="1"/>
  <c r="T5" i="43"/>
  <c r="U5" i="43" s="1"/>
  <c r="T6" i="43"/>
  <c r="U6" i="43" s="1"/>
  <c r="T7" i="43"/>
  <c r="U7" i="43" s="1"/>
  <c r="T8" i="43"/>
  <c r="U8" i="43" s="1"/>
  <c r="T9" i="43"/>
  <c r="U9" i="43" s="1"/>
  <c r="T10" i="43"/>
  <c r="U10" i="43" s="1"/>
  <c r="T11" i="43"/>
  <c r="U11" i="43" s="1"/>
  <c r="T12" i="43"/>
  <c r="U12" i="43" s="1"/>
  <c r="T13" i="43"/>
  <c r="U13" i="43" s="1"/>
  <c r="T14" i="43"/>
  <c r="U14" i="43" s="1"/>
  <c r="T15" i="43"/>
  <c r="U15" i="43" s="1"/>
  <c r="T16" i="43"/>
  <c r="U16" i="43" s="1"/>
  <c r="T17" i="43"/>
  <c r="U17" i="43" s="1"/>
  <c r="T18" i="43"/>
  <c r="U18" i="43" s="1"/>
  <c r="T19" i="43"/>
  <c r="U19" i="43" s="1"/>
  <c r="T20" i="43"/>
  <c r="U20" i="43" s="1"/>
  <c r="T21" i="43"/>
  <c r="U21" i="43" s="1"/>
  <c r="T22" i="43"/>
  <c r="U22" i="43" s="1"/>
  <c r="T23" i="43"/>
  <c r="U23" i="43" s="1"/>
  <c r="T24" i="43"/>
  <c r="U24" i="43" s="1"/>
  <c r="T25" i="43"/>
  <c r="U25" i="43" s="1"/>
  <c r="T26" i="43"/>
  <c r="U26" i="43" s="1"/>
  <c r="T27" i="43"/>
  <c r="U27" i="43" s="1"/>
  <c r="T28" i="43"/>
  <c r="U28" i="43" s="1"/>
  <c r="T29" i="43"/>
  <c r="U29" i="43" s="1"/>
  <c r="T30" i="43"/>
  <c r="U30" i="43" s="1"/>
  <c r="T31" i="43"/>
  <c r="U31" i="43" s="1"/>
  <c r="T32" i="43"/>
  <c r="U32" i="43" s="1"/>
  <c r="T33" i="43"/>
  <c r="U33" i="43" s="1"/>
  <c r="T34" i="43"/>
  <c r="U34" i="43" s="1"/>
  <c r="T35" i="43"/>
  <c r="U35" i="43" s="1"/>
  <c r="T36" i="43"/>
  <c r="U36" i="43" s="1"/>
  <c r="T37" i="43"/>
  <c r="U37" i="43" s="1"/>
  <c r="T38" i="43"/>
  <c r="U38" i="43" s="1"/>
  <c r="T39" i="43"/>
  <c r="U39" i="43" s="1"/>
  <c r="V37" i="43"/>
  <c r="V29" i="43"/>
  <c r="V21" i="43"/>
  <c r="V13" i="43"/>
  <c r="V5" i="43"/>
  <c r="V36" i="43"/>
  <c r="V28" i="43"/>
  <c r="V20" i="43"/>
  <c r="V12" i="43"/>
  <c r="AA40" i="43"/>
  <c r="X40" i="43"/>
  <c r="AA6" i="43"/>
  <c r="X6" i="43"/>
  <c r="V35" i="43"/>
  <c r="V27" i="43"/>
  <c r="V19" i="43"/>
  <c r="V11" i="43"/>
  <c r="AA23" i="43"/>
  <c r="X23" i="43"/>
  <c r="V34" i="43"/>
  <c r="V26" i="43"/>
  <c r="V18" i="43"/>
  <c r="V10" i="43"/>
  <c r="AA31" i="43"/>
  <c r="X31" i="43"/>
  <c r="V33" i="43"/>
  <c r="V25" i="43"/>
  <c r="V17" i="43"/>
  <c r="V9" i="43"/>
  <c r="V32" i="43"/>
  <c r="V24" i="43"/>
  <c r="V16" i="43"/>
  <c r="V8" i="43"/>
  <c r="V19" i="42"/>
  <c r="V39" i="42"/>
  <c r="X19" i="42"/>
  <c r="Z19" i="42"/>
  <c r="Z39" i="42"/>
  <c r="X39" i="42"/>
  <c r="X27" i="42"/>
  <c r="Z27" i="42"/>
  <c r="Z40" i="42"/>
  <c r="X40" i="42"/>
  <c r="X35" i="42"/>
  <c r="Z35" i="42"/>
  <c r="V11" i="42"/>
  <c r="V34" i="42"/>
  <c r="V26" i="42"/>
  <c r="V18" i="42"/>
  <c r="V10" i="42"/>
  <c r="V33" i="42"/>
  <c r="V25" i="42"/>
  <c r="V17" i="42"/>
  <c r="V9" i="42"/>
  <c r="V32" i="42"/>
  <c r="V24" i="42"/>
  <c r="V16" i="42"/>
  <c r="V8" i="42"/>
  <c r="V31" i="42"/>
  <c r="V23" i="42"/>
  <c r="V15" i="42"/>
  <c r="V7" i="42"/>
  <c r="V30" i="42"/>
  <c r="V22" i="42"/>
  <c r="V14" i="42"/>
  <c r="V5" i="42"/>
  <c r="V37" i="42"/>
  <c r="V29" i="42"/>
  <c r="V21" i="42"/>
  <c r="V13" i="42"/>
  <c r="V38" i="42"/>
  <c r="V36" i="42"/>
  <c r="V28" i="42"/>
  <c r="V20" i="42"/>
  <c r="V12" i="42"/>
  <c r="V6" i="42"/>
  <c r="U39" i="42"/>
  <c r="Y39" i="42" s="1"/>
  <c r="U31" i="42"/>
  <c r="Y31" i="42" s="1"/>
  <c r="U30" i="42"/>
  <c r="U35" i="42"/>
  <c r="U28" i="42"/>
  <c r="U13" i="42"/>
  <c r="U22" i="42"/>
  <c r="U20" i="42"/>
  <c r="U34" i="42"/>
  <c r="U17" i="42"/>
  <c r="U14" i="42"/>
  <c r="U12" i="42"/>
  <c r="U26" i="42"/>
  <c r="U9" i="42"/>
  <c r="U25" i="42"/>
  <c r="U6" i="42"/>
  <c r="U29" i="42"/>
  <c r="U18" i="42"/>
  <c r="U10" i="42"/>
  <c r="U32" i="42"/>
  <c r="U27" i="42"/>
  <c r="U7" i="42"/>
  <c r="U24" i="42"/>
  <c r="U23" i="42"/>
  <c r="U19" i="42"/>
  <c r="U21" i="42"/>
  <c r="W21" i="42" s="1"/>
  <c r="U16" i="42"/>
  <c r="U15" i="42"/>
  <c r="U37" i="42"/>
  <c r="U38" i="42"/>
  <c r="U36" i="42"/>
  <c r="U11" i="42"/>
  <c r="U33" i="42"/>
  <c r="U8" i="42"/>
  <c r="Y40" i="42"/>
  <c r="W40" i="42"/>
  <c r="U5" i="42"/>
  <c r="X15" i="43" l="1"/>
  <c r="X39" i="43"/>
  <c r="W36" i="43"/>
  <c r="W28" i="43"/>
  <c r="AB28" i="43" s="1"/>
  <c r="W20" i="43"/>
  <c r="AB20" i="43" s="1"/>
  <c r="W12" i="43"/>
  <c r="AB12" i="43" s="1"/>
  <c r="AB40" i="43"/>
  <c r="Y40" i="43"/>
  <c r="Z40" i="43" s="1"/>
  <c r="AA33" i="43"/>
  <c r="X33" i="43"/>
  <c r="AA13" i="43"/>
  <c r="X13" i="43"/>
  <c r="W35" i="43"/>
  <c r="W27" i="43"/>
  <c r="W19" i="43"/>
  <c r="W11" i="43"/>
  <c r="AA7" i="43"/>
  <c r="X7" i="43"/>
  <c r="AA5" i="43"/>
  <c r="X5" i="43"/>
  <c r="AA8" i="43"/>
  <c r="X8" i="43"/>
  <c r="AA11" i="43"/>
  <c r="X11" i="43"/>
  <c r="AA12" i="43"/>
  <c r="X12" i="43"/>
  <c r="AA21" i="43"/>
  <c r="X21" i="43"/>
  <c r="W34" i="43"/>
  <c r="W26" i="43"/>
  <c r="W18" i="43"/>
  <c r="W10" i="43"/>
  <c r="AA14" i="43"/>
  <c r="X14" i="43"/>
  <c r="AA16" i="43"/>
  <c r="X16" i="43"/>
  <c r="AA19" i="43"/>
  <c r="X19" i="43"/>
  <c r="AA20" i="43"/>
  <c r="X20" i="43"/>
  <c r="AA29" i="43"/>
  <c r="X29" i="43"/>
  <c r="W33" i="43"/>
  <c r="W25" i="43"/>
  <c r="W17" i="43"/>
  <c r="W9" i="43"/>
  <c r="AA22" i="43"/>
  <c r="X22" i="43"/>
  <c r="AA28" i="43"/>
  <c r="X28" i="43"/>
  <c r="AA37" i="43"/>
  <c r="X37" i="43"/>
  <c r="W32" i="43"/>
  <c r="W24" i="43"/>
  <c r="W16" i="43"/>
  <c r="W8" i="43"/>
  <c r="AA30" i="43"/>
  <c r="X30" i="43"/>
  <c r="AA27" i="43"/>
  <c r="X27" i="43"/>
  <c r="AA32" i="43"/>
  <c r="X32" i="43"/>
  <c r="AA18" i="43"/>
  <c r="X18" i="43"/>
  <c r="AA35" i="43"/>
  <c r="X35" i="43"/>
  <c r="AA36" i="43"/>
  <c r="X36" i="43"/>
  <c r="W39" i="43"/>
  <c r="W31" i="43"/>
  <c r="W23" i="43"/>
  <c r="W15" i="43"/>
  <c r="W7" i="43"/>
  <c r="AA38" i="43"/>
  <c r="X38" i="43"/>
  <c r="AA25" i="43"/>
  <c r="X25" i="43"/>
  <c r="AB36" i="43"/>
  <c r="Y36" i="43"/>
  <c r="Z36" i="43" s="1"/>
  <c r="AA24" i="43"/>
  <c r="X24" i="43"/>
  <c r="AA9" i="43"/>
  <c r="X9" i="43"/>
  <c r="AA26" i="43"/>
  <c r="X26" i="43"/>
  <c r="W38" i="43"/>
  <c r="W30" i="43"/>
  <c r="W22" i="43"/>
  <c r="W14" i="43"/>
  <c r="W6" i="43"/>
  <c r="AA10" i="43"/>
  <c r="X10" i="43"/>
  <c r="AA17" i="43"/>
  <c r="X17" i="43"/>
  <c r="AA34" i="43"/>
  <c r="X34" i="43"/>
  <c r="W37" i="43"/>
  <c r="W29" i="43"/>
  <c r="W21" i="43"/>
  <c r="W13" i="43"/>
  <c r="W5" i="43"/>
  <c r="X12" i="42"/>
  <c r="Z12" i="42"/>
  <c r="Z37" i="42"/>
  <c r="X37" i="42"/>
  <c r="Z31" i="42"/>
  <c r="X31" i="42"/>
  <c r="Z33" i="42"/>
  <c r="X33" i="42"/>
  <c r="Z8" i="42"/>
  <c r="X8" i="42"/>
  <c r="X10" i="42"/>
  <c r="Z10" i="42"/>
  <c r="Z16" i="42"/>
  <c r="X16" i="42"/>
  <c r="X18" i="42"/>
  <c r="Z18" i="42"/>
  <c r="Z5" i="42"/>
  <c r="X5" i="42"/>
  <c r="X22" i="42"/>
  <c r="Z22" i="42"/>
  <c r="Z24" i="42"/>
  <c r="X24" i="42"/>
  <c r="X26" i="42"/>
  <c r="Z26" i="42"/>
  <c r="X14" i="42"/>
  <c r="Z14" i="42"/>
  <c r="X38" i="42"/>
  <c r="Z38" i="42"/>
  <c r="X30" i="42"/>
  <c r="Z30" i="42"/>
  <c r="Z32" i="42"/>
  <c r="X32" i="42"/>
  <c r="X34" i="42"/>
  <c r="Z34" i="42"/>
  <c r="X28" i="42"/>
  <c r="Z28" i="42"/>
  <c r="Z7" i="42"/>
  <c r="X7" i="42"/>
  <c r="Z9" i="42"/>
  <c r="X9" i="42"/>
  <c r="Z11" i="42"/>
  <c r="X11" i="42"/>
  <c r="X20" i="42"/>
  <c r="Z20" i="42"/>
  <c r="X36" i="42"/>
  <c r="Z36" i="42"/>
  <c r="Z21" i="42"/>
  <c r="X21" i="42"/>
  <c r="Z15" i="42"/>
  <c r="X15" i="42"/>
  <c r="Z17" i="42"/>
  <c r="X17" i="42"/>
  <c r="Z13" i="42"/>
  <c r="X13" i="42"/>
  <c r="X6" i="42"/>
  <c r="Z6" i="42"/>
  <c r="Z29" i="42"/>
  <c r="X29" i="42"/>
  <c r="Z23" i="42"/>
  <c r="X23" i="42"/>
  <c r="Z25" i="42"/>
  <c r="X25" i="42"/>
  <c r="W39" i="42"/>
  <c r="W31" i="42"/>
  <c r="Y21" i="42"/>
  <c r="Y6" i="42"/>
  <c r="W6" i="42"/>
  <c r="Y12" i="42"/>
  <c r="W12" i="42"/>
  <c r="Y15" i="42"/>
  <c r="W15" i="42"/>
  <c r="Y17" i="42"/>
  <c r="W17" i="42"/>
  <c r="Y10" i="42"/>
  <c r="W10" i="42"/>
  <c r="Y29" i="42"/>
  <c r="W29" i="42"/>
  <c r="Y33" i="42"/>
  <c r="W33" i="42"/>
  <c r="Y18" i="42"/>
  <c r="W18" i="42"/>
  <c r="Y5" i="42"/>
  <c r="W5" i="42"/>
  <c r="Y20" i="42"/>
  <c r="W20" i="42"/>
  <c r="Y23" i="42"/>
  <c r="W23" i="42"/>
  <c r="Y28" i="42"/>
  <c r="W28" i="42"/>
  <c r="Y7" i="42"/>
  <c r="W7" i="42"/>
  <c r="Y27" i="42"/>
  <c r="W27" i="42"/>
  <c r="Y26" i="42"/>
  <c r="W26" i="42"/>
  <c r="Y36" i="42"/>
  <c r="W36" i="42"/>
  <c r="Y32" i="42"/>
  <c r="W32" i="42"/>
  <c r="Y14" i="42"/>
  <c r="W14" i="42"/>
  <c r="Y34" i="42"/>
  <c r="W34" i="42"/>
  <c r="Y22" i="42"/>
  <c r="W22" i="42"/>
  <c r="Y8" i="42"/>
  <c r="W8" i="42"/>
  <c r="Y11" i="42"/>
  <c r="W11" i="42"/>
  <c r="Y16" i="42"/>
  <c r="W16" i="42"/>
  <c r="Y37" i="42"/>
  <c r="W37" i="42"/>
  <c r="Y30" i="42"/>
  <c r="W30" i="42"/>
  <c r="Y9" i="42"/>
  <c r="W9" i="42"/>
  <c r="Y19" i="42"/>
  <c r="W19" i="42"/>
  <c r="Y13" i="42"/>
  <c r="W13" i="42"/>
  <c r="Y38" i="42"/>
  <c r="W38" i="42"/>
  <c r="Y24" i="42"/>
  <c r="W24" i="42"/>
  <c r="Y25" i="42"/>
  <c r="W25" i="42"/>
  <c r="Y35" i="42"/>
  <c r="W35" i="42"/>
  <c r="Y28" i="43" l="1"/>
  <c r="Z28" i="43" s="1"/>
  <c r="Y20" i="43"/>
  <c r="Z20" i="43" s="1"/>
  <c r="Y12" i="43"/>
  <c r="Z12" i="43" s="1"/>
  <c r="AB6" i="43"/>
  <c r="Y6" i="43"/>
  <c r="Z6" i="43" s="1"/>
  <c r="AB14" i="43"/>
  <c r="Y14" i="43"/>
  <c r="Z14" i="43" s="1"/>
  <c r="AB7" i="43"/>
  <c r="Y7" i="43"/>
  <c r="Z7" i="43" s="1"/>
  <c r="AB17" i="43"/>
  <c r="Y17" i="43"/>
  <c r="Z17" i="43" s="1"/>
  <c r="AB34" i="43"/>
  <c r="Y34" i="43"/>
  <c r="Z34" i="43" s="1"/>
  <c r="AB35" i="43"/>
  <c r="Y35" i="43"/>
  <c r="Z35" i="43" s="1"/>
  <c r="AB9" i="43"/>
  <c r="Y9" i="43"/>
  <c r="Z9" i="43" s="1"/>
  <c r="AB22" i="43"/>
  <c r="Y22" i="43"/>
  <c r="Z22" i="43" s="1"/>
  <c r="AB15" i="43"/>
  <c r="Y15" i="43"/>
  <c r="Z15" i="43" s="1"/>
  <c r="AB25" i="43"/>
  <c r="Y25" i="43"/>
  <c r="Z25" i="43" s="1"/>
  <c r="AB26" i="43"/>
  <c r="Y26" i="43"/>
  <c r="Z26" i="43" s="1"/>
  <c r="AB5" i="43"/>
  <c r="Y5" i="43"/>
  <c r="Z5" i="43" s="1"/>
  <c r="AB30" i="43"/>
  <c r="Y30" i="43"/>
  <c r="Z30" i="43" s="1"/>
  <c r="AB23" i="43"/>
  <c r="Y23" i="43"/>
  <c r="Z23" i="43" s="1"/>
  <c r="AB33" i="43"/>
  <c r="Y33" i="43"/>
  <c r="Z33" i="43" s="1"/>
  <c r="AB13" i="43"/>
  <c r="Y13" i="43"/>
  <c r="Z13" i="43" s="1"/>
  <c r="AB38" i="43"/>
  <c r="Y38" i="43"/>
  <c r="Z38" i="43" s="1"/>
  <c r="AB31" i="43"/>
  <c r="Y31" i="43"/>
  <c r="Z31" i="43" s="1"/>
  <c r="AB8" i="43"/>
  <c r="Y8" i="43"/>
  <c r="Z8" i="43" s="1"/>
  <c r="AB21" i="43"/>
  <c r="Y21" i="43"/>
  <c r="Z21" i="43" s="1"/>
  <c r="AB39" i="43"/>
  <c r="Y39" i="43"/>
  <c r="Z39" i="43" s="1"/>
  <c r="AB16" i="43"/>
  <c r="Y16" i="43"/>
  <c r="Z16" i="43" s="1"/>
  <c r="AB27" i="43"/>
  <c r="Y27" i="43"/>
  <c r="Z27" i="43" s="1"/>
  <c r="AB29" i="43"/>
  <c r="Y29" i="43"/>
  <c r="Z29" i="43" s="1"/>
  <c r="AB24" i="43"/>
  <c r="Y24" i="43"/>
  <c r="Z24" i="43" s="1"/>
  <c r="AB10" i="43"/>
  <c r="Y10" i="43"/>
  <c r="Z10" i="43" s="1"/>
  <c r="AB11" i="43"/>
  <c r="Y11" i="43"/>
  <c r="Z11" i="43" s="1"/>
  <c r="AB37" i="43"/>
  <c r="Y37" i="43"/>
  <c r="Z37" i="43" s="1"/>
  <c r="AB32" i="43"/>
  <c r="Y32" i="43"/>
  <c r="Z32" i="43" s="1"/>
  <c r="AB18" i="43"/>
  <c r="Y18" i="43"/>
  <c r="Z18" i="43" s="1"/>
  <c r="AB19" i="43"/>
  <c r="Y19" i="43"/>
  <c r="Z19" i="4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Yimeng Yin</author>
  </authors>
  <commentList>
    <comment ref="E7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CAFR 2014 page n144
</t>
        </r>
      </text>
    </comment>
  </commentList>
</comments>
</file>

<file path=xl/sharedStrings.xml><?xml version="1.0" encoding="utf-8"?>
<sst xmlns="http://schemas.openxmlformats.org/spreadsheetml/2006/main" count="433" uniqueCount="287">
  <si>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</si>
  <si>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</si>
  <si>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</si>
  <si>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</si>
  <si>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</si>
  <si>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</si>
  <si>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</si>
  <si>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</si>
  <si>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</si>
  <si>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</si>
  <si>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</si>
  <si>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</si>
  <si>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</si>
  <si>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</si>
  <si>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</si>
  <si>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</si>
  <si>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</si>
  <si>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</si>
  <si>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</si>
  <si>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</si>
  <si>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</si>
  <si>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</si>
  <si>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</si>
  <si>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</si>
  <si>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</si>
  <si>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</si>
  <si>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</si>
  <si>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</si>
  <si>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</si>
  <si>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</si>
  <si>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</si>
  <si>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</si>
  <si>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</si>
  <si>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</si>
  <si>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</si>
  <si>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</si>
  <si>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</si>
  <si>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</si>
  <si>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</si>
  <si>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</si>
  <si>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</si>
  <si>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</si>
  <si>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</si>
  <si>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</si>
  <si>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</si>
  <si>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r>
      <rPr>
        <b/>
        <sz val="10"/>
        <rFont val="Arial"/>
        <family val="2"/>
      </rPr>
      <t>Years of Service</t>
    </r>
  </si>
  <si>
    <t>startcell</t>
  </si>
  <si>
    <t>endcell</t>
  </si>
  <si>
    <t>A6</t>
  </si>
  <si>
    <t>age</t>
  </si>
  <si>
    <t>A7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</si>
  <si>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</si>
  <si>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</si>
  <si>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</si>
  <si>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</si>
  <si>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</si>
  <si>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</si>
  <si>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</si>
  <si>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</si>
  <si>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</si>
  <si>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</si>
  <si>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</si>
  <si>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</si>
  <si>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</si>
  <si>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</si>
  <si>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</si>
  <si>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</si>
  <si>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</si>
  <si>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</si>
  <si>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</si>
  <si>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</si>
  <si>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</si>
  <si>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</si>
  <si>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</si>
  <si>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</si>
  <si>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</si>
  <si>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</si>
  <si>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</si>
  <si>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</si>
  <si>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</si>
  <si>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</si>
  <si>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</si>
  <si>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</si>
  <si>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</si>
  <si>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</si>
  <si>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</si>
  <si>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</si>
  <si>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</si>
  <si>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</si>
  <si>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</si>
  <si>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</si>
  <si>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</si>
  <si>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</si>
  <si>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</si>
  <si>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</si>
  <si>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</si>
  <si>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</si>
  <si>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</si>
  <si>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</si>
  <si>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</si>
  <si>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</si>
  <si>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</si>
  <si>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pdf p97</t>
  </si>
  <si>
    <t>Modeling Notes</t>
  </si>
  <si>
    <t>Eligibility</t>
  </si>
  <si>
    <t>Withdrawal Annuity</t>
  </si>
  <si>
    <t xml:space="preserve">Benefit factor </t>
  </si>
  <si>
    <t>Notes on benefits</t>
  </si>
  <si>
    <t>AV assumptions</t>
  </si>
  <si>
    <t>Modeling notes</t>
  </si>
  <si>
    <t>C6</t>
  </si>
  <si>
    <t>sumTier</t>
  </si>
  <si>
    <t>I15</t>
  </si>
  <si>
    <t>AV2015 pdf p55</t>
  </si>
  <si>
    <t>Max</t>
  </si>
  <si>
    <t>Total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</si>
  <si>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</si>
  <si>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</si>
  <si>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</si>
  <si>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</si>
  <si>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</si>
  <si>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</si>
  <si>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</si>
  <si>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</si>
  <si>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r>
      <rPr>
        <sz val="10"/>
        <rFont val="Arial"/>
        <family val="2"/>
      </rPr>
      <t>Service</t>
    </r>
  </si>
  <si>
    <r>
      <rPr>
        <sz val="10"/>
        <rFont val="Arial"/>
        <family val="2"/>
      </rPr>
      <t xml:space="preserve">Classroom
</t>
    </r>
    <r>
      <rPr>
        <sz val="10"/>
        <rFont val="Arial"/>
        <family val="2"/>
      </rPr>
      <t>Teachers</t>
    </r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</si>
  <si>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 xml:space="preserve">Education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</si>
  <si>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General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</si>
  <si>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Law Enforcement
</t>
    </r>
    <r>
      <rPr>
        <sz val="10"/>
        <rFont val="Arial"/>
        <family val="2"/>
      </rPr>
      <t>Officers</t>
    </r>
  </si>
  <si>
    <t>yos</t>
  </si>
  <si>
    <t>salgrowth.tch</t>
  </si>
  <si>
    <t>salgrowth.edu</t>
  </si>
  <si>
    <t>salgrowth.gen</t>
  </si>
  <si>
    <t>salgrowth.law</t>
  </si>
  <si>
    <t>E17</t>
  </si>
  <si>
    <t>cd</t>
  </si>
  <si>
    <t>I14</t>
  </si>
  <si>
    <t>AV2015 pdf p69</t>
  </si>
  <si>
    <t>Reduced retirement allowance</t>
  </si>
  <si>
    <t>Unreduced Retirement allowance</t>
  </si>
  <si>
    <t>non-Law Enforcement</t>
  </si>
  <si>
    <t>Law Enforcement</t>
  </si>
  <si>
    <t>-age &gt;= 65, yos &gt;=5, or
- age &gt;=60, yos &gt;=25, or
- yos &gt;=30</t>
  </si>
  <si>
    <t>-age &gt;= 55, yos &gt;=5, or
- yos &gt;=30</t>
  </si>
  <si>
    <t xml:space="preserve">
Final Average salary
(Average Final Compensation)</t>
  </si>
  <si>
    <r>
      <rPr>
        <b/>
        <sz val="11"/>
        <color rgb="FF000000"/>
        <rFont val="Calibri"/>
        <family val="2"/>
        <scheme val="minor"/>
      </rPr>
      <t>4 years</t>
    </r>
    <r>
      <rPr>
        <sz val="11"/>
        <color rgb="FF000000"/>
        <rFont val="Calibri"/>
        <family val="2"/>
        <scheme val="minor"/>
      </rPr>
      <t xml:space="preserve"> of highest average compensation</t>
    </r>
  </si>
  <si>
    <t>1. age &gt;=60, yos &gt;=5, or
2. age &gt;=50, yos &gt;=20, and does not meet 1 and unreduced benefit</t>
  </si>
  <si>
    <t>1. age &gt;=55, yos &gt;=5;
2. age &gt;=50, yos &gt;= 15, and does not meet 1 and unreduced benefit.</t>
  </si>
  <si>
    <t>1. regular benefit reduced by 0.25% for each month (3% for each year in the model)by which the member's age ate retirement is less than age 65.
2. regular benefit reduced by the lesser of:
 (i) 4% each year for age less than 55;
 (ii) 5%  x (30 - yos)</t>
  </si>
  <si>
    <t>yos &gt;= 5; prior to becoming eligible for an unreduced or reduced retirement benefit</t>
  </si>
  <si>
    <t>- yos &lt; 20, reduced benefit bginning at 55;
- yos &gt;=20, reduced benefit beginning at 50</t>
  </si>
  <si>
    <t>do not modeling return of contribution for now</t>
  </si>
  <si>
    <t xml:space="preserve">Disability benefit is paid by a separate plan;
NC TSERS Disability retirement benefits for those who have yos &gt;= 5 by 1988. </t>
  </si>
  <si>
    <t>Only model initial retirees who are receiving TSERS disability retirement benefits</t>
  </si>
  <si>
    <r>
      <t xml:space="preserve">Death benefit is paid by a separate plan;
</t>
    </r>
    <r>
      <rPr>
        <sz val="11"/>
        <color rgb="FF00B050"/>
        <rFont val="Calibri"/>
        <family val="2"/>
        <scheme val="minor"/>
      </rPr>
      <t xml:space="preserve">Do not need to model </t>
    </r>
  </si>
  <si>
    <t>qxr.male.gen</t>
  </si>
  <si>
    <t>qxr.female.gen</t>
  </si>
  <si>
    <t>qxr.male.tch</t>
  </si>
  <si>
    <t>qxr.female.tch</t>
  </si>
  <si>
    <t>qxr.male.edu</t>
  </si>
  <si>
    <t>qxr.female.edu</t>
  </si>
  <si>
    <t>qxr.law</t>
  </si>
  <si>
    <t>A5</t>
  </si>
  <si>
    <t>I47</t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</si>
  <si>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>Education</t>
    </r>
  </si>
  <si>
    <r>
      <rPr>
        <sz val="10"/>
        <rFont val="Arial"/>
        <family val="2"/>
      </rPr>
      <t>Male  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</si>
  <si>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</si>
  <si>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Female</t>
    </r>
  </si>
  <si>
    <t>I12</t>
  </si>
  <si>
    <t>qxd.female.gen</t>
  </si>
  <si>
    <t>qxd.male.gen</t>
  </si>
  <si>
    <t>qxd.male.tch</t>
  </si>
  <si>
    <t>qxd.female.tch</t>
  </si>
  <si>
    <t>qxd.male.edu</t>
  </si>
  <si>
    <t>qxd.female.edu</t>
  </si>
  <si>
    <t>qxd.male.law</t>
  </si>
  <si>
    <t>qxd.female.law</t>
  </si>
  <si>
    <t>qxm.pre.male.gen</t>
  </si>
  <si>
    <t>qxm.pre.female.gen</t>
  </si>
  <si>
    <t>qxm.pre.male.tch</t>
  </si>
  <si>
    <t>qxm.pre.female.tch</t>
  </si>
  <si>
    <t>qxm.pre.male.edu</t>
  </si>
  <si>
    <t>qxm.pre.female.edu</t>
  </si>
  <si>
    <t>qxm.pre.male.law</t>
  </si>
  <si>
    <t>qxm.pre.female.law</t>
  </si>
  <si>
    <t>qxm.post.male.gen</t>
  </si>
  <si>
    <t>qxm.post.female.gen</t>
  </si>
  <si>
    <t>qxm.post.male.tch</t>
  </si>
  <si>
    <t>qxm.post.female.tch</t>
  </si>
  <si>
    <t>qxm.post.male.edu</t>
  </si>
  <si>
    <t>qxm.post.female.edu</t>
  </si>
  <si>
    <t>qxm.post.male.law</t>
  </si>
  <si>
    <t>qxm.post.female.law</t>
  </si>
  <si>
    <r>
      <rPr>
        <sz val="10"/>
        <rFont val="Arial"/>
        <family val="2"/>
      </rPr>
      <t>.0021</t>
    </r>
  </si>
  <si>
    <r>
      <rPr>
        <sz val="10"/>
        <rFont val="Arial"/>
        <family val="2"/>
      </rPr>
      <t>.0057</t>
    </r>
  </si>
  <si>
    <r>
      <rPr>
        <sz val="10"/>
        <rFont val="Arial"/>
        <family val="2"/>
      </rPr>
      <t>.0036</t>
    </r>
  </si>
  <si>
    <t>qxm.sur.male</t>
  </si>
  <si>
    <t>qxm.sur.female</t>
  </si>
  <si>
    <t>qxm.dsur.male</t>
  </si>
  <si>
    <t>qxm.dsur.female</t>
  </si>
  <si>
    <t>M11</t>
  </si>
  <si>
    <t>C10</t>
  </si>
  <si>
    <t>w</t>
  </si>
  <si>
    <t>qxt.male.gen.yos</t>
  </si>
  <si>
    <t>qxt.female.gen.yos</t>
  </si>
  <si>
    <t>qxt.male.tch.yos</t>
  </si>
  <si>
    <t>qxt.female.tch.yos</t>
  </si>
  <si>
    <t>qxt.male.law.yos</t>
  </si>
  <si>
    <t>qxt.female.law.yos</t>
  </si>
  <si>
    <t>qxt.male.edu.yos</t>
  </si>
  <si>
    <t>qxt.female.edu.yos</t>
  </si>
  <si>
    <t>qxt.male.gen.age</t>
  </si>
  <si>
    <t>qxt.female.gen.age</t>
  </si>
  <si>
    <t>qxt.male.tch.age</t>
  </si>
  <si>
    <t>qxt.female.tch.age</t>
  </si>
  <si>
    <t>qxt.male.edu.age</t>
  </si>
  <si>
    <t>qxt.female.edu.age</t>
  </si>
  <si>
    <t>qxt.male.law.age</t>
  </si>
  <si>
    <t>qxt.female.law.age</t>
  </si>
  <si>
    <t>t1</t>
  </si>
  <si>
    <t>K7</t>
  </si>
  <si>
    <t>1. regular benefit reduced by 0.25% for each month (3% for each year in the model)by which the member's age at retirement is less than age 65.
2. regular benefit reduced by the lesser of:
 (i) 5% each year for age less than 60, plus 3% each year for age less than 65; 
 (ii) 5%  x (30 - yos)</t>
  </si>
  <si>
    <t>- yos &lt; 20, reduced benefit beginning at 60;
- yos &gt;=20, reduced benefit beginning at 50</t>
  </si>
  <si>
    <t>Historical Growth</t>
  </si>
  <si>
    <t>salary 2016</t>
  </si>
  <si>
    <t>ERC rate</t>
  </si>
  <si>
    <t>recommended budget to TSERS and judicial</t>
  </si>
  <si>
    <t>State contribution as a % of total employer contribution</t>
  </si>
  <si>
    <t>ADC</t>
  </si>
  <si>
    <t>contractually required Contribution</t>
  </si>
  <si>
    <t>covered payroll</t>
  </si>
  <si>
    <t>contribution by primary gov</t>
  </si>
  <si>
    <t>FY2016</t>
  </si>
  <si>
    <t>primary/ADC</t>
  </si>
  <si>
    <t>primary/contractual</t>
  </si>
  <si>
    <t>FY2015</t>
  </si>
  <si>
    <t>FY2014</t>
  </si>
  <si>
    <t>FY2013</t>
  </si>
  <si>
    <t>FY2012</t>
  </si>
  <si>
    <t>FY2011</t>
  </si>
  <si>
    <t>B7</t>
  </si>
  <si>
    <t>I57</t>
  </si>
  <si>
    <t>Calendar Year</t>
  </si>
  <si>
    <t>Beginning
Fiduciary
Position</t>
  </si>
  <si>
    <t>Member  Contributions</t>
  </si>
  <si>
    <t xml:space="preserve">Employer Contributions </t>
  </si>
  <si>
    <t>Benefit
Payments</t>
  </si>
  <si>
    <t>Administrative Expenses</t>
  </si>
  <si>
    <t>Investment
Earnings</t>
  </si>
  <si>
    <t>Ending
Fiduciary
Position</t>
  </si>
  <si>
    <t>MA_BOP_GASB</t>
  </si>
  <si>
    <t>EEC_GASB</t>
  </si>
  <si>
    <t>ERC_GASB</t>
  </si>
  <si>
    <t>B_GASB</t>
  </si>
  <si>
    <t>adminExp_GASB</t>
  </si>
  <si>
    <t>earnings_GASB</t>
  </si>
  <si>
    <t>MA_EOP_BASB</t>
  </si>
  <si>
    <t>ax_60</t>
  </si>
  <si>
    <t xml:space="preserve">age </t>
  </si>
  <si>
    <t>discRate</t>
  </si>
  <si>
    <t>grate</t>
  </si>
  <si>
    <t>salary</t>
  </si>
  <si>
    <t>grate1</t>
  </si>
  <si>
    <t>survival rate</t>
  </si>
  <si>
    <t>PVFB</t>
  </si>
  <si>
    <t>survival to 60</t>
  </si>
  <si>
    <t>disc factor</t>
  </si>
  <si>
    <t>NC</t>
  </si>
  <si>
    <t>PVFNC</t>
  </si>
  <si>
    <t>cum surv rate</t>
  </si>
  <si>
    <t>disc sal at 25</t>
  </si>
  <si>
    <t>PVFS at 25</t>
  </si>
  <si>
    <t>NC rate</t>
  </si>
  <si>
    <t>actDiscRate</t>
  </si>
  <si>
    <t>AL</t>
  </si>
  <si>
    <t>PVFNC/PVFB</t>
  </si>
  <si>
    <t>grate2</t>
  </si>
  <si>
    <t>grate.adj</t>
  </si>
  <si>
    <t>salary2</t>
  </si>
  <si>
    <t>disc sal at 26</t>
  </si>
  <si>
    <t>PVFB2</t>
  </si>
  <si>
    <t>PVFS at 25 2</t>
  </si>
  <si>
    <t>NC rate 2</t>
  </si>
  <si>
    <t>NC2</t>
  </si>
  <si>
    <t>PVFNC2</t>
  </si>
  <si>
    <t>AL2</t>
  </si>
  <si>
    <t>NC2/NC1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</si>
</sst>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"/>
    <numFmt numFmtId="166" formatCode="0.0000"/>
    <numFmt numFmtId="167" formatCode="0.0"/>
    <numFmt numFmtId="168" formatCode="0.00000"/>
    <numFmt numFmtId="169" formatCode="mmmm\ d\,\ yyyy"/>
    <numFmt numFmtId="170" formatCode="0.0%"/>
    <numFmt numFmtId="171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6" fillId="0" borderId="0" xfId="0" applyFont="1"/>
    <xf numFmtId="0" fontId="7" fillId="0" borderId="1" xfId="0" applyFont="1" applyBorder="1" applyAlignment="1">
      <alignment horizontal="right" vertical="center" wrapText="1" indent="4"/>
    </xf>
    <xf numFmtId="0" fontId="0" fillId="0" borderId="0" xfId="0" applyFill="1"/>
    <xf numFmtId="0" fontId="7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8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0" fontId="7" fillId="2" borderId="0" xfId="0" applyFont="1" applyFill="1" applyBorder="1" applyAlignment="1">
      <alignment horizontal="left" wrapText="1" indent="1"/>
    </xf>
    <xf numFmtId="1" fontId="7" fillId="2" borderId="0" xfId="0" applyNumberFormat="1" applyFont="1" applyFill="1" applyBorder="1" applyAlignment="1">
      <alignment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right" vertical="center" wrapText="1"/>
    </xf>
    <xf numFmtId="1" fontId="7" fillId="2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8" fontId="0" fillId="0" borderId="0" xfId="0" applyNumberFormat="1"/>
    <xf numFmtId="9" fontId="0" fillId="0" borderId="0" xfId="0" applyNumberFormat="1" applyAlignment="1">
      <alignment horizontal="left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top" wrapText="1"/>
    </xf>
    <xf numFmtId="1" fontId="11" fillId="0" borderId="0" xfId="0" applyNumberFormat="1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 indent="15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169" fontId="11" fillId="0" borderId="0" xfId="0" applyNumberFormat="1" applyFont="1" applyAlignment="1">
      <alignment horizontal="left" vertical="center" wrapText="1" indent="15"/>
    </xf>
    <xf numFmtId="0" fontId="11" fillId="0" borderId="0" xfId="0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2"/>
    </xf>
    <xf numFmtId="37" fontId="11" fillId="0" borderId="0" xfId="0" applyNumberFormat="1" applyFont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2"/>
    </xf>
    <xf numFmtId="1" fontId="7" fillId="0" borderId="0" xfId="0" applyNumberFormat="1" applyFont="1" applyFill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right" vertical="center" wrapText="1"/>
    </xf>
    <xf numFmtId="1" fontId="7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0" fontId="7" fillId="0" borderId="0" xfId="0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" fontId="11" fillId="2" borderId="0" xfId="0" applyNumberFormat="1" applyFont="1" applyFill="1" applyBorder="1" applyAlignment="1">
      <alignment horizontal="right" vertical="center" wrapText="1"/>
    </xf>
    <xf numFmtId="14" fontId="11" fillId="2" borderId="0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vertical="top" wrapText="1"/>
    </xf>
    <xf numFmtId="0" fontId="13" fillId="0" borderId="0" xfId="0" applyFont="1" applyAlignment="1">
      <alignment horizontal="left" vertical="top"/>
    </xf>
    <xf numFmtId="0" fontId="11" fillId="0" borderId="2" xfId="0" applyFont="1" applyBorder="1" applyAlignment="1">
      <alignment horizontal="left" vertical="top" wrapText="1" indent="2"/>
    </xf>
    <xf numFmtId="0" fontId="10" fillId="2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14" fillId="0" borderId="0" xfId="0" applyFont="1" applyAlignment="1">
      <alignment horizontal="right"/>
    </xf>
    <xf numFmtId="0" fontId="7" fillId="2" borderId="4" xfId="0" applyFont="1" applyFill="1" applyBorder="1" applyAlignment="1">
      <alignment horizontal="right" vertical="center" wrapText="1"/>
    </xf>
    <xf numFmtId="0" fontId="14" fillId="0" borderId="4" xfId="0" applyFont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166" fontId="11" fillId="0" borderId="4" xfId="0" applyNumberFormat="1" applyFont="1" applyBorder="1" applyAlignment="1">
      <alignment horizontal="right" vertical="center" wrapText="1"/>
    </xf>
    <xf numFmtId="166" fontId="11" fillId="0" borderId="4" xfId="0" applyNumberFormat="1" applyFont="1" applyBorder="1" applyAlignment="1">
      <alignment horizontal="right" vertical="top" wrapText="1"/>
    </xf>
    <xf numFmtId="0" fontId="11" fillId="0" borderId="4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4" borderId="4" xfId="0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center" wrapText="1"/>
    </xf>
    <xf numFmtId="0" fontId="11" fillId="4" borderId="4" xfId="0" applyFont="1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top" wrapText="1"/>
    </xf>
    <xf numFmtId="0" fontId="11" fillId="4" borderId="4" xfId="0" applyFont="1" applyFill="1" applyBorder="1" applyAlignment="1">
      <alignment horizontal="righ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right" vertical="center" wrapText="1" indent="3"/>
    </xf>
    <xf numFmtId="0" fontId="11" fillId="0" borderId="5" xfId="0" applyFont="1" applyBorder="1" applyAlignment="1">
      <alignment horizontal="right" vertical="center" wrapText="1"/>
    </xf>
    <xf numFmtId="1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right" vertical="center" wrapText="1"/>
    </xf>
    <xf numFmtId="1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center" vertical="center" wrapText="1"/>
    </xf>
    <xf numFmtId="165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right" vertical="center" wrapText="1"/>
    </xf>
    <xf numFmtId="0" fontId="7" fillId="3" borderId="2" xfId="0" applyFont="1" applyFill="1" applyBorder="1" applyAlignment="1">
      <alignment horizontal="right" wrapText="1" indent="2"/>
    </xf>
    <xf numFmtId="0" fontId="7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1" fillId="3" borderId="5" xfId="0" applyFont="1" applyFill="1" applyBorder="1" applyAlignment="1">
      <alignment horizontal="right" vertical="center" wrapText="1" indent="2"/>
    </xf>
    <xf numFmtId="1" fontId="11" fillId="3" borderId="0" xfId="0" applyNumberFormat="1" applyFont="1" applyFill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right" vertical="center" wrapText="1" indent="2"/>
    </xf>
    <xf numFmtId="166" fontId="11" fillId="3" borderId="2" xfId="0" applyNumberFormat="1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3"/>
    </xf>
    <xf numFmtId="166" fontId="11" fillId="3" borderId="2" xfId="0" applyNumberFormat="1" applyFont="1" applyFill="1" applyBorder="1" applyAlignment="1">
      <alignment horizontal="right" vertical="center" wrapText="1" indent="1"/>
    </xf>
    <xf numFmtId="166" fontId="11" fillId="3" borderId="0" xfId="0" applyNumberFormat="1" applyFont="1" applyFill="1" applyAlignment="1">
      <alignment horizontal="right" vertical="center" wrapText="1" indent="2"/>
    </xf>
    <xf numFmtId="166" fontId="11" fillId="3" borderId="0" xfId="0" applyNumberFormat="1" applyFont="1" applyFill="1" applyAlignment="1">
      <alignment horizontal="center" vertical="center" wrapText="1"/>
    </xf>
    <xf numFmtId="166" fontId="11" fillId="3" borderId="0" xfId="0" applyNumberFormat="1" applyFont="1" applyFill="1" applyAlignment="1">
      <alignment horizontal="left" vertical="center" wrapText="1" indent="3"/>
    </xf>
    <xf numFmtId="166" fontId="11" fillId="3" borderId="0" xfId="0" applyNumberFormat="1" applyFont="1" applyFill="1" applyAlignment="1">
      <alignment horizontal="right" vertical="center" wrapText="1" indent="1"/>
    </xf>
    <xf numFmtId="0" fontId="0" fillId="3" borderId="0" xfId="0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5"/>
    </xf>
    <xf numFmtId="166" fontId="11" fillId="3" borderId="2" xfId="0" applyNumberFormat="1" applyFont="1" applyFill="1" applyBorder="1" applyAlignment="1">
      <alignment horizontal="right" vertical="center" wrapText="1" indent="5"/>
    </xf>
    <xf numFmtId="166" fontId="11" fillId="3" borderId="2" xfId="0" applyNumberFormat="1" applyFont="1" applyFill="1" applyBorder="1" applyAlignment="1">
      <alignment horizontal="left" vertical="center" wrapText="1" indent="4"/>
    </xf>
    <xf numFmtId="166" fontId="11" fillId="3" borderId="0" xfId="0" applyNumberFormat="1" applyFont="1" applyFill="1" applyAlignment="1">
      <alignment horizontal="left" vertical="center" wrapText="1" indent="5"/>
    </xf>
    <xf numFmtId="166" fontId="11" fillId="3" borderId="0" xfId="0" applyNumberFormat="1" applyFont="1" applyFill="1" applyAlignment="1">
      <alignment horizontal="right" vertical="center" wrapText="1" indent="5"/>
    </xf>
    <xf numFmtId="166" fontId="11" fillId="3" borderId="0" xfId="0" applyNumberFormat="1" applyFont="1" applyFill="1" applyAlignment="1">
      <alignment horizontal="left" vertical="center" wrapText="1" indent="4"/>
    </xf>
    <xf numFmtId="0" fontId="11" fillId="3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right" vertical="center" wrapText="1" indent="5"/>
    </xf>
    <xf numFmtId="166" fontId="11" fillId="0" borderId="0" xfId="0" applyNumberFormat="1" applyFont="1" applyFill="1" applyAlignment="1">
      <alignment horizontal="left" vertical="center" wrapText="1" indent="5"/>
    </xf>
    <xf numFmtId="166" fontId="11" fillId="0" borderId="0" xfId="0" applyNumberFormat="1" applyFont="1" applyFill="1" applyAlignment="1">
      <alignment horizontal="left" vertical="center" wrapText="1" indent="4"/>
    </xf>
    <xf numFmtId="166" fontId="11" fillId="3" borderId="2" xfId="0" applyNumberFormat="1" applyFont="1" applyFill="1" applyBorder="1" applyAlignment="1">
      <alignment horizontal="right" vertical="top" wrapText="1"/>
    </xf>
    <xf numFmtId="166" fontId="11" fillId="3" borderId="2" xfId="0" applyNumberFormat="1" applyFont="1" applyFill="1" applyBorder="1" applyAlignment="1">
      <alignment horizontal="left" vertical="top" wrapText="1" indent="7"/>
    </xf>
    <xf numFmtId="166" fontId="11" fillId="3" borderId="2" xfId="0" applyNumberFormat="1" applyFont="1" applyFill="1" applyBorder="1" applyAlignment="1">
      <alignment horizontal="right" vertical="top" wrapText="1" indent="3"/>
    </xf>
    <xf numFmtId="166" fontId="11" fillId="3" borderId="2" xfId="0" applyNumberFormat="1" applyFont="1" applyFill="1" applyBorder="1" applyAlignment="1">
      <alignment horizontal="center" vertical="top" wrapText="1"/>
    </xf>
    <xf numFmtId="166" fontId="11" fillId="3" borderId="0" xfId="0" applyNumberFormat="1" applyFont="1" applyFill="1" applyAlignment="1">
      <alignment horizontal="right" vertical="center" wrapText="1"/>
    </xf>
    <xf numFmtId="166" fontId="11" fillId="3" borderId="0" xfId="0" applyNumberFormat="1" applyFont="1" applyFill="1" applyAlignment="1">
      <alignment horizontal="left" vertical="center" wrapText="1" indent="7"/>
    </xf>
    <xf numFmtId="166" fontId="11" fillId="3" borderId="0" xfId="0" applyNumberFormat="1" applyFont="1" applyFill="1" applyAlignment="1">
      <alignment horizontal="right" vertical="center" wrapText="1" indent="3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5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left"/>
    </xf>
    <xf numFmtId="1" fontId="1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1" fontId="11" fillId="2" borderId="0" xfId="0" applyNumberFormat="1" applyFont="1" applyFill="1" applyBorder="1" applyAlignment="1">
      <alignment horizontal="right" vertical="top" wrapText="1"/>
    </xf>
    <xf numFmtId="1" fontId="11" fillId="2" borderId="0" xfId="0" applyNumberFormat="1" applyFont="1" applyFill="1" applyBorder="1" applyAlignment="1">
      <alignment vertical="top" wrapText="1"/>
    </xf>
    <xf numFmtId="0" fontId="15" fillId="2" borderId="0" xfId="0" applyFont="1" applyFill="1" applyBorder="1" applyAlignment="1">
      <alignment horizontal="center" vertical="center"/>
    </xf>
    <xf numFmtId="171" fontId="0" fillId="0" borderId="0" xfId="2" applyNumberFormat="1" applyFont="1"/>
    <xf numFmtId="170" fontId="0" fillId="0" borderId="0" xfId="3" applyNumberFormat="1" applyFont="1"/>
    <xf numFmtId="0" fontId="0" fillId="0" borderId="0" xfId="0" applyAlignment="1">
      <alignment wrapText="1"/>
    </xf>
    <xf numFmtId="8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3" applyFont="1"/>
    <xf numFmtId="0" fontId="13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1" fillId="0" borderId="5" xfId="0" applyFont="1" applyBorder="1" applyAlignment="1">
      <alignment horizontal="right" wrapText="1" indent="2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calibSalgrowth!$M$4</c:f>
              <c:strCache>
                <c:ptCount val="1"/>
                <c:pt idx="0">
                  <c:v>PVFNC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calibSalgrowth!$M$5:$M$40</c:f>
              <c:numCache>
                <c:formatCode>General</c:formatCode>
                <c:ptCount val="36"/>
                <c:pt idx="0">
                  <c:v>6.0649097153057641</c:v>
                </c:pt>
                <c:pt idx="1">
                  <c:v>6.2130384765609934</c:v>
                </c:pt>
                <c:pt idx="2">
                  <c:v>6.3557635559862407</c:v>
                </c:pt>
                <c:pt idx="3">
                  <c:v>6.4924201166052393</c:v>
                </c:pt>
                <c:pt idx="4">
                  <c:v>6.6223458827429846</c:v>
                </c:pt>
                <c:pt idx="5">
                  <c:v>6.7448854530340503</c:v>
                </c:pt>
                <c:pt idx="6">
                  <c:v>6.8593947133665925</c:v>
                </c:pt>
                <c:pt idx="7">
                  <c:v>6.9652453061208632</c:v>
                </c:pt>
                <c:pt idx="8">
                  <c:v>7.06182910926427</c:v>
                </c:pt>
                <c:pt idx="9">
                  <c:v>7.1485626765930643</c:v>
                </c:pt>
                <c:pt idx="10">
                  <c:v>7.2248915887242857</c:v>
                </c:pt>
                <c:pt idx="11">
                  <c:v>7.2902946633932517</c:v>
                </c:pt>
                <c:pt idx="12">
                  <c:v>7.3442879732448434</c:v>
                </c:pt>
                <c:pt idx="13">
                  <c:v>7.3854711578043029</c:v>
                </c:pt>
                <c:pt idx="14">
                  <c:v>7.4123216964671839</c:v>
                </c:pt>
                <c:pt idx="15">
                  <c:v>7.4231852877812656</c:v>
                </c:pt>
                <c:pt idx="16">
                  <c:v>7.4162655014194243</c:v>
                </c:pt>
                <c:pt idx="17">
                  <c:v>7.3896126488465343</c:v>
                </c:pt>
                <c:pt idx="18">
                  <c:v>7.3411118147079177</c:v>
                </c:pt>
                <c:pt idx="19">
                  <c:v>7.2684699866998557</c:v>
                </c:pt>
                <c:pt idx="20">
                  <c:v>7.1692022171027308</c:v>
                </c:pt>
                <c:pt idx="21">
                  <c:v>7.0406167442417766</c:v>
                </c:pt>
                <c:pt idx="22">
                  <c:v>6.8797989968641717</c:v>
                </c:pt>
                <c:pt idx="23">
                  <c:v>6.6835943987586797</c:v>
                </c:pt>
                <c:pt idx="24">
                  <c:v>6.4485898848659531</c:v>
                </c:pt>
                <c:pt idx="25">
                  <c:v>6.1710940336046001</c:v>
                </c:pt>
                <c:pt idx="26">
                  <c:v>5.8471157131367759</c:v>
                </c:pt>
                <c:pt idx="27">
                  <c:v>5.4723411317828967</c:v>
                </c:pt>
                <c:pt idx="28">
                  <c:v>5.0421091747303866</c:v>
                </c:pt>
                <c:pt idx="29">
                  <c:v>4.5513849005258411</c:v>
                </c:pt>
                <c:pt idx="30">
                  <c:v>3.9947310615505969</c:v>
                </c:pt>
                <c:pt idx="31">
                  <c:v>3.3662775027096812</c:v>
                </c:pt>
                <c:pt idx="32">
                  <c:v>2.6596882818642387</c:v>
                </c:pt>
                <c:pt idx="33">
                  <c:v>1.8681263440538305</c:v>
                </c:pt>
                <c:pt idx="34">
                  <c:v>0.98421556923054565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9-4ECD-A642-167CF9B87B0C}"/>
            </c:ext>
          </c:extLst>
        </c:ser>
        <c:ser>
          <c:idx val="1"/>
          <c:order val="1"/>
          <c:tx>
            <c:strRef>
              <c:f>calibSalgrowth!$N$4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calibSalgrowth!$N$5:$N$40</c:f>
              <c:numCache>
                <c:formatCode>0.00</c:formatCode>
                <c:ptCount val="36"/>
                <c:pt idx="0">
                  <c:v>-8.8817841970012523E-15</c:v>
                </c:pt>
                <c:pt idx="1">
                  <c:v>0.29505282955288958</c:v>
                </c:pt>
                <c:pt idx="2">
                  <c:v>0.62789398170553579</c:v>
                </c:pt>
                <c:pt idx="3">
                  <c:v>1.0015547386556065</c:v>
                </c:pt>
                <c:pt idx="4">
                  <c:v>1.4192367447241123</c:v>
                </c:pt>
                <c:pt idx="5">
                  <c:v>1.8843203293931063</c:v>
                </c:pt>
                <c:pt idx="6">
                  <c:v>2.4003736537624487</c:v>
                </c:pt>
                <c:pt idx="7">
                  <c:v>2.971162791539129</c:v>
                </c:pt>
                <c:pt idx="8">
                  <c:v>3.600662863399906</c:v>
                </c:pt>
                <c:pt idx="9">
                  <c:v>4.2930703511306572</c:v>
                </c:pt>
                <c:pt idx="10">
                  <c:v>5.0528167253095839</c:v>
                </c:pt>
                <c:pt idx="11">
                  <c:v>5.8845835274418894</c:v>
                </c:pt>
                <c:pt idx="12">
                  <c:v>6.793319054358034</c:v>
                </c:pt>
                <c:pt idx="13">
                  <c:v>7.7852142612049908</c:v>
                </c:pt>
                <c:pt idx="14">
                  <c:v>8.8669323267339806</c:v>
                </c:pt>
                <c:pt idx="15">
                  <c:v>10.045643854232399</c:v>
                </c:pt>
                <c:pt idx="16">
                  <c:v>11.329064668989638</c:v>
                </c:pt>
                <c:pt idx="17">
                  <c:v>12.725496402883714</c:v>
                </c:pt>
                <c:pt idx="18">
                  <c:v>14.243870070632244</c:v>
                </c:pt>
                <c:pt idx="19">
                  <c:v>15.893792857228728</c:v>
                </c:pt>
                <c:pt idx="20">
                  <c:v>17.685598352157982</c:v>
                </c:pt>
                <c:pt idx="21">
                  <c:v>19.630400483233185</c:v>
                </c:pt>
                <c:pt idx="22">
                  <c:v>21.740151421407262</c:v>
                </c:pt>
                <c:pt idx="23">
                  <c:v>24.02770374777484</c:v>
                </c:pt>
                <c:pt idx="24">
                  <c:v>26.506877195298138</c:v>
                </c:pt>
                <c:pt idx="25">
                  <c:v>29.192530300665577</c:v>
                </c:pt>
                <c:pt idx="26">
                  <c:v>32.100637326240246</c:v>
                </c:pt>
                <c:pt idx="27">
                  <c:v>35.248370838399453</c:v>
                </c:pt>
                <c:pt idx="28">
                  <c:v>38.654190356836672</c:v>
                </c:pt>
                <c:pt idx="29">
                  <c:v>42.337937519734311</c:v>
                </c:pt>
                <c:pt idx="30">
                  <c:v>46.320938242272106</c:v>
                </c:pt>
                <c:pt idx="31">
                  <c:v>50.626112380871838</c:v>
                </c:pt>
                <c:pt idx="32">
                  <c:v>55.278091453070097</c:v>
                </c:pt>
                <c:pt idx="33">
                  <c:v>60.303345003142972</c:v>
                </c:pt>
                <c:pt idx="34">
                  <c:v>65.730316246780447</c:v>
                </c:pt>
                <c:pt idx="35">
                  <c:v>71.589567674438229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9-4ECD-A642-167CF9B8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86568"/>
        <c:axId val="385191488"/>
      </c:areaChart>
      <c:catAx>
        <c:axId val="385186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1488"/>
        <c:crosses val="autoZero"/>
        <c:auto val="1"/>
        <c:lblAlgn val="ctr"/>
        <c:lblOffset val="100"/>
        <c:noMultiLvlLbl val="0"/>
      </c:catAx>
      <c:valAx>
        <c:axId val="3851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8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'calibSalgrowth (2)'!$U$4</c:f>
              <c:strCache>
                <c:ptCount val="1"/>
                <c:pt idx="0">
                  <c:v>PVFNC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'calibSalgrowth (2)'!$U$5:$U$40</c:f>
              <c:numCache>
                <c:formatCode>General</c:formatCode>
                <c:ptCount val="36"/>
                <c:pt idx="0">
                  <c:v>6.0649097153057641</c:v>
                </c:pt>
                <c:pt idx="1">
                  <c:v>6.2130384765609934</c:v>
                </c:pt>
                <c:pt idx="2">
                  <c:v>6.3557635559862407</c:v>
                </c:pt>
                <c:pt idx="3">
                  <c:v>6.4924201166052393</c:v>
                </c:pt>
                <c:pt idx="4">
                  <c:v>6.6223458827429846</c:v>
                </c:pt>
                <c:pt idx="5">
                  <c:v>6.7448854530340503</c:v>
                </c:pt>
                <c:pt idx="6">
                  <c:v>6.8593947133665925</c:v>
                </c:pt>
                <c:pt idx="7">
                  <c:v>6.9652453061208632</c:v>
                </c:pt>
                <c:pt idx="8">
                  <c:v>7.06182910926427</c:v>
                </c:pt>
                <c:pt idx="9">
                  <c:v>7.1485626765930643</c:v>
                </c:pt>
                <c:pt idx="10">
                  <c:v>7.2248915887242857</c:v>
                </c:pt>
                <c:pt idx="11">
                  <c:v>7.2902946633932517</c:v>
                </c:pt>
                <c:pt idx="12">
                  <c:v>7.3442879732448434</c:v>
                </c:pt>
                <c:pt idx="13">
                  <c:v>7.3854711578043029</c:v>
                </c:pt>
                <c:pt idx="14">
                  <c:v>7.4123216964671839</c:v>
                </c:pt>
                <c:pt idx="15">
                  <c:v>7.4231852877812656</c:v>
                </c:pt>
                <c:pt idx="16">
                  <c:v>7.4162655014194243</c:v>
                </c:pt>
                <c:pt idx="17">
                  <c:v>7.3896126488465343</c:v>
                </c:pt>
                <c:pt idx="18">
                  <c:v>7.3411118147079177</c:v>
                </c:pt>
                <c:pt idx="19">
                  <c:v>7.2684699866998557</c:v>
                </c:pt>
                <c:pt idx="20">
                  <c:v>7.1692022171027308</c:v>
                </c:pt>
                <c:pt idx="21">
                  <c:v>7.0406167442417766</c:v>
                </c:pt>
                <c:pt idx="22">
                  <c:v>6.8797989968641717</c:v>
                </c:pt>
                <c:pt idx="23">
                  <c:v>6.6835943987586797</c:v>
                </c:pt>
                <c:pt idx="24">
                  <c:v>6.4485898848659531</c:v>
                </c:pt>
                <c:pt idx="25">
                  <c:v>6.1710940336046001</c:v>
                </c:pt>
                <c:pt idx="26">
                  <c:v>5.8471157131367759</c:v>
                </c:pt>
                <c:pt idx="27">
                  <c:v>5.4723411317828967</c:v>
                </c:pt>
                <c:pt idx="28">
                  <c:v>5.0421091747303866</c:v>
                </c:pt>
                <c:pt idx="29">
                  <c:v>4.5513849005258411</c:v>
                </c:pt>
                <c:pt idx="30">
                  <c:v>3.9947310615505969</c:v>
                </c:pt>
                <c:pt idx="31">
                  <c:v>3.3662775027096812</c:v>
                </c:pt>
                <c:pt idx="32">
                  <c:v>2.6596882818642387</c:v>
                </c:pt>
                <c:pt idx="33">
                  <c:v>1.8681263440538305</c:v>
                </c:pt>
                <c:pt idx="34">
                  <c:v>0.98421556923054565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4-4D44-87EF-3D4F42C3CAC3}"/>
            </c:ext>
          </c:extLst>
        </c:ser>
        <c:ser>
          <c:idx val="1"/>
          <c:order val="1"/>
          <c:tx>
            <c:strRef>
              <c:f>'calibSalgrowth (2)'!$W$4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'calibSalgrowth (2)'!$W$5:$W$40</c:f>
              <c:numCache>
                <c:formatCode>0.00</c:formatCode>
                <c:ptCount val="36"/>
                <c:pt idx="0">
                  <c:v>-8.8817841970012523E-15</c:v>
                </c:pt>
                <c:pt idx="1">
                  <c:v>0.29505282955288958</c:v>
                </c:pt>
                <c:pt idx="2">
                  <c:v>0.62789398170553579</c:v>
                </c:pt>
                <c:pt idx="3">
                  <c:v>1.0015547386556065</c:v>
                </c:pt>
                <c:pt idx="4">
                  <c:v>1.4192367447241123</c:v>
                </c:pt>
                <c:pt idx="5">
                  <c:v>1.8843203293931063</c:v>
                </c:pt>
                <c:pt idx="6">
                  <c:v>2.4003736537624487</c:v>
                </c:pt>
                <c:pt idx="7">
                  <c:v>2.971162791539129</c:v>
                </c:pt>
                <c:pt idx="8">
                  <c:v>3.600662863399906</c:v>
                </c:pt>
                <c:pt idx="9">
                  <c:v>4.2930703511306572</c:v>
                </c:pt>
                <c:pt idx="10">
                  <c:v>5.0528167253095839</c:v>
                </c:pt>
                <c:pt idx="11">
                  <c:v>5.8845835274418894</c:v>
                </c:pt>
                <c:pt idx="12">
                  <c:v>6.793319054358034</c:v>
                </c:pt>
                <c:pt idx="13">
                  <c:v>7.7852142612049908</c:v>
                </c:pt>
                <c:pt idx="14">
                  <c:v>8.8669323267339806</c:v>
                </c:pt>
                <c:pt idx="15">
                  <c:v>10.045643854232399</c:v>
                </c:pt>
                <c:pt idx="16">
                  <c:v>11.329064668989638</c:v>
                </c:pt>
                <c:pt idx="17">
                  <c:v>12.725496402883714</c:v>
                </c:pt>
                <c:pt idx="18">
                  <c:v>14.243870070632244</c:v>
                </c:pt>
                <c:pt idx="19">
                  <c:v>15.893792857228728</c:v>
                </c:pt>
                <c:pt idx="20">
                  <c:v>17.685598352157982</c:v>
                </c:pt>
                <c:pt idx="21">
                  <c:v>19.630400483233185</c:v>
                </c:pt>
                <c:pt idx="22">
                  <c:v>21.740151421407262</c:v>
                </c:pt>
                <c:pt idx="23">
                  <c:v>24.02770374777484</c:v>
                </c:pt>
                <c:pt idx="24">
                  <c:v>26.506877195298138</c:v>
                </c:pt>
                <c:pt idx="25">
                  <c:v>29.192530300665577</c:v>
                </c:pt>
                <c:pt idx="26">
                  <c:v>32.100637326240246</c:v>
                </c:pt>
                <c:pt idx="27">
                  <c:v>35.248370838399453</c:v>
                </c:pt>
                <c:pt idx="28">
                  <c:v>38.654190356836672</c:v>
                </c:pt>
                <c:pt idx="29">
                  <c:v>42.337937519734311</c:v>
                </c:pt>
                <c:pt idx="30">
                  <c:v>46.320938242272106</c:v>
                </c:pt>
                <c:pt idx="31">
                  <c:v>50.626112380871838</c:v>
                </c:pt>
                <c:pt idx="32">
                  <c:v>55.278091453070097</c:v>
                </c:pt>
                <c:pt idx="33">
                  <c:v>60.303345003142972</c:v>
                </c:pt>
                <c:pt idx="34">
                  <c:v>65.730316246780447</c:v>
                </c:pt>
                <c:pt idx="35">
                  <c:v>71.589567674438229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4-4D44-87EF-3D4F42C3C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86568"/>
        <c:axId val="385191488"/>
      </c:areaChart>
      <c:catAx>
        <c:axId val="385186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1488"/>
        <c:crosses val="autoZero"/>
        <c:auto val="1"/>
        <c:lblAlgn val="ctr"/>
        <c:lblOffset val="100"/>
        <c:noMultiLvlLbl val="0"/>
      </c:catAx>
      <c:valAx>
        <c:axId val="3851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8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'calibSalgrowth (3)'!$V$4</c:f>
              <c:strCache>
                <c:ptCount val="1"/>
                <c:pt idx="0">
                  <c:v>PVFNC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'calibSalgrowth (3)'!$V$5:$V$40</c:f>
              <c:numCache>
                <c:formatCode>0.00</c:formatCode>
                <c:ptCount val="36"/>
                <c:pt idx="0">
                  <c:v>6.0649097153057641</c:v>
                </c:pt>
                <c:pt idx="1">
                  <c:v>6.2130384765609934</c:v>
                </c:pt>
                <c:pt idx="2">
                  <c:v>6.3557635559862407</c:v>
                </c:pt>
                <c:pt idx="3">
                  <c:v>6.4924201166052393</c:v>
                </c:pt>
                <c:pt idx="4">
                  <c:v>6.6223458827429846</c:v>
                </c:pt>
                <c:pt idx="5">
                  <c:v>6.7448854530340503</c:v>
                </c:pt>
                <c:pt idx="6">
                  <c:v>6.8593947133665925</c:v>
                </c:pt>
                <c:pt idx="7">
                  <c:v>6.9652453061208632</c:v>
                </c:pt>
                <c:pt idx="8">
                  <c:v>7.06182910926427</c:v>
                </c:pt>
                <c:pt idx="9">
                  <c:v>7.1485626765930643</c:v>
                </c:pt>
                <c:pt idx="10">
                  <c:v>7.2248915887242857</c:v>
                </c:pt>
                <c:pt idx="11">
                  <c:v>7.2902946633932517</c:v>
                </c:pt>
                <c:pt idx="12">
                  <c:v>7.3442879732448434</c:v>
                </c:pt>
                <c:pt idx="13">
                  <c:v>7.3854711578043029</c:v>
                </c:pt>
                <c:pt idx="14">
                  <c:v>7.4123216964671839</c:v>
                </c:pt>
                <c:pt idx="15">
                  <c:v>7.4231852877812656</c:v>
                </c:pt>
                <c:pt idx="16">
                  <c:v>7.4162655014194243</c:v>
                </c:pt>
                <c:pt idx="17">
                  <c:v>7.3896126488465343</c:v>
                </c:pt>
                <c:pt idx="18">
                  <c:v>7.3411118147079177</c:v>
                </c:pt>
                <c:pt idx="19">
                  <c:v>7.2684699866998557</c:v>
                </c:pt>
                <c:pt idx="20">
                  <c:v>7.1692022171027308</c:v>
                </c:pt>
                <c:pt idx="21">
                  <c:v>7.0406167442417766</c:v>
                </c:pt>
                <c:pt idx="22">
                  <c:v>6.8797989968641717</c:v>
                </c:pt>
                <c:pt idx="23">
                  <c:v>6.6835943987586797</c:v>
                </c:pt>
                <c:pt idx="24">
                  <c:v>6.4485898848659531</c:v>
                </c:pt>
                <c:pt idx="25">
                  <c:v>6.1710940336046001</c:v>
                </c:pt>
                <c:pt idx="26">
                  <c:v>5.8471157131367759</c:v>
                </c:pt>
                <c:pt idx="27">
                  <c:v>5.4723411317828967</c:v>
                </c:pt>
                <c:pt idx="28">
                  <c:v>5.0421091747303866</c:v>
                </c:pt>
                <c:pt idx="29">
                  <c:v>4.5513849005258411</c:v>
                </c:pt>
                <c:pt idx="30">
                  <c:v>3.9947310615505969</c:v>
                </c:pt>
                <c:pt idx="31">
                  <c:v>3.3662775027096812</c:v>
                </c:pt>
                <c:pt idx="32">
                  <c:v>2.6596882818642387</c:v>
                </c:pt>
                <c:pt idx="33">
                  <c:v>1.8681263440538305</c:v>
                </c:pt>
                <c:pt idx="34">
                  <c:v>0.98421556923054565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F-4BD3-B326-67305CAEBF71}"/>
            </c:ext>
          </c:extLst>
        </c:ser>
        <c:ser>
          <c:idx val="1"/>
          <c:order val="1"/>
          <c:tx>
            <c:strRef>
              <c:f>'calibSalgrowth (3)'!$X$4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'calibSalgrowth (3)'!$X$5:$X$40</c:f>
              <c:numCache>
                <c:formatCode>0.00</c:formatCode>
                <c:ptCount val="36"/>
                <c:pt idx="0">
                  <c:v>-8.8817841970012523E-15</c:v>
                </c:pt>
                <c:pt idx="1">
                  <c:v>0.29505282955288958</c:v>
                </c:pt>
                <c:pt idx="2">
                  <c:v>0.62789398170553579</c:v>
                </c:pt>
                <c:pt idx="3">
                  <c:v>1.0015547386556065</c:v>
                </c:pt>
                <c:pt idx="4">
                  <c:v>1.4192367447241123</c:v>
                </c:pt>
                <c:pt idx="5">
                  <c:v>1.8843203293931063</c:v>
                </c:pt>
                <c:pt idx="6">
                  <c:v>2.4003736537624487</c:v>
                </c:pt>
                <c:pt idx="7">
                  <c:v>2.971162791539129</c:v>
                </c:pt>
                <c:pt idx="8">
                  <c:v>3.600662863399906</c:v>
                </c:pt>
                <c:pt idx="9">
                  <c:v>4.2930703511306572</c:v>
                </c:pt>
                <c:pt idx="10">
                  <c:v>5.0528167253095839</c:v>
                </c:pt>
                <c:pt idx="11">
                  <c:v>5.8845835274418894</c:v>
                </c:pt>
                <c:pt idx="12">
                  <c:v>6.793319054358034</c:v>
                </c:pt>
                <c:pt idx="13">
                  <c:v>7.7852142612049908</c:v>
                </c:pt>
                <c:pt idx="14">
                  <c:v>8.8669323267339806</c:v>
                </c:pt>
                <c:pt idx="15">
                  <c:v>10.045643854232399</c:v>
                </c:pt>
                <c:pt idx="16">
                  <c:v>11.329064668989638</c:v>
                </c:pt>
                <c:pt idx="17">
                  <c:v>12.725496402883714</c:v>
                </c:pt>
                <c:pt idx="18">
                  <c:v>14.243870070632244</c:v>
                </c:pt>
                <c:pt idx="19">
                  <c:v>15.893792857228728</c:v>
                </c:pt>
                <c:pt idx="20">
                  <c:v>17.685598352157982</c:v>
                </c:pt>
                <c:pt idx="21">
                  <c:v>19.630400483233185</c:v>
                </c:pt>
                <c:pt idx="22">
                  <c:v>21.740151421407262</c:v>
                </c:pt>
                <c:pt idx="23">
                  <c:v>24.02770374777484</c:v>
                </c:pt>
                <c:pt idx="24">
                  <c:v>26.506877195298138</c:v>
                </c:pt>
                <c:pt idx="25">
                  <c:v>29.192530300665577</c:v>
                </c:pt>
                <c:pt idx="26">
                  <c:v>32.100637326240246</c:v>
                </c:pt>
                <c:pt idx="27">
                  <c:v>35.248370838399453</c:v>
                </c:pt>
                <c:pt idx="28">
                  <c:v>38.654190356836672</c:v>
                </c:pt>
                <c:pt idx="29">
                  <c:v>42.337937519734311</c:v>
                </c:pt>
                <c:pt idx="30">
                  <c:v>46.320938242272106</c:v>
                </c:pt>
                <c:pt idx="31">
                  <c:v>50.626112380871838</c:v>
                </c:pt>
                <c:pt idx="32">
                  <c:v>55.278091453070097</c:v>
                </c:pt>
                <c:pt idx="33">
                  <c:v>60.303345003142972</c:v>
                </c:pt>
                <c:pt idx="34">
                  <c:v>65.730316246780447</c:v>
                </c:pt>
                <c:pt idx="35">
                  <c:v>71.589567674438229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F-4BD3-B326-67305CAE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86568"/>
        <c:axId val="385191488"/>
      </c:areaChart>
      <c:catAx>
        <c:axId val="385186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1488"/>
        <c:crosses val="autoZero"/>
        <c:auto val="1"/>
        <c:lblAlgn val="ctr"/>
        <c:lblOffset val="100"/>
        <c:noMultiLvlLbl val="0"/>
      </c:catAx>
      <c:valAx>
        <c:axId val="3851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8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1047750</xdr:colOff>
      <xdr:row>2</xdr:row>
      <xdr:rowOff>38100</xdr:rowOff>
    </xdr:from>
    <xdr:to>
      <xdr:col>13</xdr:col>
      <xdr:colOff>304105</xdr:colOff>
      <xdr:row>13</xdr:row>
      <xdr:rowOff>113176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3C95B-F3DF-4CD1-B3A3-8E56262A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19100"/>
          <a:ext cx="5561905" cy="8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1314450</xdr:colOff>
      <xdr:row>10</xdr:row>
      <xdr:rowOff>400050</xdr:rowOff>
    </xdr:from>
    <xdr:to>
      <xdr:col>13</xdr:col>
      <xdr:colOff>208900</xdr:colOff>
      <xdr:row>13</xdr:row>
      <xdr:rowOff>114093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4DED7-90DA-41CC-8C6C-2A493972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7753350"/>
          <a:ext cx="5200000" cy="165714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95250</xdr:rowOff>
    </xdr:from>
    <xdr:to>
      <xdr:col>14</xdr:col>
      <xdr:colOff>227914</xdr:colOff>
      <xdr:row>13</xdr:row>
      <xdr:rowOff>151750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E3190-DE5E-44B1-9637-55185D1B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76250"/>
          <a:ext cx="5485714" cy="52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1</xdr:row>
      <xdr:rowOff>95250</xdr:rowOff>
    </xdr:from>
    <xdr:to>
      <xdr:col>22</xdr:col>
      <xdr:colOff>75326</xdr:colOff>
      <xdr:row>52</xdr:row>
      <xdr:rowOff>55940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498504-517A-497B-A68F-4D1BEB479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285750"/>
          <a:ext cx="6990476" cy="96761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171450</xdr:rowOff>
    </xdr:from>
    <xdr:to>
      <xdr:col>10</xdr:col>
      <xdr:colOff>608520</xdr:colOff>
      <xdr:row>69</xdr:row>
      <xdr:rowOff>141497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2DB813-8E20-47BF-BED4-CCB3F5699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266950"/>
          <a:ext cx="8638095" cy="11019047"/>
        </a:xfrm>
        <a:prstGeom prst="rect">
          <a:avLst/>
        </a:prstGeom>
      </xdr:spPr>
    </xdr:pic>
    <xdr:clientData/>
  </xdr:twoCellAnchor>
  <xdr:twoCellAnchor editAs="oneCell">
    <xdr:from>
      <xdr:col>11</xdr:col>
      <xdr:colOff>323850</xdr:colOff>
      <xdr:row>11</xdr:row>
      <xdr:rowOff>133350</xdr:rowOff>
    </xdr:from>
    <xdr:to>
      <xdr:col>25</xdr:col>
      <xdr:colOff>122783</xdr:colOff>
      <xdr:row>72</xdr:row>
      <xdr:rowOff>141421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198179-40F0-4BFA-ACCE-632971DEA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0175" y="2228850"/>
          <a:ext cx="8333333" cy="1162857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720046</xdr:colOff>
      <xdr:row>57</xdr:row>
      <xdr:rowOff>55846</xdr:rowOff>
    </xdr:from>
    <xdr:to>
      <xdr:col>8</xdr:col>
      <xdr:colOff>720046</xdr:colOff>
      <xdr:row>57</xdr:row>
      <xdr:rowOff>64736</xdr:rowOff>
    </xdr:to>
    <xdr:sp macro="" textlink="">
      <xdr:nvSpPr>
        <xdr:cNvPr id="2" name="Shape 1056">
          <a:extLst>
            <a:ext uri="{FF2B5EF4-FFF2-40B4-BE49-F238E27FC236}">
              <a16:creationId xmlns:a16="http://schemas.microsoft.com/office/drawing/2014/main" id="{2703C469-4E42-4803-B12B-F51BFD37E0E5}"/>
            </a:ext>
          </a:extLst>
        </xdr:cNvPr>
        <xdr:cNvSpPr/>
      </xdr:nvSpPr>
      <xdr:spPr>
        <a:xfrm>
          <a:off x="5968321" y="1494121"/>
          <a:ext cx="0" cy="889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57</xdr:row>
      <xdr:rowOff>185133</xdr:rowOff>
    </xdr:from>
    <xdr:to>
      <xdr:col>8</xdr:col>
      <xdr:colOff>720046</xdr:colOff>
      <xdr:row>58</xdr:row>
      <xdr:rowOff>2988</xdr:rowOff>
    </xdr:to>
    <xdr:sp macro="" textlink="">
      <xdr:nvSpPr>
        <xdr:cNvPr id="3" name="Shape 1057">
          <a:extLst>
            <a:ext uri="{FF2B5EF4-FFF2-40B4-BE49-F238E27FC236}">
              <a16:creationId xmlns:a16="http://schemas.microsoft.com/office/drawing/2014/main" id="{0D62029D-F12F-4324-822D-827989516851}"/>
            </a:ext>
          </a:extLst>
        </xdr:cNvPr>
        <xdr:cNvSpPr/>
      </xdr:nvSpPr>
      <xdr:spPr>
        <a:xfrm>
          <a:off x="5968321" y="1623408"/>
          <a:ext cx="0" cy="835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58</xdr:row>
      <xdr:rowOff>123041</xdr:rowOff>
    </xdr:from>
    <xdr:to>
      <xdr:col>8</xdr:col>
      <xdr:colOff>720046</xdr:colOff>
      <xdr:row>58</xdr:row>
      <xdr:rowOff>126699</xdr:rowOff>
    </xdr:to>
    <xdr:sp macro="" textlink="">
      <xdr:nvSpPr>
        <xdr:cNvPr id="4" name="Shape 1058">
          <a:extLst>
            <a:ext uri="{FF2B5EF4-FFF2-40B4-BE49-F238E27FC236}">
              <a16:creationId xmlns:a16="http://schemas.microsoft.com/office/drawing/2014/main" id="{8561001E-EA61-4458-A9AE-93557023F409}"/>
            </a:ext>
          </a:extLst>
        </xdr:cNvPr>
        <xdr:cNvSpPr/>
      </xdr:nvSpPr>
      <xdr:spPr>
        <a:xfrm>
          <a:off x="5968321" y="1751816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59</xdr:row>
      <xdr:rowOff>123156</xdr:rowOff>
    </xdr:from>
    <xdr:to>
      <xdr:col>8</xdr:col>
      <xdr:colOff>720046</xdr:colOff>
      <xdr:row>59</xdr:row>
      <xdr:rowOff>126813</xdr:rowOff>
    </xdr:to>
    <xdr:sp macro="" textlink="">
      <xdr:nvSpPr>
        <xdr:cNvPr id="5" name="Shape 1059">
          <a:extLst>
            <a:ext uri="{FF2B5EF4-FFF2-40B4-BE49-F238E27FC236}">
              <a16:creationId xmlns:a16="http://schemas.microsoft.com/office/drawing/2014/main" id="{E9580C80-CEAF-4644-BC00-7F7AA9B0D3F7}"/>
            </a:ext>
          </a:extLst>
        </xdr:cNvPr>
        <xdr:cNvSpPr/>
      </xdr:nvSpPr>
      <xdr:spPr>
        <a:xfrm>
          <a:off x="5968321" y="18757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60</xdr:row>
      <xdr:rowOff>123042</xdr:rowOff>
    </xdr:from>
    <xdr:to>
      <xdr:col>8</xdr:col>
      <xdr:colOff>720046</xdr:colOff>
      <xdr:row>60</xdr:row>
      <xdr:rowOff>126642</xdr:rowOff>
    </xdr:to>
    <xdr:sp macro="" textlink="">
      <xdr:nvSpPr>
        <xdr:cNvPr id="6" name="Shape 1060">
          <a:extLst>
            <a:ext uri="{FF2B5EF4-FFF2-40B4-BE49-F238E27FC236}">
              <a16:creationId xmlns:a16="http://schemas.microsoft.com/office/drawing/2014/main" id="{F4089D7A-00FF-4605-9867-BFD250E105A8}"/>
            </a:ext>
          </a:extLst>
        </xdr:cNvPr>
        <xdr:cNvSpPr/>
      </xdr:nvSpPr>
      <xdr:spPr>
        <a:xfrm>
          <a:off x="5968321" y="1999467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61</xdr:row>
      <xdr:rowOff>123213</xdr:rowOff>
    </xdr:from>
    <xdr:to>
      <xdr:col>8</xdr:col>
      <xdr:colOff>720046</xdr:colOff>
      <xdr:row>61</xdr:row>
      <xdr:rowOff>126813</xdr:rowOff>
    </xdr:to>
    <xdr:sp macro="" textlink="">
      <xdr:nvSpPr>
        <xdr:cNvPr id="7" name="Shape 1061">
          <a:extLst>
            <a:ext uri="{FF2B5EF4-FFF2-40B4-BE49-F238E27FC236}">
              <a16:creationId xmlns:a16="http://schemas.microsoft.com/office/drawing/2014/main" id="{F026A60D-3AB8-462A-80BB-505DE6D68B8B}"/>
            </a:ext>
          </a:extLst>
        </xdr:cNvPr>
        <xdr:cNvSpPr/>
      </xdr:nvSpPr>
      <xdr:spPr>
        <a:xfrm>
          <a:off x="5968321" y="212346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62</xdr:row>
      <xdr:rowOff>123271</xdr:rowOff>
    </xdr:from>
    <xdr:to>
      <xdr:col>8</xdr:col>
      <xdr:colOff>720046</xdr:colOff>
      <xdr:row>62</xdr:row>
      <xdr:rowOff>126928</xdr:rowOff>
    </xdr:to>
    <xdr:sp macro="" textlink="">
      <xdr:nvSpPr>
        <xdr:cNvPr id="8" name="Shape 1062">
          <a:extLst>
            <a:ext uri="{FF2B5EF4-FFF2-40B4-BE49-F238E27FC236}">
              <a16:creationId xmlns:a16="http://schemas.microsoft.com/office/drawing/2014/main" id="{7D7EB5BA-FEDA-4493-928D-C73AEB41CF97}"/>
            </a:ext>
          </a:extLst>
        </xdr:cNvPr>
        <xdr:cNvSpPr/>
      </xdr:nvSpPr>
      <xdr:spPr>
        <a:xfrm>
          <a:off x="5968321" y="224734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63</xdr:row>
      <xdr:rowOff>123156</xdr:rowOff>
    </xdr:from>
    <xdr:to>
      <xdr:col>8</xdr:col>
      <xdr:colOff>720046</xdr:colOff>
      <xdr:row>63</xdr:row>
      <xdr:rowOff>126642</xdr:rowOff>
    </xdr:to>
    <xdr:sp macro="" textlink="">
      <xdr:nvSpPr>
        <xdr:cNvPr id="9" name="Shape 1063">
          <a:extLst>
            <a:ext uri="{FF2B5EF4-FFF2-40B4-BE49-F238E27FC236}">
              <a16:creationId xmlns:a16="http://schemas.microsoft.com/office/drawing/2014/main" id="{72B5588B-2E83-43FC-BA38-E2EB7FAB79D6}"/>
            </a:ext>
          </a:extLst>
        </xdr:cNvPr>
        <xdr:cNvSpPr/>
      </xdr:nvSpPr>
      <xdr:spPr>
        <a:xfrm>
          <a:off x="5968321" y="2371056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64</xdr:row>
      <xdr:rowOff>123213</xdr:rowOff>
    </xdr:from>
    <xdr:to>
      <xdr:col>8</xdr:col>
      <xdr:colOff>720046</xdr:colOff>
      <xdr:row>64</xdr:row>
      <xdr:rowOff>126813</xdr:rowOff>
    </xdr:to>
    <xdr:sp macro="" textlink="">
      <xdr:nvSpPr>
        <xdr:cNvPr id="10" name="Shape 1064">
          <a:extLst>
            <a:ext uri="{FF2B5EF4-FFF2-40B4-BE49-F238E27FC236}">
              <a16:creationId xmlns:a16="http://schemas.microsoft.com/office/drawing/2014/main" id="{71A34B4A-0852-42DE-9A79-F46A68751F07}"/>
            </a:ext>
          </a:extLst>
        </xdr:cNvPr>
        <xdr:cNvSpPr/>
      </xdr:nvSpPr>
      <xdr:spPr>
        <a:xfrm>
          <a:off x="5968321" y="249493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65</xdr:row>
      <xdr:rowOff>123041</xdr:rowOff>
    </xdr:from>
    <xdr:to>
      <xdr:col>8</xdr:col>
      <xdr:colOff>720046</xdr:colOff>
      <xdr:row>65</xdr:row>
      <xdr:rowOff>126699</xdr:rowOff>
    </xdr:to>
    <xdr:sp macro="" textlink="">
      <xdr:nvSpPr>
        <xdr:cNvPr id="11" name="Shape 1065">
          <a:extLst>
            <a:ext uri="{FF2B5EF4-FFF2-40B4-BE49-F238E27FC236}">
              <a16:creationId xmlns:a16="http://schemas.microsoft.com/office/drawing/2014/main" id="{3762AFE1-66CE-4E73-A3C7-DE8DADCDADC9}"/>
            </a:ext>
          </a:extLst>
        </xdr:cNvPr>
        <xdr:cNvSpPr/>
      </xdr:nvSpPr>
      <xdr:spPr>
        <a:xfrm>
          <a:off x="5968321" y="2618591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66</xdr:row>
      <xdr:rowOff>123156</xdr:rowOff>
    </xdr:from>
    <xdr:to>
      <xdr:col>8</xdr:col>
      <xdr:colOff>720046</xdr:colOff>
      <xdr:row>66</xdr:row>
      <xdr:rowOff>126813</xdr:rowOff>
    </xdr:to>
    <xdr:sp macro="" textlink="">
      <xdr:nvSpPr>
        <xdr:cNvPr id="12" name="Shape 1066">
          <a:extLst>
            <a:ext uri="{FF2B5EF4-FFF2-40B4-BE49-F238E27FC236}">
              <a16:creationId xmlns:a16="http://schemas.microsoft.com/office/drawing/2014/main" id="{771A26F8-96A1-4B6B-80FA-825E3B205CC5}"/>
            </a:ext>
          </a:extLst>
        </xdr:cNvPr>
        <xdr:cNvSpPr/>
      </xdr:nvSpPr>
      <xdr:spPr>
        <a:xfrm>
          <a:off x="5968321" y="274253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67</xdr:row>
      <xdr:rowOff>123041</xdr:rowOff>
    </xdr:from>
    <xdr:to>
      <xdr:col>8</xdr:col>
      <xdr:colOff>720046</xdr:colOff>
      <xdr:row>67</xdr:row>
      <xdr:rowOff>126641</xdr:rowOff>
    </xdr:to>
    <xdr:sp macro="" textlink="">
      <xdr:nvSpPr>
        <xdr:cNvPr id="13" name="Shape 1067">
          <a:extLst>
            <a:ext uri="{FF2B5EF4-FFF2-40B4-BE49-F238E27FC236}">
              <a16:creationId xmlns:a16="http://schemas.microsoft.com/office/drawing/2014/main" id="{71507371-1153-40D9-A68F-1AF4F6F30DC6}"/>
            </a:ext>
          </a:extLst>
        </xdr:cNvPr>
        <xdr:cNvSpPr/>
      </xdr:nvSpPr>
      <xdr:spPr>
        <a:xfrm>
          <a:off x="5968321" y="2866241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68</xdr:row>
      <xdr:rowOff>123213</xdr:rowOff>
    </xdr:from>
    <xdr:to>
      <xdr:col>8</xdr:col>
      <xdr:colOff>720046</xdr:colOff>
      <xdr:row>68</xdr:row>
      <xdr:rowOff>126813</xdr:rowOff>
    </xdr:to>
    <xdr:sp macro="" textlink="">
      <xdr:nvSpPr>
        <xdr:cNvPr id="14" name="Shape 1068">
          <a:extLst>
            <a:ext uri="{FF2B5EF4-FFF2-40B4-BE49-F238E27FC236}">
              <a16:creationId xmlns:a16="http://schemas.microsoft.com/office/drawing/2014/main" id="{B9BB3F3D-277D-4B89-B754-1A4324E8A1A6}"/>
            </a:ext>
          </a:extLst>
        </xdr:cNvPr>
        <xdr:cNvSpPr/>
      </xdr:nvSpPr>
      <xdr:spPr>
        <a:xfrm>
          <a:off x="5968321" y="299023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69</xdr:row>
      <xdr:rowOff>123041</xdr:rowOff>
    </xdr:from>
    <xdr:to>
      <xdr:col>8</xdr:col>
      <xdr:colOff>720046</xdr:colOff>
      <xdr:row>69</xdr:row>
      <xdr:rowOff>126699</xdr:rowOff>
    </xdr:to>
    <xdr:sp macro="" textlink="">
      <xdr:nvSpPr>
        <xdr:cNvPr id="15" name="Shape 1069">
          <a:extLst>
            <a:ext uri="{FF2B5EF4-FFF2-40B4-BE49-F238E27FC236}">
              <a16:creationId xmlns:a16="http://schemas.microsoft.com/office/drawing/2014/main" id="{037301D5-1E79-4E60-8B0A-367A73FABB91}"/>
            </a:ext>
          </a:extLst>
        </xdr:cNvPr>
        <xdr:cNvSpPr/>
      </xdr:nvSpPr>
      <xdr:spPr>
        <a:xfrm>
          <a:off x="5968321" y="3113891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70</xdr:row>
      <xdr:rowOff>123156</xdr:rowOff>
    </xdr:from>
    <xdr:to>
      <xdr:col>8</xdr:col>
      <xdr:colOff>720046</xdr:colOff>
      <xdr:row>70</xdr:row>
      <xdr:rowOff>126813</xdr:rowOff>
    </xdr:to>
    <xdr:sp macro="" textlink="">
      <xdr:nvSpPr>
        <xdr:cNvPr id="16" name="Shape 1070">
          <a:extLst>
            <a:ext uri="{FF2B5EF4-FFF2-40B4-BE49-F238E27FC236}">
              <a16:creationId xmlns:a16="http://schemas.microsoft.com/office/drawing/2014/main" id="{D1C32C0E-72FF-4AF5-A134-F4B9E68E0F99}"/>
            </a:ext>
          </a:extLst>
        </xdr:cNvPr>
        <xdr:cNvSpPr/>
      </xdr:nvSpPr>
      <xdr:spPr>
        <a:xfrm>
          <a:off x="5968321" y="323783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71</xdr:row>
      <xdr:rowOff>123385</xdr:rowOff>
    </xdr:from>
    <xdr:to>
      <xdr:col>8</xdr:col>
      <xdr:colOff>720046</xdr:colOff>
      <xdr:row>71</xdr:row>
      <xdr:rowOff>126985</xdr:rowOff>
    </xdr:to>
    <xdr:sp macro="" textlink="">
      <xdr:nvSpPr>
        <xdr:cNvPr id="17" name="Shape 1071">
          <a:extLst>
            <a:ext uri="{FF2B5EF4-FFF2-40B4-BE49-F238E27FC236}">
              <a16:creationId xmlns:a16="http://schemas.microsoft.com/office/drawing/2014/main" id="{30FFEBE3-01B8-4E75-8647-9674C9519BAB}"/>
            </a:ext>
          </a:extLst>
        </xdr:cNvPr>
        <xdr:cNvSpPr/>
      </xdr:nvSpPr>
      <xdr:spPr>
        <a:xfrm>
          <a:off x="5968321" y="3361885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72</xdr:row>
      <xdr:rowOff>123213</xdr:rowOff>
    </xdr:from>
    <xdr:to>
      <xdr:col>8</xdr:col>
      <xdr:colOff>720046</xdr:colOff>
      <xdr:row>72</xdr:row>
      <xdr:rowOff>126699</xdr:rowOff>
    </xdr:to>
    <xdr:sp macro="" textlink="">
      <xdr:nvSpPr>
        <xdr:cNvPr id="18" name="Shape 1072">
          <a:extLst>
            <a:ext uri="{FF2B5EF4-FFF2-40B4-BE49-F238E27FC236}">
              <a16:creationId xmlns:a16="http://schemas.microsoft.com/office/drawing/2014/main" id="{D7D86AC7-18D2-4075-B51E-0DF03F5EAC7E}"/>
            </a:ext>
          </a:extLst>
        </xdr:cNvPr>
        <xdr:cNvSpPr/>
      </xdr:nvSpPr>
      <xdr:spPr>
        <a:xfrm>
          <a:off x="5968321" y="3485538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73</xdr:row>
      <xdr:rowOff>123156</xdr:rowOff>
    </xdr:from>
    <xdr:to>
      <xdr:col>8</xdr:col>
      <xdr:colOff>720046</xdr:colOff>
      <xdr:row>73</xdr:row>
      <xdr:rowOff>126813</xdr:rowOff>
    </xdr:to>
    <xdr:sp macro="" textlink="">
      <xdr:nvSpPr>
        <xdr:cNvPr id="19" name="Shape 1073">
          <a:extLst>
            <a:ext uri="{FF2B5EF4-FFF2-40B4-BE49-F238E27FC236}">
              <a16:creationId xmlns:a16="http://schemas.microsoft.com/office/drawing/2014/main" id="{561F8AAF-CF19-4476-A18A-33E47A7C0DD9}"/>
            </a:ext>
          </a:extLst>
        </xdr:cNvPr>
        <xdr:cNvSpPr/>
      </xdr:nvSpPr>
      <xdr:spPr>
        <a:xfrm>
          <a:off x="5968321" y="360930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74</xdr:row>
      <xdr:rowOff>123041</xdr:rowOff>
    </xdr:from>
    <xdr:to>
      <xdr:col>8</xdr:col>
      <xdr:colOff>720046</xdr:colOff>
      <xdr:row>74</xdr:row>
      <xdr:rowOff>126641</xdr:rowOff>
    </xdr:to>
    <xdr:sp macro="" textlink="">
      <xdr:nvSpPr>
        <xdr:cNvPr id="20" name="Shape 1074">
          <a:extLst>
            <a:ext uri="{FF2B5EF4-FFF2-40B4-BE49-F238E27FC236}">
              <a16:creationId xmlns:a16="http://schemas.microsoft.com/office/drawing/2014/main" id="{FFAEF3B7-4004-4F4B-9359-1B4300FCF7C6}"/>
            </a:ext>
          </a:extLst>
        </xdr:cNvPr>
        <xdr:cNvSpPr/>
      </xdr:nvSpPr>
      <xdr:spPr>
        <a:xfrm>
          <a:off x="5968321" y="373301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75</xdr:row>
      <xdr:rowOff>123213</xdr:rowOff>
    </xdr:from>
    <xdr:to>
      <xdr:col>8</xdr:col>
      <xdr:colOff>720046</xdr:colOff>
      <xdr:row>75</xdr:row>
      <xdr:rowOff>126813</xdr:rowOff>
    </xdr:to>
    <xdr:sp macro="" textlink="">
      <xdr:nvSpPr>
        <xdr:cNvPr id="21" name="Shape 1075">
          <a:extLst>
            <a:ext uri="{FF2B5EF4-FFF2-40B4-BE49-F238E27FC236}">
              <a16:creationId xmlns:a16="http://schemas.microsoft.com/office/drawing/2014/main" id="{F8401DCD-9293-4954-9017-164F663AC61D}"/>
            </a:ext>
          </a:extLst>
        </xdr:cNvPr>
        <xdr:cNvSpPr/>
      </xdr:nvSpPr>
      <xdr:spPr>
        <a:xfrm>
          <a:off x="5968321" y="385701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76</xdr:row>
      <xdr:rowOff>123041</xdr:rowOff>
    </xdr:from>
    <xdr:to>
      <xdr:col>8</xdr:col>
      <xdr:colOff>720046</xdr:colOff>
      <xdr:row>76</xdr:row>
      <xdr:rowOff>126699</xdr:rowOff>
    </xdr:to>
    <xdr:sp macro="" textlink="">
      <xdr:nvSpPr>
        <xdr:cNvPr id="22" name="Shape 1076">
          <a:extLst>
            <a:ext uri="{FF2B5EF4-FFF2-40B4-BE49-F238E27FC236}">
              <a16:creationId xmlns:a16="http://schemas.microsoft.com/office/drawing/2014/main" id="{3ADA7A9F-B341-41CA-9E21-968D6B4D3A02}"/>
            </a:ext>
          </a:extLst>
        </xdr:cNvPr>
        <xdr:cNvSpPr/>
      </xdr:nvSpPr>
      <xdr:spPr>
        <a:xfrm>
          <a:off x="5968321" y="3980666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77</xdr:row>
      <xdr:rowOff>123156</xdr:rowOff>
    </xdr:from>
    <xdr:to>
      <xdr:col>8</xdr:col>
      <xdr:colOff>720046</xdr:colOff>
      <xdr:row>77</xdr:row>
      <xdr:rowOff>126813</xdr:rowOff>
    </xdr:to>
    <xdr:sp macro="" textlink="">
      <xdr:nvSpPr>
        <xdr:cNvPr id="23" name="Shape 1077">
          <a:extLst>
            <a:ext uri="{FF2B5EF4-FFF2-40B4-BE49-F238E27FC236}">
              <a16:creationId xmlns:a16="http://schemas.microsoft.com/office/drawing/2014/main" id="{19B90C71-229E-41A3-BF4B-E79E7D84B127}"/>
            </a:ext>
          </a:extLst>
        </xdr:cNvPr>
        <xdr:cNvSpPr/>
      </xdr:nvSpPr>
      <xdr:spPr>
        <a:xfrm>
          <a:off x="5968321" y="410460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78</xdr:row>
      <xdr:rowOff>123041</xdr:rowOff>
    </xdr:from>
    <xdr:to>
      <xdr:col>8</xdr:col>
      <xdr:colOff>720046</xdr:colOff>
      <xdr:row>78</xdr:row>
      <xdr:rowOff>126641</xdr:rowOff>
    </xdr:to>
    <xdr:sp macro="" textlink="">
      <xdr:nvSpPr>
        <xdr:cNvPr id="24" name="Shape 1078">
          <a:extLst>
            <a:ext uri="{FF2B5EF4-FFF2-40B4-BE49-F238E27FC236}">
              <a16:creationId xmlns:a16="http://schemas.microsoft.com/office/drawing/2014/main" id="{3C147A05-F020-4842-951C-20D2F7D4BDE9}"/>
            </a:ext>
          </a:extLst>
        </xdr:cNvPr>
        <xdr:cNvSpPr/>
      </xdr:nvSpPr>
      <xdr:spPr>
        <a:xfrm>
          <a:off x="5968321" y="422831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79</xdr:row>
      <xdr:rowOff>123213</xdr:rowOff>
    </xdr:from>
    <xdr:to>
      <xdr:col>8</xdr:col>
      <xdr:colOff>720046</xdr:colOff>
      <xdr:row>79</xdr:row>
      <xdr:rowOff>126813</xdr:rowOff>
    </xdr:to>
    <xdr:sp macro="" textlink="">
      <xdr:nvSpPr>
        <xdr:cNvPr id="25" name="Shape 1079">
          <a:extLst>
            <a:ext uri="{FF2B5EF4-FFF2-40B4-BE49-F238E27FC236}">
              <a16:creationId xmlns:a16="http://schemas.microsoft.com/office/drawing/2014/main" id="{30FD6E2A-6B4A-49D3-ABF0-8542F9EBDB1F}"/>
            </a:ext>
          </a:extLst>
        </xdr:cNvPr>
        <xdr:cNvSpPr/>
      </xdr:nvSpPr>
      <xdr:spPr>
        <a:xfrm>
          <a:off x="5968321" y="435231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80</xdr:row>
      <xdr:rowOff>123270</xdr:rowOff>
    </xdr:from>
    <xdr:to>
      <xdr:col>8</xdr:col>
      <xdr:colOff>720046</xdr:colOff>
      <xdr:row>80</xdr:row>
      <xdr:rowOff>126928</xdr:rowOff>
    </xdr:to>
    <xdr:sp macro="" textlink="">
      <xdr:nvSpPr>
        <xdr:cNvPr id="26" name="Shape 1080">
          <a:extLst>
            <a:ext uri="{FF2B5EF4-FFF2-40B4-BE49-F238E27FC236}">
              <a16:creationId xmlns:a16="http://schemas.microsoft.com/office/drawing/2014/main" id="{7BC41FF3-932C-4BB8-BD94-AD75AD025FA5}"/>
            </a:ext>
          </a:extLst>
        </xdr:cNvPr>
        <xdr:cNvSpPr/>
      </xdr:nvSpPr>
      <xdr:spPr>
        <a:xfrm>
          <a:off x="5968321" y="4476195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81</xdr:row>
      <xdr:rowOff>123156</xdr:rowOff>
    </xdr:from>
    <xdr:to>
      <xdr:col>8</xdr:col>
      <xdr:colOff>720046</xdr:colOff>
      <xdr:row>81</xdr:row>
      <xdr:rowOff>126641</xdr:rowOff>
    </xdr:to>
    <xdr:sp macro="" textlink="">
      <xdr:nvSpPr>
        <xdr:cNvPr id="27" name="Shape 1081">
          <a:extLst>
            <a:ext uri="{FF2B5EF4-FFF2-40B4-BE49-F238E27FC236}">
              <a16:creationId xmlns:a16="http://schemas.microsoft.com/office/drawing/2014/main" id="{883C0B70-4141-43E0-91F2-02EA4E30C865}"/>
            </a:ext>
          </a:extLst>
        </xdr:cNvPr>
        <xdr:cNvSpPr/>
      </xdr:nvSpPr>
      <xdr:spPr>
        <a:xfrm>
          <a:off x="5968321" y="4599906"/>
          <a:ext cx="0" cy="348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82</xdr:row>
      <xdr:rowOff>123213</xdr:rowOff>
    </xdr:from>
    <xdr:to>
      <xdr:col>8</xdr:col>
      <xdr:colOff>720046</xdr:colOff>
      <xdr:row>82</xdr:row>
      <xdr:rowOff>126813</xdr:rowOff>
    </xdr:to>
    <xdr:sp macro="" textlink="">
      <xdr:nvSpPr>
        <xdr:cNvPr id="28" name="Shape 1082">
          <a:extLst>
            <a:ext uri="{FF2B5EF4-FFF2-40B4-BE49-F238E27FC236}">
              <a16:creationId xmlns:a16="http://schemas.microsoft.com/office/drawing/2014/main" id="{05E9BBD4-8A8C-4297-BBCA-DA985D8C5BEE}"/>
            </a:ext>
          </a:extLst>
        </xdr:cNvPr>
        <xdr:cNvSpPr/>
      </xdr:nvSpPr>
      <xdr:spPr>
        <a:xfrm>
          <a:off x="5968321" y="472378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83</xdr:row>
      <xdr:rowOff>123041</xdr:rowOff>
    </xdr:from>
    <xdr:to>
      <xdr:col>8</xdr:col>
      <xdr:colOff>720046</xdr:colOff>
      <xdr:row>83</xdr:row>
      <xdr:rowOff>126698</xdr:rowOff>
    </xdr:to>
    <xdr:sp macro="" textlink="">
      <xdr:nvSpPr>
        <xdr:cNvPr id="29" name="Shape 1083">
          <a:extLst>
            <a:ext uri="{FF2B5EF4-FFF2-40B4-BE49-F238E27FC236}">
              <a16:creationId xmlns:a16="http://schemas.microsoft.com/office/drawing/2014/main" id="{2E0DDF87-9406-4EB2-AD0E-7245BD6F342F}"/>
            </a:ext>
          </a:extLst>
        </xdr:cNvPr>
        <xdr:cNvSpPr/>
      </xdr:nvSpPr>
      <xdr:spPr>
        <a:xfrm>
          <a:off x="5968321" y="484744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84</xdr:row>
      <xdr:rowOff>123156</xdr:rowOff>
    </xdr:from>
    <xdr:to>
      <xdr:col>8</xdr:col>
      <xdr:colOff>720046</xdr:colOff>
      <xdr:row>84</xdr:row>
      <xdr:rowOff>126813</xdr:rowOff>
    </xdr:to>
    <xdr:sp macro="" textlink="">
      <xdr:nvSpPr>
        <xdr:cNvPr id="30" name="Shape 1084">
          <a:extLst>
            <a:ext uri="{FF2B5EF4-FFF2-40B4-BE49-F238E27FC236}">
              <a16:creationId xmlns:a16="http://schemas.microsoft.com/office/drawing/2014/main" id="{95EC75C0-6D3A-4209-B744-BBD8D185A449}"/>
            </a:ext>
          </a:extLst>
        </xdr:cNvPr>
        <xdr:cNvSpPr/>
      </xdr:nvSpPr>
      <xdr:spPr>
        <a:xfrm>
          <a:off x="5968321" y="497138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85</xdr:row>
      <xdr:rowOff>123041</xdr:rowOff>
    </xdr:from>
    <xdr:to>
      <xdr:col>8</xdr:col>
      <xdr:colOff>720046</xdr:colOff>
      <xdr:row>85</xdr:row>
      <xdr:rowOff>126641</xdr:rowOff>
    </xdr:to>
    <xdr:sp macro="" textlink="">
      <xdr:nvSpPr>
        <xdr:cNvPr id="31" name="Shape 1085">
          <a:extLst>
            <a:ext uri="{FF2B5EF4-FFF2-40B4-BE49-F238E27FC236}">
              <a16:creationId xmlns:a16="http://schemas.microsoft.com/office/drawing/2014/main" id="{C492295B-7F19-406F-B65C-8F9A3B198AA6}"/>
            </a:ext>
          </a:extLst>
        </xdr:cNvPr>
        <xdr:cNvSpPr/>
      </xdr:nvSpPr>
      <xdr:spPr>
        <a:xfrm>
          <a:off x="5968321" y="5095091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86</xdr:row>
      <xdr:rowOff>123213</xdr:rowOff>
    </xdr:from>
    <xdr:to>
      <xdr:col>8</xdr:col>
      <xdr:colOff>720046</xdr:colOff>
      <xdr:row>86</xdr:row>
      <xdr:rowOff>126813</xdr:rowOff>
    </xdr:to>
    <xdr:sp macro="" textlink="">
      <xdr:nvSpPr>
        <xdr:cNvPr id="32" name="Shape 1086">
          <a:extLst>
            <a:ext uri="{FF2B5EF4-FFF2-40B4-BE49-F238E27FC236}">
              <a16:creationId xmlns:a16="http://schemas.microsoft.com/office/drawing/2014/main" id="{40B4339D-0D53-443B-8306-1E5AD21B6E8D}"/>
            </a:ext>
          </a:extLst>
        </xdr:cNvPr>
        <xdr:cNvSpPr/>
      </xdr:nvSpPr>
      <xdr:spPr>
        <a:xfrm>
          <a:off x="5968321" y="521908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87</xdr:row>
      <xdr:rowOff>123041</xdr:rowOff>
    </xdr:from>
    <xdr:to>
      <xdr:col>8</xdr:col>
      <xdr:colOff>720046</xdr:colOff>
      <xdr:row>87</xdr:row>
      <xdr:rowOff>126698</xdr:rowOff>
    </xdr:to>
    <xdr:sp macro="" textlink="">
      <xdr:nvSpPr>
        <xdr:cNvPr id="33" name="Shape 1087">
          <a:extLst>
            <a:ext uri="{FF2B5EF4-FFF2-40B4-BE49-F238E27FC236}">
              <a16:creationId xmlns:a16="http://schemas.microsoft.com/office/drawing/2014/main" id="{F196851B-8429-42F9-91DE-4868A6A02EBD}"/>
            </a:ext>
          </a:extLst>
        </xdr:cNvPr>
        <xdr:cNvSpPr/>
      </xdr:nvSpPr>
      <xdr:spPr>
        <a:xfrm>
          <a:off x="5968321" y="534274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88</xdr:row>
      <xdr:rowOff>123156</xdr:rowOff>
    </xdr:from>
    <xdr:to>
      <xdr:col>8</xdr:col>
      <xdr:colOff>720046</xdr:colOff>
      <xdr:row>88</xdr:row>
      <xdr:rowOff>126813</xdr:rowOff>
    </xdr:to>
    <xdr:sp macro="" textlink="">
      <xdr:nvSpPr>
        <xdr:cNvPr id="34" name="Shape 1088">
          <a:extLst>
            <a:ext uri="{FF2B5EF4-FFF2-40B4-BE49-F238E27FC236}">
              <a16:creationId xmlns:a16="http://schemas.microsoft.com/office/drawing/2014/main" id="{43A715C3-0159-4598-AB5E-23D468B562C3}"/>
            </a:ext>
          </a:extLst>
        </xdr:cNvPr>
        <xdr:cNvSpPr/>
      </xdr:nvSpPr>
      <xdr:spPr>
        <a:xfrm>
          <a:off x="5968321" y="546668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89</xdr:row>
      <xdr:rowOff>123385</xdr:rowOff>
    </xdr:from>
    <xdr:to>
      <xdr:col>8</xdr:col>
      <xdr:colOff>720046</xdr:colOff>
      <xdr:row>89</xdr:row>
      <xdr:rowOff>126985</xdr:rowOff>
    </xdr:to>
    <xdr:sp macro="" textlink="">
      <xdr:nvSpPr>
        <xdr:cNvPr id="35" name="Shape 1089">
          <a:extLst>
            <a:ext uri="{FF2B5EF4-FFF2-40B4-BE49-F238E27FC236}">
              <a16:creationId xmlns:a16="http://schemas.microsoft.com/office/drawing/2014/main" id="{AAEBF85D-CF91-4BE5-BF4B-1BF0B1C712A0}"/>
            </a:ext>
          </a:extLst>
        </xdr:cNvPr>
        <xdr:cNvSpPr/>
      </xdr:nvSpPr>
      <xdr:spPr>
        <a:xfrm>
          <a:off x="5968321" y="5590735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90</xdr:row>
      <xdr:rowOff>123213</xdr:rowOff>
    </xdr:from>
    <xdr:to>
      <xdr:col>8</xdr:col>
      <xdr:colOff>720046</xdr:colOff>
      <xdr:row>90</xdr:row>
      <xdr:rowOff>126699</xdr:rowOff>
    </xdr:to>
    <xdr:sp macro="" textlink="">
      <xdr:nvSpPr>
        <xdr:cNvPr id="36" name="Shape 1090">
          <a:extLst>
            <a:ext uri="{FF2B5EF4-FFF2-40B4-BE49-F238E27FC236}">
              <a16:creationId xmlns:a16="http://schemas.microsoft.com/office/drawing/2014/main" id="{9EEE873B-B06F-4425-BBE6-7CDB01A1B7D1}"/>
            </a:ext>
          </a:extLst>
        </xdr:cNvPr>
        <xdr:cNvSpPr/>
      </xdr:nvSpPr>
      <xdr:spPr>
        <a:xfrm>
          <a:off x="5968321" y="5714388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91</xdr:row>
      <xdr:rowOff>123156</xdr:rowOff>
    </xdr:from>
    <xdr:to>
      <xdr:col>8</xdr:col>
      <xdr:colOff>720046</xdr:colOff>
      <xdr:row>91</xdr:row>
      <xdr:rowOff>126813</xdr:rowOff>
    </xdr:to>
    <xdr:sp macro="" textlink="">
      <xdr:nvSpPr>
        <xdr:cNvPr id="37" name="Shape 1091">
          <a:extLst>
            <a:ext uri="{FF2B5EF4-FFF2-40B4-BE49-F238E27FC236}">
              <a16:creationId xmlns:a16="http://schemas.microsoft.com/office/drawing/2014/main" id="{8A8433BA-11E1-4B29-9302-4D85F5E1C443}"/>
            </a:ext>
          </a:extLst>
        </xdr:cNvPr>
        <xdr:cNvSpPr/>
      </xdr:nvSpPr>
      <xdr:spPr>
        <a:xfrm>
          <a:off x="5968321" y="58381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92</xdr:row>
      <xdr:rowOff>123041</xdr:rowOff>
    </xdr:from>
    <xdr:to>
      <xdr:col>8</xdr:col>
      <xdr:colOff>720046</xdr:colOff>
      <xdr:row>92</xdr:row>
      <xdr:rowOff>126641</xdr:rowOff>
    </xdr:to>
    <xdr:sp macro="" textlink="">
      <xdr:nvSpPr>
        <xdr:cNvPr id="38" name="Shape 1092">
          <a:extLst>
            <a:ext uri="{FF2B5EF4-FFF2-40B4-BE49-F238E27FC236}">
              <a16:creationId xmlns:a16="http://schemas.microsoft.com/office/drawing/2014/main" id="{A91616E7-0ED5-48EF-BFF9-DA2438207D6C}"/>
            </a:ext>
          </a:extLst>
        </xdr:cNvPr>
        <xdr:cNvSpPr/>
      </xdr:nvSpPr>
      <xdr:spPr>
        <a:xfrm>
          <a:off x="5968321" y="596186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93</xdr:row>
      <xdr:rowOff>123213</xdr:rowOff>
    </xdr:from>
    <xdr:to>
      <xdr:col>8</xdr:col>
      <xdr:colOff>720046</xdr:colOff>
      <xdr:row>93</xdr:row>
      <xdr:rowOff>126813</xdr:rowOff>
    </xdr:to>
    <xdr:sp macro="" textlink="">
      <xdr:nvSpPr>
        <xdr:cNvPr id="39" name="Shape 1093">
          <a:extLst>
            <a:ext uri="{FF2B5EF4-FFF2-40B4-BE49-F238E27FC236}">
              <a16:creationId xmlns:a16="http://schemas.microsoft.com/office/drawing/2014/main" id="{FE0C19C7-44AA-4F5E-8C13-AC0D60C07766}"/>
            </a:ext>
          </a:extLst>
        </xdr:cNvPr>
        <xdr:cNvSpPr/>
      </xdr:nvSpPr>
      <xdr:spPr>
        <a:xfrm>
          <a:off x="5968321" y="608586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94</xdr:row>
      <xdr:rowOff>123041</xdr:rowOff>
    </xdr:from>
    <xdr:to>
      <xdr:col>8</xdr:col>
      <xdr:colOff>720046</xdr:colOff>
      <xdr:row>94</xdr:row>
      <xdr:rowOff>126698</xdr:rowOff>
    </xdr:to>
    <xdr:sp macro="" textlink="">
      <xdr:nvSpPr>
        <xdr:cNvPr id="40" name="Shape 1094">
          <a:extLst>
            <a:ext uri="{FF2B5EF4-FFF2-40B4-BE49-F238E27FC236}">
              <a16:creationId xmlns:a16="http://schemas.microsoft.com/office/drawing/2014/main" id="{1816B088-2952-4177-B783-F2B9490917AD}"/>
            </a:ext>
          </a:extLst>
        </xdr:cNvPr>
        <xdr:cNvSpPr/>
      </xdr:nvSpPr>
      <xdr:spPr>
        <a:xfrm>
          <a:off x="5968321" y="620951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95</xdr:row>
      <xdr:rowOff>123156</xdr:rowOff>
    </xdr:from>
    <xdr:to>
      <xdr:col>8</xdr:col>
      <xdr:colOff>720046</xdr:colOff>
      <xdr:row>95</xdr:row>
      <xdr:rowOff>126813</xdr:rowOff>
    </xdr:to>
    <xdr:sp macro="" textlink="">
      <xdr:nvSpPr>
        <xdr:cNvPr id="41" name="Shape 1095">
          <a:extLst>
            <a:ext uri="{FF2B5EF4-FFF2-40B4-BE49-F238E27FC236}">
              <a16:creationId xmlns:a16="http://schemas.microsoft.com/office/drawing/2014/main" id="{8A372C3B-9166-4809-A822-94E7B51916B7}"/>
            </a:ext>
          </a:extLst>
        </xdr:cNvPr>
        <xdr:cNvSpPr/>
      </xdr:nvSpPr>
      <xdr:spPr>
        <a:xfrm>
          <a:off x="5968321" y="63334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96</xdr:row>
      <xdr:rowOff>123041</xdr:rowOff>
    </xdr:from>
    <xdr:to>
      <xdr:col>8</xdr:col>
      <xdr:colOff>720046</xdr:colOff>
      <xdr:row>96</xdr:row>
      <xdr:rowOff>126641</xdr:rowOff>
    </xdr:to>
    <xdr:sp macro="" textlink="">
      <xdr:nvSpPr>
        <xdr:cNvPr id="42" name="Shape 1096">
          <a:extLst>
            <a:ext uri="{FF2B5EF4-FFF2-40B4-BE49-F238E27FC236}">
              <a16:creationId xmlns:a16="http://schemas.microsoft.com/office/drawing/2014/main" id="{CF12A735-2D02-4FD5-8F69-B6217D2F724B}"/>
            </a:ext>
          </a:extLst>
        </xdr:cNvPr>
        <xdr:cNvSpPr/>
      </xdr:nvSpPr>
      <xdr:spPr>
        <a:xfrm>
          <a:off x="5968321" y="645716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97</xdr:row>
      <xdr:rowOff>123213</xdr:rowOff>
    </xdr:from>
    <xdr:to>
      <xdr:col>8</xdr:col>
      <xdr:colOff>720046</xdr:colOff>
      <xdr:row>97</xdr:row>
      <xdr:rowOff>126836</xdr:rowOff>
    </xdr:to>
    <xdr:sp macro="" textlink="">
      <xdr:nvSpPr>
        <xdr:cNvPr id="43" name="Shape 1097">
          <a:extLst>
            <a:ext uri="{FF2B5EF4-FFF2-40B4-BE49-F238E27FC236}">
              <a16:creationId xmlns:a16="http://schemas.microsoft.com/office/drawing/2014/main" id="{C5109A7F-E148-42AD-B0C8-794F10561985}"/>
            </a:ext>
          </a:extLst>
        </xdr:cNvPr>
        <xdr:cNvSpPr/>
      </xdr:nvSpPr>
      <xdr:spPr>
        <a:xfrm>
          <a:off x="5968321" y="6581163"/>
          <a:ext cx="0" cy="3623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98</xdr:row>
      <xdr:rowOff>123305</xdr:rowOff>
    </xdr:from>
    <xdr:to>
      <xdr:col>8</xdr:col>
      <xdr:colOff>720046</xdr:colOff>
      <xdr:row>98</xdr:row>
      <xdr:rowOff>126956</xdr:rowOff>
    </xdr:to>
    <xdr:sp macro="" textlink="">
      <xdr:nvSpPr>
        <xdr:cNvPr id="44" name="Shape 1098">
          <a:extLst>
            <a:ext uri="{FF2B5EF4-FFF2-40B4-BE49-F238E27FC236}">
              <a16:creationId xmlns:a16="http://schemas.microsoft.com/office/drawing/2014/main" id="{148ABE01-DA62-419E-A454-D004A811172C}"/>
            </a:ext>
          </a:extLst>
        </xdr:cNvPr>
        <xdr:cNvSpPr/>
      </xdr:nvSpPr>
      <xdr:spPr>
        <a:xfrm>
          <a:off x="5968321" y="6705080"/>
          <a:ext cx="0" cy="3651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99</xdr:row>
      <xdr:rowOff>123185</xdr:rowOff>
    </xdr:from>
    <xdr:to>
      <xdr:col>8</xdr:col>
      <xdr:colOff>720046</xdr:colOff>
      <xdr:row>99</xdr:row>
      <xdr:rowOff>126670</xdr:rowOff>
    </xdr:to>
    <xdr:sp macro="" textlink="">
      <xdr:nvSpPr>
        <xdr:cNvPr id="45" name="Shape 1099">
          <a:extLst>
            <a:ext uri="{FF2B5EF4-FFF2-40B4-BE49-F238E27FC236}">
              <a16:creationId xmlns:a16="http://schemas.microsoft.com/office/drawing/2014/main" id="{6B55DB89-C36A-478A-B480-B70FE31230F2}"/>
            </a:ext>
          </a:extLst>
        </xdr:cNvPr>
        <xdr:cNvSpPr/>
      </xdr:nvSpPr>
      <xdr:spPr>
        <a:xfrm>
          <a:off x="5968321" y="6828785"/>
          <a:ext cx="0" cy="348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100</xdr:row>
      <xdr:rowOff>123184</xdr:rowOff>
    </xdr:from>
    <xdr:to>
      <xdr:col>8</xdr:col>
      <xdr:colOff>720046</xdr:colOff>
      <xdr:row>100</xdr:row>
      <xdr:rowOff>126813</xdr:rowOff>
    </xdr:to>
    <xdr:sp macro="" textlink="">
      <xdr:nvSpPr>
        <xdr:cNvPr id="46" name="Shape 1100">
          <a:extLst>
            <a:ext uri="{FF2B5EF4-FFF2-40B4-BE49-F238E27FC236}">
              <a16:creationId xmlns:a16="http://schemas.microsoft.com/office/drawing/2014/main" id="{69500C65-21DD-4890-8F97-8D52C3E0EC48}"/>
            </a:ext>
          </a:extLst>
        </xdr:cNvPr>
        <xdr:cNvSpPr/>
      </xdr:nvSpPr>
      <xdr:spPr>
        <a:xfrm>
          <a:off x="5968321" y="695260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101</xdr:row>
      <xdr:rowOff>123041</xdr:rowOff>
    </xdr:from>
    <xdr:to>
      <xdr:col>8</xdr:col>
      <xdr:colOff>720046</xdr:colOff>
      <xdr:row>101</xdr:row>
      <xdr:rowOff>126670</xdr:rowOff>
    </xdr:to>
    <xdr:sp macro="" textlink="">
      <xdr:nvSpPr>
        <xdr:cNvPr id="47" name="Shape 1101">
          <a:extLst>
            <a:ext uri="{FF2B5EF4-FFF2-40B4-BE49-F238E27FC236}">
              <a16:creationId xmlns:a16="http://schemas.microsoft.com/office/drawing/2014/main" id="{70957CBE-FD4E-4D47-B66F-6B91B4410055}"/>
            </a:ext>
          </a:extLst>
        </xdr:cNvPr>
        <xdr:cNvSpPr/>
      </xdr:nvSpPr>
      <xdr:spPr>
        <a:xfrm>
          <a:off x="5968321" y="7076291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102</xdr:row>
      <xdr:rowOff>123184</xdr:rowOff>
    </xdr:from>
    <xdr:to>
      <xdr:col>8</xdr:col>
      <xdr:colOff>720046</xdr:colOff>
      <xdr:row>102</xdr:row>
      <xdr:rowOff>126813</xdr:rowOff>
    </xdr:to>
    <xdr:sp macro="" textlink="">
      <xdr:nvSpPr>
        <xdr:cNvPr id="48" name="Shape 1102">
          <a:extLst>
            <a:ext uri="{FF2B5EF4-FFF2-40B4-BE49-F238E27FC236}">
              <a16:creationId xmlns:a16="http://schemas.microsoft.com/office/drawing/2014/main" id="{D255A019-EBBA-46B5-9006-F0637E6F8DE4}"/>
            </a:ext>
          </a:extLst>
        </xdr:cNvPr>
        <xdr:cNvSpPr/>
      </xdr:nvSpPr>
      <xdr:spPr>
        <a:xfrm>
          <a:off x="5968321" y="720025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103</xdr:row>
      <xdr:rowOff>123041</xdr:rowOff>
    </xdr:from>
    <xdr:to>
      <xdr:col>8</xdr:col>
      <xdr:colOff>720046</xdr:colOff>
      <xdr:row>103</xdr:row>
      <xdr:rowOff>126670</xdr:rowOff>
    </xdr:to>
    <xdr:sp macro="" textlink="">
      <xdr:nvSpPr>
        <xdr:cNvPr id="49" name="Shape 1103">
          <a:extLst>
            <a:ext uri="{FF2B5EF4-FFF2-40B4-BE49-F238E27FC236}">
              <a16:creationId xmlns:a16="http://schemas.microsoft.com/office/drawing/2014/main" id="{DB985A14-66FD-46C0-B08A-448BC25D8CF1}"/>
            </a:ext>
          </a:extLst>
        </xdr:cNvPr>
        <xdr:cNvSpPr/>
      </xdr:nvSpPr>
      <xdr:spPr>
        <a:xfrm>
          <a:off x="5968321" y="7323941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104</xdr:row>
      <xdr:rowOff>123184</xdr:rowOff>
    </xdr:from>
    <xdr:to>
      <xdr:col>8</xdr:col>
      <xdr:colOff>720046</xdr:colOff>
      <xdr:row>104</xdr:row>
      <xdr:rowOff>126813</xdr:rowOff>
    </xdr:to>
    <xdr:sp macro="" textlink="">
      <xdr:nvSpPr>
        <xdr:cNvPr id="50" name="Shape 1104">
          <a:extLst>
            <a:ext uri="{FF2B5EF4-FFF2-40B4-BE49-F238E27FC236}">
              <a16:creationId xmlns:a16="http://schemas.microsoft.com/office/drawing/2014/main" id="{F9E31A28-ECBE-42D7-B3BF-CA66FA2AB490}"/>
            </a:ext>
          </a:extLst>
        </xdr:cNvPr>
        <xdr:cNvSpPr/>
      </xdr:nvSpPr>
      <xdr:spPr>
        <a:xfrm>
          <a:off x="5968321" y="744790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105</xdr:row>
      <xdr:rowOff>123041</xdr:rowOff>
    </xdr:from>
    <xdr:to>
      <xdr:col>8</xdr:col>
      <xdr:colOff>720046</xdr:colOff>
      <xdr:row>105</xdr:row>
      <xdr:rowOff>126671</xdr:rowOff>
    </xdr:to>
    <xdr:sp macro="" textlink="">
      <xdr:nvSpPr>
        <xdr:cNvPr id="51" name="Shape 1105">
          <a:extLst>
            <a:ext uri="{FF2B5EF4-FFF2-40B4-BE49-F238E27FC236}">
              <a16:creationId xmlns:a16="http://schemas.microsoft.com/office/drawing/2014/main" id="{B54AE3AA-8CCE-41D6-8D61-8A14D0417922}"/>
            </a:ext>
          </a:extLst>
        </xdr:cNvPr>
        <xdr:cNvSpPr/>
      </xdr:nvSpPr>
      <xdr:spPr>
        <a:xfrm>
          <a:off x="5968321" y="7571591"/>
          <a:ext cx="0" cy="363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oneCellAnchor>
    <xdr:from>
      <xdr:col>8</xdr:col>
      <xdr:colOff>720046</xdr:colOff>
      <xdr:row>106</xdr:row>
      <xdr:rowOff>123183</xdr:rowOff>
    </xdr:from>
    <xdr:ext cx="0" cy="8890"/>
    <xdr:sp macro="" textlink="">
      <xdr:nvSpPr>
        <xdr:cNvPr id="52" name="Shape 1106">
          <a:extLst>
            <a:ext uri="{FF2B5EF4-FFF2-40B4-BE49-F238E27FC236}">
              <a16:creationId xmlns:a16="http://schemas.microsoft.com/office/drawing/2014/main" id="{4B2E4D51-0EB4-48A8-87C5-89FFE0B49C8C}"/>
            </a:ext>
          </a:extLst>
        </xdr:cNvPr>
        <xdr:cNvSpPr/>
      </xdr:nvSpPr>
      <xdr:spPr>
        <a:xfrm>
          <a:off x="5968321" y="7695558"/>
          <a:ext cx="0" cy="889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0"/>
              </a:moveTo>
              <a:lnTo>
                <a:pt x="0" y="8587"/>
              </a:lnTo>
              <a:lnTo>
                <a:pt x="0" y="0"/>
              </a:lnTo>
              <a:close/>
            </a:path>
          </a:pathLst>
        </a:custGeom>
        <a:solidFill>
          <a:srgbClr val="DADCDD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0</xdr:rowOff>
    </xdr:from>
    <xdr:to>
      <xdr:col>11</xdr:col>
      <xdr:colOff>585273</xdr:colOff>
      <xdr:row>61</xdr:row>
      <xdr:rowOff>46186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9F00F1-4415-4B70-B38D-DEB4F224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43000"/>
          <a:ext cx="7128948" cy="10523686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219074</xdr:colOff>
      <xdr:row>5</xdr:row>
      <xdr:rowOff>88702</xdr:rowOff>
    </xdr:from>
    <xdr:to>
      <xdr:col>22</xdr:col>
      <xdr:colOff>408637</xdr:colOff>
      <xdr:row>33</xdr:row>
      <xdr:rowOff>65883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AD4966-B817-4604-A794-87DB7644E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4274" y="1041202"/>
          <a:ext cx="6285563" cy="5311181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33</xdr:row>
      <xdr:rowOff>171450</xdr:rowOff>
    </xdr:from>
    <xdr:to>
      <xdr:col>22</xdr:col>
      <xdr:colOff>288757</xdr:colOff>
      <xdr:row>64</xdr:row>
      <xdr:rowOff>161019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5EB28A-A05C-4F4D-A191-BF2DE6A0D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6457950"/>
          <a:ext cx="6251407" cy="58950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19050</xdr:rowOff>
    </xdr:from>
    <xdr:to>
      <xdr:col>7</xdr:col>
      <xdr:colOff>418355</xdr:colOff>
      <xdr:row>8</xdr:row>
      <xdr:rowOff>1180257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40005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</xdr:row>
      <xdr:rowOff>133350</xdr:rowOff>
    </xdr:from>
    <xdr:to>
      <xdr:col>1</xdr:col>
      <xdr:colOff>4438650</xdr:colOff>
      <xdr:row>8</xdr:row>
      <xdr:rowOff>1719191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6096000"/>
          <a:ext cx="4381500" cy="158584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1295400</xdr:colOff>
      <xdr:row>14</xdr:row>
      <xdr:rowOff>76200</xdr:rowOff>
    </xdr:from>
    <xdr:to>
      <xdr:col>2</xdr:col>
      <xdr:colOff>751740</xdr:colOff>
      <xdr:row>58</xdr:row>
      <xdr:rowOff>27533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A3C8DC-42BD-4F59-9DC3-4F72EDD2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8763000"/>
          <a:ext cx="5876190" cy="8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44</xdr:row>
      <xdr:rowOff>85725</xdr:rowOff>
    </xdr:from>
    <xdr:to>
      <xdr:col>7</xdr:col>
      <xdr:colOff>885825</xdr:colOff>
      <xdr:row>58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EA58F-3C19-4374-B8D0-E323AB1F0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44</xdr:row>
      <xdr:rowOff>85725</xdr:rowOff>
    </xdr:from>
    <xdr:to>
      <xdr:col>12</xdr:col>
      <xdr:colOff>885825</xdr:colOff>
      <xdr:row>58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DA79C-C3C7-44A3-BE30-6D6FA012A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44</xdr:row>
      <xdr:rowOff>85725</xdr:rowOff>
    </xdr:from>
    <xdr:to>
      <xdr:col>12</xdr:col>
      <xdr:colOff>885825</xdr:colOff>
      <xdr:row>58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06D48-69B6-4053-A2CF-60EF5079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717176</xdr:colOff>
      <xdr:row>19</xdr:row>
      <xdr:rowOff>89649</xdr:rowOff>
    </xdr:from>
    <xdr:to>
      <xdr:col>7</xdr:col>
      <xdr:colOff>129254</xdr:colOff>
      <xdr:row>57</xdr:row>
      <xdr:rowOff>31601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57628-1EEB-4C4A-9247-F2C66495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3411" y="4112561"/>
          <a:ext cx="5866667" cy="7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179294</xdr:rowOff>
    </xdr:from>
    <xdr:to>
      <xdr:col>3</xdr:col>
      <xdr:colOff>1064342</xdr:colOff>
      <xdr:row>51</xdr:row>
      <xdr:rowOff>111794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A3824B-BBAD-4490-BFFA-D58F86CC3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30706"/>
          <a:ext cx="6219048" cy="66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1066800</xdr:colOff>
      <xdr:row>15</xdr:row>
      <xdr:rowOff>57150</xdr:rowOff>
    </xdr:from>
    <xdr:to>
      <xdr:col>3</xdr:col>
      <xdr:colOff>1524000</xdr:colOff>
      <xdr:row>24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1676400" y="2914650"/>
          <a:ext cx="32004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-631701234*0.2 =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-126340246.8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5</xdr:col>
      <xdr:colOff>514350</xdr:colOff>
      <xdr:row>3</xdr:row>
      <xdr:rowOff>171450</xdr:rowOff>
    </xdr:from>
    <xdr:to>
      <xdr:col>6</xdr:col>
      <xdr:colOff>418464</xdr:colOff>
      <xdr:row>26</xdr:row>
      <xdr:rowOff>75664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742950"/>
          <a:ext cx="5085714" cy="4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496376</xdr:colOff>
      <xdr:row>3</xdr:row>
      <xdr:rowOff>0</xdr:rowOff>
    </xdr:from>
    <xdr:to>
      <xdr:col>14</xdr:col>
      <xdr:colOff>433349</xdr:colOff>
      <xdr:row>28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9C6FCC-8F68-4A64-8212-72782A080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93126" y="571500"/>
          <a:ext cx="4813773" cy="487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20" t="s">
        <v>11</v>
      </c>
      <c r="B2" s="19" t="s">
        <v>85</v>
      </c>
    </row>
    <row r="3" spans="1:2" x14ac:dyDescent="0.25">
      <c r="A3" s="20" t="s">
        <v>13</v>
      </c>
      <c r="B3" s="19" t="s">
        <v>12</v>
      </c>
    </row>
    <row r="4" spans="1:2" x14ac:dyDescent="0.25">
      <c r="A4" s="20" t="s">
        <v>15</v>
      </c>
      <c r="B4" s="19" t="s">
        <v>14</v>
      </c>
    </row>
    <row r="5" spans="1:2" x14ac:dyDescent="0.25">
      <c r="A5" s="20" t="s">
        <v>17</v>
      </c>
      <c r="B5" s="19" t="s">
        <v>16</v>
      </c>
    </row>
    <row r="6" spans="1:2" x14ac:dyDescent="0.25">
      <c r="A6" s="20" t="s">
        <v>19</v>
      </c>
      <c r="B6" s="19" t="s">
        <v>18</v>
      </c>
    </row>
    <row r="7" spans="1:2" x14ac:dyDescent="0.25">
      <c r="A7" s="20" t="s">
        <v>21</v>
      </c>
      <c r="B7" s="19" t="s">
        <v>20</v>
      </c>
    </row>
    <row r="8" spans="1:2" x14ac:dyDescent="0.25">
      <c r="A8" s="20" t="s">
        <v>23</v>
      </c>
      <c r="B8" s="19" t="s">
        <v>86</v>
      </c>
    </row>
    <row r="9" spans="1:2" x14ac:dyDescent="0.25">
      <c r="A9" s="20" t="s">
        <v>24</v>
      </c>
      <c r="B9" s="19" t="s">
        <v>22</v>
      </c>
    </row>
    <row r="10" spans="1:2" x14ac:dyDescent="0.25">
      <c r="A10" s="20" t="s">
        <v>26</v>
      </c>
      <c r="B10" s="19" t="s">
        <v>25</v>
      </c>
    </row>
    <row r="11" spans="1:2" x14ac:dyDescent="0.25">
      <c r="A11" s="20" t="s">
        <v>28</v>
      </c>
      <c r="B11" s="19" t="s">
        <v>27</v>
      </c>
    </row>
    <row r="12" spans="1:2" x14ac:dyDescent="0.25">
      <c r="A12" s="20" t="s">
        <v>29</v>
      </c>
      <c r="B12" s="19" t="s">
        <v>30</v>
      </c>
    </row>
    <row r="13" spans="1:2" x14ac:dyDescent="0.25">
      <c r="A13" s="20" t="s">
        <v>31</v>
      </c>
      <c r="B13" s="19" t="s">
        <v>32</v>
      </c>
    </row>
    <row r="14" spans="1:2" x14ac:dyDescent="0.25">
      <c r="A14" s="20" t="s">
        <v>33</v>
      </c>
      <c r="B14" s="19" t="s">
        <v>87</v>
      </c>
    </row>
    <row r="15" spans="1:2" x14ac:dyDescent="0.25">
      <c r="A15" s="20" t="s">
        <v>34</v>
      </c>
      <c r="B15" s="19" t="s">
        <v>88</v>
      </c>
    </row>
    <row r="16" spans="1:2" x14ac:dyDescent="0.25">
      <c r="A16" s="20" t="s">
        <v>36</v>
      </c>
      <c r="B16" s="19" t="s">
        <v>35</v>
      </c>
    </row>
    <row r="17" spans="1:2" x14ac:dyDescent="0.25">
      <c r="A17" s="20" t="s">
        <v>38</v>
      </c>
      <c r="B17" s="19" t="s">
        <v>37</v>
      </c>
    </row>
    <row r="18" spans="1:2" x14ac:dyDescent="0.25">
      <c r="A18" s="20" t="s">
        <v>40</v>
      </c>
      <c r="B18" s="19" t="s">
        <v>39</v>
      </c>
    </row>
    <row r="19" spans="1:2" x14ac:dyDescent="0.25">
      <c r="A19" s="20" t="s">
        <v>89</v>
      </c>
      <c r="B19" s="19" t="s">
        <v>41</v>
      </c>
    </row>
    <row r="20" spans="1:2" x14ac:dyDescent="0.25">
      <c r="A20" s="20" t="s">
        <v>90</v>
      </c>
      <c r="B20" s="19" t="s">
        <v>91</v>
      </c>
    </row>
    <row r="21" spans="1:2" x14ac:dyDescent="0.25">
      <c r="A21" s="20" t="s">
        <v>92</v>
      </c>
      <c r="B21" s="19" t="s">
        <v>93</v>
      </c>
    </row>
    <row r="22" spans="1:2" x14ac:dyDescent="0.25">
      <c r="A22" s="20" t="s">
        <v>94</v>
      </c>
      <c r="B22" s="19" t="s">
        <v>95</v>
      </c>
    </row>
    <row r="23" spans="1:2" x14ac:dyDescent="0.25">
      <c r="A23" s="20" t="s">
        <v>96</v>
      </c>
      <c r="B23" s="19" t="s">
        <v>97</v>
      </c>
    </row>
    <row r="24" spans="1:2" x14ac:dyDescent="0.25">
      <c r="A24" s="20" t="s">
        <v>98</v>
      </c>
      <c r="B24" s="19" t="s">
        <v>99</v>
      </c>
    </row>
  </sheetData>
  <hyperlinks>
    <hyperlink ref="B2" location="'Tier.param'!A1" display="Tier.param" xr:uid="{00000000-0004-0000-0000-000000000000}"/>
    <hyperlink ref="B3" location="'Overview'!A1" display="Overview" xr:uid="{00000000-0004-0000-0000-000001000000}"/>
    <hyperlink ref="B4" location="'FundingPolicy'!A1" display="FundingPolicy" xr:uid="{00000000-0004-0000-0000-000002000000}"/>
    <hyperlink ref="B5" location="'Assumptions'!A1" display="Assumptions" xr:uid="{00000000-0004-0000-0000-000003000000}"/>
    <hyperlink ref="B6" location="'SalaryGrowth'!A1" display="SalaryGrowth" xr:uid="{00000000-0004-0000-0000-000004000000}"/>
    <hyperlink ref="B7" location="'Init_amort'!A1" display="Init_amort" xr:uid="{00000000-0004-0000-0000-000005000000}"/>
    <hyperlink ref="B8" location="'Init_unrecReturn'!A1" display="Init_unrecReturn" xr:uid="{00000000-0004-0000-0000-000006000000}"/>
    <hyperlink ref="B9" location="'External_Fund'!A1" display="External_Fund" xr:uid="{00000000-0004-0000-0000-000007000000}"/>
    <hyperlink ref="B10" location="'Ret_sum'!A1" display="Ret_sum" xr:uid="{00000000-0004-0000-0000-000008000000}"/>
    <hyperlink ref="B11" location="'Ret_dec'!A1" display="Ret_dec" xr:uid="{00000000-0004-0000-0000-000009000000}"/>
    <hyperlink ref="B12" location="'Ret_bfactor'!A1" display="Ret_bfactor" xr:uid="{00000000-0004-0000-0000-00000A000000}"/>
    <hyperlink ref="B13" location="'Term_sum'!A1" display="Term_sum" xr:uid="{00000000-0004-0000-0000-00000B000000}"/>
    <hyperlink ref="B14" location="'Term_dec1'!A1" display="Term_dec1" xr:uid="{00000000-0004-0000-0000-00000C000000}"/>
    <hyperlink ref="B15" location="'Term_dec2'!A1" display="Term_dec2" xr:uid="{00000000-0004-0000-0000-00000D000000}"/>
    <hyperlink ref="B16" location="'Disb_sum'!A1" display="Disb_sum" xr:uid="{00000000-0004-0000-0000-00000E000000}"/>
    <hyperlink ref="B17" location="'Disb_dec'!A1" display="Disb_dec" xr:uid="{00000000-0004-0000-0000-00000F000000}"/>
    <hyperlink ref="B18" location="'Death_sum'!A1" display="Death_sum" xr:uid="{00000000-0004-0000-0000-000010000000}"/>
    <hyperlink ref="B19" location="'Death_dec'!A1" display="Death_dec" xr:uid="{00000000-0004-0000-0000-000011000000}"/>
    <hyperlink ref="B20" location="'DROP cashflow'!A1" display="DROP cashflow" xr:uid="{00000000-0004-0000-0000-000012000000}"/>
    <hyperlink ref="B21" location="'GASB_cashflow'!A1" display="GASB_cashflow" xr:uid="{00000000-0004-0000-0000-000013000000}"/>
    <hyperlink ref="B22" location="'Fiscal'!A1" display="Fiscal" xr:uid="{00000000-0004-0000-0000-000014000000}"/>
    <hyperlink ref="B23" location="'Fiscal2'!A1" display="Fiscal2" xr:uid="{00000000-0004-0000-0000-000015000000}"/>
    <hyperlink ref="B24" location="'Fiscal3'!A1" display="Fiscal3" xr:uid="{00000000-0004-0000-0000-000016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41"/>
  <sheetViews>
    <sheetView topLeftCell="C1" workbookViewId="0">
      <selection activeCell="U40" sqref="U40"/>
    </sheetView>
  </sheetViews>
  <sheetFormatPr defaultRowHeight="15" x14ac:dyDescent="0.25"/>
  <cols>
    <col min="11" max="11" width="11.42578125" customWidth="1"/>
    <col min="12" max="12" width="11.42578125" style="177" customWidth="1"/>
    <col min="13" max="14" width="13.42578125" customWidth="1"/>
    <col min="17" max="18" width="11.28515625" customWidth="1"/>
    <col min="19" max="21" width="9.140625" style="177"/>
    <col min="24" max="26" width="9.42578125" customWidth="1"/>
    <col min="27" max="27" width="12.140625" customWidth="1"/>
    <col min="36" max="36" width="9.140625" customWidth="1"/>
  </cols>
  <sheetData>
    <row r="1" spans="1:28" x14ac:dyDescent="0.25">
      <c r="B1" t="s">
        <v>257</v>
      </c>
      <c r="C1">
        <v>20</v>
      </c>
      <c r="F1" t="s">
        <v>272</v>
      </c>
      <c r="G1">
        <f>O5/Q5</f>
        <v>0.27496061261506116</v>
      </c>
      <c r="I1" t="s">
        <v>282</v>
      </c>
      <c r="J1">
        <f>P5/R5</f>
        <v>0.30297410896673005</v>
      </c>
    </row>
    <row r="2" spans="1:28" x14ac:dyDescent="0.25">
      <c r="B2" t="s">
        <v>259</v>
      </c>
      <c r="C2">
        <v>7.1999999999999995E-2</v>
      </c>
      <c r="F2" t="s">
        <v>273</v>
      </c>
      <c r="G2">
        <f>(1+C2)/0.999 - 1</f>
        <v>7.3073073073073092E-2</v>
      </c>
    </row>
    <row r="4" spans="1:28" x14ac:dyDescent="0.25">
      <c r="A4" t="s">
        <v>129</v>
      </c>
      <c r="B4" t="s">
        <v>258</v>
      </c>
      <c r="C4" t="s">
        <v>262</v>
      </c>
      <c r="D4" t="s">
        <v>277</v>
      </c>
      <c r="E4" t="s">
        <v>276</v>
      </c>
      <c r="F4" t="s">
        <v>261</v>
      </c>
      <c r="G4" t="s">
        <v>278</v>
      </c>
      <c r="H4" t="s">
        <v>260</v>
      </c>
      <c r="I4" t="s">
        <v>270</v>
      </c>
      <c r="J4" t="s">
        <v>279</v>
      </c>
      <c r="K4" t="s">
        <v>263</v>
      </c>
      <c r="L4" s="177" t="s">
        <v>269</v>
      </c>
      <c r="M4" t="s">
        <v>265</v>
      </c>
      <c r="N4" t="s">
        <v>266</v>
      </c>
      <c r="O4" s="176" t="s">
        <v>264</v>
      </c>
      <c r="P4" s="176" t="s">
        <v>280</v>
      </c>
      <c r="Q4" s="176" t="s">
        <v>271</v>
      </c>
      <c r="R4" s="176" t="s">
        <v>281</v>
      </c>
      <c r="S4" s="176" t="s">
        <v>267</v>
      </c>
      <c r="T4" s="176" t="s">
        <v>283</v>
      </c>
      <c r="U4" s="176" t="s">
        <v>286</v>
      </c>
      <c r="V4" s="176" t="s">
        <v>268</v>
      </c>
      <c r="W4" s="176" t="s">
        <v>284</v>
      </c>
      <c r="X4" t="s">
        <v>274</v>
      </c>
      <c r="Y4" t="s">
        <v>285</v>
      </c>
      <c r="AA4" t="s">
        <v>275</v>
      </c>
      <c r="AB4" t="s">
        <v>275</v>
      </c>
    </row>
    <row r="5" spans="1:28" x14ac:dyDescent="0.25">
      <c r="A5">
        <v>0</v>
      </c>
      <c r="B5">
        <v>25</v>
      </c>
      <c r="C5">
        <v>5.5E-2</v>
      </c>
      <c r="D5">
        <v>5.0000000000000001E-3</v>
      </c>
      <c r="E5">
        <f>C5 +D5</f>
        <v>0.06</v>
      </c>
      <c r="F5" s="176">
        <v>1</v>
      </c>
      <c r="G5" s="176">
        <v>1</v>
      </c>
      <c r="I5" s="176">
        <f t="shared" ref="I5:I40" si="0">F5*L5/(1+$C$2)^(B5-25)</f>
        <v>1</v>
      </c>
      <c r="J5" s="176">
        <f t="shared" ref="J5:J40" si="1">G5*L5/(1+$C$2)^(B5-25)</f>
        <v>1</v>
      </c>
      <c r="K5">
        <v>0.999</v>
      </c>
      <c r="L5" s="177">
        <v>1</v>
      </c>
      <c r="M5" s="177">
        <f>PRODUCT(K5:$K$39)</f>
        <v>0.9655885070369844</v>
      </c>
      <c r="N5" s="177">
        <f t="shared" ref="N5:N40" si="2">1/(1+$C$2)^(60-B5)</f>
        <v>8.7736945871373678E-2</v>
      </c>
      <c r="O5" s="176">
        <f t="shared" ref="O5:O40" si="3">$F$39*$C$1*M5*N5</f>
        <v>6.0649097153057552</v>
      </c>
      <c r="P5" s="176">
        <f t="shared" ref="P5:P40" si="4">$G$39*$C$1*M5*N5</f>
        <v>7.1411314103942773</v>
      </c>
      <c r="Q5" s="176">
        <f>SUM(I5:I40)</f>
        <v>22.057376355196357</v>
      </c>
      <c r="R5" s="176">
        <f>SUM(J5:J40)</f>
        <v>23.570104504139177</v>
      </c>
      <c r="S5" s="176">
        <f>F5*$G$1</f>
        <v>0.27496061261506116</v>
      </c>
      <c r="T5" s="176">
        <f>G5*$J$1</f>
        <v>0.30297410896673005</v>
      </c>
      <c r="U5" s="173">
        <f>T5/S5 - 1</f>
        <v>0.10188185167774244</v>
      </c>
      <c r="V5" s="176">
        <f t="shared" ref="V5:V40" si="5">NPV($G$2,S5:S40)*(1+$G$2)</f>
        <v>6.0649097153057641</v>
      </c>
      <c r="W5" s="176">
        <f t="shared" ref="W5:W40" si="6">NPV($G$2,T5:T40)*(1+$G$2)</f>
        <v>7.141131410394288</v>
      </c>
      <c r="X5" s="176">
        <f t="shared" ref="X5:X40" si="7">O5-V5</f>
        <v>-8.8817841970012523E-15</v>
      </c>
      <c r="Y5" s="176">
        <f t="shared" ref="Y5:Y40" si="8">P5-W5</f>
        <v>-1.0658141036401503E-14</v>
      </c>
      <c r="Z5" s="178">
        <f>Y5/X5 - 1</f>
        <v>0.19999999999999996</v>
      </c>
      <c r="AA5" s="173">
        <f t="shared" ref="AA5:AA40" si="9">V5/O5</f>
        <v>1.0000000000000016</v>
      </c>
      <c r="AB5" s="173">
        <f t="shared" ref="AB5:AB40" si="10">W5/P5</f>
        <v>1.0000000000000016</v>
      </c>
    </row>
    <row r="6" spans="1:28" x14ac:dyDescent="0.25">
      <c r="A6">
        <v>1</v>
      </c>
      <c r="B6">
        <v>26</v>
      </c>
      <c r="C6">
        <v>5.2999999999999999E-2</v>
      </c>
      <c r="D6">
        <v>5.0000000000000001E-3</v>
      </c>
      <c r="E6">
        <f t="shared" ref="E6:E40" si="11">C6 +D6</f>
        <v>5.7999999999999996E-2</v>
      </c>
      <c r="F6" s="176">
        <f t="shared" ref="F6:F39" si="12">F5*(1+C5)</f>
        <v>1.0549999999999999</v>
      </c>
      <c r="G6" s="176">
        <f>G5*(1+E5)</f>
        <v>1.06</v>
      </c>
      <c r="I6" s="176">
        <f t="shared" si="0"/>
        <v>0.98315764925373117</v>
      </c>
      <c r="J6" s="176">
        <f t="shared" si="1"/>
        <v>0.98781716417910437</v>
      </c>
      <c r="K6">
        <v>0.999</v>
      </c>
      <c r="L6" s="177">
        <f>K5*L5</f>
        <v>0.999</v>
      </c>
      <c r="M6" s="177">
        <f>PRODUCT(K6:$K$39)</f>
        <v>0.96655506209908348</v>
      </c>
      <c r="N6" s="177">
        <f t="shared" si="2"/>
        <v>9.4054005974112578E-2</v>
      </c>
      <c r="O6" s="176">
        <f t="shared" si="3"/>
        <v>6.508091306113883</v>
      </c>
      <c r="P6" s="176">
        <f t="shared" si="4"/>
        <v>7.6629558277704355</v>
      </c>
      <c r="Q6" s="176"/>
      <c r="R6" s="176"/>
      <c r="S6" s="176">
        <f t="shared" ref="S6:S40" si="13">F6*$G$1</f>
        <v>0.29008344630888949</v>
      </c>
      <c r="T6" s="176">
        <f t="shared" ref="T6:T40" si="14">G6*$J$1</f>
        <v>0.32115255550473387</v>
      </c>
      <c r="U6" s="173">
        <f t="shared" ref="U6:U39" si="15">T6/S6 - 1</f>
        <v>0.10710404054825329</v>
      </c>
      <c r="V6" s="176">
        <f t="shared" si="5"/>
        <v>6.2130384765609934</v>
      </c>
      <c r="W6" s="176">
        <f t="shared" si="6"/>
        <v>7.3378424695999414</v>
      </c>
      <c r="X6" s="176">
        <f t="shared" si="7"/>
        <v>0.29505282955288958</v>
      </c>
      <c r="Y6" s="176">
        <f t="shared" si="8"/>
        <v>0.32511335817049414</v>
      </c>
      <c r="Z6" s="178">
        <f t="shared" ref="Z6:Z41" si="16">Y6/X6 - 1</f>
        <v>0.10188185167773844</v>
      </c>
      <c r="AA6" s="173">
        <f t="shared" si="9"/>
        <v>0.95466369236772863</v>
      </c>
      <c r="AB6" s="173">
        <f t="shared" si="10"/>
        <v>0.95757337436393819</v>
      </c>
    </row>
    <row r="7" spans="1:28" x14ac:dyDescent="0.25">
      <c r="A7">
        <v>2</v>
      </c>
      <c r="B7">
        <v>27</v>
      </c>
      <c r="C7">
        <v>5.0999999999999997E-2</v>
      </c>
      <c r="D7">
        <v>5.0000000000000001E-3</v>
      </c>
      <c r="E7">
        <f t="shared" si="11"/>
        <v>5.5999999999999994E-2</v>
      </c>
      <c r="F7" s="176">
        <f t="shared" si="12"/>
        <v>1.1109149999999999</v>
      </c>
      <c r="G7" s="176">
        <f t="shared" ref="G7:G39" si="17">G6*(1+E6)</f>
        <v>1.12148</v>
      </c>
      <c r="I7" s="176">
        <f t="shared" si="0"/>
        <v>0.96476654818984586</v>
      </c>
      <c r="J7" s="176">
        <f t="shared" si="1"/>
        <v>0.97394165031883473</v>
      </c>
      <c r="K7">
        <v>0.999</v>
      </c>
      <c r="L7" s="177">
        <f t="shared" ref="L7:L40" si="18">K6*L6</f>
        <v>0.99800100000000003</v>
      </c>
      <c r="M7" s="177">
        <f>PRODUCT(K7:$K$39)</f>
        <v>0.96752258468376728</v>
      </c>
      <c r="N7" s="177">
        <f t="shared" si="2"/>
        <v>0.10082589440424869</v>
      </c>
      <c r="O7" s="176">
        <f t="shared" si="3"/>
        <v>6.9836575376917764</v>
      </c>
      <c r="P7" s="176">
        <f t="shared" si="4"/>
        <v>8.2229115589288373</v>
      </c>
      <c r="Q7" s="176"/>
      <c r="R7" s="176"/>
      <c r="S7" s="176">
        <f t="shared" si="13"/>
        <v>0.30545786896326066</v>
      </c>
      <c r="T7" s="176">
        <f t="shared" si="14"/>
        <v>0.33977940372400844</v>
      </c>
      <c r="U7" s="173">
        <f t="shared" si="15"/>
        <v>0.11236094482436076</v>
      </c>
      <c r="V7" s="176">
        <f t="shared" si="5"/>
        <v>6.3557635559862407</v>
      </c>
      <c r="W7" s="176">
        <f t="shared" si="6"/>
        <v>7.5294210089189813</v>
      </c>
      <c r="X7" s="176">
        <f t="shared" si="7"/>
        <v>0.62789398170553579</v>
      </c>
      <c r="Y7" s="176">
        <f t="shared" si="8"/>
        <v>0.69349055000985604</v>
      </c>
      <c r="Z7" s="178">
        <f t="shared" si="16"/>
        <v>0.10447077088737444</v>
      </c>
      <c r="AA7" s="173">
        <f t="shared" si="9"/>
        <v>0.91009095473013901</v>
      </c>
      <c r="AB7" s="173">
        <f t="shared" si="10"/>
        <v>0.91566362534243362</v>
      </c>
    </row>
    <row r="8" spans="1:28" x14ac:dyDescent="0.25">
      <c r="A8">
        <v>3</v>
      </c>
      <c r="B8">
        <v>28</v>
      </c>
      <c r="C8">
        <v>4.9000000000000002E-2</v>
      </c>
      <c r="D8">
        <v>5.0000000000000001E-3</v>
      </c>
      <c r="E8">
        <f t="shared" si="11"/>
        <v>5.3999999999999999E-2</v>
      </c>
      <c r="F8" s="176">
        <f t="shared" si="12"/>
        <v>1.1675716649999999</v>
      </c>
      <c r="G8" s="176">
        <f t="shared" si="17"/>
        <v>1.18428288</v>
      </c>
      <c r="I8" s="176">
        <f t="shared" si="0"/>
        <v>0.94492133629233244</v>
      </c>
      <c r="J8" s="176">
        <f t="shared" si="1"/>
        <v>0.95844580256898593</v>
      </c>
      <c r="K8">
        <v>0.999</v>
      </c>
      <c r="L8" s="177">
        <f t="shared" si="18"/>
        <v>0.997002999</v>
      </c>
      <c r="M8" s="177">
        <f>PRODUCT(K8:$K$39)</f>
        <v>0.96849107575952686</v>
      </c>
      <c r="N8" s="177">
        <f t="shared" si="2"/>
        <v>0.1080853588013546</v>
      </c>
      <c r="O8" s="176">
        <f t="shared" si="3"/>
        <v>7.4939748552608458</v>
      </c>
      <c r="P8" s="176">
        <f t="shared" si="4"/>
        <v>8.8237849761478611</v>
      </c>
      <c r="Q8" s="176"/>
      <c r="R8" s="176"/>
      <c r="S8" s="176">
        <f t="shared" si="13"/>
        <v>0.32103622028038692</v>
      </c>
      <c r="T8" s="176">
        <f t="shared" si="14"/>
        <v>0.35880705033255289</v>
      </c>
      <c r="U8" s="173">
        <f t="shared" si="15"/>
        <v>0.11765286178356349</v>
      </c>
      <c r="V8" s="176">
        <f t="shared" si="5"/>
        <v>6.4924201166052393</v>
      </c>
      <c r="W8" s="176">
        <f t="shared" si="6"/>
        <v>7.7150108115805933</v>
      </c>
      <c r="X8" s="176">
        <f t="shared" si="7"/>
        <v>1.0015547386556065</v>
      </c>
      <c r="Y8" s="176">
        <f t="shared" si="8"/>
        <v>1.1087741645672677</v>
      </c>
      <c r="Z8" s="178">
        <f t="shared" si="16"/>
        <v>0.10705298649535866</v>
      </c>
      <c r="AA8" s="173">
        <f t="shared" si="9"/>
        <v>0.86635200170807825</v>
      </c>
      <c r="AB8" s="173">
        <f t="shared" si="10"/>
        <v>0.874342567552987</v>
      </c>
    </row>
    <row r="9" spans="1:28" x14ac:dyDescent="0.25">
      <c r="A9">
        <v>4</v>
      </c>
      <c r="B9">
        <v>29</v>
      </c>
      <c r="C9">
        <v>4.7E-2</v>
      </c>
      <c r="D9">
        <v>5.0000000000000001E-3</v>
      </c>
      <c r="E9">
        <f t="shared" si="11"/>
        <v>5.1999999999999998E-2</v>
      </c>
      <c r="F9" s="176">
        <f t="shared" si="12"/>
        <v>1.2247826765849998</v>
      </c>
      <c r="G9" s="176">
        <f t="shared" si="17"/>
        <v>1.2482341555200001</v>
      </c>
      <c r="I9" s="176">
        <f t="shared" si="0"/>
        <v>0.92372318963515465</v>
      </c>
      <c r="J9" s="176">
        <f t="shared" si="1"/>
        <v>0.94141014368638354</v>
      </c>
      <c r="K9">
        <v>0.999</v>
      </c>
      <c r="L9" s="177">
        <f t="shared" si="18"/>
        <v>0.99600599600100004</v>
      </c>
      <c r="M9" s="177">
        <f>PRODUCT(K9:$K$39)</f>
        <v>0.96946053629582274</v>
      </c>
      <c r="N9" s="177">
        <f t="shared" si="2"/>
        <v>0.11586750463505217</v>
      </c>
      <c r="O9" s="176">
        <f t="shared" si="3"/>
        <v>8.041582627467097</v>
      </c>
      <c r="P9" s="176">
        <f t="shared" si="4"/>
        <v>9.4685660604910016</v>
      </c>
      <c r="Q9" s="176"/>
      <c r="R9" s="176"/>
      <c r="S9" s="176">
        <f t="shared" si="13"/>
        <v>0.33676699507412589</v>
      </c>
      <c r="T9" s="176">
        <f t="shared" si="14"/>
        <v>0.37818263105051075</v>
      </c>
      <c r="U9" s="173">
        <f t="shared" si="15"/>
        <v>0.12298009182066338</v>
      </c>
      <c r="V9" s="176">
        <f t="shared" si="5"/>
        <v>6.6223458827429846</v>
      </c>
      <c r="W9" s="176">
        <f t="shared" si="6"/>
        <v>7.8937441762341338</v>
      </c>
      <c r="X9" s="176">
        <f t="shared" si="7"/>
        <v>1.4192367447241123</v>
      </c>
      <c r="Y9" s="176">
        <f t="shared" si="8"/>
        <v>1.5748218842568678</v>
      </c>
      <c r="Z9" s="178">
        <f t="shared" si="16"/>
        <v>0.10962592401241689</v>
      </c>
      <c r="AA9" s="173">
        <f t="shared" si="9"/>
        <v>0.82351275731763052</v>
      </c>
      <c r="AB9" s="173">
        <f t="shared" si="10"/>
        <v>0.83367894629493622</v>
      </c>
    </row>
    <row r="10" spans="1:28" x14ac:dyDescent="0.25">
      <c r="A10">
        <v>5</v>
      </c>
      <c r="B10">
        <v>30</v>
      </c>
      <c r="C10">
        <v>4.4999999999999998E-2</v>
      </c>
      <c r="D10">
        <v>5.0000000000000001E-3</v>
      </c>
      <c r="E10">
        <f t="shared" si="11"/>
        <v>4.9999999999999996E-2</v>
      </c>
      <c r="F10" s="176">
        <f t="shared" si="12"/>
        <v>1.2823474623844948</v>
      </c>
      <c r="G10" s="176">
        <f t="shared" si="17"/>
        <v>1.3131423316070401</v>
      </c>
      <c r="I10" s="176">
        <f t="shared" si="0"/>
        <v>0.90127895650042811</v>
      </c>
      <c r="J10" s="176">
        <f t="shared" si="1"/>
        <v>0.92292267508107972</v>
      </c>
      <c r="K10">
        <v>0.999</v>
      </c>
      <c r="L10" s="177">
        <f t="shared" si="18"/>
        <v>0.99500999000499901</v>
      </c>
      <c r="M10" s="177">
        <f>PRODUCT(K10:$K$39)</f>
        <v>0.97043096726308586</v>
      </c>
      <c r="N10" s="177">
        <f t="shared" si="2"/>
        <v>0.12420996496877595</v>
      </c>
      <c r="O10" s="176">
        <f t="shared" si="3"/>
        <v>8.6292057824271566</v>
      </c>
      <c r="P10" s="176">
        <f t="shared" si="4"/>
        <v>10.160463280126484</v>
      </c>
      <c r="Q10" s="176"/>
      <c r="R10" s="176"/>
      <c r="S10" s="176">
        <f t="shared" si="13"/>
        <v>0.35259504384260981</v>
      </c>
      <c r="T10" s="176">
        <f t="shared" si="14"/>
        <v>0.39784812786513735</v>
      </c>
      <c r="U10" s="173">
        <f t="shared" si="15"/>
        <v>0.1283429384864736</v>
      </c>
      <c r="V10" s="176">
        <f t="shared" si="5"/>
        <v>6.7448854530340503</v>
      </c>
      <c r="W10" s="176">
        <f t="shared" si="6"/>
        <v>8.0647467231600025</v>
      </c>
      <c r="X10" s="176">
        <f t="shared" si="7"/>
        <v>1.8843203293931063</v>
      </c>
      <c r="Y10" s="176">
        <f t="shared" si="8"/>
        <v>2.0957165569664813</v>
      </c>
      <c r="Z10" s="178">
        <f t="shared" si="16"/>
        <v>0.11218699086129402</v>
      </c>
      <c r="AA10" s="173">
        <f t="shared" si="9"/>
        <v>0.78163455862526676</v>
      </c>
      <c r="AB10" s="173">
        <f t="shared" si="10"/>
        <v>0.79373809055876121</v>
      </c>
    </row>
    <row r="11" spans="1:28" x14ac:dyDescent="0.25">
      <c r="A11">
        <v>6</v>
      </c>
      <c r="B11">
        <v>31</v>
      </c>
      <c r="C11">
        <v>4.2999999999999997E-2</v>
      </c>
      <c r="D11">
        <v>5.0000000000000001E-3</v>
      </c>
      <c r="E11">
        <f t="shared" si="11"/>
        <v>4.7999999999999994E-2</v>
      </c>
      <c r="F11" s="176">
        <f t="shared" si="12"/>
        <v>1.3400530981917971</v>
      </c>
      <c r="G11" s="176">
        <f t="shared" si="17"/>
        <v>1.3787994481873922</v>
      </c>
      <c r="I11" s="176">
        <f t="shared" si="0"/>
        <v>0.87770025469533985</v>
      </c>
      <c r="J11" s="176">
        <f t="shared" si="1"/>
        <v>0.90307811569617391</v>
      </c>
      <c r="K11">
        <v>0.999</v>
      </c>
      <c r="L11" s="177">
        <f t="shared" si="18"/>
        <v>0.994014980014994</v>
      </c>
      <c r="M11" s="177">
        <f>PRODUCT(K11:$K$39)</f>
        <v>0.97140236963271853</v>
      </c>
      <c r="N11" s="177">
        <f t="shared" si="2"/>
        <v>0.13315308244652782</v>
      </c>
      <c r="O11" s="176">
        <f t="shared" si="3"/>
        <v>9.2597683671290412</v>
      </c>
      <c r="P11" s="176">
        <f t="shared" si="4"/>
        <v>10.90291955585144</v>
      </c>
      <c r="Q11" s="176"/>
      <c r="R11" s="176"/>
      <c r="S11" s="176">
        <f t="shared" si="13"/>
        <v>0.36846182081552725</v>
      </c>
      <c r="T11" s="176">
        <f t="shared" si="14"/>
        <v>0.41774053425839425</v>
      </c>
      <c r="U11" s="173">
        <f t="shared" si="15"/>
        <v>0.1337417085270789</v>
      </c>
      <c r="V11" s="176">
        <f t="shared" si="5"/>
        <v>6.8593947133665925</v>
      </c>
      <c r="W11" s="176">
        <f t="shared" si="6"/>
        <v>8.2271424365926897</v>
      </c>
      <c r="X11" s="176">
        <f t="shared" si="7"/>
        <v>2.4003736537624487</v>
      </c>
      <c r="Y11" s="176">
        <f t="shared" si="8"/>
        <v>2.6757771192587505</v>
      </c>
      <c r="Z11" s="178">
        <f t="shared" si="16"/>
        <v>0.1147335811925041</v>
      </c>
      <c r="AA11" s="173">
        <f t="shared" si="9"/>
        <v>0.74077389859086984</v>
      </c>
      <c r="AB11" s="173">
        <f t="shared" si="10"/>
        <v>0.75458159573206252</v>
      </c>
    </row>
    <row r="12" spans="1:28" x14ac:dyDescent="0.25">
      <c r="A12">
        <v>7</v>
      </c>
      <c r="B12">
        <v>32</v>
      </c>
      <c r="C12">
        <v>4.1000000000000002E-2</v>
      </c>
      <c r="D12">
        <v>5.0000000000000001E-3</v>
      </c>
      <c r="E12">
        <f t="shared" si="11"/>
        <v>4.5999999999999999E-2</v>
      </c>
      <c r="F12" s="176">
        <f t="shared" si="12"/>
        <v>1.3976753814140443</v>
      </c>
      <c r="G12" s="176">
        <f t="shared" si="17"/>
        <v>1.4449818217003871</v>
      </c>
      <c r="I12" s="176">
        <f t="shared" si="0"/>
        <v>0.85310254130745544</v>
      </c>
      <c r="J12" s="176">
        <f t="shared" si="1"/>
        <v>0.88197708897792992</v>
      </c>
      <c r="K12">
        <v>0.999</v>
      </c>
      <c r="L12" s="177">
        <f t="shared" si="18"/>
        <v>0.99302096503497905</v>
      </c>
      <c r="M12" s="177">
        <f>PRODUCT(K12:$K$39)</f>
        <v>0.97237474437709559</v>
      </c>
      <c r="N12" s="177">
        <f t="shared" si="2"/>
        <v>0.14274010438267784</v>
      </c>
      <c r="O12" s="176">
        <f t="shared" si="3"/>
        <v>9.9364080976599922</v>
      </c>
      <c r="P12" s="176">
        <f t="shared" si="4"/>
        <v>11.69962939326601</v>
      </c>
      <c r="Q12" s="176"/>
      <c r="R12" s="176"/>
      <c r="S12" s="176">
        <f t="shared" si="13"/>
        <v>0.38430567911059488</v>
      </c>
      <c r="T12" s="176">
        <f t="shared" si="14"/>
        <v>0.43779207990279717</v>
      </c>
      <c r="U12" s="173">
        <f t="shared" si="15"/>
        <v>0.13917671192366132</v>
      </c>
      <c r="V12" s="176">
        <f t="shared" si="5"/>
        <v>6.9652453061208632</v>
      </c>
      <c r="W12" s="176">
        <f t="shared" si="6"/>
        <v>8.3800588982005628</v>
      </c>
      <c r="X12" s="176">
        <f t="shared" si="7"/>
        <v>2.971162791539129</v>
      </c>
      <c r="Y12" s="176">
        <f t="shared" si="8"/>
        <v>3.319570495065447</v>
      </c>
      <c r="Z12" s="178">
        <f t="shared" si="16"/>
        <v>0.11726308114737627</v>
      </c>
      <c r="AA12" s="173">
        <f t="shared" si="9"/>
        <v>0.70098220983507786</v>
      </c>
      <c r="AB12" s="173">
        <f t="shared" si="10"/>
        <v>0.71626703859729934</v>
      </c>
    </row>
    <row r="13" spans="1:28" x14ac:dyDescent="0.25">
      <c r="A13">
        <v>8</v>
      </c>
      <c r="B13">
        <v>33</v>
      </c>
      <c r="C13">
        <v>3.9E-2</v>
      </c>
      <c r="D13">
        <v>5.0000000000000001E-3</v>
      </c>
      <c r="E13">
        <f t="shared" si="11"/>
        <v>4.3999999999999997E-2</v>
      </c>
      <c r="F13" s="176">
        <f t="shared" si="12"/>
        <v>1.4549800720520201</v>
      </c>
      <c r="G13" s="176">
        <f t="shared" si="17"/>
        <v>1.5114509854986049</v>
      </c>
      <c r="I13" s="176">
        <f t="shared" si="0"/>
        <v>0.82760416581675345</v>
      </c>
      <c r="J13" s="176">
        <f t="shared" si="1"/>
        <v>0.85972526775731661</v>
      </c>
      <c r="K13">
        <v>0.999</v>
      </c>
      <c r="L13" s="177">
        <f t="shared" si="18"/>
        <v>0.9920279440699441</v>
      </c>
      <c r="M13" s="177">
        <f>PRODUCT(K13:$K$39)</f>
        <v>0.97334809246956511</v>
      </c>
      <c r="N13" s="177">
        <f t="shared" si="2"/>
        <v>0.15301739189823066</v>
      </c>
      <c r="O13" s="176">
        <f t="shared" si="3"/>
        <v>10.662491972664176</v>
      </c>
      <c r="P13" s="176">
        <f t="shared" si="4"/>
        <v>12.554557266848013</v>
      </c>
      <c r="Q13" s="176"/>
      <c r="R13" s="176"/>
      <c r="S13" s="176">
        <f t="shared" si="13"/>
        <v>0.40006221195412928</v>
      </c>
      <c r="T13" s="176">
        <f t="shared" si="14"/>
        <v>0.45793051557832581</v>
      </c>
      <c r="U13" s="173">
        <f t="shared" si="15"/>
        <v>0.14464826193290081</v>
      </c>
      <c r="V13" s="176">
        <f t="shared" si="5"/>
        <v>7.06182910926427</v>
      </c>
      <c r="W13" s="176">
        <f t="shared" si="6"/>
        <v>8.5226326618770845</v>
      </c>
      <c r="X13" s="176">
        <f t="shared" si="7"/>
        <v>3.600662863399906</v>
      </c>
      <c r="Y13" s="176">
        <f t="shared" si="8"/>
        <v>4.0319246049709285</v>
      </c>
      <c r="Z13" s="178">
        <f t="shared" si="16"/>
        <v>0.11977287458782127</v>
      </c>
      <c r="AA13" s="173">
        <f t="shared" si="9"/>
        <v>0.66230569058048927</v>
      </c>
      <c r="AB13" s="173">
        <f t="shared" si="10"/>
        <v>0.67884772682364802</v>
      </c>
    </row>
    <row r="14" spans="1:28" x14ac:dyDescent="0.25">
      <c r="A14">
        <v>9</v>
      </c>
      <c r="B14">
        <v>34</v>
      </c>
      <c r="C14">
        <v>3.6999999999999998E-2</v>
      </c>
      <c r="D14">
        <v>5.0000000000000001E-3</v>
      </c>
      <c r="E14">
        <f t="shared" si="11"/>
        <v>4.1999999999999996E-2</v>
      </c>
      <c r="F14" s="176">
        <f t="shared" si="12"/>
        <v>1.5117242948620488</v>
      </c>
      <c r="G14" s="176">
        <f t="shared" si="17"/>
        <v>1.5779548288605436</v>
      </c>
      <c r="I14" s="176">
        <f t="shared" si="0"/>
        <v>0.80132541749563724</v>
      </c>
      <c r="J14" s="176">
        <f t="shared" si="1"/>
        <v>0.83643248727527975</v>
      </c>
      <c r="K14">
        <v>0.999</v>
      </c>
      <c r="L14" s="177">
        <f t="shared" si="18"/>
        <v>0.99103591612587416</v>
      </c>
      <c r="M14" s="177">
        <f>PRODUCT(K14:$K$39)</f>
        <v>0.97432241488444959</v>
      </c>
      <c r="N14" s="177">
        <f t="shared" si="2"/>
        <v>0.16403464411490326</v>
      </c>
      <c r="O14" s="176">
        <f t="shared" si="3"/>
        <v>11.441633027723721</v>
      </c>
      <c r="P14" s="176">
        <f t="shared" si="4"/>
        <v>13.471957347408479</v>
      </c>
      <c r="Q14" s="176"/>
      <c r="R14" s="176"/>
      <c r="S14" s="176">
        <f t="shared" si="13"/>
        <v>0.41566463822034033</v>
      </c>
      <c r="T14" s="176">
        <f t="shared" si="14"/>
        <v>0.47807945826377218</v>
      </c>
      <c r="U14" s="173">
        <f t="shared" si="15"/>
        <v>0.15015667512795794</v>
      </c>
      <c r="V14" s="176">
        <f t="shared" si="5"/>
        <v>7.1485626765930643</v>
      </c>
      <c r="W14" s="176">
        <f t="shared" si="6"/>
        <v>8.6540147155478149</v>
      </c>
      <c r="X14" s="176">
        <f t="shared" si="7"/>
        <v>4.2930703511306572</v>
      </c>
      <c r="Y14" s="176">
        <f t="shared" si="8"/>
        <v>4.8179426318606637</v>
      </c>
      <c r="Z14" s="178">
        <f t="shared" si="16"/>
        <v>0.12226034930729046</v>
      </c>
      <c r="AA14" s="173">
        <f t="shared" si="9"/>
        <v>0.6247851735212705</v>
      </c>
      <c r="AB14" s="173">
        <f t="shared" si="10"/>
        <v>0.64237248473864395</v>
      </c>
    </row>
    <row r="15" spans="1:28" x14ac:dyDescent="0.25">
      <c r="A15">
        <v>10</v>
      </c>
      <c r="B15">
        <v>35</v>
      </c>
      <c r="C15">
        <v>3.5000000000000003E-2</v>
      </c>
      <c r="D15">
        <v>5.0000000000000001E-3</v>
      </c>
      <c r="E15">
        <f t="shared" si="11"/>
        <v>0.04</v>
      </c>
      <c r="F15" s="176">
        <f t="shared" si="12"/>
        <v>1.5676580937719444</v>
      </c>
      <c r="G15" s="176">
        <f t="shared" si="17"/>
        <v>1.6442289316726866</v>
      </c>
      <c r="I15" s="176">
        <f t="shared" si="0"/>
        <v>0.77438757787782886</v>
      </c>
      <c r="J15" s="176">
        <f t="shared" si="1"/>
        <v>0.8122118368368475</v>
      </c>
      <c r="K15">
        <v>0.999</v>
      </c>
      <c r="L15" s="177">
        <f t="shared" si="18"/>
        <v>0.99004488020974823</v>
      </c>
      <c r="M15" s="177">
        <f>PRODUCT(K15:$K$39)</f>
        <v>0.97529771259704667</v>
      </c>
      <c r="N15" s="177">
        <f t="shared" si="2"/>
        <v>0.17584513849117636</v>
      </c>
      <c r="O15" s="176">
        <f t="shared" si="3"/>
        <v>12.27770831403387</v>
      </c>
      <c r="P15" s="176">
        <f t="shared" si="4"/>
        <v>14.456394671092987</v>
      </c>
      <c r="Q15" s="176"/>
      <c r="R15" s="176"/>
      <c r="S15" s="176">
        <f t="shared" si="13"/>
        <v>0.43104422983449281</v>
      </c>
      <c r="T15" s="176">
        <f t="shared" si="14"/>
        <v>0.49815879551085068</v>
      </c>
      <c r="U15" s="173">
        <f t="shared" si="15"/>
        <v>0.15570227144005089</v>
      </c>
      <c r="V15" s="176">
        <f t="shared" si="5"/>
        <v>7.2248915887242857</v>
      </c>
      <c r="W15" s="176">
        <f t="shared" si="6"/>
        <v>8.7733759717802773</v>
      </c>
      <c r="X15" s="176">
        <f t="shared" si="7"/>
        <v>5.0528167253095839</v>
      </c>
      <c r="Y15" s="176">
        <f t="shared" si="8"/>
        <v>5.6830186993127096</v>
      </c>
      <c r="Z15" s="178">
        <f t="shared" si="16"/>
        <v>0.12472290373138639</v>
      </c>
      <c r="AA15" s="173">
        <f t="shared" si="9"/>
        <v>0.58845603788012868</v>
      </c>
      <c r="AB15" s="173">
        <f t="shared" si="10"/>
        <v>0.60688547673117443</v>
      </c>
    </row>
    <row r="16" spans="1:28" x14ac:dyDescent="0.25">
      <c r="A16">
        <v>11</v>
      </c>
      <c r="B16">
        <v>36</v>
      </c>
      <c r="C16">
        <v>3.5000000000000003E-2</v>
      </c>
      <c r="D16">
        <v>5.0000000000000001E-3</v>
      </c>
      <c r="E16">
        <f t="shared" si="11"/>
        <v>0.04</v>
      </c>
      <c r="F16" s="176">
        <f t="shared" si="12"/>
        <v>1.6225261270539624</v>
      </c>
      <c r="G16" s="176">
        <f t="shared" si="17"/>
        <v>1.709998088939594</v>
      </c>
      <c r="I16" s="176">
        <f t="shared" si="0"/>
        <v>0.74691198876907583</v>
      </c>
      <c r="J16" s="176">
        <f t="shared" si="1"/>
        <v>0.78717874067165217</v>
      </c>
      <c r="K16">
        <v>0.999</v>
      </c>
      <c r="L16" s="177">
        <f t="shared" si="18"/>
        <v>0.98905483532953853</v>
      </c>
      <c r="M16" s="177">
        <f>PRODUCT(K16:$K$39)</f>
        <v>0.97627398658363029</v>
      </c>
      <c r="N16" s="177">
        <f t="shared" si="2"/>
        <v>0.18850598846254105</v>
      </c>
      <c r="O16" s="176">
        <f t="shared" si="3"/>
        <v>13.174878190835141</v>
      </c>
      <c r="P16" s="176">
        <f t="shared" si="4"/>
        <v>15.512767855266947</v>
      </c>
      <c r="Q16" s="176"/>
      <c r="R16" s="176"/>
      <c r="S16" s="176">
        <f t="shared" si="13"/>
        <v>0.44613077787870004</v>
      </c>
      <c r="T16" s="176">
        <f t="shared" si="14"/>
        <v>0.51808514733128475</v>
      </c>
      <c r="U16" s="173">
        <f t="shared" si="15"/>
        <v>0.16128537420063105</v>
      </c>
      <c r="V16" s="176">
        <f t="shared" si="5"/>
        <v>7.2902946633932517</v>
      </c>
      <c r="W16" s="176">
        <f t="shared" si="6"/>
        <v>8.8799127256865091</v>
      </c>
      <c r="X16" s="176">
        <f t="shared" si="7"/>
        <v>5.8845835274418894</v>
      </c>
      <c r="Y16" s="176">
        <f t="shared" si="8"/>
        <v>6.6328551295804381</v>
      </c>
      <c r="Z16" s="178">
        <f t="shared" si="16"/>
        <v>0.12715795410993724</v>
      </c>
      <c r="AA16" s="173">
        <f t="shared" si="9"/>
        <v>0.55334816442284906</v>
      </c>
      <c r="AB16" s="173">
        <f t="shared" si="10"/>
        <v>0.57242606919251815</v>
      </c>
    </row>
    <row r="17" spans="1:28" x14ac:dyDescent="0.25">
      <c r="A17">
        <v>12</v>
      </c>
      <c r="B17">
        <v>37</v>
      </c>
      <c r="C17">
        <v>3.5000000000000003E-2</v>
      </c>
      <c r="D17">
        <v>5.0000000000000001E-3</v>
      </c>
      <c r="E17">
        <f t="shared" si="11"/>
        <v>0.04</v>
      </c>
      <c r="F17" s="176">
        <f t="shared" si="12"/>
        <v>1.679314541500851</v>
      </c>
      <c r="G17" s="176">
        <f t="shared" si="17"/>
        <v>1.7783980124971779</v>
      </c>
      <c r="I17" s="176">
        <f t="shared" si="0"/>
        <v>0.72041124483919539</v>
      </c>
      <c r="J17" s="176">
        <f t="shared" si="1"/>
        <v>0.76291718694796617</v>
      </c>
      <c r="K17">
        <v>0.999</v>
      </c>
      <c r="L17" s="177">
        <f t="shared" si="18"/>
        <v>0.98806578049420901</v>
      </c>
      <c r="M17" s="177">
        <f>PRODUCT(K17:$K$39)</f>
        <v>0.97725123782145173</v>
      </c>
      <c r="N17" s="177">
        <f t="shared" si="2"/>
        <v>0.20207841963184406</v>
      </c>
      <c r="O17" s="176">
        <f t="shared" si="3"/>
        <v>14.137607027602877</v>
      </c>
      <c r="P17" s="176">
        <f t="shared" si="4"/>
        <v>16.646333474320492</v>
      </c>
      <c r="Q17" s="176"/>
      <c r="R17" s="176"/>
      <c r="S17" s="176">
        <f t="shared" si="13"/>
        <v>0.46174535510445452</v>
      </c>
      <c r="T17" s="176">
        <f t="shared" si="14"/>
        <v>0.53880855322453614</v>
      </c>
      <c r="U17" s="173">
        <f t="shared" si="15"/>
        <v>0.16689544847213167</v>
      </c>
      <c r="V17" s="176">
        <f t="shared" si="5"/>
        <v>7.3442879732448434</v>
      </c>
      <c r="W17" s="176">
        <f t="shared" si="6"/>
        <v>8.9728520160128138</v>
      </c>
      <c r="X17" s="176">
        <f t="shared" si="7"/>
        <v>6.793319054358034</v>
      </c>
      <c r="Y17" s="176">
        <f t="shared" si="8"/>
        <v>7.6734814583076787</v>
      </c>
      <c r="Z17" s="178">
        <f t="shared" si="16"/>
        <v>0.12956294219465603</v>
      </c>
      <c r="AA17" s="173">
        <f t="shared" si="9"/>
        <v>0.51948593272578147</v>
      </c>
      <c r="AB17" s="173">
        <f t="shared" si="10"/>
        <v>0.53902873145337415</v>
      </c>
    </row>
    <row r="18" spans="1:28" x14ac:dyDescent="0.25">
      <c r="A18">
        <v>13</v>
      </c>
      <c r="B18">
        <v>38</v>
      </c>
      <c r="C18">
        <v>3.5000000000000003E-2</v>
      </c>
      <c r="D18">
        <v>5.0000000000000001E-3</v>
      </c>
      <c r="E18">
        <f t="shared" si="11"/>
        <v>0.04</v>
      </c>
      <c r="F18" s="176">
        <f t="shared" si="12"/>
        <v>1.7380905504533806</v>
      </c>
      <c r="G18" s="176">
        <f t="shared" si="17"/>
        <v>1.849533932997065</v>
      </c>
      <c r="I18" s="176">
        <f t="shared" si="0"/>
        <v>0.69485075818111797</v>
      </c>
      <c r="J18" s="176">
        <f t="shared" si="1"/>
        <v>0.7394033960368086</v>
      </c>
      <c r="K18">
        <v>0.999</v>
      </c>
      <c r="L18" s="177">
        <f t="shared" si="18"/>
        <v>0.98707771471371475</v>
      </c>
      <c r="M18" s="177">
        <f>PRODUCT(K18:$K$39)</f>
        <v>0.9782294672887405</v>
      </c>
      <c r="N18" s="177">
        <f t="shared" si="2"/>
        <v>0.21662806584533684</v>
      </c>
      <c r="O18" s="176">
        <f t="shared" si="3"/>
        <v>15.170685419009294</v>
      </c>
      <c r="P18" s="176">
        <f t="shared" si="4"/>
        <v>17.862732216688258</v>
      </c>
      <c r="Q18" s="176"/>
      <c r="R18" s="176"/>
      <c r="S18" s="176">
        <f t="shared" si="13"/>
        <v>0.47790644253311038</v>
      </c>
      <c r="T18" s="176">
        <f t="shared" si="14"/>
        <v>0.56036089535351763</v>
      </c>
      <c r="U18" s="173">
        <f t="shared" si="15"/>
        <v>0.17253262455170737</v>
      </c>
      <c r="V18" s="176">
        <f t="shared" si="5"/>
        <v>7.3854711578043029</v>
      </c>
      <c r="W18" s="176">
        <f t="shared" si="6"/>
        <v>9.0503449370460824</v>
      </c>
      <c r="X18" s="176">
        <f t="shared" si="7"/>
        <v>7.7852142612049908</v>
      </c>
      <c r="Y18" s="176">
        <f t="shared" si="8"/>
        <v>8.8123872796421754</v>
      </c>
      <c r="Z18" s="178">
        <f t="shared" si="16"/>
        <v>0.13193895299141056</v>
      </c>
      <c r="AA18" s="173">
        <f t="shared" si="9"/>
        <v>0.48682514690800327</v>
      </c>
      <c r="AB18" s="173">
        <f t="shared" si="10"/>
        <v>0.5066607295714145</v>
      </c>
    </row>
    <row r="19" spans="1:28" x14ac:dyDescent="0.25">
      <c r="A19">
        <v>14</v>
      </c>
      <c r="B19">
        <v>39</v>
      </c>
      <c r="C19">
        <v>3.5000000000000003E-2</v>
      </c>
      <c r="D19">
        <v>5.0000000000000001E-3</v>
      </c>
      <c r="E19">
        <f t="shared" si="11"/>
        <v>0.04</v>
      </c>
      <c r="F19" s="176">
        <f t="shared" si="12"/>
        <v>1.7989237197192487</v>
      </c>
      <c r="G19" s="176">
        <f t="shared" si="17"/>
        <v>1.9235152903169477</v>
      </c>
      <c r="I19" s="176">
        <f t="shared" si="0"/>
        <v>0.67019716808091367</v>
      </c>
      <c r="J19" s="176">
        <f t="shared" si="1"/>
        <v>0.7166143212186592</v>
      </c>
      <c r="K19">
        <v>0.999</v>
      </c>
      <c r="L19" s="177">
        <f t="shared" si="18"/>
        <v>0.98609063699900101</v>
      </c>
      <c r="M19" s="177">
        <f>PRODUCT(K19:$K$39)</f>
        <v>0.97920867596470518</v>
      </c>
      <c r="N19" s="177">
        <f t="shared" si="2"/>
        <v>0.23222528658620112</v>
      </c>
      <c r="O19" s="176">
        <f t="shared" si="3"/>
        <v>16.279254023201165</v>
      </c>
      <c r="P19" s="176">
        <f t="shared" si="4"/>
        <v>19.168016953243058</v>
      </c>
      <c r="Q19" s="176"/>
      <c r="R19" s="176"/>
      <c r="S19" s="176">
        <f t="shared" si="13"/>
        <v>0.49463316802176921</v>
      </c>
      <c r="T19" s="176">
        <f t="shared" si="14"/>
        <v>0.58277533116765834</v>
      </c>
      <c r="U19" s="173">
        <f t="shared" si="15"/>
        <v>0.17819703336596682</v>
      </c>
      <c r="V19" s="176">
        <f t="shared" si="5"/>
        <v>7.4123216964671839</v>
      </c>
      <c r="W19" s="176">
        <f t="shared" si="6"/>
        <v>9.1103732659603889</v>
      </c>
      <c r="X19" s="176">
        <f t="shared" si="7"/>
        <v>8.8669323267339806</v>
      </c>
      <c r="Y19" s="176">
        <f t="shared" si="8"/>
        <v>10.057643687282669</v>
      </c>
      <c r="Z19" s="178">
        <f t="shared" si="16"/>
        <v>0.13428673149547654</v>
      </c>
      <c r="AA19" s="173">
        <f t="shared" si="9"/>
        <v>0.45532317917658605</v>
      </c>
      <c r="AB19" s="173">
        <f t="shared" si="10"/>
        <v>0.47529033849372693</v>
      </c>
    </row>
    <row r="20" spans="1:28" x14ac:dyDescent="0.25">
      <c r="A20">
        <v>15</v>
      </c>
      <c r="B20">
        <v>40</v>
      </c>
      <c r="C20">
        <v>3.5000000000000003E-2</v>
      </c>
      <c r="D20">
        <v>5.0000000000000001E-3</v>
      </c>
      <c r="E20">
        <f t="shared" si="11"/>
        <v>0.04</v>
      </c>
      <c r="F20" s="176">
        <f t="shared" si="12"/>
        <v>1.8618860499094223</v>
      </c>
      <c r="G20" s="176">
        <f t="shared" si="17"/>
        <v>2.0004559019296257</v>
      </c>
      <c r="I20" s="176">
        <f t="shared" si="0"/>
        <v>0.64641829747647561</v>
      </c>
      <c r="J20" s="176">
        <f t="shared" si="1"/>
        <v>0.69452762609453189</v>
      </c>
      <c r="K20">
        <v>0.999</v>
      </c>
      <c r="L20" s="177">
        <f t="shared" si="18"/>
        <v>0.98510454636200206</v>
      </c>
      <c r="M20" s="177">
        <f>PRODUCT(K20:$K$39)</f>
        <v>0.98018886482953471</v>
      </c>
      <c r="N20" s="177">
        <f t="shared" si="2"/>
        <v>0.24894550722040762</v>
      </c>
      <c r="O20" s="176">
        <f t="shared" si="3"/>
        <v>17.468829142013664</v>
      </c>
      <c r="P20" s="176">
        <f t="shared" si="4"/>
        <v>20.568682856733293</v>
      </c>
      <c r="Q20" s="176"/>
      <c r="R20" s="176"/>
      <c r="S20" s="176">
        <f t="shared" si="13"/>
        <v>0.51194532890253108</v>
      </c>
      <c r="T20" s="176">
        <f t="shared" si="14"/>
        <v>0.60608634441436471</v>
      </c>
      <c r="U20" s="173">
        <f t="shared" si="15"/>
        <v>0.18388880647401518</v>
      </c>
      <c r="V20" s="176">
        <f t="shared" si="5"/>
        <v>7.4231852877812656</v>
      </c>
      <c r="W20" s="176">
        <f t="shared" si="6"/>
        <v>9.150735721819629</v>
      </c>
      <c r="X20" s="176">
        <f t="shared" si="7"/>
        <v>10.045643854232399</v>
      </c>
      <c r="Y20" s="176">
        <f t="shared" si="8"/>
        <v>11.417947134913664</v>
      </c>
      <c r="Z20" s="178">
        <f t="shared" si="16"/>
        <v>0.13660680197248798</v>
      </c>
      <c r="AA20" s="173">
        <f t="shared" si="9"/>
        <v>0.42493891419019175</v>
      </c>
      <c r="AB20" s="173">
        <f t="shared" si="10"/>
        <v>0.44488681096194138</v>
      </c>
    </row>
    <row r="21" spans="1:28" x14ac:dyDescent="0.25">
      <c r="A21">
        <v>16</v>
      </c>
      <c r="B21">
        <v>41</v>
      </c>
      <c r="C21">
        <v>3.5000000000000003E-2</v>
      </c>
      <c r="D21">
        <v>5.0000000000000001E-3</v>
      </c>
      <c r="E21">
        <f t="shared" si="11"/>
        <v>0.04</v>
      </c>
      <c r="F21" s="176">
        <f t="shared" si="12"/>
        <v>1.9270520616562519</v>
      </c>
      <c r="G21" s="176">
        <f t="shared" si="17"/>
        <v>2.080474138006811</v>
      </c>
      <c r="I21" s="176">
        <f t="shared" si="0"/>
        <v>0.62348311096106701</v>
      </c>
      <c r="J21" s="176">
        <f t="shared" si="1"/>
        <v>0.67312166269326001</v>
      </c>
      <c r="K21">
        <v>0.999</v>
      </c>
      <c r="L21" s="177">
        <f t="shared" si="18"/>
        <v>0.98411944181564004</v>
      </c>
      <c r="M21" s="177">
        <f>PRODUCT(K21:$K$39)</f>
        <v>0.98117003486439913</v>
      </c>
      <c r="N21" s="177">
        <f t="shared" si="2"/>
        <v>0.26686958374027703</v>
      </c>
      <c r="O21" s="176">
        <f t="shared" si="3"/>
        <v>18.745330170409062</v>
      </c>
      <c r="P21" s="176">
        <f t="shared" si="4"/>
        <v>22.071699722140234</v>
      </c>
      <c r="Q21" s="176"/>
      <c r="R21" s="176"/>
      <c r="S21" s="176">
        <f t="shared" si="13"/>
        <v>0.52986341541411963</v>
      </c>
      <c r="T21" s="176">
        <f t="shared" si="14"/>
        <v>0.63032979819093937</v>
      </c>
      <c r="U21" s="173">
        <f t="shared" si="15"/>
        <v>0.18960807607050834</v>
      </c>
      <c r="V21" s="176">
        <f t="shared" si="5"/>
        <v>7.4162655014194243</v>
      </c>
      <c r="W21" s="176">
        <f t="shared" si="6"/>
        <v>9.1690331657441853</v>
      </c>
      <c r="X21" s="176">
        <f t="shared" si="7"/>
        <v>11.329064668989638</v>
      </c>
      <c r="Y21" s="176">
        <f t="shared" si="8"/>
        <v>12.902666556396049</v>
      </c>
      <c r="Z21" s="178">
        <f t="shared" si="16"/>
        <v>0.13889954143467254</v>
      </c>
      <c r="AA21" s="173">
        <f t="shared" si="9"/>
        <v>0.39563269539666829</v>
      </c>
      <c r="AB21" s="173">
        <f t="shared" si="10"/>
        <v>0.41542034737572481</v>
      </c>
    </row>
    <row r="22" spans="1:28" x14ac:dyDescent="0.25">
      <c r="A22">
        <v>17</v>
      </c>
      <c r="B22">
        <v>42</v>
      </c>
      <c r="C22">
        <v>3.5000000000000003E-2</v>
      </c>
      <c r="D22">
        <v>5.0000000000000001E-3</v>
      </c>
      <c r="E22">
        <f t="shared" si="11"/>
        <v>0.04</v>
      </c>
      <c r="F22" s="176">
        <f t="shared" si="12"/>
        <v>1.9944988838142206</v>
      </c>
      <c r="G22" s="176">
        <f t="shared" si="17"/>
        <v>2.1636931035270837</v>
      </c>
      <c r="I22" s="176">
        <f t="shared" si="0"/>
        <v>0.60136167427692111</v>
      </c>
      <c r="J22" s="176">
        <f t="shared" si="1"/>
        <v>0.65237545025353472</v>
      </c>
      <c r="K22">
        <v>0.999</v>
      </c>
      <c r="L22" s="177">
        <f t="shared" si="18"/>
        <v>0.98313532237382439</v>
      </c>
      <c r="M22" s="177">
        <f>PRODUCT(K22:$K$39)</f>
        <v>0.98215218705145058</v>
      </c>
      <c r="N22" s="177">
        <f t="shared" si="2"/>
        <v>0.286084193769577</v>
      </c>
      <c r="O22" s="176">
        <f t="shared" si="3"/>
        <v>20.115109051730247</v>
      </c>
      <c r="P22" s="176">
        <f t="shared" si="4"/>
        <v>23.684546648783119</v>
      </c>
      <c r="Q22" s="176"/>
      <c r="R22" s="176"/>
      <c r="S22" s="176">
        <f t="shared" si="13"/>
        <v>0.5484086349536138</v>
      </c>
      <c r="T22" s="176">
        <f t="shared" si="14"/>
        <v>0.65554299011857697</v>
      </c>
      <c r="U22" s="173">
        <f t="shared" si="15"/>
        <v>0.19535497498872334</v>
      </c>
      <c r="V22" s="176">
        <f t="shared" si="5"/>
        <v>7.3896126488465343</v>
      </c>
      <c r="W22" s="176">
        <f t="shared" si="6"/>
        <v>9.1626526626797613</v>
      </c>
      <c r="X22" s="176">
        <f t="shared" si="7"/>
        <v>12.725496402883714</v>
      </c>
      <c r="Y22" s="176">
        <f t="shared" si="8"/>
        <v>14.521893986103358</v>
      </c>
      <c r="Z22" s="178">
        <f t="shared" si="16"/>
        <v>0.14116522659285535</v>
      </c>
      <c r="AA22" s="173">
        <f t="shared" si="9"/>
        <v>0.36736627327461097</v>
      </c>
      <c r="AB22" s="173">
        <f t="shared" si="10"/>
        <v>0.38686206658511346</v>
      </c>
    </row>
    <row r="23" spans="1:28" x14ac:dyDescent="0.25">
      <c r="A23">
        <v>18</v>
      </c>
      <c r="B23">
        <v>43</v>
      </c>
      <c r="C23">
        <v>3.5000000000000003E-2</v>
      </c>
      <c r="D23">
        <v>5.0000000000000001E-3</v>
      </c>
      <c r="E23">
        <f t="shared" si="11"/>
        <v>0.04</v>
      </c>
      <c r="F23" s="176">
        <f t="shared" si="12"/>
        <v>2.0643063447477181</v>
      </c>
      <c r="G23" s="176">
        <f t="shared" si="17"/>
        <v>2.2502408276681671</v>
      </c>
      <c r="I23" s="176">
        <f t="shared" si="0"/>
        <v>0.58002511524602307</v>
      </c>
      <c r="J23" s="176">
        <f t="shared" si="1"/>
        <v>0.63226865465989979</v>
      </c>
      <c r="K23">
        <v>0.999</v>
      </c>
      <c r="L23" s="177">
        <f t="shared" si="18"/>
        <v>0.98215218705145058</v>
      </c>
      <c r="M23" s="177">
        <f>PRODUCT(K23:$K$39)</f>
        <v>0.98313532237382439</v>
      </c>
      <c r="N23" s="177">
        <f t="shared" si="2"/>
        <v>0.30668225572098651</v>
      </c>
      <c r="O23" s="176">
        <f t="shared" si="3"/>
        <v>21.584981885340163</v>
      </c>
      <c r="P23" s="176">
        <f t="shared" si="4"/>
        <v>25.415249256752251</v>
      </c>
      <c r="Q23" s="176"/>
      <c r="R23" s="176"/>
      <c r="S23" s="176">
        <f t="shared" si="13"/>
        <v>0.56760293717699017</v>
      </c>
      <c r="T23" s="176">
        <f t="shared" si="14"/>
        <v>0.68176470972332004</v>
      </c>
      <c r="U23" s="173">
        <f t="shared" si="15"/>
        <v>0.20112963670364503</v>
      </c>
      <c r="V23" s="176">
        <f t="shared" si="5"/>
        <v>7.3411118147079177</v>
      </c>
      <c r="W23" s="176">
        <f t="shared" si="6"/>
        <v>9.128750319304892</v>
      </c>
      <c r="X23" s="176">
        <f t="shared" si="7"/>
        <v>14.243870070632244</v>
      </c>
      <c r="Y23" s="176">
        <f t="shared" si="8"/>
        <v>16.286498937447359</v>
      </c>
      <c r="Z23" s="178">
        <f t="shared" si="16"/>
        <v>0.14340406481427892</v>
      </c>
      <c r="AA23" s="173">
        <f t="shared" si="9"/>
        <v>0.34010275541133389</v>
      </c>
      <c r="AB23" s="173">
        <f t="shared" si="10"/>
        <v>0.35918397758304854</v>
      </c>
    </row>
    <row r="24" spans="1:28" x14ac:dyDescent="0.25">
      <c r="A24">
        <v>19</v>
      </c>
      <c r="B24">
        <v>44</v>
      </c>
      <c r="C24">
        <v>3.5000000000000003E-2</v>
      </c>
      <c r="D24">
        <v>5.0000000000000001E-3</v>
      </c>
      <c r="E24">
        <f t="shared" si="11"/>
        <v>0.04</v>
      </c>
      <c r="F24" s="176">
        <f t="shared" si="12"/>
        <v>2.136557066813888</v>
      </c>
      <c r="G24" s="176">
        <f t="shared" si="17"/>
        <v>2.340250460774894</v>
      </c>
      <c r="I24" s="176">
        <f t="shared" si="0"/>
        <v>0.55944558608708417</v>
      </c>
      <c r="J24" s="176">
        <f t="shared" si="1"/>
        <v>0.61278156851254617</v>
      </c>
      <c r="K24">
        <v>0.999</v>
      </c>
      <c r="L24" s="177">
        <f t="shared" si="18"/>
        <v>0.98117003486439913</v>
      </c>
      <c r="M24" s="177">
        <f>PRODUCT(K24:$K$39)</f>
        <v>0.98411944181564004</v>
      </c>
      <c r="N24" s="177">
        <f t="shared" si="2"/>
        <v>0.32876337813289758</v>
      </c>
      <c r="O24" s="176">
        <f t="shared" si="3"/>
        <v>23.162262843928584</v>
      </c>
      <c r="P24" s="176">
        <f t="shared" si="4"/>
        <v>27.272419622861278</v>
      </c>
      <c r="Q24" s="176"/>
      <c r="R24" s="176"/>
      <c r="S24" s="176">
        <f t="shared" si="13"/>
        <v>0.58746903997818478</v>
      </c>
      <c r="T24" s="176">
        <f t="shared" si="14"/>
        <v>0.70903529811225297</v>
      </c>
      <c r="U24" s="173">
        <f t="shared" si="15"/>
        <v>0.2069321953350638</v>
      </c>
      <c r="V24" s="176">
        <f t="shared" si="5"/>
        <v>7.2684699866998557</v>
      </c>
      <c r="W24" s="176">
        <f t="shared" si="6"/>
        <v>9.064232806277726</v>
      </c>
      <c r="X24" s="176">
        <f t="shared" si="7"/>
        <v>15.893792857228728</v>
      </c>
      <c r="Y24" s="176">
        <f t="shared" si="8"/>
        <v>18.208186816583552</v>
      </c>
      <c r="Z24" s="178">
        <f t="shared" si="16"/>
        <v>0.14561621509381917</v>
      </c>
      <c r="AA24" s="173">
        <f t="shared" si="9"/>
        <v>0.31380655835209581</v>
      </c>
      <c r="AB24" s="173">
        <f t="shared" si="10"/>
        <v>0.33235895207037575</v>
      </c>
    </row>
    <row r="25" spans="1:28" x14ac:dyDescent="0.25">
      <c r="A25">
        <v>20</v>
      </c>
      <c r="B25">
        <v>45</v>
      </c>
      <c r="C25">
        <v>3.5000000000000003E-2</v>
      </c>
      <c r="D25">
        <v>5.0000000000000001E-3</v>
      </c>
      <c r="E25">
        <f t="shared" si="11"/>
        <v>0.04</v>
      </c>
      <c r="F25" s="176">
        <f t="shared" si="12"/>
        <v>2.2113365641523739</v>
      </c>
      <c r="G25" s="176">
        <f t="shared" si="17"/>
        <v>2.4338604792058898</v>
      </c>
      <c r="I25" s="176">
        <f t="shared" si="0"/>
        <v>0.53959622706952592</v>
      </c>
      <c r="J25" s="176">
        <f t="shared" si="1"/>
        <v>0.59389509181137579</v>
      </c>
      <c r="K25">
        <v>0.999</v>
      </c>
      <c r="L25" s="177">
        <f t="shared" si="18"/>
        <v>0.98018886482953471</v>
      </c>
      <c r="M25" s="177">
        <f>PRODUCT(K25:$K$39)</f>
        <v>0.98510454636200206</v>
      </c>
      <c r="N25" s="177">
        <f t="shared" si="2"/>
        <v>0.35243434135846635</v>
      </c>
      <c r="O25" s="176">
        <f t="shared" si="3"/>
        <v>24.854800569260714</v>
      </c>
      <c r="P25" s="176">
        <f t="shared" si="4"/>
        <v>29.265299134842142</v>
      </c>
      <c r="Q25" s="176"/>
      <c r="R25" s="176"/>
      <c r="S25" s="176">
        <f t="shared" si="13"/>
        <v>0.60803045637742126</v>
      </c>
      <c r="T25" s="176">
        <f t="shared" si="14"/>
        <v>0.73739671003674301</v>
      </c>
      <c r="U25" s="173">
        <f t="shared" si="15"/>
        <v>0.21276278565069195</v>
      </c>
      <c r="V25" s="176">
        <f t="shared" si="5"/>
        <v>7.1692022171027308</v>
      </c>
      <c r="W25" s="176">
        <f t="shared" si="6"/>
        <v>8.9657374662196059</v>
      </c>
      <c r="X25" s="176">
        <f t="shared" si="7"/>
        <v>17.685598352157982</v>
      </c>
      <c r="Y25" s="176">
        <f t="shared" si="8"/>
        <v>20.299561668622538</v>
      </c>
      <c r="Z25" s="178">
        <f t="shared" si="16"/>
        <v>0.14780180259751297</v>
      </c>
      <c r="AA25" s="173">
        <f t="shared" si="9"/>
        <v>0.28844336115773439</v>
      </c>
      <c r="AB25" s="173">
        <f t="shared" si="10"/>
        <v>0.30636069786641418</v>
      </c>
    </row>
    <row r="26" spans="1:28" x14ac:dyDescent="0.25">
      <c r="A26">
        <v>21</v>
      </c>
      <c r="B26">
        <v>46</v>
      </c>
      <c r="C26">
        <v>3.5000000000000003E-2</v>
      </c>
      <c r="D26">
        <v>5.0000000000000001E-3</v>
      </c>
      <c r="E26">
        <f t="shared" si="11"/>
        <v>0.04</v>
      </c>
      <c r="F26" s="176">
        <f t="shared" si="12"/>
        <v>2.2887333438977069</v>
      </c>
      <c r="G26" s="176">
        <f t="shared" si="17"/>
        <v>2.5312148983741256</v>
      </c>
      <c r="I26" s="176">
        <f t="shared" si="0"/>
        <v>0.5204511314570357</v>
      </c>
      <c r="J26" s="176">
        <f t="shared" si="1"/>
        <v>0.57559071323539834</v>
      </c>
      <c r="K26">
        <v>0.999</v>
      </c>
      <c r="L26" s="177">
        <f t="shared" si="18"/>
        <v>0.97920867596470518</v>
      </c>
      <c r="M26" s="177">
        <f>PRODUCT(K26:$K$39)</f>
        <v>0.98609063699900101</v>
      </c>
      <c r="N26" s="177">
        <f t="shared" si="2"/>
        <v>0.37780961393627593</v>
      </c>
      <c r="O26" s="176">
        <f t="shared" si="3"/>
        <v>26.671017227474962</v>
      </c>
      <c r="P26" s="176">
        <f t="shared" si="4"/>
        <v>31.403804477027808</v>
      </c>
      <c r="Q26" s="176"/>
      <c r="R26" s="176"/>
      <c r="S26" s="176">
        <f t="shared" si="13"/>
        <v>0.62931152235063093</v>
      </c>
      <c r="T26" s="176">
        <f t="shared" si="14"/>
        <v>0.7668925784382129</v>
      </c>
      <c r="U26" s="173">
        <f t="shared" si="15"/>
        <v>0.21862154306929482</v>
      </c>
      <c r="V26" s="176">
        <f t="shared" si="5"/>
        <v>7.0406167442417766</v>
      </c>
      <c r="W26" s="176">
        <f t="shared" si="6"/>
        <v>8.8296109015295574</v>
      </c>
      <c r="X26" s="176">
        <f t="shared" si="7"/>
        <v>19.630400483233185</v>
      </c>
      <c r="Y26" s="176">
        <f t="shared" si="8"/>
        <v>22.574193575498249</v>
      </c>
      <c r="Z26" s="178">
        <f t="shared" si="16"/>
        <v>0.14996092895707513</v>
      </c>
      <c r="AA26" s="173">
        <f t="shared" si="9"/>
        <v>0.26398006061009682</v>
      </c>
      <c r="AB26" s="173">
        <f t="shared" si="10"/>
        <v>0.28116373313903747</v>
      </c>
    </row>
    <row r="27" spans="1:28" x14ac:dyDescent="0.25">
      <c r="A27">
        <v>22</v>
      </c>
      <c r="B27">
        <v>47</v>
      </c>
      <c r="C27">
        <v>3.5000000000000003E-2</v>
      </c>
      <c r="D27">
        <v>5.0000000000000001E-3</v>
      </c>
      <c r="E27">
        <f t="shared" si="11"/>
        <v>0.04</v>
      </c>
      <c r="F27" s="176">
        <f t="shared" si="12"/>
        <v>2.3688390109341264</v>
      </c>
      <c r="G27" s="176">
        <f t="shared" si="17"/>
        <v>2.6324634943090905</v>
      </c>
      <c r="I27" s="176">
        <f t="shared" si="0"/>
        <v>0.50198531169493821</v>
      </c>
      <c r="J27" s="176">
        <f t="shared" si="1"/>
        <v>0.55785049199911318</v>
      </c>
      <c r="K27">
        <v>0.999</v>
      </c>
      <c r="L27" s="177">
        <f t="shared" si="18"/>
        <v>0.9782294672887405</v>
      </c>
      <c r="M27" s="177">
        <f>PRODUCT(K27:$K$39)</f>
        <v>0.98707771471371475</v>
      </c>
      <c r="N27" s="177">
        <f t="shared" si="2"/>
        <v>0.40501190613968785</v>
      </c>
      <c r="O27" s="176">
        <f t="shared" si="3"/>
        <v>28.619950418271433</v>
      </c>
      <c r="P27" s="176">
        <f t="shared" si="4"/>
        <v>33.698576976350161</v>
      </c>
      <c r="Q27" s="176"/>
      <c r="R27" s="176"/>
      <c r="S27" s="176">
        <f t="shared" si="13"/>
        <v>0.65133742563290298</v>
      </c>
      <c r="T27" s="176">
        <f t="shared" si="14"/>
        <v>0.79756828157574133</v>
      </c>
      <c r="U27" s="173">
        <f t="shared" si="15"/>
        <v>0.22450860366383241</v>
      </c>
      <c r="V27" s="176">
        <f t="shared" si="5"/>
        <v>6.8797989968641717</v>
      </c>
      <c r="W27" s="176">
        <f t="shared" si="6"/>
        <v>8.6518859282822049</v>
      </c>
      <c r="X27" s="176">
        <f t="shared" si="7"/>
        <v>21.740151421407262</v>
      </c>
      <c r="Y27" s="176">
        <f t="shared" si="8"/>
        <v>25.046691048067956</v>
      </c>
      <c r="Z27" s="178">
        <f t="shared" si="16"/>
        <v>0.15209367968820975</v>
      </c>
      <c r="AA27" s="173">
        <f t="shared" si="9"/>
        <v>0.24038472800679619</v>
      </c>
      <c r="AB27" s="173">
        <f t="shared" si="10"/>
        <v>0.25674336142900467</v>
      </c>
    </row>
    <row r="28" spans="1:28" x14ac:dyDescent="0.25">
      <c r="A28">
        <v>23</v>
      </c>
      <c r="B28">
        <v>48</v>
      </c>
      <c r="C28">
        <v>3.5000000000000003E-2</v>
      </c>
      <c r="D28">
        <v>5.0000000000000001E-3</v>
      </c>
      <c r="E28">
        <f t="shared" si="11"/>
        <v>0.04</v>
      </c>
      <c r="F28" s="176">
        <f t="shared" si="12"/>
        <v>2.4517483763168206</v>
      </c>
      <c r="G28" s="176">
        <f t="shared" si="17"/>
        <v>2.7377620340814541</v>
      </c>
      <c r="I28" s="176">
        <f t="shared" si="0"/>
        <v>0.48417466679725446</v>
      </c>
      <c r="J28" s="176">
        <f t="shared" si="1"/>
        <v>0.5406570402680958</v>
      </c>
      <c r="K28">
        <v>0.999</v>
      </c>
      <c r="L28" s="177">
        <f t="shared" si="18"/>
        <v>0.97725123782145173</v>
      </c>
      <c r="M28" s="177">
        <f>PRODUCT(K28:$K$39)</f>
        <v>0.98806578049420901</v>
      </c>
      <c r="N28" s="177">
        <f t="shared" si="2"/>
        <v>0.43417276338174543</v>
      </c>
      <c r="O28" s="176">
        <f t="shared" si="3"/>
        <v>30.711298146533519</v>
      </c>
      <c r="P28" s="176">
        <f t="shared" si="4"/>
        <v>36.161035554201582</v>
      </c>
      <c r="Q28" s="176"/>
      <c r="R28" s="176"/>
      <c r="S28" s="176">
        <f t="shared" si="13"/>
        <v>0.67413423553005447</v>
      </c>
      <c r="T28" s="176">
        <f t="shared" si="14"/>
        <v>0.829471012838771</v>
      </c>
      <c r="U28" s="173">
        <f t="shared" si="15"/>
        <v>0.23042410416462422</v>
      </c>
      <c r="V28" s="176">
        <f t="shared" si="5"/>
        <v>6.6835943987586797</v>
      </c>
      <c r="W28" s="176">
        <f t="shared" si="6"/>
        <v>8.4282567740433727</v>
      </c>
      <c r="X28" s="176">
        <f t="shared" si="7"/>
        <v>24.02770374777484</v>
      </c>
      <c r="Y28" s="176">
        <f t="shared" si="8"/>
        <v>27.73277878015821</v>
      </c>
      <c r="Z28" s="178">
        <f t="shared" si="16"/>
        <v>0.15420012962023022</v>
      </c>
      <c r="AA28" s="173">
        <f t="shared" si="9"/>
        <v>0.21762656748891215</v>
      </c>
      <c r="AB28" s="173">
        <f t="shared" si="10"/>
        <v>0.23307564744406459</v>
      </c>
    </row>
    <row r="29" spans="1:28" x14ac:dyDescent="0.25">
      <c r="A29">
        <v>24</v>
      </c>
      <c r="B29">
        <v>49</v>
      </c>
      <c r="C29">
        <v>3.5000000000000003E-2</v>
      </c>
      <c r="D29">
        <v>5.0000000000000001E-3</v>
      </c>
      <c r="E29">
        <f t="shared" si="11"/>
        <v>0.04</v>
      </c>
      <c r="F29" s="176">
        <f t="shared" si="12"/>
        <v>2.5375595694879092</v>
      </c>
      <c r="G29" s="176">
        <f t="shared" si="17"/>
        <v>2.8472725154447125</v>
      </c>
      <c r="I29" s="176">
        <f t="shared" si="0"/>
        <v>0.46699595089087964</v>
      </c>
      <c r="J29" s="176">
        <f t="shared" si="1"/>
        <v>0.52399350611654916</v>
      </c>
      <c r="K29">
        <v>0.999</v>
      </c>
      <c r="L29" s="177">
        <f t="shared" si="18"/>
        <v>0.97627398658363029</v>
      </c>
      <c r="M29" s="177">
        <f>PRODUCT(K29:$K$39)</f>
        <v>0.98905483532953853</v>
      </c>
      <c r="N29" s="177">
        <f t="shared" si="2"/>
        <v>0.46543320234523111</v>
      </c>
      <c r="O29" s="176">
        <f t="shared" si="3"/>
        <v>32.955467080164091</v>
      </c>
      <c r="P29" s="176">
        <f t="shared" si="4"/>
        <v>38.80343354765175</v>
      </c>
      <c r="Q29" s="176"/>
      <c r="R29" s="176"/>
      <c r="S29" s="176">
        <f t="shared" si="13"/>
        <v>0.69772893377360634</v>
      </c>
      <c r="T29" s="176">
        <f t="shared" si="14"/>
        <v>0.86264985335232192</v>
      </c>
      <c r="U29" s="173">
        <f t="shared" si="15"/>
        <v>0.23636818196252096</v>
      </c>
      <c r="V29" s="176">
        <f t="shared" si="5"/>
        <v>6.4485898848659531</v>
      </c>
      <c r="W29" s="176">
        <f t="shared" si="6"/>
        <v>8.1540523883997338</v>
      </c>
      <c r="X29" s="176">
        <f t="shared" si="7"/>
        <v>26.506877195298138</v>
      </c>
      <c r="Y29" s="176">
        <f t="shared" si="8"/>
        <v>30.649381159252016</v>
      </c>
      <c r="Z29" s="178">
        <f t="shared" si="16"/>
        <v>0.15628034692403103</v>
      </c>
      <c r="AA29" s="173">
        <f t="shared" si="9"/>
        <v>0.19567587584723878</v>
      </c>
      <c r="AB29" s="173">
        <f t="shared" si="10"/>
        <v>0.21013739359910816</v>
      </c>
    </row>
    <row r="30" spans="1:28" x14ac:dyDescent="0.25">
      <c r="A30">
        <v>25</v>
      </c>
      <c r="B30">
        <v>50</v>
      </c>
      <c r="C30">
        <v>3.5000000000000003E-2</v>
      </c>
      <c r="D30">
        <v>5.0000000000000001E-3</v>
      </c>
      <c r="E30">
        <f t="shared" si="11"/>
        <v>0.04</v>
      </c>
      <c r="F30" s="176">
        <f t="shared" si="12"/>
        <v>2.6263741544199859</v>
      </c>
      <c r="G30" s="176">
        <f t="shared" si="17"/>
        <v>2.9611634160625009</v>
      </c>
      <c r="I30" s="176">
        <f t="shared" si="0"/>
        <v>0.45042674287582873</v>
      </c>
      <c r="J30" s="176">
        <f t="shared" si="1"/>
        <v>0.50784355701012107</v>
      </c>
      <c r="K30">
        <v>0.999</v>
      </c>
      <c r="L30" s="177">
        <f t="shared" si="18"/>
        <v>0.97529771259704667</v>
      </c>
      <c r="M30" s="177">
        <f>PRODUCT(K30:$K$39)</f>
        <v>0.99004488020974823</v>
      </c>
      <c r="N30" s="177">
        <f t="shared" si="2"/>
        <v>0.49894439291408776</v>
      </c>
      <c r="O30" s="176">
        <f t="shared" si="3"/>
        <v>35.363624334270177</v>
      </c>
      <c r="P30" s="176">
        <f t="shared" si="4"/>
        <v>41.638919682765433</v>
      </c>
      <c r="Q30" s="176"/>
      <c r="R30" s="176"/>
      <c r="S30" s="176">
        <f t="shared" si="13"/>
        <v>0.72214944645568258</v>
      </c>
      <c r="T30" s="176">
        <f t="shared" si="14"/>
        <v>0.89715584748641475</v>
      </c>
      <c r="U30" s="173">
        <f t="shared" si="15"/>
        <v>0.2423409751120984</v>
      </c>
      <c r="V30" s="176">
        <f t="shared" si="5"/>
        <v>6.1710940336046001</v>
      </c>
      <c r="W30" s="176">
        <f t="shared" si="6"/>
        <v>7.8242077252961222</v>
      </c>
      <c r="X30" s="176">
        <f t="shared" si="7"/>
        <v>29.192530300665577</v>
      </c>
      <c r="Y30" s="176">
        <f t="shared" si="8"/>
        <v>33.814711957469314</v>
      </c>
      <c r="Z30" s="178">
        <f t="shared" si="16"/>
        <v>0.15833439613483424</v>
      </c>
      <c r="AA30" s="173">
        <f t="shared" si="9"/>
        <v>0.17450400375462413</v>
      </c>
      <c r="AB30" s="173">
        <f t="shared" si="10"/>
        <v>0.1879061172793732</v>
      </c>
    </row>
    <row r="31" spans="1:28" x14ac:dyDescent="0.25">
      <c r="A31">
        <v>26</v>
      </c>
      <c r="B31">
        <v>51</v>
      </c>
      <c r="C31">
        <v>3.5000000000000003E-2</v>
      </c>
      <c r="D31">
        <v>5.0000000000000001E-3</v>
      </c>
      <c r="E31">
        <f t="shared" si="11"/>
        <v>0.04</v>
      </c>
      <c r="F31" s="176">
        <f t="shared" si="12"/>
        <v>2.7182972498246851</v>
      </c>
      <c r="G31" s="176">
        <f t="shared" si="17"/>
        <v>3.0796099527050012</v>
      </c>
      <c r="I31" s="176">
        <f t="shared" si="0"/>
        <v>0.4344454171619459</v>
      </c>
      <c r="J31" s="176">
        <f t="shared" si="1"/>
        <v>0.49219136379779405</v>
      </c>
      <c r="K31">
        <v>0.999</v>
      </c>
      <c r="L31" s="177">
        <f t="shared" si="18"/>
        <v>0.97432241488444959</v>
      </c>
      <c r="M31" s="177">
        <f>PRODUCT(K31:$K$39)</f>
        <v>0.99103591612587416</v>
      </c>
      <c r="N31" s="177">
        <f t="shared" si="2"/>
        <v>0.53486838920390223</v>
      </c>
      <c r="O31" s="176">
        <f t="shared" si="3"/>
        <v>37.947753039377019</v>
      </c>
      <c r="P31" s="176">
        <f t="shared" si="4"/>
        <v>44.681603503427993</v>
      </c>
      <c r="Q31" s="176"/>
      <c r="R31" s="176"/>
      <c r="S31" s="176">
        <f t="shared" si="13"/>
        <v>0.74742467708163141</v>
      </c>
      <c r="T31" s="176">
        <f t="shared" si="14"/>
        <v>0.93304208138587141</v>
      </c>
      <c r="U31" s="173">
        <f t="shared" si="15"/>
        <v>0.24834262233486237</v>
      </c>
      <c r="V31" s="176">
        <f t="shared" si="5"/>
        <v>5.8471157131367759</v>
      </c>
      <c r="W31" s="176">
        <f t="shared" si="6"/>
        <v>7.433232845857864</v>
      </c>
      <c r="X31" s="176">
        <f t="shared" si="7"/>
        <v>32.100637326240246</v>
      </c>
      <c r="Y31" s="176">
        <f t="shared" si="8"/>
        <v>37.248370657570128</v>
      </c>
      <c r="Z31" s="178">
        <f t="shared" si="16"/>
        <v>0.16036234044244146</v>
      </c>
      <c r="AA31" s="173">
        <f t="shared" si="9"/>
        <v>0.1540833183738029</v>
      </c>
      <c r="AB31" s="173">
        <f t="shared" si="10"/>
        <v>0.16636002880441797</v>
      </c>
    </row>
    <row r="32" spans="1:28" x14ac:dyDescent="0.25">
      <c r="A32">
        <v>27</v>
      </c>
      <c r="B32">
        <v>52</v>
      </c>
      <c r="C32">
        <v>3.5000000000000003E-2</v>
      </c>
      <c r="D32">
        <v>5.0000000000000001E-3</v>
      </c>
      <c r="E32">
        <f t="shared" si="11"/>
        <v>0.04</v>
      </c>
      <c r="F32" s="176">
        <f t="shared" si="12"/>
        <v>2.813437653568549</v>
      </c>
      <c r="G32" s="176">
        <f t="shared" si="17"/>
        <v>3.2027943508132015</v>
      </c>
      <c r="I32" s="176">
        <f t="shared" si="0"/>
        <v>0.41903111544389127</v>
      </c>
      <c r="J32" s="176">
        <f t="shared" si="1"/>
        <v>0.47702158519716065</v>
      </c>
      <c r="K32">
        <v>0.999</v>
      </c>
      <c r="L32" s="177">
        <f t="shared" si="18"/>
        <v>0.97334809246956511</v>
      </c>
      <c r="M32" s="177">
        <f>PRODUCT(K32:$K$39)</f>
        <v>0.9920279440699441</v>
      </c>
      <c r="N32" s="177">
        <f t="shared" si="2"/>
        <v>0.57337891322658319</v>
      </c>
      <c r="O32" s="176">
        <f t="shared" si="3"/>
        <v>40.72071197018235</v>
      </c>
      <c r="P32" s="176">
        <f t="shared" si="4"/>
        <v>47.946625581256065</v>
      </c>
      <c r="Q32" s="176"/>
      <c r="R32" s="176"/>
      <c r="S32" s="176">
        <f t="shared" si="13"/>
        <v>0.77358454077948846</v>
      </c>
      <c r="T32" s="176">
        <f t="shared" si="14"/>
        <v>0.97036376464130636</v>
      </c>
      <c r="U32" s="173">
        <f t="shared" si="15"/>
        <v>0.25437326302247043</v>
      </c>
      <c r="V32" s="176">
        <f t="shared" si="5"/>
        <v>5.4723411317828967</v>
      </c>
      <c r="W32" s="176">
        <f t="shared" si="6"/>
        <v>6.9751796791931682</v>
      </c>
      <c r="X32" s="176">
        <f t="shared" si="7"/>
        <v>35.248370838399453</v>
      </c>
      <c r="Y32" s="176">
        <f t="shared" si="8"/>
        <v>40.971445902062896</v>
      </c>
      <c r="Z32" s="178">
        <f t="shared" si="16"/>
        <v>0.16236424343983424</v>
      </c>
      <c r="AA32" s="173">
        <f t="shared" si="9"/>
        <v>0.13438716729191783</v>
      </c>
      <c r="AB32" s="173">
        <f t="shared" si="10"/>
        <v>0.14547801007126554</v>
      </c>
    </row>
    <row r="33" spans="1:28" x14ac:dyDescent="0.25">
      <c r="A33">
        <v>28</v>
      </c>
      <c r="B33">
        <v>53</v>
      </c>
      <c r="C33">
        <v>3.5000000000000003E-2</v>
      </c>
      <c r="D33">
        <v>5.0000000000000001E-3</v>
      </c>
      <c r="E33">
        <f t="shared" si="11"/>
        <v>0.04</v>
      </c>
      <c r="F33" s="176">
        <f t="shared" si="12"/>
        <v>2.9119079714434482</v>
      </c>
      <c r="G33" s="176">
        <f t="shared" si="17"/>
        <v>3.3309061248457299</v>
      </c>
      <c r="I33" s="176">
        <f t="shared" si="0"/>
        <v>0.40416371947755869</v>
      </c>
      <c r="J33" s="176">
        <f t="shared" si="1"/>
        <v>0.462319352757875</v>
      </c>
      <c r="K33">
        <v>0.999</v>
      </c>
      <c r="L33" s="177">
        <f t="shared" si="18"/>
        <v>0.97237474437709559</v>
      </c>
      <c r="M33" s="177">
        <f>PRODUCT(K33:$K$39)</f>
        <v>0.99302096503497905</v>
      </c>
      <c r="N33" s="177">
        <f t="shared" si="2"/>
        <v>0.6146621949788974</v>
      </c>
      <c r="O33" s="176">
        <f t="shared" si="3"/>
        <v>43.696299531567057</v>
      </c>
      <c r="P33" s="176">
        <f t="shared" si="4"/>
        <v>51.450232855962483</v>
      </c>
      <c r="Q33" s="176"/>
      <c r="R33" s="176"/>
      <c r="S33" s="176">
        <f t="shared" si="13"/>
        <v>0.80065999970677049</v>
      </c>
      <c r="T33" s="176">
        <f t="shared" si="14"/>
        <v>1.0091783152269587</v>
      </c>
      <c r="U33" s="173">
        <f t="shared" si="15"/>
        <v>0.26043303723997058</v>
      </c>
      <c r="V33" s="176">
        <f t="shared" si="5"/>
        <v>5.0421091747303866</v>
      </c>
      <c r="W33" s="176">
        <f t="shared" si="6"/>
        <v>6.4436062666662632</v>
      </c>
      <c r="X33" s="176">
        <f t="shared" si="7"/>
        <v>38.654190356836672</v>
      </c>
      <c r="Y33" s="176">
        <f t="shared" si="8"/>
        <v>45.006626589296218</v>
      </c>
      <c r="Z33" s="178">
        <f t="shared" si="16"/>
        <v>0.16434017046578764</v>
      </c>
      <c r="AA33" s="173">
        <f t="shared" si="9"/>
        <v>0.11538984373465924</v>
      </c>
      <c r="AB33" s="173">
        <f t="shared" si="10"/>
        <v>0.12523959385578415</v>
      </c>
    </row>
    <row r="34" spans="1:28" x14ac:dyDescent="0.25">
      <c r="A34">
        <v>29</v>
      </c>
      <c r="B34">
        <v>54</v>
      </c>
      <c r="C34">
        <v>3.5000000000000003E-2</v>
      </c>
      <c r="D34">
        <v>5.0000000000000001E-3</v>
      </c>
      <c r="E34">
        <f t="shared" si="11"/>
        <v>0.04</v>
      </c>
      <c r="F34" s="176">
        <f t="shared" si="12"/>
        <v>3.0138247504439688</v>
      </c>
      <c r="G34" s="176">
        <f t="shared" si="17"/>
        <v>3.4641423698395593</v>
      </c>
      <c r="I34" s="176">
        <f t="shared" si="0"/>
        <v>0.38982382482240113</v>
      </c>
      <c r="J34" s="176">
        <f t="shared" si="1"/>
        <v>0.44807025628854646</v>
      </c>
      <c r="K34">
        <v>0.999</v>
      </c>
      <c r="L34" s="177">
        <f t="shared" si="18"/>
        <v>0.97140236963271853</v>
      </c>
      <c r="M34" s="177">
        <f>PRODUCT(K34:$K$39)</f>
        <v>0.994014980014994</v>
      </c>
      <c r="N34" s="177">
        <f t="shared" si="2"/>
        <v>0.65891787301737803</v>
      </c>
      <c r="O34" s="176">
        <f t="shared" si="3"/>
        <v>46.88932242026015</v>
      </c>
      <c r="P34" s="176">
        <f t="shared" si="4"/>
        <v>55.209859481072847</v>
      </c>
      <c r="Q34" s="176"/>
      <c r="R34" s="176"/>
      <c r="S34" s="176">
        <f t="shared" si="13"/>
        <v>0.82868309969650744</v>
      </c>
      <c r="T34" s="176">
        <f t="shared" si="14"/>
        <v>1.0495454478360371</v>
      </c>
      <c r="U34" s="173">
        <f t="shared" si="15"/>
        <v>0.26652208572905267</v>
      </c>
      <c r="V34" s="176">
        <f t="shared" si="5"/>
        <v>4.5513849005258411</v>
      </c>
      <c r="W34" s="176">
        <f t="shared" si="6"/>
        <v>5.8315383022451801</v>
      </c>
      <c r="X34" s="176">
        <f t="shared" si="7"/>
        <v>42.337937519734311</v>
      </c>
      <c r="Y34" s="176">
        <f t="shared" si="8"/>
        <v>49.378321178827669</v>
      </c>
      <c r="Z34" s="178">
        <f t="shared" si="16"/>
        <v>0.16629018963929765</v>
      </c>
      <c r="AA34" s="173">
        <f t="shared" si="9"/>
        <v>9.706655301462104E-2</v>
      </c>
      <c r="AB34" s="173">
        <f t="shared" si="10"/>
        <v>0.10562494375201878</v>
      </c>
    </row>
    <row r="35" spans="1:28" x14ac:dyDescent="0.25">
      <c r="A35">
        <v>30</v>
      </c>
      <c r="B35">
        <v>55</v>
      </c>
      <c r="C35">
        <v>3.5000000000000003E-2</v>
      </c>
      <c r="D35">
        <v>5.0000000000000001E-3</v>
      </c>
      <c r="E35">
        <f t="shared" si="11"/>
        <v>0.04</v>
      </c>
      <c r="F35" s="176">
        <f t="shared" si="12"/>
        <v>3.1193086167095077</v>
      </c>
      <c r="G35" s="176">
        <f t="shared" si="17"/>
        <v>3.6027080646331417</v>
      </c>
      <c r="I35" s="176">
        <f t="shared" si="0"/>
        <v>0.37599271551538616</v>
      </c>
      <c r="J35" s="176">
        <f t="shared" si="1"/>
        <v>0.43426032973278761</v>
      </c>
      <c r="K35">
        <v>0.999</v>
      </c>
      <c r="L35" s="177">
        <f t="shared" si="18"/>
        <v>0.97043096726308586</v>
      </c>
      <c r="M35" s="177">
        <f>PRODUCT(K35:$K$39)</f>
        <v>0.99500999000499901</v>
      </c>
      <c r="N35" s="177">
        <f t="shared" si="2"/>
        <v>0.7063599598746293</v>
      </c>
      <c r="O35" s="176">
        <f t="shared" si="3"/>
        <v>50.315669303822702</v>
      </c>
      <c r="P35" s="176">
        <f t="shared" si="4"/>
        <v>59.24421357728739</v>
      </c>
      <c r="Q35" s="176"/>
      <c r="R35" s="176"/>
      <c r="S35" s="176">
        <f t="shared" si="13"/>
        <v>0.85768700818588528</v>
      </c>
      <c r="T35" s="176">
        <f t="shared" si="14"/>
        <v>1.0915272657494786</v>
      </c>
      <c r="U35" s="173">
        <f t="shared" si="15"/>
        <v>0.27264054991131847</v>
      </c>
      <c r="V35" s="176">
        <f t="shared" si="5"/>
        <v>3.9947310615505969</v>
      </c>
      <c r="W35" s="176">
        <f t="shared" si="6"/>
        <v>5.1314277676942961</v>
      </c>
      <c r="X35" s="176">
        <f t="shared" si="7"/>
        <v>46.320938242272106</v>
      </c>
      <c r="Y35" s="176">
        <f t="shared" si="8"/>
        <v>54.112785809593092</v>
      </c>
      <c r="Z35" s="178">
        <f t="shared" si="16"/>
        <v>0.16821437265729244</v>
      </c>
      <c r="AA35" s="173">
        <f t="shared" si="9"/>
        <v>7.9393380170083516E-2</v>
      </c>
      <c r="AB35" s="173">
        <f t="shared" si="10"/>
        <v>8.6614834729809714E-2</v>
      </c>
    </row>
    <row r="36" spans="1:28" x14ac:dyDescent="0.25">
      <c r="A36">
        <v>31</v>
      </c>
      <c r="B36">
        <v>56</v>
      </c>
      <c r="C36">
        <v>3.5000000000000003E-2</v>
      </c>
      <c r="D36">
        <v>5.0000000000000001E-3</v>
      </c>
      <c r="E36">
        <f t="shared" si="11"/>
        <v>0.04</v>
      </c>
      <c r="F36" s="176">
        <f t="shared" si="12"/>
        <v>3.22848441829434</v>
      </c>
      <c r="G36" s="176">
        <f t="shared" si="17"/>
        <v>3.7468163872184674</v>
      </c>
      <c r="I36" s="176">
        <f t="shared" si="0"/>
        <v>0.36265233964353188</v>
      </c>
      <c r="J36" s="176">
        <f t="shared" si="1"/>
        <v>0.42087603748057545</v>
      </c>
      <c r="K36">
        <v>0.999</v>
      </c>
      <c r="L36" s="177">
        <f t="shared" si="18"/>
        <v>0.96946053629582274</v>
      </c>
      <c r="M36" s="177">
        <f>PRODUCT(K36:$K$39)</f>
        <v>0.99600599600100004</v>
      </c>
      <c r="N36" s="177">
        <f t="shared" si="2"/>
        <v>0.75721787698560261</v>
      </c>
      <c r="O36" s="176">
        <f t="shared" si="3"/>
        <v>53.992389883581517</v>
      </c>
      <c r="P36" s="176">
        <f t="shared" si="4"/>
        <v>63.573370325177265</v>
      </c>
      <c r="Q36" s="176"/>
      <c r="R36" s="176"/>
      <c r="S36" s="176">
        <f t="shared" si="13"/>
        <v>0.88770605347239107</v>
      </c>
      <c r="T36" s="176">
        <f t="shared" si="14"/>
        <v>1.1351883563794578</v>
      </c>
      <c r="U36" s="173">
        <f t="shared" si="15"/>
        <v>0.27878857189156681</v>
      </c>
      <c r="V36" s="176">
        <f t="shared" si="5"/>
        <v>3.3662775027096812</v>
      </c>
      <c r="W36" s="176">
        <f t="shared" si="6"/>
        <v>4.3351084465313763</v>
      </c>
      <c r="X36" s="176">
        <f t="shared" si="7"/>
        <v>50.626112380871838</v>
      </c>
      <c r="Y36" s="176">
        <f t="shared" si="8"/>
        <v>59.238261878645886</v>
      </c>
      <c r="Z36" s="178">
        <f t="shared" si="16"/>
        <v>0.17011279540848157</v>
      </c>
      <c r="AA36" s="173">
        <f t="shared" si="9"/>
        <v>6.2347258751984387E-2</v>
      </c>
      <c r="AB36" s="173">
        <f t="shared" si="10"/>
        <v>6.8190634291643376E-2</v>
      </c>
    </row>
    <row r="37" spans="1:28" x14ac:dyDescent="0.25">
      <c r="A37">
        <v>32</v>
      </c>
      <c r="B37">
        <v>57</v>
      </c>
      <c r="C37">
        <v>3.5000000000000003E-2</v>
      </c>
      <c r="D37">
        <v>5.0000000000000001E-3</v>
      </c>
      <c r="E37">
        <f t="shared" si="11"/>
        <v>0.04</v>
      </c>
      <c r="F37" s="176">
        <f t="shared" si="12"/>
        <v>3.3414813729346418</v>
      </c>
      <c r="G37" s="176">
        <f t="shared" si="17"/>
        <v>3.8966890427072061</v>
      </c>
      <c r="I37" s="176">
        <f t="shared" si="0"/>
        <v>0.34978528578313828</v>
      </c>
      <c r="J37" s="176">
        <f t="shared" si="1"/>
        <v>0.40790426110150979</v>
      </c>
      <c r="K37">
        <v>0.999</v>
      </c>
      <c r="L37" s="177">
        <f t="shared" si="18"/>
        <v>0.96849107575952686</v>
      </c>
      <c r="M37" s="177">
        <f>PRODUCT(K37:$K$39)</f>
        <v>0.997002999</v>
      </c>
      <c r="N37" s="177">
        <f t="shared" si="2"/>
        <v>0.81173756412856624</v>
      </c>
      <c r="O37" s="176">
        <f t="shared" si="3"/>
        <v>57.937779734934338</v>
      </c>
      <c r="P37" s="176">
        <f t="shared" si="4"/>
        <v>68.218871860450491</v>
      </c>
      <c r="Q37" s="176"/>
      <c r="R37" s="176"/>
      <c r="S37" s="176">
        <f t="shared" si="13"/>
        <v>0.9187757653439248</v>
      </c>
      <c r="T37" s="176">
        <f t="shared" si="14"/>
        <v>1.1805958906346361</v>
      </c>
      <c r="U37" s="173">
        <f t="shared" si="15"/>
        <v>0.28496629446109112</v>
      </c>
      <c r="V37" s="176">
        <f t="shared" si="5"/>
        <v>2.6596882818642387</v>
      </c>
      <c r="W37" s="176">
        <f t="shared" si="6"/>
        <v>3.4337480847275832</v>
      </c>
      <c r="X37" s="176">
        <f t="shared" si="7"/>
        <v>55.278091453070097</v>
      </c>
      <c r="Y37" s="176">
        <f t="shared" si="8"/>
        <v>64.785123775722909</v>
      </c>
      <c r="Z37" s="178">
        <f t="shared" si="16"/>
        <v>0.17198553844291231</v>
      </c>
      <c r="AA37" s="173">
        <f t="shared" si="9"/>
        <v>4.5905940718341767E-2</v>
      </c>
      <c r="AB37" s="173">
        <f t="shared" si="10"/>
        <v>5.0334284210265277E-2</v>
      </c>
    </row>
    <row r="38" spans="1:28" x14ac:dyDescent="0.25">
      <c r="A38">
        <v>33</v>
      </c>
      <c r="B38">
        <v>58</v>
      </c>
      <c r="C38">
        <v>3.5000000000000003E-2</v>
      </c>
      <c r="D38">
        <v>5.0000000000000001E-3</v>
      </c>
      <c r="E38">
        <f t="shared" si="11"/>
        <v>0.04</v>
      </c>
      <c r="F38" s="176">
        <f t="shared" si="12"/>
        <v>3.4584332209873541</v>
      </c>
      <c r="G38" s="176">
        <f t="shared" si="17"/>
        <v>4.0525566044154946</v>
      </c>
      <c r="I38" s="176">
        <f t="shared" si="0"/>
        <v>0.33737476027496505</v>
      </c>
      <c r="J38" s="176">
        <f t="shared" si="1"/>
        <v>0.39533228648696328</v>
      </c>
      <c r="K38">
        <v>0.999</v>
      </c>
      <c r="L38" s="177">
        <f t="shared" si="18"/>
        <v>0.96752258468376728</v>
      </c>
      <c r="M38" s="177">
        <f>PRODUCT(K38:$K$39)</f>
        <v>0.99800100000000003</v>
      </c>
      <c r="N38" s="177">
        <f t="shared" si="2"/>
        <v>0.87018266874582295</v>
      </c>
      <c r="O38" s="176">
        <f t="shared" si="3"/>
        <v>62.1714713471968</v>
      </c>
      <c r="P38" s="176">
        <f t="shared" si="4"/>
        <v>73.20383446887179</v>
      </c>
      <c r="Q38" s="176"/>
      <c r="R38" s="176"/>
      <c r="S38" s="176">
        <f t="shared" si="13"/>
        <v>0.95093291713096206</v>
      </c>
      <c r="T38" s="176">
        <f t="shared" si="14"/>
        <v>1.2278197262600217</v>
      </c>
      <c r="U38" s="173">
        <f t="shared" si="15"/>
        <v>0.29117386110100019</v>
      </c>
      <c r="V38" s="176">
        <f t="shared" si="5"/>
        <v>1.8681263440538305</v>
      </c>
      <c r="W38" s="176">
        <f t="shared" si="6"/>
        <v>2.417796949016656</v>
      </c>
      <c r="X38" s="176">
        <f t="shared" si="7"/>
        <v>60.303345003142972</v>
      </c>
      <c r="Y38" s="176">
        <f t="shared" si="8"/>
        <v>70.786037519855128</v>
      </c>
      <c r="Z38" s="178">
        <f t="shared" si="16"/>
        <v>0.17383268732714252</v>
      </c>
      <c r="AA38" s="173">
        <f t="shared" si="9"/>
        <v>3.0047967396834994E-2</v>
      </c>
      <c r="AB38" s="173">
        <f t="shared" si="10"/>
        <v>3.3028282829156541E-2</v>
      </c>
    </row>
    <row r="39" spans="1:28" x14ac:dyDescent="0.25">
      <c r="A39">
        <v>34</v>
      </c>
      <c r="B39">
        <v>59</v>
      </c>
      <c r="C39">
        <v>3.5000000000000003E-2</v>
      </c>
      <c r="D39">
        <v>5.0000000000000001E-3</v>
      </c>
      <c r="E39">
        <f t="shared" si="11"/>
        <v>0.04</v>
      </c>
      <c r="F39" s="176">
        <f t="shared" si="12"/>
        <v>3.5794783837219111</v>
      </c>
      <c r="G39" s="176">
        <f t="shared" si="17"/>
        <v>4.2146588685921147</v>
      </c>
      <c r="I39" s="176">
        <f t="shared" si="0"/>
        <v>0.32540456530569412</v>
      </c>
      <c r="J39" s="176">
        <f t="shared" si="1"/>
        <v>0.38314779138852173</v>
      </c>
      <c r="K39">
        <v>0.999</v>
      </c>
      <c r="L39" s="177">
        <f t="shared" si="18"/>
        <v>0.96655506209908348</v>
      </c>
      <c r="M39" s="177">
        <f>PRODUCT(K39:$K$39)</f>
        <v>0.999</v>
      </c>
      <c r="N39" s="177">
        <f t="shared" si="2"/>
        <v>0.93283582089552231</v>
      </c>
      <c r="O39" s="176">
        <f t="shared" si="3"/>
        <v>66.714531816010989</v>
      </c>
      <c r="P39" s="176">
        <f t="shared" si="4"/>
        <v>78.553063614244806</v>
      </c>
      <c r="Q39" s="176"/>
      <c r="R39" s="176"/>
      <c r="S39" s="176">
        <f t="shared" si="13"/>
        <v>0.98421556923054565</v>
      </c>
      <c r="T39" s="176">
        <f t="shared" si="14"/>
        <v>1.2769325153104225</v>
      </c>
      <c r="U39" s="173">
        <f t="shared" si="15"/>
        <v>0.2974114159855461</v>
      </c>
      <c r="V39" s="176">
        <f t="shared" si="5"/>
        <v>0.98421556923054565</v>
      </c>
      <c r="W39" s="176">
        <f t="shared" si="6"/>
        <v>1.2769325153104225</v>
      </c>
      <c r="X39" s="176">
        <f t="shared" si="7"/>
        <v>65.730316246780447</v>
      </c>
      <c r="Y39" s="176">
        <f t="shared" si="8"/>
        <v>77.276131098934385</v>
      </c>
      <c r="Z39" s="178">
        <f t="shared" si="16"/>
        <v>0.17565433290790633</v>
      </c>
      <c r="AA39" s="173">
        <f t="shared" si="9"/>
        <v>1.4752641477644924E-2</v>
      </c>
      <c r="AB39" s="173">
        <f t="shared" si="10"/>
        <v>1.625566790852526E-2</v>
      </c>
    </row>
    <row r="40" spans="1:28" x14ac:dyDescent="0.25">
      <c r="A40">
        <v>35</v>
      </c>
      <c r="B40">
        <v>60</v>
      </c>
      <c r="C40">
        <v>3.5000000000000003E-2</v>
      </c>
      <c r="D40">
        <v>5.0000000000000001E-3</v>
      </c>
      <c r="E40">
        <f t="shared" si="11"/>
        <v>0.04</v>
      </c>
      <c r="F40" s="176">
        <v>0</v>
      </c>
      <c r="G40" s="176">
        <v>0</v>
      </c>
      <c r="I40" s="176">
        <f t="shared" si="0"/>
        <v>0</v>
      </c>
      <c r="J40" s="176">
        <f t="shared" si="1"/>
        <v>0</v>
      </c>
      <c r="K40">
        <v>0.999</v>
      </c>
      <c r="L40" s="177">
        <f t="shared" si="18"/>
        <v>0.9655885070369844</v>
      </c>
      <c r="M40" s="177">
        <v>1</v>
      </c>
      <c r="N40" s="177">
        <f t="shared" si="2"/>
        <v>1</v>
      </c>
      <c r="O40" s="176">
        <f t="shared" si="3"/>
        <v>71.589567674438229</v>
      </c>
      <c r="P40" s="176">
        <f t="shared" si="4"/>
        <v>84.29317737184229</v>
      </c>
      <c r="Q40" s="176"/>
      <c r="R40" s="176"/>
      <c r="S40" s="176">
        <f t="shared" si="13"/>
        <v>0</v>
      </c>
      <c r="T40" s="176">
        <f t="shared" si="14"/>
        <v>0</v>
      </c>
      <c r="U40" s="176"/>
      <c r="V40" s="176">
        <f t="shared" si="5"/>
        <v>0</v>
      </c>
      <c r="W40" s="176">
        <f t="shared" si="6"/>
        <v>0</v>
      </c>
      <c r="X40" s="176">
        <f t="shared" si="7"/>
        <v>71.589567674438229</v>
      </c>
      <c r="Y40" s="176">
        <f t="shared" si="8"/>
        <v>84.29317737184229</v>
      </c>
      <c r="Z40" s="178">
        <f t="shared" si="16"/>
        <v>0.17745057150191479</v>
      </c>
      <c r="AA40" s="173">
        <f t="shared" si="9"/>
        <v>0</v>
      </c>
      <c r="AB40" s="173">
        <f t="shared" si="10"/>
        <v>0</v>
      </c>
    </row>
    <row r="41" spans="1:28" x14ac:dyDescent="0.25">
      <c r="F41" s="176">
        <f>F39*C1</f>
        <v>71.589567674438229</v>
      </c>
      <c r="G41" s="176">
        <f>G39*C1</f>
        <v>84.29317737184229</v>
      </c>
      <c r="Z41" s="178" t="e">
        <f t="shared" si="16"/>
        <v>#DIV/0!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O29"/>
  <sheetViews>
    <sheetView topLeftCell="A7" zoomScale="85" zoomScaleNormal="85" workbookViewId="0">
      <selection activeCell="D46" sqref="D46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24" bestFit="1" customWidth="1"/>
    <col min="4" max="4" width="32.28515625" style="42" customWidth="1"/>
    <col min="5" max="5" width="32.28515625" style="40" customWidth="1"/>
    <col min="6" max="6" width="32.28515625" style="46" customWidth="1"/>
    <col min="7" max="7" width="32.28515625" style="40" customWidth="1"/>
    <col min="8" max="8" width="32.28515625" style="47" customWidth="1"/>
    <col min="9" max="9" width="15.7109375" customWidth="1"/>
    <col min="12" max="15" width="27.28515625" customWidth="1"/>
    <col min="16" max="19" width="14.5703125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50</v>
      </c>
    </row>
    <row r="3" spans="1:10" x14ac:dyDescent="0.25">
      <c r="A3" s="29" t="s">
        <v>47</v>
      </c>
      <c r="B3" s="29" t="s">
        <v>112</v>
      </c>
      <c r="F3" s="41"/>
    </row>
    <row r="4" spans="1:10" x14ac:dyDescent="0.25">
      <c r="A4" t="s">
        <v>61</v>
      </c>
      <c r="B4" t="s">
        <v>70</v>
      </c>
    </row>
    <row r="5" spans="1:10" x14ac:dyDescent="0.25">
      <c r="B5" s="17"/>
    </row>
    <row r="6" spans="1:10" ht="30.75" customHeight="1" x14ac:dyDescent="0.25">
      <c r="A6" s="36" t="s">
        <v>68</v>
      </c>
      <c r="B6" s="93" t="s">
        <v>62</v>
      </c>
      <c r="C6" s="94" t="s">
        <v>63</v>
      </c>
      <c r="D6" s="83" t="s">
        <v>64</v>
      </c>
      <c r="E6" s="84" t="s">
        <v>65</v>
      </c>
      <c r="F6" s="85" t="s">
        <v>66</v>
      </c>
      <c r="G6" s="84" t="s">
        <v>67</v>
      </c>
      <c r="H6" s="86" t="s">
        <v>69</v>
      </c>
    </row>
    <row r="7" spans="1:10" ht="30.75" customHeight="1" x14ac:dyDescent="0.25">
      <c r="A7" s="52" t="s">
        <v>52</v>
      </c>
      <c r="B7" s="53" t="s">
        <v>71</v>
      </c>
      <c r="C7" s="30" t="s">
        <v>72</v>
      </c>
      <c r="D7" s="54" t="s">
        <v>73</v>
      </c>
      <c r="E7" s="55" t="s">
        <v>74</v>
      </c>
      <c r="F7" s="56" t="s">
        <v>75</v>
      </c>
      <c r="G7" s="55" t="s">
        <v>76</v>
      </c>
      <c r="H7" s="57" t="s">
        <v>77</v>
      </c>
      <c r="I7" s="55" t="s">
        <v>78</v>
      </c>
      <c r="J7" s="87"/>
    </row>
    <row r="8" spans="1:10" x14ac:dyDescent="0.25">
      <c r="A8" s="32" t="s">
        <v>111</v>
      </c>
      <c r="B8" s="92"/>
      <c r="C8" s="98">
        <v>40178</v>
      </c>
      <c r="D8" s="97">
        <v>2360173025</v>
      </c>
      <c r="E8" s="167">
        <v>12</v>
      </c>
      <c r="F8" s="97">
        <v>1686205583</v>
      </c>
      <c r="G8" s="167">
        <v>5</v>
      </c>
      <c r="H8" s="97">
        <v>322495895</v>
      </c>
      <c r="I8" s="168" t="s">
        <v>135</v>
      </c>
      <c r="J8" s="87"/>
    </row>
    <row r="9" spans="1:10" x14ac:dyDescent="0.25">
      <c r="A9" s="32" t="s">
        <v>111</v>
      </c>
      <c r="B9" s="92"/>
      <c r="C9" s="98">
        <v>40543</v>
      </c>
      <c r="D9" s="97">
        <v>242581914</v>
      </c>
      <c r="E9" s="167">
        <v>12</v>
      </c>
      <c r="F9" s="97">
        <v>193646563</v>
      </c>
      <c r="G9" s="167">
        <v>6</v>
      </c>
      <c r="H9" s="97">
        <v>33140102</v>
      </c>
      <c r="I9" s="168" t="s">
        <v>135</v>
      </c>
      <c r="J9" s="87"/>
    </row>
    <row r="10" spans="1:10" x14ac:dyDescent="0.25">
      <c r="A10" s="32" t="s">
        <v>111</v>
      </c>
      <c r="B10" s="92"/>
      <c r="C10" s="98">
        <v>40908</v>
      </c>
      <c r="D10" s="97">
        <v>911037989</v>
      </c>
      <c r="E10" s="167">
        <v>12</v>
      </c>
      <c r="F10" s="97">
        <v>798467699</v>
      </c>
      <c r="G10" s="167">
        <v>7</v>
      </c>
      <c r="H10" s="97">
        <v>124436925</v>
      </c>
      <c r="I10" s="168" t="s">
        <v>135</v>
      </c>
      <c r="J10" s="87"/>
    </row>
    <row r="11" spans="1:10" x14ac:dyDescent="0.25">
      <c r="A11" s="32" t="s">
        <v>111</v>
      </c>
      <c r="B11" s="92"/>
      <c r="C11" s="98">
        <v>41274</v>
      </c>
      <c r="D11" s="97">
        <v>78277759</v>
      </c>
      <c r="E11" s="167">
        <v>12</v>
      </c>
      <c r="F11" s="97">
        <v>74310480</v>
      </c>
      <c r="G11" s="167">
        <v>8</v>
      </c>
      <c r="H11" s="97">
        <v>10689831</v>
      </c>
      <c r="I11" s="168" t="s">
        <v>135</v>
      </c>
      <c r="J11" s="87"/>
    </row>
    <row r="12" spans="1:10" x14ac:dyDescent="0.25">
      <c r="A12" s="32" t="s">
        <v>111</v>
      </c>
      <c r="B12" s="92"/>
      <c r="C12" s="98">
        <v>41639</v>
      </c>
      <c r="D12" s="97">
        <v>-114027863</v>
      </c>
      <c r="E12" s="167">
        <v>12</v>
      </c>
      <c r="F12" s="97">
        <v>-115997337</v>
      </c>
      <c r="G12" s="167">
        <v>9</v>
      </c>
      <c r="H12" s="97">
        <v>-15569166</v>
      </c>
      <c r="I12" s="168" t="s">
        <v>135</v>
      </c>
      <c r="J12" s="87"/>
    </row>
    <row r="13" spans="1:10" x14ac:dyDescent="0.25">
      <c r="A13" s="32" t="s">
        <v>111</v>
      </c>
      <c r="B13" s="92"/>
      <c r="C13" s="98">
        <v>42004</v>
      </c>
      <c r="D13" s="97">
        <v>-206952282</v>
      </c>
      <c r="E13" s="167">
        <v>12</v>
      </c>
      <c r="F13" s="97">
        <v>-223639296</v>
      </c>
      <c r="G13" s="167">
        <v>10</v>
      </c>
      <c r="H13" s="97">
        <v>-28251967</v>
      </c>
      <c r="I13" s="168" t="s">
        <v>135</v>
      </c>
      <c r="J13" s="87"/>
    </row>
    <row r="14" spans="1:10" x14ac:dyDescent="0.25">
      <c r="A14" s="32" t="s">
        <v>111</v>
      </c>
      <c r="B14" s="92"/>
      <c r="C14" s="98">
        <v>42369</v>
      </c>
      <c r="D14" s="97">
        <v>2586581023</v>
      </c>
      <c r="E14" s="167">
        <v>12</v>
      </c>
      <c r="F14" s="97">
        <v>2774108147</v>
      </c>
      <c r="G14" s="167">
        <v>11</v>
      </c>
      <c r="H14" s="97">
        <v>352993141</v>
      </c>
      <c r="I14" s="168" t="s">
        <v>135</v>
      </c>
      <c r="J14" s="87"/>
    </row>
    <row r="15" spans="1:10" x14ac:dyDescent="0.25">
      <c r="A15" s="32" t="s">
        <v>111</v>
      </c>
      <c r="B15" s="92"/>
      <c r="C15" s="98">
        <v>42735</v>
      </c>
      <c r="D15" s="97">
        <v>1983860720</v>
      </c>
      <c r="E15" s="167">
        <v>12</v>
      </c>
      <c r="F15" s="170">
        <v>1983860720</v>
      </c>
      <c r="G15" s="167">
        <v>12</v>
      </c>
      <c r="H15" s="169">
        <v>270613120</v>
      </c>
      <c r="I15" s="171" t="s">
        <v>135</v>
      </c>
      <c r="J15" s="87"/>
    </row>
    <row r="16" spans="1:10" x14ac:dyDescent="0.25">
      <c r="B16" s="88"/>
      <c r="C16" s="95"/>
      <c r="D16" s="96"/>
      <c r="E16" s="89"/>
      <c r="F16" s="90"/>
      <c r="G16" s="89"/>
      <c r="H16" s="91"/>
      <c r="I16" s="87"/>
      <c r="J16" s="87"/>
    </row>
    <row r="17" spans="2:15" x14ac:dyDescent="0.25">
      <c r="B17" s="88"/>
      <c r="C17" s="95"/>
      <c r="D17" s="96"/>
      <c r="E17" s="89"/>
      <c r="F17" s="90"/>
      <c r="G17" s="89"/>
      <c r="H17" s="91"/>
      <c r="I17" s="87"/>
      <c r="J17" s="87"/>
    </row>
    <row r="18" spans="2:15" x14ac:dyDescent="0.25">
      <c r="B18" s="88"/>
      <c r="C18" s="95"/>
      <c r="D18" s="96"/>
      <c r="E18" s="89"/>
      <c r="F18" s="90"/>
      <c r="G18" s="89"/>
      <c r="H18" s="91"/>
      <c r="I18" s="87"/>
      <c r="J18" s="87"/>
    </row>
    <row r="19" spans="2:15" x14ac:dyDescent="0.25">
      <c r="B19" s="88"/>
      <c r="C19" s="95"/>
      <c r="D19" s="96"/>
    </row>
    <row r="22" spans="2:15" x14ac:dyDescent="0.25">
      <c r="L22" s="72"/>
      <c r="M22" s="73"/>
      <c r="N22" s="74"/>
      <c r="O22" s="75"/>
    </row>
    <row r="23" spans="2:15" x14ac:dyDescent="0.25">
      <c r="L23" s="76"/>
      <c r="M23" s="77"/>
      <c r="N23" s="77"/>
      <c r="O23" s="77"/>
    </row>
    <row r="24" spans="2:15" x14ac:dyDescent="0.25">
      <c r="L24" s="76"/>
      <c r="M24" s="78"/>
      <c r="N24" s="78"/>
      <c r="O24" s="78"/>
    </row>
    <row r="25" spans="2:15" x14ac:dyDescent="0.25">
      <c r="L25" s="76"/>
      <c r="M25" s="78"/>
      <c r="N25" s="78"/>
      <c r="O25" s="78"/>
    </row>
    <row r="26" spans="2:15" x14ac:dyDescent="0.25">
      <c r="L26" s="76"/>
      <c r="M26" s="78"/>
      <c r="N26" s="78"/>
      <c r="O26" s="79"/>
    </row>
    <row r="27" spans="2:15" x14ac:dyDescent="0.25">
      <c r="L27" s="76"/>
      <c r="M27" s="80"/>
      <c r="N27" s="80"/>
      <c r="O27" s="80"/>
    </row>
    <row r="28" spans="2:15" x14ac:dyDescent="0.25">
      <c r="L28" s="76"/>
      <c r="M28" s="80"/>
      <c r="N28" s="80"/>
      <c r="O28" s="80"/>
    </row>
    <row r="29" spans="2:15" x14ac:dyDescent="0.25">
      <c r="L29" s="76"/>
      <c r="M29" s="78"/>
      <c r="N29" s="81"/>
      <c r="O29" s="82"/>
    </row>
  </sheetData>
  <hyperlinks>
    <hyperlink ref="A1" location="TOC!A1" display="TOC" xr:uid="{00000000-0004-0000-0A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6"/>
  <sheetViews>
    <sheetView workbookViewId="0">
      <selection activeCell="E27" sqref="E27"/>
    </sheetView>
  </sheetViews>
  <sheetFormatPr defaultRowHeight="15" x14ac:dyDescent="0.25"/>
  <cols>
    <col min="2" max="3" width="20.5703125" customWidth="1"/>
    <col min="4" max="4" width="24.5703125" customWidth="1"/>
    <col min="5" max="5" width="28.85546875" customWidth="1"/>
    <col min="6" max="6" width="7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82</v>
      </c>
      <c r="C2" s="29"/>
      <c r="D2" s="29"/>
    </row>
    <row r="3" spans="1:5" x14ac:dyDescent="0.25">
      <c r="A3" s="29" t="s">
        <v>47</v>
      </c>
      <c r="B3" s="29" t="s">
        <v>201</v>
      </c>
      <c r="C3" s="29"/>
      <c r="D3" s="29"/>
    </row>
    <row r="4" spans="1:5" x14ac:dyDescent="0.25">
      <c r="A4" t="s">
        <v>61</v>
      </c>
      <c r="B4" t="s">
        <v>79</v>
      </c>
    </row>
    <row r="6" spans="1:5" x14ac:dyDescent="0.25">
      <c r="B6" t="s">
        <v>81</v>
      </c>
      <c r="C6" t="s">
        <v>80</v>
      </c>
      <c r="D6">
        <v>2015</v>
      </c>
      <c r="E6">
        <v>2016</v>
      </c>
    </row>
    <row r="7" spans="1:5" x14ac:dyDescent="0.25">
      <c r="B7">
        <v>2018</v>
      </c>
      <c r="C7">
        <f>SUM(D7:E7)</f>
        <v>-1001342868.6000001</v>
      </c>
      <c r="D7">
        <f>-4375013109*0.2</f>
        <v>-875002621.80000007</v>
      </c>
      <c r="E7">
        <f>-631701234*0.2</f>
        <v>-126340246.80000001</v>
      </c>
    </row>
    <row r="8" spans="1:5" x14ac:dyDescent="0.25">
      <c r="B8">
        <v>2019</v>
      </c>
      <c r="C8">
        <f t="shared" ref="C8:C10" si="0">SUM(D8:E8)</f>
        <v>-1001342868.6000001</v>
      </c>
      <c r="D8">
        <f>-4375013109*0.2</f>
        <v>-875002621.80000007</v>
      </c>
      <c r="E8">
        <f>-631701234*0.2</f>
        <v>-126340246.80000001</v>
      </c>
    </row>
    <row r="9" spans="1:5" x14ac:dyDescent="0.25">
      <c r="B9">
        <v>2020</v>
      </c>
      <c r="C9">
        <f t="shared" si="0"/>
        <v>-1001342868.6000001</v>
      </c>
      <c r="D9">
        <f>-4375013109*0.2</f>
        <v>-875002621.80000007</v>
      </c>
      <c r="E9">
        <f>-631701234*0.2</f>
        <v>-126340246.80000001</v>
      </c>
    </row>
    <row r="10" spans="1:5" x14ac:dyDescent="0.25">
      <c r="B10">
        <v>2021</v>
      </c>
      <c r="C10" s="38">
        <f t="shared" si="0"/>
        <v>-126340246.80000001</v>
      </c>
      <c r="E10">
        <f>-631701234*0.2</f>
        <v>-126340246.80000001</v>
      </c>
    </row>
    <row r="11" spans="1:5" x14ac:dyDescent="0.25">
      <c r="C11" s="50"/>
    </row>
    <row r="12" spans="1:5" x14ac:dyDescent="0.25">
      <c r="C12" s="50"/>
    </row>
    <row r="13" spans="1:5" x14ac:dyDescent="0.25">
      <c r="C13" s="50"/>
    </row>
    <row r="14" spans="1:5" x14ac:dyDescent="0.25">
      <c r="C14" s="50"/>
    </row>
    <row r="15" spans="1:5" x14ac:dyDescent="0.25">
      <c r="C15" s="50"/>
      <c r="D15" s="35"/>
    </row>
    <row r="16" spans="1:5" x14ac:dyDescent="0.25">
      <c r="C16" s="50"/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B1"/>
  <sheetViews>
    <sheetView workbookViewId="0">
      <selection activeCell="M38" sqref="M38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E45"/>
  <sheetViews>
    <sheetView zoomScaleNormal="100" workbookViewId="0">
      <selection activeCell="B9" sqref="B9:E9"/>
    </sheetView>
  </sheetViews>
  <sheetFormatPr defaultRowHeight="15" x14ac:dyDescent="0.25"/>
  <cols>
    <col min="1" max="1" width="26.28515625" style="2" customWidth="1"/>
    <col min="2" max="3" width="23.7109375" customWidth="1"/>
    <col min="4" max="5" width="40" customWidth="1"/>
    <col min="6" max="6" width="30.5703125" customWidth="1"/>
  </cols>
  <sheetData>
    <row r="1" spans="1:5" x14ac:dyDescent="0.25">
      <c r="A1" s="25" t="s">
        <v>8</v>
      </c>
    </row>
    <row r="2" spans="1:5" x14ac:dyDescent="0.25">
      <c r="A2" s="2" t="s">
        <v>137</v>
      </c>
    </row>
    <row r="3" spans="1:5" x14ac:dyDescent="0.25">
      <c r="B3" s="180" t="s">
        <v>139</v>
      </c>
      <c r="C3" s="180"/>
      <c r="D3" s="181" t="s">
        <v>138</v>
      </c>
      <c r="E3" s="182"/>
    </row>
    <row r="4" spans="1:5" ht="31.5" customHeight="1" x14ac:dyDescent="0.25">
      <c r="A4" s="10"/>
      <c r="B4" s="45" t="s">
        <v>140</v>
      </c>
      <c r="C4" s="45" t="s">
        <v>141</v>
      </c>
      <c r="D4" s="45" t="s">
        <v>140</v>
      </c>
      <c r="E4" s="45" t="s">
        <v>141</v>
      </c>
    </row>
    <row r="5" spans="1:5" ht="99" customHeight="1" x14ac:dyDescent="0.25">
      <c r="A5" s="45" t="s">
        <v>104</v>
      </c>
      <c r="B5" s="163" t="s">
        <v>142</v>
      </c>
      <c r="C5" s="61" t="s">
        <v>143</v>
      </c>
      <c r="D5" s="99" t="s">
        <v>146</v>
      </c>
      <c r="E5" s="99" t="s">
        <v>147</v>
      </c>
    </row>
    <row r="6" spans="1:5" ht="106.5" customHeight="1" x14ac:dyDescent="0.25">
      <c r="A6" s="48" t="s">
        <v>144</v>
      </c>
      <c r="B6" s="184" t="s">
        <v>145</v>
      </c>
      <c r="C6" s="184"/>
      <c r="D6" s="185" t="s">
        <v>221</v>
      </c>
      <c r="E6" s="185" t="s">
        <v>148</v>
      </c>
    </row>
    <row r="7" spans="1:5" ht="63" customHeight="1" x14ac:dyDescent="0.25">
      <c r="A7" s="48" t="s">
        <v>106</v>
      </c>
      <c r="B7" s="183">
        <v>1.8200000000000001E-2</v>
      </c>
      <c r="C7" s="183"/>
      <c r="D7" s="185"/>
      <c r="E7" s="185"/>
    </row>
    <row r="8" spans="1:5" ht="84" customHeight="1" x14ac:dyDescent="0.25">
      <c r="A8" s="48" t="s">
        <v>107</v>
      </c>
      <c r="B8" s="43"/>
      <c r="C8" s="43"/>
      <c r="D8" s="58"/>
      <c r="E8" s="58"/>
    </row>
    <row r="9" spans="1:5" ht="135" customHeight="1" x14ac:dyDescent="0.25">
      <c r="A9" s="31" t="s">
        <v>103</v>
      </c>
      <c r="B9" s="179" t="s">
        <v>202</v>
      </c>
      <c r="C9" s="179"/>
      <c r="D9" s="179"/>
      <c r="E9" s="179"/>
    </row>
    <row r="10" spans="1:5" x14ac:dyDescent="0.25">
      <c r="A10" s="10"/>
    </row>
    <row r="11" spans="1:5" ht="123" customHeight="1" x14ac:dyDescent="0.25">
      <c r="A11" s="31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9:E9"/>
    <mergeCell ref="B3:C3"/>
    <mergeCell ref="D3:E3"/>
    <mergeCell ref="B7:C7"/>
    <mergeCell ref="B6:C6"/>
    <mergeCell ref="D6:D7"/>
    <mergeCell ref="E6:E7"/>
  </mergeCells>
  <hyperlinks>
    <hyperlink ref="A1" location="TOC!A1" display="TOC" xr:uid="{00000000-0004-0000-0D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/>
  <dimension ref="A1:M47"/>
  <sheetViews>
    <sheetView topLeftCell="A4" workbookViewId="0">
      <selection activeCell="K31" sqref="K31"/>
    </sheetView>
  </sheetViews>
  <sheetFormatPr defaultRowHeight="15" x14ac:dyDescent="0.25"/>
  <cols>
    <col min="3" max="3" width="21.7109375" customWidth="1"/>
    <col min="4" max="4" width="18" customWidth="1"/>
    <col min="5" max="6" width="18" style="105" customWidth="1"/>
    <col min="7" max="7" width="14" customWidth="1"/>
    <col min="8" max="9" width="17.140625" customWidth="1"/>
    <col min="13" max="13" width="56.28515625" customWidth="1"/>
  </cols>
  <sheetData>
    <row r="1" spans="1:13" x14ac:dyDescent="0.25">
      <c r="A1" s="19" t="s">
        <v>8</v>
      </c>
      <c r="B1" s="19"/>
    </row>
    <row r="2" spans="1:13" x14ac:dyDescent="0.25">
      <c r="A2" s="6" t="s">
        <v>46</v>
      </c>
      <c r="B2" s="16" t="s">
        <v>162</v>
      </c>
    </row>
    <row r="3" spans="1:13" x14ac:dyDescent="0.25">
      <c r="A3" s="6" t="s">
        <v>47</v>
      </c>
      <c r="B3" s="16" t="s">
        <v>163</v>
      </c>
    </row>
    <row r="5" spans="1:13" x14ac:dyDescent="0.25">
      <c r="A5" s="102" t="s">
        <v>129</v>
      </c>
      <c r="B5" s="102" t="s">
        <v>49</v>
      </c>
      <c r="C5" s="102" t="s">
        <v>155</v>
      </c>
      <c r="D5" s="102" t="s">
        <v>156</v>
      </c>
      <c r="E5" s="106" t="s">
        <v>157</v>
      </c>
      <c r="F5" s="106" t="s">
        <v>158</v>
      </c>
      <c r="G5" s="102" t="s">
        <v>159</v>
      </c>
      <c r="H5" s="102" t="s">
        <v>160</v>
      </c>
      <c r="I5" s="102" t="s">
        <v>161</v>
      </c>
    </row>
    <row r="6" spans="1:13" x14ac:dyDescent="0.25">
      <c r="A6" s="103">
        <v>5</v>
      </c>
      <c r="B6" s="103">
        <v>50</v>
      </c>
      <c r="C6" s="112">
        <v>0</v>
      </c>
      <c r="D6" s="112">
        <v>0</v>
      </c>
      <c r="E6" s="112">
        <v>0</v>
      </c>
      <c r="F6" s="112">
        <v>0</v>
      </c>
      <c r="G6" s="112">
        <v>0</v>
      </c>
      <c r="H6" s="112">
        <v>0</v>
      </c>
      <c r="I6" s="112">
        <v>0</v>
      </c>
    </row>
    <row r="7" spans="1:13" x14ac:dyDescent="0.25">
      <c r="A7" s="103">
        <v>5</v>
      </c>
      <c r="B7" s="103">
        <v>55</v>
      </c>
      <c r="C7" s="112">
        <v>0</v>
      </c>
      <c r="D7" s="112">
        <v>0</v>
      </c>
      <c r="E7" s="112">
        <v>0</v>
      </c>
      <c r="F7" s="112">
        <v>0</v>
      </c>
      <c r="G7" s="112">
        <v>0</v>
      </c>
      <c r="H7" s="112">
        <v>0</v>
      </c>
      <c r="I7" s="109">
        <v>0.5</v>
      </c>
    </row>
    <row r="8" spans="1:13" x14ac:dyDescent="0.25">
      <c r="A8" s="103">
        <v>5</v>
      </c>
      <c r="B8" s="103">
        <v>60</v>
      </c>
      <c r="C8" s="109">
        <v>8.5000000000000006E-2</v>
      </c>
      <c r="D8" s="109">
        <v>9.5000000000000001E-2</v>
      </c>
      <c r="E8" s="107">
        <v>0.12</v>
      </c>
      <c r="F8" s="109">
        <v>0.13500000000000001</v>
      </c>
      <c r="G8" s="109">
        <v>0.09</v>
      </c>
      <c r="H8" s="109">
        <v>0.11</v>
      </c>
      <c r="I8" s="109">
        <v>0.2</v>
      </c>
    </row>
    <row r="9" spans="1:13" x14ac:dyDescent="0.25">
      <c r="A9" s="103">
        <v>5</v>
      </c>
      <c r="B9" s="103">
        <v>65</v>
      </c>
      <c r="C9" s="109">
        <v>0.25</v>
      </c>
      <c r="D9" s="109">
        <v>0.4</v>
      </c>
      <c r="E9" s="107">
        <v>0.3</v>
      </c>
      <c r="F9" s="109">
        <v>0.35</v>
      </c>
      <c r="G9" s="109">
        <v>0.27500000000000002</v>
      </c>
      <c r="H9" s="109">
        <v>0.25</v>
      </c>
      <c r="I9" s="109">
        <v>0.25</v>
      </c>
    </row>
    <row r="10" spans="1:13" x14ac:dyDescent="0.25">
      <c r="A10" s="103">
        <v>5</v>
      </c>
      <c r="B10" s="103">
        <v>70</v>
      </c>
      <c r="C10" s="109">
        <v>0.32500000000000001</v>
      </c>
      <c r="D10" s="109">
        <v>0.2</v>
      </c>
      <c r="E10" s="107">
        <v>0.22500000000000001</v>
      </c>
      <c r="F10" s="109">
        <v>0.3</v>
      </c>
      <c r="G10" s="109">
        <v>0.22500000000000001</v>
      </c>
      <c r="H10" s="109">
        <v>0.25</v>
      </c>
      <c r="I10" s="109">
        <v>0.3</v>
      </c>
      <c r="M10" s="101"/>
    </row>
    <row r="11" spans="1:13" x14ac:dyDescent="0.25">
      <c r="A11" s="103">
        <v>5</v>
      </c>
      <c r="B11" s="103">
        <v>75</v>
      </c>
      <c r="C11" s="109">
        <v>1</v>
      </c>
      <c r="D11" s="109">
        <v>1</v>
      </c>
      <c r="E11" s="107">
        <v>1</v>
      </c>
      <c r="F11" s="110">
        <v>1</v>
      </c>
      <c r="G11" s="110">
        <v>1</v>
      </c>
      <c r="H11" s="109">
        <v>1</v>
      </c>
      <c r="I11" s="109">
        <v>1</v>
      </c>
      <c r="M11" s="101"/>
    </row>
    <row r="12" spans="1:13" x14ac:dyDescent="0.25">
      <c r="A12" s="104">
        <v>10</v>
      </c>
      <c r="B12" s="104">
        <v>50</v>
      </c>
      <c r="C12" s="113">
        <v>0</v>
      </c>
      <c r="D12" s="113">
        <v>0</v>
      </c>
      <c r="E12" s="113">
        <v>0</v>
      </c>
      <c r="F12" s="113">
        <v>0</v>
      </c>
      <c r="G12" s="113">
        <v>0</v>
      </c>
      <c r="H12" s="113">
        <v>0</v>
      </c>
      <c r="I12" s="113">
        <v>0</v>
      </c>
      <c r="M12" s="101"/>
    </row>
    <row r="13" spans="1:13" x14ac:dyDescent="0.25">
      <c r="A13" s="104">
        <v>10</v>
      </c>
      <c r="B13" s="104">
        <v>55</v>
      </c>
      <c r="C13" s="113">
        <v>0</v>
      </c>
      <c r="D13" s="113">
        <v>0</v>
      </c>
      <c r="E13" s="113">
        <v>0</v>
      </c>
      <c r="F13" s="113">
        <v>0</v>
      </c>
      <c r="G13" s="113">
        <v>0</v>
      </c>
      <c r="H13" s="113">
        <v>0</v>
      </c>
      <c r="I13" s="114">
        <v>0.5</v>
      </c>
    </row>
    <row r="14" spans="1:13" x14ac:dyDescent="0.25">
      <c r="A14" s="104">
        <v>10</v>
      </c>
      <c r="B14" s="104">
        <v>60</v>
      </c>
      <c r="C14" s="114">
        <v>8.5000000000000006E-2</v>
      </c>
      <c r="D14" s="114">
        <v>9.5000000000000001E-2</v>
      </c>
      <c r="E14" s="115">
        <v>0.12</v>
      </c>
      <c r="F14" s="114">
        <v>0.13500000000000001</v>
      </c>
      <c r="G14" s="114">
        <v>0.09</v>
      </c>
      <c r="H14" s="114">
        <v>0.11</v>
      </c>
      <c r="I14" s="114">
        <v>0.2</v>
      </c>
    </row>
    <row r="15" spans="1:13" x14ac:dyDescent="0.25">
      <c r="A15" s="104">
        <v>10</v>
      </c>
      <c r="B15" s="104">
        <v>65</v>
      </c>
      <c r="C15" s="114">
        <v>0.27500000000000002</v>
      </c>
      <c r="D15" s="114">
        <v>0.3</v>
      </c>
      <c r="E15" s="108">
        <v>0.32500000000000001</v>
      </c>
      <c r="F15" s="114">
        <v>0.375</v>
      </c>
      <c r="G15" s="114">
        <v>0.3</v>
      </c>
      <c r="H15" s="114">
        <v>0.27500000000000002</v>
      </c>
      <c r="I15" s="114">
        <v>0.25</v>
      </c>
    </row>
    <row r="16" spans="1:13" x14ac:dyDescent="0.25">
      <c r="A16" s="104">
        <v>10</v>
      </c>
      <c r="B16" s="104">
        <v>70</v>
      </c>
      <c r="C16" s="114">
        <v>0.22500000000000001</v>
      </c>
      <c r="D16" s="114">
        <v>0.2</v>
      </c>
      <c r="E16" s="108">
        <v>0.22500000000000001</v>
      </c>
      <c r="F16" s="114">
        <v>0.3</v>
      </c>
      <c r="G16" s="114">
        <v>0.22500000000000001</v>
      </c>
      <c r="H16" s="114">
        <v>0.25</v>
      </c>
      <c r="I16" s="114">
        <v>0.3</v>
      </c>
    </row>
    <row r="17" spans="1:9" x14ac:dyDescent="0.25">
      <c r="A17" s="104">
        <v>10</v>
      </c>
      <c r="B17" s="104">
        <v>75</v>
      </c>
      <c r="C17" s="114">
        <v>1</v>
      </c>
      <c r="D17" s="114">
        <v>1</v>
      </c>
      <c r="E17" s="108">
        <v>1</v>
      </c>
      <c r="F17" s="116">
        <v>1</v>
      </c>
      <c r="G17" s="116">
        <v>1</v>
      </c>
      <c r="H17" s="114">
        <v>1</v>
      </c>
      <c r="I17" s="114">
        <v>1</v>
      </c>
    </row>
    <row r="18" spans="1:9" x14ac:dyDescent="0.25">
      <c r="A18" s="103">
        <v>15</v>
      </c>
      <c r="B18" s="103">
        <v>50</v>
      </c>
      <c r="C18" s="112">
        <v>0</v>
      </c>
      <c r="D18" s="112">
        <v>0</v>
      </c>
      <c r="E18" s="112">
        <v>0</v>
      </c>
      <c r="F18" s="112">
        <v>0</v>
      </c>
      <c r="G18" s="112">
        <v>0</v>
      </c>
      <c r="H18" s="112">
        <v>0</v>
      </c>
      <c r="I18" s="109">
        <v>0.09</v>
      </c>
    </row>
    <row r="19" spans="1:9" x14ac:dyDescent="0.25">
      <c r="A19" s="103">
        <v>15</v>
      </c>
      <c r="B19" s="103">
        <v>55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09">
        <v>0.5</v>
      </c>
    </row>
    <row r="20" spans="1:9" x14ac:dyDescent="0.25">
      <c r="A20" s="103">
        <v>15</v>
      </c>
      <c r="B20" s="103">
        <v>60</v>
      </c>
      <c r="C20" s="109">
        <v>8.5000000000000006E-2</v>
      </c>
      <c r="D20" s="109">
        <v>9.5000000000000001E-2</v>
      </c>
      <c r="E20" s="107">
        <v>0.12</v>
      </c>
      <c r="F20" s="107">
        <v>0.13500000000000001</v>
      </c>
      <c r="G20" s="103">
        <v>0.09</v>
      </c>
      <c r="H20" s="103">
        <v>0.11</v>
      </c>
      <c r="I20" s="109">
        <v>0.2</v>
      </c>
    </row>
    <row r="21" spans="1:9" x14ac:dyDescent="0.25">
      <c r="A21" s="103">
        <v>15</v>
      </c>
      <c r="B21" s="103">
        <v>65</v>
      </c>
      <c r="C21" s="109">
        <v>0.27500000000000002</v>
      </c>
      <c r="D21" s="109">
        <v>0.3</v>
      </c>
      <c r="E21" s="107">
        <v>0.32500000000000001</v>
      </c>
      <c r="F21" s="107">
        <v>0.375</v>
      </c>
      <c r="G21" s="103">
        <v>0.3</v>
      </c>
      <c r="H21" s="103">
        <v>0.27</v>
      </c>
      <c r="I21" s="109">
        <v>0.25</v>
      </c>
    </row>
    <row r="22" spans="1:9" x14ac:dyDescent="0.25">
      <c r="A22" s="103">
        <v>15</v>
      </c>
      <c r="B22" s="103">
        <v>70</v>
      </c>
      <c r="C22" s="109">
        <v>0.22500000000000001</v>
      </c>
      <c r="D22" s="109">
        <v>0.2</v>
      </c>
      <c r="E22" s="107">
        <v>0.22500000000000001</v>
      </c>
      <c r="F22" s="107">
        <v>0.3</v>
      </c>
      <c r="G22" s="103">
        <v>0.22500000000000001</v>
      </c>
      <c r="H22" s="103">
        <v>0.25</v>
      </c>
      <c r="I22" s="109">
        <v>0.3</v>
      </c>
    </row>
    <row r="23" spans="1:9" x14ac:dyDescent="0.25">
      <c r="A23" s="103">
        <v>15</v>
      </c>
      <c r="B23" s="103">
        <v>75</v>
      </c>
      <c r="C23" s="109">
        <v>1</v>
      </c>
      <c r="D23" s="109">
        <v>1</v>
      </c>
      <c r="E23" s="107">
        <v>1</v>
      </c>
      <c r="F23" s="107">
        <v>1</v>
      </c>
      <c r="G23" s="103">
        <v>1</v>
      </c>
      <c r="H23" s="103">
        <v>1</v>
      </c>
      <c r="I23" s="109">
        <v>1</v>
      </c>
    </row>
    <row r="24" spans="1:9" x14ac:dyDescent="0.25">
      <c r="A24" s="104">
        <v>20</v>
      </c>
      <c r="B24" s="104">
        <v>50</v>
      </c>
      <c r="C24" s="114">
        <v>3.5000000000000003E-2</v>
      </c>
      <c r="D24" s="114">
        <v>3.5000000000000003E-2</v>
      </c>
      <c r="E24" s="108">
        <v>2.5000000000000001E-2</v>
      </c>
      <c r="F24" s="114">
        <v>3.5000000000000003E-2</v>
      </c>
      <c r="G24" s="104">
        <v>3.5000000000000003E-2</v>
      </c>
      <c r="H24" s="104">
        <v>0.04</v>
      </c>
      <c r="I24" s="114">
        <v>0.09</v>
      </c>
    </row>
    <row r="25" spans="1:9" x14ac:dyDescent="0.25">
      <c r="A25" s="104">
        <v>20</v>
      </c>
      <c r="B25" s="104">
        <v>55</v>
      </c>
      <c r="C25" s="114">
        <v>0.05</v>
      </c>
      <c r="D25" s="114">
        <v>0.05</v>
      </c>
      <c r="E25" s="108">
        <v>4.4999999999999998E-2</v>
      </c>
      <c r="F25" s="114">
        <v>0.06</v>
      </c>
      <c r="G25" s="104">
        <v>0.04</v>
      </c>
      <c r="H25" s="104">
        <v>0.05</v>
      </c>
      <c r="I25" s="114">
        <v>0.5</v>
      </c>
    </row>
    <row r="26" spans="1:9" x14ac:dyDescent="0.25">
      <c r="A26" s="104">
        <v>20</v>
      </c>
      <c r="B26" s="104">
        <v>60</v>
      </c>
      <c r="C26" s="114">
        <v>8.5000000000000006E-2</v>
      </c>
      <c r="D26" s="114">
        <v>9.5000000000000001E-2</v>
      </c>
      <c r="E26" s="108">
        <v>0.12</v>
      </c>
      <c r="F26" s="117">
        <v>0.13500000000000001</v>
      </c>
      <c r="G26" s="104">
        <v>0.09</v>
      </c>
      <c r="H26" s="104">
        <v>0.11</v>
      </c>
      <c r="I26" s="114">
        <v>0.2</v>
      </c>
    </row>
    <row r="27" spans="1:9" x14ac:dyDescent="0.25">
      <c r="A27" s="104">
        <v>20</v>
      </c>
      <c r="B27" s="104">
        <v>65</v>
      </c>
      <c r="C27" s="114">
        <v>0.27500000000000002</v>
      </c>
      <c r="D27" s="114">
        <v>0.3</v>
      </c>
      <c r="E27" s="108">
        <v>0.32500000000000001</v>
      </c>
      <c r="F27" s="117">
        <v>0.375</v>
      </c>
      <c r="G27" s="104">
        <v>0.3</v>
      </c>
      <c r="H27" s="104">
        <v>0.27500000000000002</v>
      </c>
      <c r="I27" s="114">
        <v>0.25</v>
      </c>
    </row>
    <row r="28" spans="1:9" x14ac:dyDescent="0.25">
      <c r="A28" s="104">
        <v>20</v>
      </c>
      <c r="B28" s="104">
        <v>70</v>
      </c>
      <c r="C28" s="114">
        <v>0.22500000000000001</v>
      </c>
      <c r="D28" s="114">
        <v>0.2</v>
      </c>
      <c r="E28" s="108">
        <v>0.22500000000000001</v>
      </c>
      <c r="F28" s="117">
        <v>0.3</v>
      </c>
      <c r="G28" s="104">
        <v>0.22500000000000001</v>
      </c>
      <c r="H28" s="104">
        <v>0.25</v>
      </c>
      <c r="I28" s="114">
        <v>0.3</v>
      </c>
    </row>
    <row r="29" spans="1:9" x14ac:dyDescent="0.25">
      <c r="A29" s="104">
        <v>20</v>
      </c>
      <c r="B29" s="104">
        <v>75</v>
      </c>
      <c r="C29" s="114">
        <v>1</v>
      </c>
      <c r="D29" s="114">
        <v>1</v>
      </c>
      <c r="E29" s="108">
        <v>1</v>
      </c>
      <c r="F29" s="115">
        <v>1</v>
      </c>
      <c r="G29" s="104">
        <v>1</v>
      </c>
      <c r="H29" s="104">
        <v>1</v>
      </c>
      <c r="I29" s="114">
        <v>1</v>
      </c>
    </row>
    <row r="30" spans="1:9" x14ac:dyDescent="0.25">
      <c r="A30" s="103">
        <v>25</v>
      </c>
      <c r="B30" s="103">
        <v>50</v>
      </c>
      <c r="C30" s="109">
        <v>0.08</v>
      </c>
      <c r="D30" s="109">
        <v>0.06</v>
      </c>
      <c r="E30" s="111">
        <v>6.5000000000000002E-2</v>
      </c>
      <c r="F30" s="109">
        <v>5.5E-2</v>
      </c>
      <c r="G30" s="109">
        <v>0.08</v>
      </c>
      <c r="H30" s="109">
        <v>5.5E-2</v>
      </c>
      <c r="I30" s="109">
        <v>0.09</v>
      </c>
    </row>
    <row r="31" spans="1:9" x14ac:dyDescent="0.25">
      <c r="A31" s="103">
        <v>25</v>
      </c>
      <c r="B31" s="103">
        <v>55</v>
      </c>
      <c r="C31" s="109">
        <v>0.1</v>
      </c>
      <c r="D31" s="109">
        <v>0.08</v>
      </c>
      <c r="E31" s="107">
        <v>0.09</v>
      </c>
      <c r="F31" s="109">
        <v>9.5000000000000001E-2</v>
      </c>
      <c r="G31" s="109">
        <v>0.1</v>
      </c>
      <c r="H31" s="109">
        <v>0.09</v>
      </c>
      <c r="I31" s="109">
        <v>0.5</v>
      </c>
    </row>
    <row r="32" spans="1:9" x14ac:dyDescent="0.25">
      <c r="A32" s="103">
        <v>25</v>
      </c>
      <c r="B32" s="103">
        <v>60</v>
      </c>
      <c r="C32" s="109">
        <v>0.27500000000000002</v>
      </c>
      <c r="D32" s="109">
        <v>0.25</v>
      </c>
      <c r="E32" s="107">
        <v>0.3</v>
      </c>
      <c r="F32" s="109">
        <v>0.45</v>
      </c>
      <c r="G32" s="109">
        <v>0.22500000000000001</v>
      </c>
      <c r="H32" s="109">
        <v>0.25</v>
      </c>
      <c r="I32" s="109">
        <v>0.2</v>
      </c>
    </row>
    <row r="33" spans="1:9" x14ac:dyDescent="0.25">
      <c r="A33" s="103">
        <v>25</v>
      </c>
      <c r="B33" s="103">
        <v>65</v>
      </c>
      <c r="C33" s="109">
        <v>0.27500000000000002</v>
      </c>
      <c r="D33" s="109">
        <v>0.3</v>
      </c>
      <c r="E33" s="107">
        <v>0.2</v>
      </c>
      <c r="F33" s="109">
        <v>0.35</v>
      </c>
      <c r="G33" s="109">
        <v>0.27500000000000002</v>
      </c>
      <c r="H33" s="109">
        <v>0.35</v>
      </c>
      <c r="I33" s="109">
        <v>0.25</v>
      </c>
    </row>
    <row r="34" spans="1:9" x14ac:dyDescent="0.25">
      <c r="A34" s="103">
        <v>25</v>
      </c>
      <c r="B34" s="103">
        <v>70</v>
      </c>
      <c r="C34" s="109">
        <v>0.22500000000000001</v>
      </c>
      <c r="D34" s="109">
        <v>0.2</v>
      </c>
      <c r="E34" s="107">
        <v>0.22500000000000001</v>
      </c>
      <c r="F34" s="109">
        <v>0.3</v>
      </c>
      <c r="G34" s="109">
        <v>0.22500000000000001</v>
      </c>
      <c r="H34" s="109">
        <v>0.25</v>
      </c>
      <c r="I34" s="109">
        <v>0.3</v>
      </c>
    </row>
    <row r="35" spans="1:9" x14ac:dyDescent="0.25">
      <c r="A35" s="103">
        <v>25</v>
      </c>
      <c r="B35" s="103">
        <v>75</v>
      </c>
      <c r="C35" s="109">
        <v>1</v>
      </c>
      <c r="D35" s="109">
        <v>1</v>
      </c>
      <c r="E35" s="107">
        <v>1</v>
      </c>
      <c r="F35" s="110">
        <v>1</v>
      </c>
      <c r="G35" s="110">
        <v>1</v>
      </c>
      <c r="H35" s="109">
        <v>1</v>
      </c>
      <c r="I35" s="109">
        <v>1</v>
      </c>
    </row>
    <row r="36" spans="1:9" x14ac:dyDescent="0.25">
      <c r="A36" s="104">
        <v>30</v>
      </c>
      <c r="B36" s="104">
        <v>50</v>
      </c>
      <c r="C36" s="114">
        <v>0.35</v>
      </c>
      <c r="D36" s="114">
        <v>0.4</v>
      </c>
      <c r="E36" s="115">
        <v>0.3</v>
      </c>
      <c r="F36" s="114">
        <v>0.27500000000000002</v>
      </c>
      <c r="G36" s="114">
        <v>0.3</v>
      </c>
      <c r="H36" s="114">
        <v>0.32500000000000001</v>
      </c>
      <c r="I36" s="114">
        <v>0.6</v>
      </c>
    </row>
    <row r="37" spans="1:9" x14ac:dyDescent="0.25">
      <c r="A37" s="104">
        <v>30</v>
      </c>
      <c r="B37" s="104">
        <v>55</v>
      </c>
      <c r="C37" s="114">
        <v>0.35</v>
      </c>
      <c r="D37" s="114">
        <v>0.32500000000000001</v>
      </c>
      <c r="E37" s="108">
        <v>0.32500000000000001</v>
      </c>
      <c r="F37" s="114">
        <v>0.4</v>
      </c>
      <c r="G37" s="114">
        <v>0.25</v>
      </c>
      <c r="H37" s="114">
        <v>0.22500000000000001</v>
      </c>
      <c r="I37" s="114">
        <v>0.5</v>
      </c>
    </row>
    <row r="38" spans="1:9" x14ac:dyDescent="0.25">
      <c r="A38" s="104">
        <v>30</v>
      </c>
      <c r="B38" s="104">
        <v>60</v>
      </c>
      <c r="C38" s="114">
        <v>0.3</v>
      </c>
      <c r="D38" s="114">
        <v>0.3</v>
      </c>
      <c r="E38" s="108">
        <v>0.25</v>
      </c>
      <c r="F38" s="114">
        <v>0.5</v>
      </c>
      <c r="G38" s="114">
        <v>0.25</v>
      </c>
      <c r="H38" s="114">
        <v>0.25</v>
      </c>
      <c r="I38" s="114">
        <v>0.5</v>
      </c>
    </row>
    <row r="39" spans="1:9" x14ac:dyDescent="0.25">
      <c r="A39" s="104">
        <v>30</v>
      </c>
      <c r="B39" s="104">
        <v>65</v>
      </c>
      <c r="C39" s="114">
        <v>0.27500000000000002</v>
      </c>
      <c r="D39" s="114">
        <v>0.3</v>
      </c>
      <c r="E39" s="108">
        <v>0.2</v>
      </c>
      <c r="F39" s="114">
        <v>0.35</v>
      </c>
      <c r="G39" s="114">
        <v>0.27500000000000002</v>
      </c>
      <c r="H39" s="114">
        <v>0.35</v>
      </c>
      <c r="I39" s="114">
        <v>0.25</v>
      </c>
    </row>
    <row r="40" spans="1:9" x14ac:dyDescent="0.25">
      <c r="A40" s="104">
        <v>30</v>
      </c>
      <c r="B40" s="104">
        <v>70</v>
      </c>
      <c r="C40" s="114">
        <v>0.22500000000000001</v>
      </c>
      <c r="D40" s="114">
        <v>0.2</v>
      </c>
      <c r="E40" s="108">
        <v>0.22500000000000001</v>
      </c>
      <c r="F40" s="114">
        <v>0.3</v>
      </c>
      <c r="G40" s="114">
        <v>0.22500000000000001</v>
      </c>
      <c r="H40" s="114">
        <v>0.25</v>
      </c>
      <c r="I40" s="114">
        <v>0.3</v>
      </c>
    </row>
    <row r="41" spans="1:9" x14ac:dyDescent="0.25">
      <c r="A41" s="104">
        <v>30</v>
      </c>
      <c r="B41" s="104">
        <v>75</v>
      </c>
      <c r="C41" s="114">
        <v>1</v>
      </c>
      <c r="D41" s="114">
        <v>1</v>
      </c>
      <c r="E41" s="108">
        <v>1</v>
      </c>
      <c r="F41" s="116">
        <v>1</v>
      </c>
      <c r="G41" s="116">
        <v>1</v>
      </c>
      <c r="H41" s="114">
        <v>1</v>
      </c>
      <c r="I41" s="114">
        <v>1</v>
      </c>
    </row>
    <row r="42" spans="1:9" x14ac:dyDescent="0.25">
      <c r="A42" s="103">
        <v>35</v>
      </c>
      <c r="B42" s="103">
        <v>50</v>
      </c>
      <c r="C42" s="109">
        <v>0.2</v>
      </c>
      <c r="D42" s="109">
        <v>0.3</v>
      </c>
      <c r="E42" s="111">
        <v>0.3</v>
      </c>
      <c r="F42" s="109">
        <v>0.27500000000000002</v>
      </c>
      <c r="G42" s="109">
        <v>0.15</v>
      </c>
      <c r="H42" s="109">
        <v>0.22500000000000001</v>
      </c>
      <c r="I42" s="109">
        <v>0.6</v>
      </c>
    </row>
    <row r="43" spans="1:9" x14ac:dyDescent="0.25">
      <c r="A43" s="103">
        <v>35</v>
      </c>
      <c r="B43" s="103">
        <v>55</v>
      </c>
      <c r="C43" s="109">
        <v>0.2</v>
      </c>
      <c r="D43" s="109">
        <v>0.22500000000000001</v>
      </c>
      <c r="E43" s="107">
        <v>0.25</v>
      </c>
      <c r="F43" s="109">
        <v>0.3</v>
      </c>
      <c r="G43" s="109">
        <v>0.2</v>
      </c>
      <c r="H43" s="109">
        <v>0.22500000000000001</v>
      </c>
      <c r="I43" s="109">
        <v>0.5</v>
      </c>
    </row>
    <row r="44" spans="1:9" x14ac:dyDescent="0.25">
      <c r="A44" s="103">
        <v>35</v>
      </c>
      <c r="B44" s="103">
        <v>60</v>
      </c>
      <c r="C44" s="109">
        <v>0.22500000000000001</v>
      </c>
      <c r="D44" s="109">
        <v>0.2</v>
      </c>
      <c r="E44" s="107">
        <v>0.25</v>
      </c>
      <c r="F44" s="109">
        <v>0.32500000000000001</v>
      </c>
      <c r="G44" s="109">
        <v>0.25</v>
      </c>
      <c r="H44" s="109">
        <v>0.25</v>
      </c>
      <c r="I44" s="109">
        <v>0.5</v>
      </c>
    </row>
    <row r="45" spans="1:9" x14ac:dyDescent="0.25">
      <c r="A45" s="103">
        <v>35</v>
      </c>
      <c r="B45" s="103">
        <v>65</v>
      </c>
      <c r="C45" s="109">
        <v>0.27500000000000002</v>
      </c>
      <c r="D45" s="109">
        <v>0.3</v>
      </c>
      <c r="E45" s="107">
        <v>0.2</v>
      </c>
      <c r="F45" s="109">
        <v>0.35</v>
      </c>
      <c r="G45" s="109">
        <v>0.27500000000000002</v>
      </c>
      <c r="H45" s="109">
        <v>0.35</v>
      </c>
      <c r="I45" s="109">
        <v>0.25</v>
      </c>
    </row>
    <row r="46" spans="1:9" x14ac:dyDescent="0.25">
      <c r="A46" s="103">
        <v>35</v>
      </c>
      <c r="B46" s="103">
        <v>70</v>
      </c>
      <c r="C46" s="109">
        <v>0.22500000000000001</v>
      </c>
      <c r="D46" s="109">
        <v>0.2</v>
      </c>
      <c r="E46" s="107">
        <v>0.22500000000000001</v>
      </c>
      <c r="F46" s="109">
        <v>0.3</v>
      </c>
      <c r="G46" s="109">
        <v>0.22500000000000001</v>
      </c>
      <c r="H46" s="109">
        <v>0.25</v>
      </c>
      <c r="I46" s="109">
        <v>0.3</v>
      </c>
    </row>
    <row r="47" spans="1:9" x14ac:dyDescent="0.25">
      <c r="A47" s="103">
        <v>35</v>
      </c>
      <c r="B47" s="103">
        <v>75</v>
      </c>
      <c r="C47" s="109">
        <v>1</v>
      </c>
      <c r="D47" s="109">
        <v>1</v>
      </c>
      <c r="E47" s="107">
        <v>1</v>
      </c>
      <c r="F47" s="110">
        <v>1</v>
      </c>
      <c r="G47" s="110">
        <v>1</v>
      </c>
      <c r="H47" s="109">
        <v>1</v>
      </c>
      <c r="I47" s="109">
        <v>1</v>
      </c>
    </row>
  </sheetData>
  <hyperlinks>
    <hyperlink ref="A1" location="TOC!A1" display="TOC" xr:uid="{00000000-0004-0000-0E00-000000000000}"/>
  </hyperlink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C9"/>
  <sheetViews>
    <sheetView workbookViewId="0">
      <selection activeCell="G20" sqref="G20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8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80" t="s">
        <v>105</v>
      </c>
      <c r="C4" s="180"/>
    </row>
    <row r="5" spans="1:3" x14ac:dyDescent="0.25">
      <c r="A5" s="10"/>
      <c r="B5" s="45" t="s">
        <v>140</v>
      </c>
      <c r="C5" s="45" t="s">
        <v>141</v>
      </c>
    </row>
    <row r="6" spans="1:3" ht="61.5" customHeight="1" x14ac:dyDescent="0.25">
      <c r="A6" s="45" t="s">
        <v>104</v>
      </c>
      <c r="B6" s="188" t="s">
        <v>149</v>
      </c>
      <c r="C6" s="188"/>
    </row>
    <row r="7" spans="1:3" ht="120" customHeight="1" x14ac:dyDescent="0.25">
      <c r="A7" s="48" t="s">
        <v>59</v>
      </c>
      <c r="B7" s="164" t="s">
        <v>222</v>
      </c>
      <c r="C7" s="61" t="s">
        <v>150</v>
      </c>
    </row>
    <row r="8" spans="1:3" ht="48" customHeight="1" x14ac:dyDescent="0.25">
      <c r="A8" s="48" t="s">
        <v>108</v>
      </c>
      <c r="B8" s="186"/>
      <c r="C8" s="186"/>
    </row>
    <row r="9" spans="1:3" ht="70.5" customHeight="1" x14ac:dyDescent="0.25">
      <c r="A9" s="49" t="s">
        <v>109</v>
      </c>
      <c r="B9" s="187" t="s">
        <v>151</v>
      </c>
      <c r="C9" s="187"/>
    </row>
  </sheetData>
  <mergeCells count="4">
    <mergeCell ref="B8:C8"/>
    <mergeCell ref="B9:C9"/>
    <mergeCell ref="B4:C4"/>
    <mergeCell ref="B6:C6"/>
  </mergeCells>
  <hyperlinks>
    <hyperlink ref="A1" location="TOC!A1" display="TOC" xr:uid="{00000000-0004-0000-0F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/>
  <dimension ref="A1:I21"/>
  <sheetViews>
    <sheetView tabSelected="1" workbookViewId="0">
      <selection activeCell="E31" sqref="E31"/>
    </sheetView>
  </sheetViews>
  <sheetFormatPr defaultRowHeight="15" x14ac:dyDescent="0.25"/>
  <cols>
    <col min="1" max="1" width="12.28515625" customWidth="1"/>
    <col min="2" max="7" width="19.42578125" style="24" customWidth="1"/>
    <col min="8" max="9" width="18.8554687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9" t="s">
        <v>50</v>
      </c>
    </row>
    <row r="3" spans="1:9" x14ac:dyDescent="0.25">
      <c r="A3" s="6" t="s">
        <v>47</v>
      </c>
      <c r="B3" s="9" t="s">
        <v>168</v>
      </c>
    </row>
    <row r="5" spans="1:9" ht="24.95" customHeight="1" x14ac:dyDescent="0.25">
      <c r="A5" s="189" t="s">
        <v>124</v>
      </c>
      <c r="B5" s="190" t="s">
        <v>127</v>
      </c>
      <c r="C5" s="190"/>
      <c r="D5" s="190" t="s">
        <v>125</v>
      </c>
      <c r="E5" s="190"/>
      <c r="F5" s="190" t="s">
        <v>128</v>
      </c>
      <c r="G5" s="190"/>
      <c r="H5" s="190" t="s">
        <v>164</v>
      </c>
      <c r="I5" s="190"/>
    </row>
    <row r="6" spans="1:9" ht="12.95" customHeight="1" x14ac:dyDescent="0.25">
      <c r="A6" s="189"/>
      <c r="B6" s="191" t="s">
        <v>165</v>
      </c>
      <c r="C6" s="191"/>
      <c r="D6" s="118" t="s">
        <v>166</v>
      </c>
      <c r="E6" s="118" t="s">
        <v>167</v>
      </c>
      <c r="F6" s="119" t="s">
        <v>166</v>
      </c>
      <c r="G6" s="118" t="s">
        <v>167</v>
      </c>
      <c r="H6" s="118" t="s">
        <v>166</v>
      </c>
      <c r="I6" s="120" t="s">
        <v>167</v>
      </c>
    </row>
    <row r="7" spans="1:9" ht="12.95" customHeight="1" x14ac:dyDescent="0.25">
      <c r="A7" s="129" t="s">
        <v>129</v>
      </c>
      <c r="B7" s="130" t="s">
        <v>203</v>
      </c>
      <c r="C7" s="130" t="s">
        <v>204</v>
      </c>
      <c r="D7" s="130" t="s">
        <v>205</v>
      </c>
      <c r="E7" s="130" t="s">
        <v>206</v>
      </c>
      <c r="F7" s="130" t="s">
        <v>207</v>
      </c>
      <c r="G7" s="130" t="s">
        <v>208</v>
      </c>
      <c r="H7" s="130" t="s">
        <v>209</v>
      </c>
      <c r="I7" s="130" t="s">
        <v>210</v>
      </c>
    </row>
    <row r="8" spans="1:9" ht="12.95" customHeight="1" x14ac:dyDescent="0.25">
      <c r="A8" s="121">
        <v>0</v>
      </c>
      <c r="B8" s="122">
        <v>0.18</v>
      </c>
      <c r="C8" s="122">
        <v>0.19500000000000001</v>
      </c>
      <c r="D8" s="122">
        <v>0.19</v>
      </c>
      <c r="E8" s="122">
        <v>0.17</v>
      </c>
      <c r="F8" s="123">
        <v>0.13</v>
      </c>
      <c r="G8" s="122">
        <v>0.13</v>
      </c>
      <c r="H8" s="124">
        <v>0.19</v>
      </c>
      <c r="I8" s="124">
        <v>0.16500000000000001</v>
      </c>
    </row>
    <row r="9" spans="1:9" ht="12.95" customHeight="1" x14ac:dyDescent="0.25">
      <c r="A9" s="125">
        <v>1</v>
      </c>
      <c r="B9" s="126">
        <v>0.155</v>
      </c>
      <c r="C9" s="126">
        <v>0.17</v>
      </c>
      <c r="D9" s="126">
        <v>0.16</v>
      </c>
      <c r="E9" s="126">
        <v>0.14499999999999999</v>
      </c>
      <c r="F9" s="127">
        <v>0.1</v>
      </c>
      <c r="G9" s="126">
        <v>0.1</v>
      </c>
      <c r="H9" s="128">
        <v>0.16</v>
      </c>
      <c r="I9" s="128">
        <v>0.13500000000000001</v>
      </c>
    </row>
    <row r="10" spans="1:9" ht="12" customHeight="1" x14ac:dyDescent="0.25">
      <c r="A10" s="125">
        <v>2</v>
      </c>
      <c r="B10" s="126">
        <v>0.13</v>
      </c>
      <c r="C10" s="126">
        <v>0.14499999999999999</v>
      </c>
      <c r="D10" s="126">
        <v>0.14000000000000001</v>
      </c>
      <c r="E10" s="126">
        <v>0.13500000000000001</v>
      </c>
      <c r="F10" s="127">
        <v>0.09</v>
      </c>
      <c r="G10" s="126">
        <v>0.09</v>
      </c>
      <c r="H10" s="128">
        <v>0.13</v>
      </c>
      <c r="I10" s="128">
        <v>0.12</v>
      </c>
    </row>
    <row r="11" spans="1:9" ht="12" customHeight="1" x14ac:dyDescent="0.25">
      <c r="A11" s="125">
        <v>3</v>
      </c>
      <c r="B11" s="126">
        <v>0.11</v>
      </c>
      <c r="C11" s="126">
        <v>0.115</v>
      </c>
      <c r="D11" s="126">
        <v>0.12</v>
      </c>
      <c r="E11" s="126">
        <v>0.12</v>
      </c>
      <c r="F11" s="127">
        <v>0.06</v>
      </c>
      <c r="G11" s="126">
        <v>0.06</v>
      </c>
      <c r="H11" s="128">
        <v>0.115</v>
      </c>
      <c r="I11" s="128">
        <v>0.1</v>
      </c>
    </row>
    <row r="12" spans="1:9" ht="15" customHeight="1" x14ac:dyDescent="0.25">
      <c r="A12" s="125">
        <v>4</v>
      </c>
      <c r="B12" s="126">
        <v>0.09</v>
      </c>
      <c r="C12" s="126">
        <v>0.1</v>
      </c>
      <c r="D12" s="126">
        <v>9.5000000000000001E-2</v>
      </c>
      <c r="E12" s="126">
        <v>0.1</v>
      </c>
      <c r="F12" s="127">
        <v>0.06</v>
      </c>
      <c r="G12" s="126">
        <v>0.06</v>
      </c>
      <c r="H12" s="128">
        <v>0.1</v>
      </c>
      <c r="I12" s="128">
        <v>8.5000000000000006E-2</v>
      </c>
    </row>
    <row r="17" spans="2:4" x14ac:dyDescent="0.25">
      <c r="B17" s="122">
        <v>0.18</v>
      </c>
      <c r="C17" s="165">
        <f>1-B17</f>
        <v>0.82000000000000006</v>
      </c>
    </row>
    <row r="18" spans="2:4" x14ac:dyDescent="0.25">
      <c r="B18" s="126">
        <v>0.155</v>
      </c>
      <c r="C18" s="165">
        <f t="shared" ref="C18:C21" si="0">1-B18</f>
        <v>0.84499999999999997</v>
      </c>
      <c r="D18" s="24">
        <f>C18*C17</f>
        <v>0.69290000000000007</v>
      </c>
    </row>
    <row r="19" spans="2:4" x14ac:dyDescent="0.25">
      <c r="B19" s="126">
        <v>0.13</v>
      </c>
      <c r="C19" s="165">
        <f t="shared" si="0"/>
        <v>0.87</v>
      </c>
      <c r="D19" s="59">
        <f>C19*D18</f>
        <v>0.60282300000000011</v>
      </c>
    </row>
    <row r="20" spans="2:4" x14ac:dyDescent="0.25">
      <c r="B20" s="126">
        <v>0.11</v>
      </c>
      <c r="C20" s="165">
        <f t="shared" si="0"/>
        <v>0.89</v>
      </c>
      <c r="D20" s="59">
        <f t="shared" ref="D20:D21" si="1">C20*D19</f>
        <v>0.53651247000000013</v>
      </c>
    </row>
    <row r="21" spans="2:4" x14ac:dyDescent="0.25">
      <c r="B21" s="126">
        <v>0.09</v>
      </c>
      <c r="C21" s="165">
        <f t="shared" si="0"/>
        <v>0.91</v>
      </c>
      <c r="D21" s="59">
        <f t="shared" si="1"/>
        <v>0.48822634770000012</v>
      </c>
    </row>
  </sheetData>
  <mergeCells count="6">
    <mergeCell ref="A5:A6"/>
    <mergeCell ref="B5:C5"/>
    <mergeCell ref="D5:E5"/>
    <mergeCell ref="F5:G5"/>
    <mergeCell ref="H5:I5"/>
    <mergeCell ref="B6:C6"/>
  </mergeCells>
  <hyperlinks>
    <hyperlink ref="A1" location="TOC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7"/>
  <sheetViews>
    <sheetView workbookViewId="0">
      <selection activeCell="F38" sqref="F38"/>
    </sheetView>
  </sheetViews>
  <sheetFormatPr defaultRowHeight="15" x14ac:dyDescent="0.25"/>
  <cols>
    <col min="1" max="1" width="12.28515625" customWidth="1"/>
    <col min="2" max="7" width="19.42578125" style="59" customWidth="1"/>
    <col min="8" max="9" width="22.570312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58" t="s">
        <v>50</v>
      </c>
    </row>
    <row r="3" spans="1:9" x14ac:dyDescent="0.25">
      <c r="A3" s="6" t="s">
        <v>47</v>
      </c>
      <c r="B3" s="58" t="s">
        <v>112</v>
      </c>
    </row>
    <row r="7" spans="1:9" x14ac:dyDescent="0.25">
      <c r="A7" s="131" t="s">
        <v>49</v>
      </c>
      <c r="B7" s="132" t="s">
        <v>211</v>
      </c>
      <c r="C7" s="132" t="s">
        <v>212</v>
      </c>
      <c r="D7" s="132" t="s">
        <v>213</v>
      </c>
      <c r="E7" s="132" t="s">
        <v>214</v>
      </c>
      <c r="F7" s="132" t="s">
        <v>215</v>
      </c>
      <c r="G7" s="132" t="s">
        <v>216</v>
      </c>
      <c r="H7" s="132" t="s">
        <v>217</v>
      </c>
      <c r="I7" s="132" t="s">
        <v>218</v>
      </c>
    </row>
    <row r="8" spans="1:9" x14ac:dyDescent="0.25">
      <c r="A8" s="133">
        <v>25</v>
      </c>
      <c r="B8" s="134">
        <v>0.08</v>
      </c>
      <c r="C8" s="135">
        <v>0.11</v>
      </c>
      <c r="D8" s="134">
        <v>0.08</v>
      </c>
      <c r="E8" s="135">
        <v>0.09</v>
      </c>
      <c r="F8" s="136">
        <v>0.08</v>
      </c>
      <c r="G8" s="137">
        <v>0.12</v>
      </c>
      <c r="H8" s="136">
        <v>0.04</v>
      </c>
      <c r="I8" s="137">
        <v>0.04</v>
      </c>
    </row>
    <row r="9" spans="1:9" x14ac:dyDescent="0.25">
      <c r="A9" s="133">
        <v>30</v>
      </c>
      <c r="B9" s="138">
        <v>7.0000000000000007E-2</v>
      </c>
      <c r="C9" s="139">
        <v>8.5000000000000006E-2</v>
      </c>
      <c r="D9" s="138">
        <v>7.0000000000000007E-2</v>
      </c>
      <c r="E9" s="139">
        <v>7.4999999999999997E-2</v>
      </c>
      <c r="F9" s="140">
        <v>0.06</v>
      </c>
      <c r="G9" s="141">
        <v>7.0000000000000007E-2</v>
      </c>
      <c r="H9" s="140">
        <v>3.5000000000000003E-2</v>
      </c>
      <c r="I9" s="141">
        <v>3.5000000000000003E-2</v>
      </c>
    </row>
    <row r="10" spans="1:9" x14ac:dyDescent="0.25">
      <c r="A10" s="133">
        <v>35</v>
      </c>
      <c r="B10" s="138">
        <v>5.2499999999999998E-2</v>
      </c>
      <c r="C10" s="139">
        <v>0.06</v>
      </c>
      <c r="D10" s="138">
        <v>4.4999999999999998E-2</v>
      </c>
      <c r="E10" s="139">
        <v>4.4999999999999998E-2</v>
      </c>
      <c r="F10" s="140">
        <v>4.4999999999999998E-2</v>
      </c>
      <c r="G10" s="141">
        <v>4.4999999999999998E-2</v>
      </c>
      <c r="H10" s="140">
        <v>0.03</v>
      </c>
      <c r="I10" s="141">
        <v>0.03</v>
      </c>
    </row>
    <row r="11" spans="1:9" x14ac:dyDescent="0.25">
      <c r="A11" s="133">
        <v>40</v>
      </c>
      <c r="B11" s="138">
        <v>0.04</v>
      </c>
      <c r="C11" s="139">
        <v>4.4999999999999998E-2</v>
      </c>
      <c r="D11" s="138">
        <v>3.5000000000000003E-2</v>
      </c>
      <c r="E11" s="139">
        <v>3.4000000000000002E-2</v>
      </c>
      <c r="F11" s="140">
        <v>0.04</v>
      </c>
      <c r="G11" s="141">
        <v>0.04</v>
      </c>
      <c r="H11" s="140">
        <v>0.03</v>
      </c>
      <c r="I11" s="141">
        <v>0.03</v>
      </c>
    </row>
    <row r="12" spans="1:9" x14ac:dyDescent="0.25">
      <c r="A12" s="133">
        <v>45</v>
      </c>
      <c r="B12" s="138">
        <v>3.5000000000000003E-2</v>
      </c>
      <c r="C12" s="139">
        <v>3.7499999999999999E-2</v>
      </c>
      <c r="D12" s="138">
        <v>3.2500000000000001E-2</v>
      </c>
      <c r="E12" s="139">
        <v>3.2500000000000001E-2</v>
      </c>
      <c r="F12" s="140">
        <v>0.04</v>
      </c>
      <c r="G12" s="141">
        <v>3.7499999999999999E-2</v>
      </c>
      <c r="H12" s="140">
        <v>0.04</v>
      </c>
      <c r="I12" s="141">
        <v>0.04</v>
      </c>
    </row>
    <row r="13" spans="1:9" x14ac:dyDescent="0.25">
      <c r="A13" s="133">
        <v>50</v>
      </c>
      <c r="B13" s="138">
        <v>3.5000000000000003E-2</v>
      </c>
      <c r="C13" s="139">
        <v>3.7499999999999999E-2</v>
      </c>
      <c r="D13" s="138">
        <v>3.2500000000000001E-2</v>
      </c>
      <c r="E13" s="139">
        <v>3.2500000000000001E-2</v>
      </c>
      <c r="F13" s="140">
        <v>0.04</v>
      </c>
      <c r="G13" s="141">
        <v>3.7499999999999999E-2</v>
      </c>
      <c r="H13" s="140">
        <v>0.04</v>
      </c>
      <c r="I13" s="141">
        <v>0.04</v>
      </c>
    </row>
    <row r="14" spans="1:9" x14ac:dyDescent="0.25">
      <c r="A14" s="133">
        <v>55</v>
      </c>
      <c r="B14" s="138">
        <v>3.5000000000000003E-2</v>
      </c>
      <c r="C14" s="139">
        <v>3.7499999999999999E-2</v>
      </c>
      <c r="D14" s="138">
        <v>3.2500000000000001E-2</v>
      </c>
      <c r="E14" s="139">
        <v>3.2500000000000001E-2</v>
      </c>
      <c r="F14" s="140">
        <v>0.04</v>
      </c>
      <c r="G14" s="141">
        <v>3.7499999999999999E-2</v>
      </c>
      <c r="H14" s="140">
        <v>0.04</v>
      </c>
      <c r="I14" s="141">
        <v>0.04</v>
      </c>
    </row>
    <row r="15" spans="1:9" x14ac:dyDescent="0.25">
      <c r="A15" s="133">
        <v>60</v>
      </c>
      <c r="B15" s="138">
        <v>3.5000000000000003E-2</v>
      </c>
      <c r="C15" s="139">
        <v>3.7499999999999999E-2</v>
      </c>
      <c r="D15" s="138">
        <v>3.2500000000000001E-2</v>
      </c>
      <c r="E15" s="139">
        <v>3.2500000000000001E-2</v>
      </c>
      <c r="F15" s="140">
        <v>0.04</v>
      </c>
      <c r="G15" s="141">
        <v>3.7499999999999999E-2</v>
      </c>
      <c r="H15" s="140">
        <v>0.04</v>
      </c>
      <c r="I15" s="141">
        <v>0.04</v>
      </c>
    </row>
    <row r="16" spans="1:9" x14ac:dyDescent="0.25">
      <c r="A16" s="66"/>
      <c r="B16" s="60"/>
      <c r="C16" s="60"/>
      <c r="D16" s="60"/>
      <c r="E16" s="60"/>
      <c r="F16" s="60"/>
      <c r="G16" s="60"/>
      <c r="H16" s="60"/>
      <c r="I16" s="60"/>
    </row>
    <row r="17" spans="1:9" x14ac:dyDescent="0.25">
      <c r="A17" s="66"/>
      <c r="B17" s="60"/>
      <c r="C17" s="60"/>
      <c r="D17" s="60"/>
      <c r="E17" s="60"/>
      <c r="F17" s="60"/>
      <c r="G17" s="60"/>
      <c r="H17" s="60"/>
      <c r="I17" s="60"/>
    </row>
  </sheetData>
  <hyperlinks>
    <hyperlink ref="A1" location="TOC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/>
  <dimension ref="A1:C9"/>
  <sheetViews>
    <sheetView workbookViewId="0">
      <selection activeCell="E20" sqref="E20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8</v>
      </c>
    </row>
    <row r="4" spans="1:3" ht="40.5" customHeight="1" x14ac:dyDescent="0.25">
      <c r="A4" s="2"/>
      <c r="B4" s="180" t="s">
        <v>105</v>
      </c>
      <c r="C4" s="180"/>
    </row>
    <row r="5" spans="1:3" ht="40.5" customHeight="1" x14ac:dyDescent="0.25">
      <c r="A5" s="10"/>
      <c r="B5" s="45" t="s">
        <v>140</v>
      </c>
      <c r="C5" s="45" t="s">
        <v>141</v>
      </c>
    </row>
    <row r="6" spans="1:3" ht="40.5" customHeight="1" x14ac:dyDescent="0.25">
      <c r="A6" s="45" t="s">
        <v>104</v>
      </c>
      <c r="B6" s="188" t="s">
        <v>152</v>
      </c>
      <c r="C6" s="193"/>
    </row>
    <row r="7" spans="1:3" ht="153" customHeight="1" x14ac:dyDescent="0.25">
      <c r="A7" s="48" t="s">
        <v>59</v>
      </c>
      <c r="B7" s="192"/>
      <c r="C7" s="185"/>
    </row>
    <row r="8" spans="1:3" ht="40.5" customHeight="1" x14ac:dyDescent="0.25">
      <c r="A8" s="48" t="s">
        <v>107</v>
      </c>
      <c r="B8" s="44"/>
      <c r="C8" s="44"/>
    </row>
    <row r="9" spans="1:3" ht="57" customHeight="1" x14ac:dyDescent="0.25">
      <c r="A9" s="100" t="s">
        <v>109</v>
      </c>
      <c r="B9" s="179" t="s">
        <v>153</v>
      </c>
      <c r="C9" s="179"/>
    </row>
  </sheetData>
  <mergeCells count="4">
    <mergeCell ref="B4:C4"/>
    <mergeCell ref="B7:C7"/>
    <mergeCell ref="B6:C6"/>
    <mergeCell ref="B9:C9"/>
  </mergeCells>
  <hyperlinks>
    <hyperlink ref="A1" location="TOC!A1" display="TOC" xr:uid="{00000000-0004-0000-1200-000000000000}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E77" sqref="E77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110</v>
      </c>
    </row>
    <row r="3" spans="1:10" x14ac:dyDescent="0.25">
      <c r="A3" s="29" t="s">
        <v>47</v>
      </c>
      <c r="B3" s="29" t="s">
        <v>220</v>
      </c>
    </row>
    <row r="6" spans="1:10" x14ac:dyDescent="0.25">
      <c r="C6" s="32" t="s">
        <v>52</v>
      </c>
      <c r="D6" s="34" t="s">
        <v>53</v>
      </c>
      <c r="E6" s="34" t="s">
        <v>54</v>
      </c>
      <c r="F6" s="34" t="s">
        <v>55</v>
      </c>
      <c r="G6" s="34" t="s">
        <v>58</v>
      </c>
      <c r="H6" s="34" t="s">
        <v>60</v>
      </c>
      <c r="I6" s="34" t="s">
        <v>57</v>
      </c>
      <c r="J6" s="34" t="s">
        <v>56</v>
      </c>
    </row>
    <row r="7" spans="1:10" x14ac:dyDescent="0.25">
      <c r="C7" s="32" t="s">
        <v>219</v>
      </c>
      <c r="D7" s="34">
        <v>20</v>
      </c>
      <c r="E7" s="34">
        <v>0</v>
      </c>
      <c r="F7" s="39">
        <v>4</v>
      </c>
      <c r="G7" s="34">
        <v>1</v>
      </c>
      <c r="H7" s="34">
        <v>1</v>
      </c>
      <c r="I7" s="34">
        <v>60</v>
      </c>
      <c r="J7" s="34">
        <v>5</v>
      </c>
    </row>
  </sheetData>
  <hyperlinks>
    <hyperlink ref="A1" location="TOC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/>
  <dimension ref="A1:J16"/>
  <sheetViews>
    <sheetView workbookViewId="0">
      <selection activeCell="I31" sqref="I31"/>
    </sheetView>
  </sheetViews>
  <sheetFormatPr defaultRowHeight="15" x14ac:dyDescent="0.25"/>
  <cols>
    <col min="1" max="1" width="12.28515625" style="14" customWidth="1"/>
    <col min="2" max="2" width="14.5703125" style="14" customWidth="1"/>
    <col min="3" max="4" width="17.7109375" style="14" customWidth="1"/>
    <col min="5" max="9" width="17.7109375" customWidth="1"/>
  </cols>
  <sheetData>
    <row r="1" spans="1:10" x14ac:dyDescent="0.25">
      <c r="A1" s="22" t="s">
        <v>8</v>
      </c>
      <c r="B1" s="21"/>
      <c r="C1" s="21"/>
      <c r="D1" s="21"/>
    </row>
    <row r="2" spans="1:10" x14ac:dyDescent="0.25">
      <c r="A2" t="s">
        <v>46</v>
      </c>
      <c r="B2" s="14" t="s">
        <v>48</v>
      </c>
    </row>
    <row r="3" spans="1:10" x14ac:dyDescent="0.25">
      <c r="A3" s="33" t="s">
        <v>47</v>
      </c>
      <c r="B3" s="15" t="s">
        <v>136</v>
      </c>
      <c r="C3" s="15"/>
      <c r="D3" s="15"/>
    </row>
    <row r="6" spans="1:10" x14ac:dyDescent="0.25">
      <c r="A6" s="142" t="s">
        <v>49</v>
      </c>
      <c r="B6" s="143" t="s">
        <v>170</v>
      </c>
      <c r="C6" s="143" t="s">
        <v>169</v>
      </c>
      <c r="D6" s="143" t="s">
        <v>171</v>
      </c>
      <c r="E6" s="143" t="s">
        <v>172</v>
      </c>
      <c r="F6" s="143" t="s">
        <v>173</v>
      </c>
      <c r="G6" s="143" t="s">
        <v>174</v>
      </c>
      <c r="H6" s="143" t="s">
        <v>175</v>
      </c>
      <c r="I6" s="143" t="s">
        <v>176</v>
      </c>
      <c r="J6" s="59"/>
    </row>
    <row r="7" spans="1:10" x14ac:dyDescent="0.25">
      <c r="A7" s="133">
        <v>25</v>
      </c>
      <c r="B7" s="135">
        <v>2.0000000000000001E-4</v>
      </c>
      <c r="C7" s="135">
        <v>2.0000000000000001E-4</v>
      </c>
      <c r="D7" s="134">
        <v>1E-4</v>
      </c>
      <c r="E7" s="135">
        <v>2.0000000000000001E-4</v>
      </c>
      <c r="F7" s="134">
        <v>2.0000000000000001E-4</v>
      </c>
      <c r="G7" s="135">
        <v>2.0000000000000001E-4</v>
      </c>
      <c r="H7" s="135">
        <v>3.3E-3</v>
      </c>
      <c r="I7" s="135">
        <v>3.3E-3</v>
      </c>
    </row>
    <row r="8" spans="1:10" x14ac:dyDescent="0.25">
      <c r="A8" s="133">
        <v>30</v>
      </c>
      <c r="B8" s="139">
        <v>4.0000000000000002E-4</v>
      </c>
      <c r="C8" s="139">
        <v>4.0000000000000002E-4</v>
      </c>
      <c r="D8" s="138">
        <v>1E-4</v>
      </c>
      <c r="E8" s="139">
        <v>2.9999999999999997E-4</v>
      </c>
      <c r="F8" s="138">
        <v>4.0000000000000002E-4</v>
      </c>
      <c r="G8" s="139">
        <v>4.0000000000000002E-4</v>
      </c>
      <c r="H8" s="139">
        <v>4.3E-3</v>
      </c>
      <c r="I8" s="139">
        <v>4.3E-3</v>
      </c>
    </row>
    <row r="9" spans="1:10" x14ac:dyDescent="0.25">
      <c r="A9" s="133">
        <v>35</v>
      </c>
      <c r="B9" s="139">
        <v>1E-3</v>
      </c>
      <c r="C9" s="139">
        <v>1E-3</v>
      </c>
      <c r="D9" s="138">
        <v>2.9999999999999997E-4</v>
      </c>
      <c r="E9" s="139">
        <v>5.9999999999999995E-4</v>
      </c>
      <c r="F9" s="138">
        <v>1E-3</v>
      </c>
      <c r="G9" s="139">
        <v>1E-3</v>
      </c>
      <c r="H9" s="139">
        <v>6.0000000000000001E-3</v>
      </c>
      <c r="I9" s="139">
        <v>6.0000000000000001E-3</v>
      </c>
    </row>
    <row r="10" spans="1:10" x14ac:dyDescent="0.25">
      <c r="A10" s="133">
        <v>40</v>
      </c>
      <c r="B10" s="139">
        <v>3.0000000000000001E-3</v>
      </c>
      <c r="C10" s="139">
        <v>1.8E-3</v>
      </c>
      <c r="D10" s="138">
        <v>6.9999999999999999E-4</v>
      </c>
      <c r="E10" s="139">
        <v>1E-3</v>
      </c>
      <c r="F10" s="138">
        <v>3.0000000000000001E-3</v>
      </c>
      <c r="G10" s="139">
        <v>1.8E-3</v>
      </c>
      <c r="H10" s="139">
        <v>7.9000000000000008E-3</v>
      </c>
      <c r="I10" s="139">
        <v>7.9000000000000008E-3</v>
      </c>
    </row>
    <row r="11" spans="1:10" x14ac:dyDescent="0.25">
      <c r="A11" s="133">
        <v>45</v>
      </c>
      <c r="B11" s="139">
        <v>5.0000000000000001E-3</v>
      </c>
      <c r="C11" s="139">
        <v>3.2000000000000002E-3</v>
      </c>
      <c r="D11" s="138">
        <v>1.4E-3</v>
      </c>
      <c r="E11" s="139">
        <v>1.8E-3</v>
      </c>
      <c r="F11" s="138">
        <v>5.0000000000000001E-3</v>
      </c>
      <c r="G11" s="139">
        <v>3.2000000000000002E-3</v>
      </c>
      <c r="H11" s="139">
        <v>1.0999999999999999E-2</v>
      </c>
      <c r="I11" s="139">
        <v>1.0999999999999999E-2</v>
      </c>
    </row>
    <row r="12" spans="1:10" x14ac:dyDescent="0.25">
      <c r="A12" s="133">
        <v>50</v>
      </c>
      <c r="B12" s="139">
        <v>8.3999999999999995E-3</v>
      </c>
      <c r="C12" s="139">
        <v>5.0000000000000001E-3</v>
      </c>
      <c r="D12" s="138">
        <v>2.3E-3</v>
      </c>
      <c r="E12" s="139">
        <v>3.2000000000000002E-3</v>
      </c>
      <c r="F12" s="138">
        <v>8.3999999999999995E-3</v>
      </c>
      <c r="G12" s="139">
        <v>5.0000000000000001E-3</v>
      </c>
      <c r="H12" s="139">
        <v>1.7600000000000001E-2</v>
      </c>
      <c r="I12" s="139">
        <v>1.7600000000000001E-2</v>
      </c>
    </row>
    <row r="13" spans="1:10" x14ac:dyDescent="0.25">
      <c r="A13" s="133">
        <v>55</v>
      </c>
      <c r="B13" s="139">
        <v>1.44E-2</v>
      </c>
      <c r="C13" s="139">
        <v>8.8000000000000005E-3</v>
      </c>
      <c r="D13" s="138">
        <v>4.7000000000000002E-3</v>
      </c>
      <c r="E13" s="139">
        <v>5.4999999999999997E-3</v>
      </c>
      <c r="F13" s="138">
        <v>1.44E-2</v>
      </c>
      <c r="G13" s="139">
        <v>8.8000000000000005E-3</v>
      </c>
      <c r="H13" s="162">
        <v>0</v>
      </c>
      <c r="I13" s="162">
        <v>0</v>
      </c>
    </row>
    <row r="14" spans="1:10" x14ac:dyDescent="0.25">
      <c r="A14" s="133">
        <v>60</v>
      </c>
      <c r="B14" s="139">
        <v>2.4E-2</v>
      </c>
      <c r="C14" s="139">
        <v>1.38E-2</v>
      </c>
      <c r="D14" s="138">
        <v>7.7000000000000002E-3</v>
      </c>
      <c r="E14" s="139">
        <v>1.0200000000000001E-2</v>
      </c>
      <c r="F14" s="138">
        <v>2.4E-2</v>
      </c>
      <c r="G14" s="139">
        <v>1.38E-2</v>
      </c>
      <c r="H14" s="162">
        <v>0</v>
      </c>
      <c r="I14" s="162">
        <v>0</v>
      </c>
    </row>
    <row r="15" spans="1:10" x14ac:dyDescent="0.25">
      <c r="B15" s="60"/>
      <c r="C15" s="60"/>
    </row>
    <row r="16" spans="1:10" x14ac:dyDescent="0.25">
      <c r="B16" s="60"/>
      <c r="C16" s="60"/>
    </row>
  </sheetData>
  <hyperlinks>
    <hyperlink ref="A1" location="TOC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/>
  <dimension ref="A1:H5"/>
  <sheetViews>
    <sheetView workbookViewId="0">
      <selection activeCell="C15" sqref="C15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8</v>
      </c>
      <c r="B1" s="19"/>
    </row>
    <row r="3" spans="1:3" x14ac:dyDescent="0.25">
      <c r="A3" s="10"/>
      <c r="B3" s="45" t="s">
        <v>140</v>
      </c>
      <c r="C3" s="45" t="s">
        <v>141</v>
      </c>
    </row>
    <row r="4" spans="1:3" ht="87" customHeight="1" x14ac:dyDescent="0.25">
      <c r="A4" s="45" t="s">
        <v>104</v>
      </c>
      <c r="B4" s="185" t="s">
        <v>154</v>
      </c>
      <c r="C4" s="185"/>
    </row>
    <row r="5" spans="1:3" ht="186" customHeight="1" x14ac:dyDescent="0.25">
      <c r="A5" s="48" t="s">
        <v>59</v>
      </c>
      <c r="B5" s="192"/>
      <c r="C5" s="185"/>
    </row>
  </sheetData>
  <mergeCells count="2">
    <mergeCell ref="B4:C4"/>
    <mergeCell ref="B5:C5"/>
  </mergeCells>
  <hyperlinks>
    <hyperlink ref="A1" location="TOC!A1" display="TOC" xr:uid="{00000000-0004-0000-1400-000000000000}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5"/>
  <sheetViews>
    <sheetView workbookViewId="0">
      <selection activeCell="C41" sqref="C41"/>
    </sheetView>
  </sheetViews>
  <sheetFormatPr defaultRowHeight="15" x14ac:dyDescent="0.25"/>
  <cols>
    <col min="1" max="1" width="20" customWidth="1"/>
    <col min="2" max="2" width="19.140625" customWidth="1"/>
    <col min="3" max="10" width="17.140625" customWidth="1"/>
  </cols>
  <sheetData>
    <row r="1" spans="1:9" x14ac:dyDescent="0.25">
      <c r="A1" s="19" t="s">
        <v>8</v>
      </c>
    </row>
    <row r="2" spans="1:9" x14ac:dyDescent="0.25">
      <c r="A2" t="s">
        <v>46</v>
      </c>
      <c r="B2" s="21" t="s">
        <v>162</v>
      </c>
    </row>
    <row r="3" spans="1:9" x14ac:dyDescent="0.25">
      <c r="A3" s="33" t="s">
        <v>47</v>
      </c>
      <c r="B3" s="21" t="s">
        <v>112</v>
      </c>
    </row>
    <row r="5" spans="1:9" ht="25.5" x14ac:dyDescent="0.25">
      <c r="A5" s="142" t="s">
        <v>49</v>
      </c>
      <c r="B5" s="143" t="s">
        <v>177</v>
      </c>
      <c r="C5" s="143" t="s">
        <v>178</v>
      </c>
      <c r="D5" s="143" t="s">
        <v>179</v>
      </c>
      <c r="E5" s="143" t="s">
        <v>180</v>
      </c>
      <c r="F5" s="143" t="s">
        <v>181</v>
      </c>
      <c r="G5" s="143" t="s">
        <v>182</v>
      </c>
      <c r="H5" s="143" t="s">
        <v>183</v>
      </c>
      <c r="I5" s="143" t="s">
        <v>184</v>
      </c>
    </row>
    <row r="6" spans="1:9" x14ac:dyDescent="0.25">
      <c r="A6" s="133">
        <v>25</v>
      </c>
      <c r="B6" s="135">
        <v>5.0000000000000001E-4</v>
      </c>
      <c r="C6" s="135">
        <v>2.0000000000000001E-4</v>
      </c>
      <c r="D6" s="135">
        <v>2.9999999999999997E-4</v>
      </c>
      <c r="E6" s="135">
        <v>1E-4</v>
      </c>
      <c r="F6" s="144">
        <v>2.9999999999999997E-4</v>
      </c>
      <c r="G6" s="145">
        <v>1E-4</v>
      </c>
      <c r="H6" s="146">
        <v>5.0000000000000001E-4</v>
      </c>
      <c r="I6" s="145">
        <v>2.0000000000000001E-4</v>
      </c>
    </row>
    <row r="7" spans="1:9" x14ac:dyDescent="0.25">
      <c r="A7" s="133">
        <v>30</v>
      </c>
      <c r="B7" s="139">
        <v>5.0000000000000001E-4</v>
      </c>
      <c r="C7" s="139">
        <v>2.0000000000000001E-4</v>
      </c>
      <c r="D7" s="139">
        <v>2.9999999999999997E-4</v>
      </c>
      <c r="E7" s="139">
        <v>2.0000000000000001E-4</v>
      </c>
      <c r="F7" s="147">
        <v>2.9999999999999997E-4</v>
      </c>
      <c r="G7" s="148">
        <v>2.0000000000000001E-4</v>
      </c>
      <c r="H7" s="149">
        <v>5.0000000000000001E-4</v>
      </c>
      <c r="I7" s="148">
        <v>2.0000000000000001E-4</v>
      </c>
    </row>
    <row r="8" spans="1:9" x14ac:dyDescent="0.25">
      <c r="A8" s="133">
        <v>35</v>
      </c>
      <c r="B8" s="139">
        <v>5.0000000000000001E-4</v>
      </c>
      <c r="C8" s="139">
        <v>2.9999999999999997E-4</v>
      </c>
      <c r="D8" s="139">
        <v>4.0000000000000002E-4</v>
      </c>
      <c r="E8" s="139">
        <v>2.0000000000000001E-4</v>
      </c>
      <c r="F8" s="147">
        <v>4.0000000000000002E-4</v>
      </c>
      <c r="G8" s="148">
        <v>2.0000000000000001E-4</v>
      </c>
      <c r="H8" s="149">
        <v>5.0000000000000001E-4</v>
      </c>
      <c r="I8" s="148">
        <v>2.9999999999999997E-4</v>
      </c>
    </row>
    <row r="9" spans="1:9" x14ac:dyDescent="0.25">
      <c r="A9" s="133">
        <v>40</v>
      </c>
      <c r="B9" s="139">
        <v>5.9999999999999995E-4</v>
      </c>
      <c r="C9" s="139">
        <v>4.0000000000000002E-4</v>
      </c>
      <c r="D9" s="139">
        <v>4.0000000000000002E-4</v>
      </c>
      <c r="E9" s="139">
        <v>2.9999999999999997E-4</v>
      </c>
      <c r="F9" s="147">
        <v>4.0000000000000002E-4</v>
      </c>
      <c r="G9" s="148">
        <v>2.9999999999999997E-4</v>
      </c>
      <c r="H9" s="149">
        <v>5.9999999999999995E-4</v>
      </c>
      <c r="I9" s="148">
        <v>4.0000000000000002E-4</v>
      </c>
    </row>
    <row r="10" spans="1:9" x14ac:dyDescent="0.25">
      <c r="A10" s="133">
        <v>45</v>
      </c>
      <c r="B10" s="139">
        <v>1E-3</v>
      </c>
      <c r="C10" s="139">
        <v>6.9999999999999999E-4</v>
      </c>
      <c r="D10" s="139">
        <v>6.9999999999999999E-4</v>
      </c>
      <c r="E10" s="139">
        <v>5.9999999999999995E-4</v>
      </c>
      <c r="F10" s="147">
        <v>6.9999999999999999E-4</v>
      </c>
      <c r="G10" s="148">
        <v>5.9999999999999995E-4</v>
      </c>
      <c r="H10" s="149">
        <v>1E-3</v>
      </c>
      <c r="I10" s="148">
        <v>6.9999999999999999E-4</v>
      </c>
    </row>
    <row r="11" spans="1:9" x14ac:dyDescent="0.25">
      <c r="A11" s="133">
        <v>50</v>
      </c>
      <c r="B11" s="139">
        <v>1.6999999999999999E-3</v>
      </c>
      <c r="C11" s="139">
        <v>1.1000000000000001E-3</v>
      </c>
      <c r="D11" s="139">
        <v>1.1999999999999999E-3</v>
      </c>
      <c r="E11" s="139">
        <v>8.9999999999999998E-4</v>
      </c>
      <c r="F11" s="147">
        <v>1.1999999999999999E-3</v>
      </c>
      <c r="G11" s="148">
        <v>8.9999999999999998E-4</v>
      </c>
      <c r="H11" s="149">
        <v>1.6999999999999999E-3</v>
      </c>
      <c r="I11" s="148">
        <v>1.1000000000000001E-3</v>
      </c>
    </row>
    <row r="12" spans="1:9" x14ac:dyDescent="0.25">
      <c r="A12" s="133">
        <v>55</v>
      </c>
      <c r="B12" s="139">
        <v>2.8E-3</v>
      </c>
      <c r="C12" s="139">
        <v>1.6999999999999999E-3</v>
      </c>
      <c r="D12" s="139">
        <v>2E-3</v>
      </c>
      <c r="E12" s="139">
        <v>1.4E-3</v>
      </c>
      <c r="F12" s="147">
        <v>2E-3</v>
      </c>
      <c r="G12" s="148">
        <v>1.4E-3</v>
      </c>
      <c r="H12" s="149">
        <v>2.8E-3</v>
      </c>
      <c r="I12" s="148">
        <v>1.6999999999999999E-3</v>
      </c>
    </row>
    <row r="13" spans="1:9" x14ac:dyDescent="0.25">
      <c r="A13" s="133">
        <v>60</v>
      </c>
      <c r="B13" s="139">
        <v>4.7000000000000002E-3</v>
      </c>
      <c r="C13" s="139">
        <v>2.3999999999999998E-3</v>
      </c>
      <c r="D13" s="139">
        <v>3.3E-3</v>
      </c>
      <c r="E13" s="139">
        <v>2.0999999999999999E-3</v>
      </c>
      <c r="F13" s="147">
        <v>3.3E-3</v>
      </c>
      <c r="G13" s="148">
        <v>2.0999999999999999E-3</v>
      </c>
      <c r="H13" s="149">
        <v>4.7000000000000002E-3</v>
      </c>
      <c r="I13" s="148">
        <v>2.3999999999999998E-3</v>
      </c>
    </row>
    <row r="14" spans="1:9" x14ac:dyDescent="0.25">
      <c r="A14" s="133">
        <v>65</v>
      </c>
      <c r="B14" s="139">
        <v>8.3000000000000001E-3</v>
      </c>
      <c r="C14" s="139">
        <v>3.7000000000000002E-3</v>
      </c>
      <c r="D14" s="139">
        <v>5.7999999999999996E-3</v>
      </c>
      <c r="E14" s="139">
        <v>3.0999999999999999E-3</v>
      </c>
      <c r="F14" s="147">
        <v>5.7999999999999996E-3</v>
      </c>
      <c r="G14" s="148">
        <v>3.0999999999999999E-3</v>
      </c>
      <c r="H14" s="149">
        <v>8.3000000000000001E-3</v>
      </c>
      <c r="I14" s="148">
        <v>3.7000000000000002E-3</v>
      </c>
    </row>
    <row r="15" spans="1:9" x14ac:dyDescent="0.25">
      <c r="A15" s="133">
        <v>69</v>
      </c>
      <c r="B15" s="139">
        <v>1.2500000000000001E-2</v>
      </c>
      <c r="C15" s="139">
        <v>5.7000000000000002E-3</v>
      </c>
      <c r="D15" s="139">
        <v>9.1999999999999998E-3</v>
      </c>
      <c r="E15" s="139">
        <v>4.8999999999999998E-3</v>
      </c>
      <c r="F15" s="147">
        <v>9.1999999999999998E-3</v>
      </c>
      <c r="G15" s="148">
        <v>4.8999999999999998E-3</v>
      </c>
      <c r="H15" s="149">
        <v>1.2500000000000001E-2</v>
      </c>
      <c r="I15" s="148">
        <v>5.7000000000000002E-3</v>
      </c>
    </row>
  </sheetData>
  <hyperlinks>
    <hyperlink ref="A1" location="TOC!A1" display="TOC" xr:uid="{00000000-0004-0000-1500-000000000000}"/>
  </hyperlink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M24"/>
  <sheetViews>
    <sheetView workbookViewId="0">
      <selection activeCell="C31" sqref="C31"/>
    </sheetView>
  </sheetViews>
  <sheetFormatPr defaultRowHeight="15" x14ac:dyDescent="0.25"/>
  <cols>
    <col min="1" max="1" width="20" customWidth="1"/>
    <col min="2" max="9" width="18.28515625" customWidth="1"/>
    <col min="10" max="10" width="13.42578125" customWidth="1"/>
    <col min="11" max="13" width="23.140625" customWidth="1"/>
  </cols>
  <sheetData>
    <row r="1" spans="1:13" x14ac:dyDescent="0.25">
      <c r="A1" s="19" t="s">
        <v>8</v>
      </c>
    </row>
    <row r="2" spans="1:13" x14ac:dyDescent="0.25">
      <c r="A2" t="s">
        <v>46</v>
      </c>
      <c r="B2" s="21" t="s">
        <v>162</v>
      </c>
    </row>
    <row r="3" spans="1:13" x14ac:dyDescent="0.25">
      <c r="A3" s="33" t="s">
        <v>47</v>
      </c>
      <c r="B3" s="21" t="s">
        <v>200</v>
      </c>
    </row>
    <row r="5" spans="1:13" s="29" customFormat="1" ht="25.5" x14ac:dyDescent="0.25">
      <c r="A5" s="142" t="s">
        <v>49</v>
      </c>
      <c r="B5" s="143" t="s">
        <v>185</v>
      </c>
      <c r="C5" s="143" t="s">
        <v>186</v>
      </c>
      <c r="D5" s="143" t="s">
        <v>187</v>
      </c>
      <c r="E5" s="143" t="s">
        <v>188</v>
      </c>
      <c r="F5" s="143" t="s">
        <v>189</v>
      </c>
      <c r="G5" s="143" t="s">
        <v>190</v>
      </c>
      <c r="H5" s="143" t="s">
        <v>191</v>
      </c>
      <c r="I5" s="143" t="s">
        <v>192</v>
      </c>
      <c r="J5" s="150" t="s">
        <v>196</v>
      </c>
      <c r="K5" s="150" t="s">
        <v>197</v>
      </c>
      <c r="L5" s="150" t="s">
        <v>198</v>
      </c>
      <c r="M5" s="150" t="s">
        <v>199</v>
      </c>
    </row>
    <row r="6" spans="1:13" s="29" customFormat="1" x14ac:dyDescent="0.25">
      <c r="A6" s="133">
        <v>55</v>
      </c>
      <c r="B6" s="156">
        <v>6.1999999999999998E-3</v>
      </c>
      <c r="C6" s="157">
        <v>2.8999999999999998E-3</v>
      </c>
      <c r="D6" s="158">
        <v>3.5999999999999999E-3</v>
      </c>
      <c r="E6" s="159" t="s">
        <v>193</v>
      </c>
      <c r="F6" s="158">
        <v>3.5999999999999999E-3</v>
      </c>
      <c r="G6" s="159" t="s">
        <v>193</v>
      </c>
      <c r="H6" s="159" t="s">
        <v>194</v>
      </c>
      <c r="I6" s="159" t="s">
        <v>195</v>
      </c>
      <c r="J6" s="135">
        <v>7.1000000000000004E-3</v>
      </c>
      <c r="K6" s="135">
        <v>4.4999999999999997E-3</v>
      </c>
      <c r="L6" s="135">
        <v>2.41E-2</v>
      </c>
      <c r="M6" s="145">
        <v>1.43E-2</v>
      </c>
    </row>
    <row r="7" spans="1:13" s="29" customFormat="1" x14ac:dyDescent="0.25">
      <c r="A7" s="133">
        <v>60</v>
      </c>
      <c r="B7" s="160">
        <v>8.3999999999999995E-3</v>
      </c>
      <c r="C7" s="161">
        <v>4.1999999999999997E-3</v>
      </c>
      <c r="D7" s="162">
        <v>4.7999999999999996E-3</v>
      </c>
      <c r="E7" s="139">
        <v>3.0000000000000001E-3</v>
      </c>
      <c r="F7" s="162">
        <v>4.7999999999999996E-3</v>
      </c>
      <c r="G7" s="139">
        <v>3.0000000000000001E-3</v>
      </c>
      <c r="H7" s="139">
        <v>7.7999999999999996E-3</v>
      </c>
      <c r="I7" s="139">
        <v>5.1999999999999998E-3</v>
      </c>
      <c r="J7" s="139">
        <v>9.5999999999999992E-3</v>
      </c>
      <c r="K7" s="139">
        <v>6.4000000000000003E-3</v>
      </c>
      <c r="L7" s="139">
        <v>2.7400000000000001E-2</v>
      </c>
      <c r="M7" s="148">
        <v>1.6799999999999999E-2</v>
      </c>
    </row>
    <row r="8" spans="1:13" s="29" customFormat="1" x14ac:dyDescent="0.25">
      <c r="A8" s="133">
        <v>65</v>
      </c>
      <c r="B8" s="160">
        <v>1.1900000000000001E-2</v>
      </c>
      <c r="C8" s="161">
        <v>6.4999999999999997E-3</v>
      </c>
      <c r="D8" s="162">
        <v>7.0000000000000001E-3</v>
      </c>
      <c r="E8" s="139">
        <v>5.1000000000000004E-3</v>
      </c>
      <c r="F8" s="162">
        <v>7.0000000000000001E-3</v>
      </c>
      <c r="G8" s="139">
        <v>5.1000000000000004E-3</v>
      </c>
      <c r="H8" s="139">
        <v>1.0999999999999999E-2</v>
      </c>
      <c r="I8" s="139">
        <v>8.0000000000000002E-3</v>
      </c>
      <c r="J8" s="139">
        <v>1.35E-2</v>
      </c>
      <c r="K8" s="139">
        <v>9.9000000000000008E-3</v>
      </c>
      <c r="L8" s="139">
        <v>3.2599999999999997E-2</v>
      </c>
      <c r="M8" s="148">
        <v>2.07E-2</v>
      </c>
    </row>
    <row r="9" spans="1:13" s="29" customFormat="1" x14ac:dyDescent="0.25">
      <c r="A9" s="133">
        <v>70</v>
      </c>
      <c r="B9" s="160">
        <v>1.8100000000000002E-2</v>
      </c>
      <c r="C9" s="161">
        <v>1.04E-2</v>
      </c>
      <c r="D9" s="162">
        <v>1.14E-2</v>
      </c>
      <c r="E9" s="139">
        <v>8.2000000000000007E-3</v>
      </c>
      <c r="F9" s="162">
        <v>1.14E-2</v>
      </c>
      <c r="G9" s="139">
        <v>8.2000000000000007E-3</v>
      </c>
      <c r="H9" s="139">
        <v>1.6799999999999999E-2</v>
      </c>
      <c r="I9" s="139">
        <v>1.29E-2</v>
      </c>
      <c r="J9" s="139">
        <v>2.06E-2</v>
      </c>
      <c r="K9" s="139">
        <v>1.5800000000000002E-2</v>
      </c>
      <c r="L9" s="139">
        <v>4.1599999999999998E-2</v>
      </c>
      <c r="M9" s="148">
        <v>2.7900000000000001E-2</v>
      </c>
    </row>
    <row r="10" spans="1:13" s="29" customFormat="1" x14ac:dyDescent="0.25">
      <c r="A10" s="133">
        <v>75</v>
      </c>
      <c r="B10" s="160">
        <v>2.9000000000000001E-2</v>
      </c>
      <c r="C10" s="161">
        <v>1.7000000000000001E-2</v>
      </c>
      <c r="D10" s="162">
        <v>1.9599999999999999E-2</v>
      </c>
      <c r="E10" s="139">
        <v>1.37E-2</v>
      </c>
      <c r="F10" s="162">
        <v>1.9599999999999999E-2</v>
      </c>
      <c r="G10" s="139">
        <v>1.37E-2</v>
      </c>
      <c r="H10" s="139">
        <v>2.6800000000000001E-2</v>
      </c>
      <c r="I10" s="139">
        <v>2.0899999999999998E-2</v>
      </c>
      <c r="J10" s="139">
        <v>3.3000000000000002E-2</v>
      </c>
      <c r="K10" s="139">
        <v>2.58E-2</v>
      </c>
      <c r="L10" s="139">
        <v>5.5899999999999998E-2</v>
      </c>
      <c r="M10" s="148">
        <v>4.0599999999999997E-2</v>
      </c>
    </row>
    <row r="11" spans="1:13" s="29" customFormat="1" x14ac:dyDescent="0.25">
      <c r="A11" s="133">
        <v>80</v>
      </c>
      <c r="B11" s="160">
        <v>5.5500000000000001E-2</v>
      </c>
      <c r="C11" s="161">
        <v>3.9399999999999998E-2</v>
      </c>
      <c r="D11" s="162">
        <v>4.48E-2</v>
      </c>
      <c r="E11" s="139">
        <v>3.2899999999999999E-2</v>
      </c>
      <c r="F11" s="162">
        <v>4.48E-2</v>
      </c>
      <c r="G11" s="139">
        <v>3.2899999999999999E-2</v>
      </c>
      <c r="H11" s="139">
        <v>4.4699999999999997E-2</v>
      </c>
      <c r="I11" s="139">
        <v>3.4799999999999998E-2</v>
      </c>
      <c r="J11" s="139">
        <v>5.5E-2</v>
      </c>
      <c r="K11" s="139">
        <v>4.2900000000000001E-2</v>
      </c>
      <c r="L11" s="139">
        <v>7.8899999999999998E-2</v>
      </c>
      <c r="M11" s="148">
        <v>6.0400000000000002E-2</v>
      </c>
    </row>
    <row r="12" spans="1:13" s="29" customFormat="1" x14ac:dyDescent="0.25">
      <c r="A12" s="151"/>
      <c r="B12" s="152"/>
      <c r="C12" s="152"/>
      <c r="D12" s="152"/>
      <c r="E12" s="152"/>
      <c r="F12" s="154"/>
      <c r="G12" s="153"/>
      <c r="H12" s="155"/>
      <c r="I12" s="153"/>
    </row>
    <row r="13" spans="1:13" s="29" customFormat="1" x14ac:dyDescent="0.25">
      <c r="A13" s="151"/>
      <c r="B13" s="152"/>
      <c r="C13" s="152">
        <f>C6/B6</f>
        <v>0.46774193548387094</v>
      </c>
      <c r="D13" s="152"/>
      <c r="E13" s="152">
        <f>E6/D6</f>
        <v>0.58333333333333326</v>
      </c>
      <c r="F13" s="154"/>
      <c r="G13" s="153">
        <f>G6/F6</f>
        <v>0.58333333333333326</v>
      </c>
      <c r="H13" s="155"/>
      <c r="I13" s="153"/>
    </row>
    <row r="14" spans="1:13" s="29" customFormat="1" x14ac:dyDescent="0.25">
      <c r="A14" s="151"/>
      <c r="B14" s="152"/>
      <c r="C14" s="152">
        <f t="shared" ref="C14:C18" si="0">C7/B7</f>
        <v>0.5</v>
      </c>
      <c r="D14" s="152"/>
      <c r="E14" s="152">
        <f t="shared" ref="E14:E18" si="1">E7/D7</f>
        <v>0.62500000000000011</v>
      </c>
      <c r="F14" s="154"/>
      <c r="G14" s="153">
        <f t="shared" ref="G14:G18" si="2">G7/F7</f>
        <v>0.62500000000000011</v>
      </c>
      <c r="H14" s="155"/>
      <c r="I14" s="153"/>
    </row>
    <row r="15" spans="1:13" s="29" customFormat="1" x14ac:dyDescent="0.25">
      <c r="A15" s="151"/>
      <c r="B15" s="152"/>
      <c r="C15" s="152">
        <f t="shared" si="0"/>
        <v>0.54621848739495793</v>
      </c>
      <c r="D15" s="152"/>
      <c r="E15" s="152">
        <f t="shared" si="1"/>
        <v>0.72857142857142865</v>
      </c>
      <c r="F15" s="154"/>
      <c r="G15" s="153">
        <f t="shared" si="2"/>
        <v>0.72857142857142865</v>
      </c>
      <c r="H15" s="155"/>
      <c r="I15" s="153"/>
    </row>
    <row r="16" spans="1:13" s="29" customFormat="1" x14ac:dyDescent="0.25">
      <c r="C16" s="152">
        <f t="shared" si="0"/>
        <v>0.574585635359116</v>
      </c>
      <c r="E16" s="152">
        <f t="shared" si="1"/>
        <v>0.7192982456140351</v>
      </c>
      <c r="G16" s="153">
        <f t="shared" si="2"/>
        <v>0.7192982456140351</v>
      </c>
    </row>
    <row r="17" spans="2:7" s="29" customFormat="1" x14ac:dyDescent="0.25">
      <c r="C17" s="152">
        <f t="shared" si="0"/>
        <v>0.5862068965517242</v>
      </c>
      <c r="E17" s="152">
        <f t="shared" si="1"/>
        <v>0.69897959183673475</v>
      </c>
      <c r="G17" s="153">
        <f t="shared" si="2"/>
        <v>0.69897959183673475</v>
      </c>
    </row>
    <row r="18" spans="2:7" x14ac:dyDescent="0.25">
      <c r="C18" s="152">
        <f t="shared" si="0"/>
        <v>0.70990990990990988</v>
      </c>
      <c r="E18" s="152">
        <f t="shared" si="1"/>
        <v>0.734375</v>
      </c>
      <c r="G18" s="153">
        <f t="shared" si="2"/>
        <v>0.734375</v>
      </c>
    </row>
    <row r="19" spans="2:7" x14ac:dyDescent="0.25">
      <c r="B19">
        <f>B6/D6</f>
        <v>1.7222222222222221</v>
      </c>
      <c r="C19" s="152">
        <f>C6/E6</f>
        <v>1.3809523809523809</v>
      </c>
    </row>
    <row r="20" spans="2:7" x14ac:dyDescent="0.25">
      <c r="B20">
        <f t="shared" ref="B20:B24" si="3">B7/D7</f>
        <v>1.75</v>
      </c>
      <c r="C20" s="152">
        <f t="shared" ref="C20:C24" si="4">C7/E7</f>
        <v>1.4</v>
      </c>
    </row>
    <row r="21" spans="2:7" x14ac:dyDescent="0.25">
      <c r="B21">
        <f t="shared" si="3"/>
        <v>1.7000000000000002</v>
      </c>
      <c r="C21" s="152">
        <f t="shared" si="4"/>
        <v>1.2745098039215685</v>
      </c>
    </row>
    <row r="22" spans="2:7" x14ac:dyDescent="0.25">
      <c r="B22">
        <f t="shared" si="3"/>
        <v>1.5877192982456141</v>
      </c>
      <c r="C22" s="152">
        <f t="shared" si="4"/>
        <v>1.2682926829268291</v>
      </c>
    </row>
    <row r="23" spans="2:7" x14ac:dyDescent="0.25">
      <c r="B23">
        <f t="shared" si="3"/>
        <v>1.4795918367346941</v>
      </c>
      <c r="C23" s="152">
        <f t="shared" si="4"/>
        <v>1.2408759124087592</v>
      </c>
    </row>
    <row r="24" spans="2:7" x14ac:dyDescent="0.25">
      <c r="B24">
        <f t="shared" si="3"/>
        <v>1.2388392857142858</v>
      </c>
      <c r="C24" s="152">
        <f t="shared" si="4"/>
        <v>1.1975683890577506</v>
      </c>
    </row>
  </sheetData>
  <hyperlinks>
    <hyperlink ref="A1" location="TOC!A1" display="TOC" xr:uid="{00000000-0004-0000-1600-000000000000}"/>
  </hyperlink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36"/>
  <sheetViews>
    <sheetView topLeftCell="J2" zoomScaleNormal="100" workbookViewId="0">
      <selection activeCell="AF45" sqref="AF44:AF45"/>
    </sheetView>
  </sheetViews>
  <sheetFormatPr defaultRowHeight="15" x14ac:dyDescent="0.25"/>
  <cols>
    <col min="3" max="3" width="12.5703125" customWidth="1"/>
    <col min="4" max="4" width="16" customWidth="1"/>
    <col min="5" max="5" width="12" bestFit="1" customWidth="1"/>
    <col min="9" max="9" width="17.42578125" customWidth="1"/>
  </cols>
  <sheetData>
    <row r="1" spans="1:9" x14ac:dyDescent="0.25">
      <c r="A1" s="19" t="s">
        <v>8</v>
      </c>
    </row>
    <row r="2" spans="1:9" x14ac:dyDescent="0.25">
      <c r="A2" s="29" t="s">
        <v>46</v>
      </c>
      <c r="B2" s="29" t="s">
        <v>84</v>
      </c>
    </row>
    <row r="3" spans="1:9" x14ac:dyDescent="0.25">
      <c r="A3" s="29" t="s">
        <v>47</v>
      </c>
      <c r="B3" s="29" t="s">
        <v>100</v>
      </c>
    </row>
    <row r="5" spans="1:9" x14ac:dyDescent="0.25">
      <c r="C5" t="s">
        <v>81</v>
      </c>
      <c r="D5" s="6" t="s">
        <v>83</v>
      </c>
      <c r="I5" t="s">
        <v>223</v>
      </c>
    </row>
    <row r="6" spans="1:9" x14ac:dyDescent="0.25">
      <c r="C6">
        <v>2016</v>
      </c>
      <c r="D6" s="37">
        <v>22672.6</v>
      </c>
      <c r="H6">
        <v>2007</v>
      </c>
      <c r="I6">
        <v>5.4</v>
      </c>
    </row>
    <row r="7" spans="1:9" x14ac:dyDescent="0.25">
      <c r="C7">
        <v>2017</v>
      </c>
      <c r="D7" s="38">
        <v>23166.7</v>
      </c>
      <c r="I7">
        <v>-11.2</v>
      </c>
    </row>
    <row r="8" spans="1:9" x14ac:dyDescent="0.25">
      <c r="C8">
        <v>2018</v>
      </c>
      <c r="D8" s="38">
        <v>24155.4</v>
      </c>
      <c r="I8">
        <v>-5.5</v>
      </c>
    </row>
    <row r="9" spans="1:9" x14ac:dyDescent="0.25">
      <c r="C9">
        <v>2019</v>
      </c>
      <c r="D9">
        <v>0</v>
      </c>
      <c r="I9">
        <v>5.4</v>
      </c>
    </row>
    <row r="10" spans="1:9" x14ac:dyDescent="0.25">
      <c r="C10">
        <v>2020</v>
      </c>
      <c r="D10">
        <v>0</v>
      </c>
      <c r="I10">
        <v>6.2</v>
      </c>
    </row>
    <row r="11" spans="1:9" x14ac:dyDescent="0.25">
      <c r="C11">
        <v>2021</v>
      </c>
      <c r="D11">
        <v>0</v>
      </c>
      <c r="I11">
        <v>7.3</v>
      </c>
    </row>
    <row r="12" spans="1:9" x14ac:dyDescent="0.25">
      <c r="C12">
        <v>2022</v>
      </c>
      <c r="D12">
        <v>0</v>
      </c>
      <c r="I12">
        <v>0.8</v>
      </c>
    </row>
    <row r="13" spans="1:9" x14ac:dyDescent="0.25">
      <c r="C13">
        <v>2023</v>
      </c>
      <c r="D13">
        <v>0</v>
      </c>
      <c r="I13">
        <v>5.2</v>
      </c>
    </row>
    <row r="14" spans="1:9" x14ac:dyDescent="0.25">
      <c r="C14">
        <v>2024</v>
      </c>
      <c r="D14">
        <v>0</v>
      </c>
      <c r="I14">
        <v>5.4</v>
      </c>
    </row>
    <row r="15" spans="1:9" x14ac:dyDescent="0.25">
      <c r="C15">
        <v>2025</v>
      </c>
      <c r="D15">
        <v>0</v>
      </c>
      <c r="I15">
        <v>4.5999999999999996</v>
      </c>
    </row>
    <row r="16" spans="1:9" x14ac:dyDescent="0.25">
      <c r="C16">
        <v>2026</v>
      </c>
      <c r="D16">
        <v>0</v>
      </c>
      <c r="I16">
        <v>4.5</v>
      </c>
    </row>
    <row r="17" spans="3:9" x14ac:dyDescent="0.25">
      <c r="C17">
        <v>2027</v>
      </c>
      <c r="D17">
        <v>0</v>
      </c>
      <c r="I17">
        <v>4.7</v>
      </c>
    </row>
    <row r="18" spans="3:9" x14ac:dyDescent="0.25">
      <c r="C18">
        <v>2028</v>
      </c>
      <c r="D18">
        <v>0</v>
      </c>
    </row>
    <row r="19" spans="3:9" x14ac:dyDescent="0.25">
      <c r="C19">
        <v>2029</v>
      </c>
      <c r="D19">
        <v>0</v>
      </c>
    </row>
    <row r="20" spans="3:9" x14ac:dyDescent="0.25">
      <c r="C20">
        <v>2030</v>
      </c>
      <c r="D20">
        <v>0</v>
      </c>
    </row>
    <row r="21" spans="3:9" x14ac:dyDescent="0.25">
      <c r="C21">
        <v>2031</v>
      </c>
      <c r="D21">
        <v>0</v>
      </c>
    </row>
    <row r="22" spans="3:9" x14ac:dyDescent="0.25">
      <c r="C22">
        <v>2032</v>
      </c>
      <c r="D22">
        <v>0</v>
      </c>
    </row>
    <row r="23" spans="3:9" x14ac:dyDescent="0.25">
      <c r="C23">
        <v>2033</v>
      </c>
      <c r="D23">
        <v>0</v>
      </c>
    </row>
    <row r="24" spans="3:9" x14ac:dyDescent="0.25">
      <c r="C24">
        <v>2034</v>
      </c>
      <c r="D24">
        <v>0</v>
      </c>
    </row>
    <row r="25" spans="3:9" x14ac:dyDescent="0.25">
      <c r="C25">
        <v>2035</v>
      </c>
      <c r="D25">
        <v>0</v>
      </c>
    </row>
    <row r="26" spans="3:9" x14ac:dyDescent="0.25">
      <c r="C26">
        <v>2036</v>
      </c>
      <c r="D26">
        <v>0</v>
      </c>
    </row>
    <row r="27" spans="3:9" x14ac:dyDescent="0.25">
      <c r="C27">
        <v>2037</v>
      </c>
      <c r="D27">
        <v>0</v>
      </c>
    </row>
    <row r="28" spans="3:9" x14ac:dyDescent="0.25">
      <c r="C28">
        <v>2038</v>
      </c>
      <c r="D28">
        <v>0</v>
      </c>
    </row>
    <row r="29" spans="3:9" x14ac:dyDescent="0.25">
      <c r="C29">
        <v>2039</v>
      </c>
      <c r="D29">
        <v>0</v>
      </c>
    </row>
    <row r="30" spans="3:9" x14ac:dyDescent="0.25">
      <c r="C30">
        <v>2040</v>
      </c>
      <c r="D30">
        <v>0</v>
      </c>
    </row>
    <row r="31" spans="3:9" x14ac:dyDescent="0.25">
      <c r="C31">
        <v>2041</v>
      </c>
      <c r="D31">
        <v>0</v>
      </c>
    </row>
    <row r="32" spans="3:9" x14ac:dyDescent="0.25">
      <c r="C32">
        <v>2042</v>
      </c>
      <c r="D32">
        <v>0</v>
      </c>
    </row>
    <row r="33" spans="3:4" x14ac:dyDescent="0.25">
      <c r="C33">
        <v>2043</v>
      </c>
      <c r="D33">
        <v>0</v>
      </c>
    </row>
    <row r="34" spans="3:4" x14ac:dyDescent="0.25">
      <c r="C34">
        <v>2044</v>
      </c>
      <c r="D34">
        <v>0</v>
      </c>
    </row>
    <row r="35" spans="3:4" x14ac:dyDescent="0.25">
      <c r="C35">
        <v>2045</v>
      </c>
      <c r="D35">
        <v>0</v>
      </c>
    </row>
    <row r="36" spans="3:4" x14ac:dyDescent="0.25">
      <c r="C36">
        <v>2046</v>
      </c>
      <c r="D36">
        <v>0</v>
      </c>
    </row>
  </sheetData>
  <hyperlinks>
    <hyperlink ref="A1" location="TOC!A1" display="TOC" xr:uid="{00000000-0004-0000-17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H80"/>
  <sheetViews>
    <sheetView workbookViewId="0">
      <selection activeCell="J7" sqref="J7"/>
    </sheetView>
  </sheetViews>
  <sheetFormatPr defaultRowHeight="15" x14ac:dyDescent="0.25"/>
  <cols>
    <col min="2" max="2" width="32.85546875" customWidth="1"/>
    <col min="3" max="3" width="15.28515625" bestFit="1" customWidth="1"/>
  </cols>
  <sheetData>
    <row r="2" spans="2:8" x14ac:dyDescent="0.25">
      <c r="B2" t="s">
        <v>227</v>
      </c>
    </row>
    <row r="3" spans="2:8" x14ac:dyDescent="0.25">
      <c r="C3" t="s">
        <v>232</v>
      </c>
      <c r="D3" t="s">
        <v>235</v>
      </c>
      <c r="E3" t="s">
        <v>236</v>
      </c>
      <c r="F3" t="s">
        <v>237</v>
      </c>
      <c r="G3" t="s">
        <v>238</v>
      </c>
      <c r="H3" t="s">
        <v>239</v>
      </c>
    </row>
    <row r="4" spans="2:8" x14ac:dyDescent="0.25">
      <c r="B4" t="s">
        <v>228</v>
      </c>
      <c r="C4" s="172">
        <v>1210904</v>
      </c>
      <c r="D4">
        <v>1262988</v>
      </c>
      <c r="E4">
        <v>1177341</v>
      </c>
      <c r="F4">
        <v>1078783</v>
      </c>
      <c r="G4">
        <v>1015762</v>
      </c>
      <c r="H4">
        <v>926429</v>
      </c>
    </row>
    <row r="5" spans="2:8" x14ac:dyDescent="0.25">
      <c r="B5" t="s">
        <v>229</v>
      </c>
      <c r="C5" s="172">
        <v>1275003</v>
      </c>
      <c r="D5">
        <v>1262988</v>
      </c>
      <c r="E5">
        <v>1177341</v>
      </c>
      <c r="F5">
        <v>1078783</v>
      </c>
      <c r="G5">
        <v>1015762</v>
      </c>
      <c r="H5">
        <v>680670</v>
      </c>
    </row>
    <row r="6" spans="2:8" x14ac:dyDescent="0.25">
      <c r="B6" t="s">
        <v>230</v>
      </c>
      <c r="C6" s="172">
        <v>13934459</v>
      </c>
      <c r="D6">
        <v>13803148</v>
      </c>
      <c r="E6">
        <v>13548227</v>
      </c>
      <c r="F6">
        <v>13451164</v>
      </c>
      <c r="G6">
        <v>13652715</v>
      </c>
      <c r="H6">
        <v>13806691</v>
      </c>
    </row>
    <row r="7" spans="2:8" x14ac:dyDescent="0.25">
      <c r="B7" t="s">
        <v>231</v>
      </c>
      <c r="C7" s="172">
        <v>303031</v>
      </c>
      <c r="D7">
        <v>320093</v>
      </c>
      <c r="E7">
        <v>284461</v>
      </c>
      <c r="F7">
        <v>276182</v>
      </c>
      <c r="G7">
        <v>242962</v>
      </c>
      <c r="H7">
        <v>165721</v>
      </c>
    </row>
    <row r="9" spans="2:8" x14ac:dyDescent="0.25">
      <c r="B9" t="s">
        <v>233</v>
      </c>
      <c r="C9" s="173">
        <f>C7/C4</f>
        <v>0.25025187793582315</v>
      </c>
      <c r="D9" s="173">
        <f>D7/D4</f>
        <v>0.25344104615404106</v>
      </c>
      <c r="E9" s="173">
        <f t="shared" ref="E9:H9" si="0">E7/E4</f>
        <v>0.24161309255347432</v>
      </c>
      <c r="F9" s="173">
        <f t="shared" si="0"/>
        <v>0.25601256230400365</v>
      </c>
      <c r="G9" s="173">
        <f t="shared" si="0"/>
        <v>0.23919185793522499</v>
      </c>
      <c r="H9" s="173">
        <f t="shared" si="0"/>
        <v>0.17888149010879409</v>
      </c>
    </row>
    <row r="10" spans="2:8" x14ac:dyDescent="0.25">
      <c r="B10" t="s">
        <v>234</v>
      </c>
      <c r="C10" s="173">
        <f>C7/C5</f>
        <v>0.23767081332357648</v>
      </c>
      <c r="D10" s="173">
        <f>D7/D5</f>
        <v>0.25344104615404106</v>
      </c>
      <c r="E10" s="173">
        <f t="shared" ref="E10:H10" si="1">E7/E5</f>
        <v>0.24161309255347432</v>
      </c>
      <c r="F10" s="173">
        <f t="shared" si="1"/>
        <v>0.25601256230400365</v>
      </c>
      <c r="G10" s="173">
        <f t="shared" si="1"/>
        <v>0.23919185793522499</v>
      </c>
      <c r="H10" s="173">
        <f t="shared" si="1"/>
        <v>0.24346746587920726</v>
      </c>
    </row>
    <row r="80" spans="6:6" x14ac:dyDescent="0.25">
      <c r="F80">
        <f>680/926</f>
        <v>0.73434125269978401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3:Q10"/>
  <sheetViews>
    <sheetView workbookViewId="0">
      <selection activeCell="V37" sqref="V37"/>
    </sheetView>
  </sheetViews>
  <sheetFormatPr defaultRowHeight="15" x14ac:dyDescent="0.25"/>
  <sheetData>
    <row r="3" spans="2:17" x14ac:dyDescent="0.25">
      <c r="B3" t="s">
        <v>113</v>
      </c>
    </row>
    <row r="5" spans="2:17" x14ac:dyDescent="0.25">
      <c r="M5" t="s">
        <v>114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115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M107"/>
  <sheetViews>
    <sheetView workbookViewId="0">
      <selection activeCell="Q36" sqref="Q36"/>
    </sheetView>
  </sheetViews>
  <sheetFormatPr defaultRowHeight="15" x14ac:dyDescent="0.25"/>
  <cols>
    <col min="2" max="9" width="14.5703125" customWidth="1"/>
    <col min="12" max="12" width="14.5703125" bestFit="1" customWidth="1"/>
    <col min="13" max="13" width="14.85546875" customWidth="1"/>
  </cols>
  <sheetData>
    <row r="2" spans="1:13" x14ac:dyDescent="0.25">
      <c r="A2" t="s">
        <v>46</v>
      </c>
      <c r="B2" t="s">
        <v>240</v>
      </c>
    </row>
    <row r="3" spans="1:13" x14ac:dyDescent="0.25">
      <c r="A3" t="s">
        <v>47</v>
      </c>
      <c r="B3" t="s">
        <v>241</v>
      </c>
    </row>
    <row r="6" spans="1:13" x14ac:dyDescent="0.25">
      <c r="B6" t="s">
        <v>242</v>
      </c>
      <c r="C6" s="174" t="s">
        <v>243</v>
      </c>
      <c r="D6" t="s">
        <v>244</v>
      </c>
      <c r="E6" t="s">
        <v>245</v>
      </c>
      <c r="F6" s="174" t="s">
        <v>246</v>
      </c>
      <c r="G6" t="s">
        <v>247</v>
      </c>
      <c r="H6" s="174" t="s">
        <v>248</v>
      </c>
      <c r="I6" s="174" t="s">
        <v>249</v>
      </c>
    </row>
    <row r="7" spans="1:13" x14ac:dyDescent="0.25">
      <c r="B7" t="s">
        <v>81</v>
      </c>
      <c r="C7" t="s">
        <v>250</v>
      </c>
      <c r="D7" t="s">
        <v>251</v>
      </c>
      <c r="E7" t="s">
        <v>252</v>
      </c>
      <c r="F7" t="s">
        <v>253</v>
      </c>
      <c r="G7" t="s">
        <v>254</v>
      </c>
      <c r="H7" t="s">
        <v>255</v>
      </c>
      <c r="I7" t="s">
        <v>256</v>
      </c>
    </row>
    <row r="8" spans="1:13" x14ac:dyDescent="0.25">
      <c r="B8">
        <v>2017</v>
      </c>
      <c r="C8">
        <v>64246524</v>
      </c>
      <c r="D8">
        <v>856926</v>
      </c>
      <c r="E8">
        <v>1449303</v>
      </c>
      <c r="F8">
        <v>4738254</v>
      </c>
      <c r="G8">
        <v>14787</v>
      </c>
      <c r="H8">
        <v>4539195</v>
      </c>
      <c r="I8">
        <v>66338907</v>
      </c>
      <c r="L8" s="175">
        <f>NPV(0.072, F8:F107)</f>
        <v>83139485.788558051</v>
      </c>
      <c r="M8" s="175">
        <f>NPV(0.072, F8:F37)</f>
        <v>74251680.413010761</v>
      </c>
    </row>
    <row r="9" spans="1:13" x14ac:dyDescent="0.25">
      <c r="B9">
        <v>2018</v>
      </c>
      <c r="C9">
        <v>66338907</v>
      </c>
      <c r="D9">
        <v>810812</v>
      </c>
      <c r="E9">
        <v>1609956</v>
      </c>
      <c r="F9">
        <v>4865354</v>
      </c>
      <c r="G9">
        <v>13992</v>
      </c>
      <c r="H9">
        <v>4689432</v>
      </c>
      <c r="I9">
        <v>68569761</v>
      </c>
    </row>
    <row r="10" spans="1:13" x14ac:dyDescent="0.25">
      <c r="B10">
        <v>2019</v>
      </c>
      <c r="C10">
        <v>68569761</v>
      </c>
      <c r="D10">
        <v>771685</v>
      </c>
      <c r="E10">
        <v>1759570</v>
      </c>
      <c r="F10">
        <v>4992344</v>
      </c>
      <c r="G10">
        <v>13316</v>
      </c>
      <c r="H10">
        <v>4849492</v>
      </c>
      <c r="I10">
        <v>70944848</v>
      </c>
    </row>
    <row r="11" spans="1:13" x14ac:dyDescent="0.25">
      <c r="B11">
        <v>2020</v>
      </c>
      <c r="C11">
        <v>70944848</v>
      </c>
      <c r="D11">
        <v>736409</v>
      </c>
      <c r="E11">
        <v>1870208</v>
      </c>
      <c r="F11">
        <v>5119242</v>
      </c>
      <c r="G11">
        <v>12708</v>
      </c>
      <c r="H11">
        <v>5018697</v>
      </c>
      <c r="I11">
        <v>73438212</v>
      </c>
    </row>
    <row r="12" spans="1:13" x14ac:dyDescent="0.25">
      <c r="B12">
        <v>2021</v>
      </c>
      <c r="C12">
        <v>73438212</v>
      </c>
      <c r="D12">
        <v>704296</v>
      </c>
      <c r="E12">
        <v>1984732</v>
      </c>
      <c r="F12">
        <v>5250282</v>
      </c>
      <c r="G12">
        <v>12153</v>
      </c>
      <c r="H12">
        <v>5195301</v>
      </c>
      <c r="I12">
        <v>76060106</v>
      </c>
    </row>
    <row r="13" spans="1:13" x14ac:dyDescent="0.25">
      <c r="B13">
        <v>2022</v>
      </c>
      <c r="C13">
        <v>76060106</v>
      </c>
      <c r="D13">
        <v>673805</v>
      </c>
      <c r="E13">
        <v>1770527</v>
      </c>
      <c r="F13">
        <v>5396304</v>
      </c>
      <c r="G13">
        <v>11627</v>
      </c>
      <c r="H13">
        <v>5371401</v>
      </c>
      <c r="I13">
        <v>78467908</v>
      </c>
      <c r="L13" s="175">
        <f>NPV(0.072, 0, , 0, 1)</f>
        <v>0.75721787698560283</v>
      </c>
    </row>
    <row r="14" spans="1:13" x14ac:dyDescent="0.25">
      <c r="B14">
        <v>2023</v>
      </c>
      <c r="C14">
        <v>78467908</v>
      </c>
      <c r="D14">
        <v>643801</v>
      </c>
      <c r="E14">
        <v>1564081</v>
      </c>
      <c r="F14">
        <v>5556808</v>
      </c>
      <c r="G14">
        <v>11110</v>
      </c>
      <c r="H14">
        <v>5533725</v>
      </c>
      <c r="I14">
        <v>80641597</v>
      </c>
    </row>
    <row r="15" spans="1:13" x14ac:dyDescent="0.25">
      <c r="B15">
        <v>2024</v>
      </c>
      <c r="C15">
        <v>80641597</v>
      </c>
      <c r="D15">
        <v>613542</v>
      </c>
      <c r="E15">
        <v>1600389</v>
      </c>
      <c r="F15">
        <v>5721011</v>
      </c>
      <c r="G15">
        <v>10587</v>
      </c>
      <c r="H15">
        <v>5681793</v>
      </c>
      <c r="I15">
        <v>82805723</v>
      </c>
    </row>
    <row r="16" spans="1:13" x14ac:dyDescent="0.25">
      <c r="B16">
        <v>2025</v>
      </c>
      <c r="C16">
        <v>82805723</v>
      </c>
      <c r="D16">
        <v>583350</v>
      </c>
      <c r="E16">
        <v>1526758</v>
      </c>
      <c r="F16">
        <v>5887458</v>
      </c>
      <c r="G16">
        <v>10066</v>
      </c>
      <c r="H16">
        <v>5828841</v>
      </c>
      <c r="I16">
        <v>84847148</v>
      </c>
    </row>
    <row r="17" spans="2:9" x14ac:dyDescent="0.25">
      <c r="B17">
        <v>2026</v>
      </c>
      <c r="C17">
        <v>84847148</v>
      </c>
      <c r="D17">
        <v>553083</v>
      </c>
      <c r="E17">
        <v>1449429</v>
      </c>
      <c r="F17">
        <v>6057237</v>
      </c>
      <c r="G17">
        <v>9544</v>
      </c>
      <c r="H17">
        <v>5965317</v>
      </c>
      <c r="I17">
        <v>86748196</v>
      </c>
    </row>
    <row r="18" spans="2:9" x14ac:dyDescent="0.25">
      <c r="B18">
        <v>2027</v>
      </c>
      <c r="C18">
        <v>86748196</v>
      </c>
      <c r="D18">
        <v>522566</v>
      </c>
      <c r="E18">
        <v>1426513</v>
      </c>
      <c r="F18">
        <v>6227110</v>
      </c>
      <c r="G18">
        <v>9018</v>
      </c>
      <c r="H18">
        <v>6094082</v>
      </c>
      <c r="I18">
        <v>88555229</v>
      </c>
    </row>
    <row r="19" spans="2:9" x14ac:dyDescent="0.25">
      <c r="B19">
        <v>2028</v>
      </c>
      <c r="C19">
        <v>88555229</v>
      </c>
      <c r="D19">
        <v>492259</v>
      </c>
      <c r="E19">
        <v>1423273</v>
      </c>
      <c r="F19">
        <v>6399281</v>
      </c>
      <c r="G19">
        <v>8495</v>
      </c>
      <c r="H19">
        <v>6216819</v>
      </c>
      <c r="I19">
        <v>90279804</v>
      </c>
    </row>
    <row r="20" spans="2:9" x14ac:dyDescent="0.25">
      <c r="B20">
        <v>2029</v>
      </c>
      <c r="C20">
        <v>90279804</v>
      </c>
      <c r="D20">
        <v>461933</v>
      </c>
      <c r="E20">
        <v>1235929</v>
      </c>
      <c r="F20">
        <v>6574432</v>
      </c>
      <c r="G20">
        <v>7971</v>
      </c>
      <c r="H20">
        <v>6330453</v>
      </c>
      <c r="I20">
        <v>91725716</v>
      </c>
    </row>
    <row r="21" spans="2:9" x14ac:dyDescent="0.25">
      <c r="B21">
        <v>2030</v>
      </c>
      <c r="C21">
        <v>91725716</v>
      </c>
      <c r="D21">
        <v>431545</v>
      </c>
      <c r="E21">
        <v>908025</v>
      </c>
      <c r="F21">
        <v>6749916</v>
      </c>
      <c r="G21">
        <v>7447</v>
      </c>
      <c r="H21">
        <v>6414822</v>
      </c>
      <c r="I21">
        <v>92722745</v>
      </c>
    </row>
    <row r="22" spans="2:9" x14ac:dyDescent="0.25">
      <c r="B22">
        <v>2031</v>
      </c>
      <c r="C22">
        <v>92722745</v>
      </c>
      <c r="D22">
        <v>401170</v>
      </c>
      <c r="E22">
        <v>686977</v>
      </c>
      <c r="F22">
        <v>6921617</v>
      </c>
      <c r="G22">
        <v>6923</v>
      </c>
      <c r="H22">
        <v>6470667</v>
      </c>
      <c r="I22">
        <v>93353019</v>
      </c>
    </row>
    <row r="23" spans="2:9" x14ac:dyDescent="0.25">
      <c r="B23">
        <v>2032</v>
      </c>
      <c r="C23">
        <v>93353019</v>
      </c>
      <c r="D23">
        <v>371149</v>
      </c>
      <c r="E23">
        <v>519968</v>
      </c>
      <c r="F23">
        <v>7086576</v>
      </c>
      <c r="G23">
        <v>6405</v>
      </c>
      <c r="H23">
        <v>6503311</v>
      </c>
      <c r="I23">
        <v>93654466</v>
      </c>
    </row>
    <row r="24" spans="2:9" x14ac:dyDescent="0.25">
      <c r="B24">
        <v>2033</v>
      </c>
      <c r="C24">
        <v>93654466</v>
      </c>
      <c r="D24">
        <v>341391</v>
      </c>
      <c r="E24">
        <v>354433</v>
      </c>
      <c r="F24">
        <v>7243830</v>
      </c>
      <c r="G24">
        <v>5891</v>
      </c>
      <c r="H24">
        <v>6512500</v>
      </c>
      <c r="I24">
        <v>93613069</v>
      </c>
    </row>
    <row r="25" spans="2:9" x14ac:dyDescent="0.25">
      <c r="B25">
        <v>2034</v>
      </c>
      <c r="C25">
        <v>93613069</v>
      </c>
      <c r="D25">
        <v>312174</v>
      </c>
      <c r="E25">
        <v>257904</v>
      </c>
      <c r="F25">
        <v>7391176</v>
      </c>
      <c r="G25">
        <v>5387</v>
      </c>
      <c r="H25">
        <v>6498750</v>
      </c>
      <c r="I25">
        <v>93285334</v>
      </c>
    </row>
    <row r="26" spans="2:9" x14ac:dyDescent="0.25">
      <c r="B26">
        <v>2035</v>
      </c>
      <c r="C26">
        <v>93285334</v>
      </c>
      <c r="D26">
        <v>283911</v>
      </c>
      <c r="E26">
        <v>235513</v>
      </c>
      <c r="F26">
        <v>7529486</v>
      </c>
      <c r="G26">
        <v>4899</v>
      </c>
      <c r="H26">
        <v>6468327</v>
      </c>
      <c r="I26">
        <v>92738700</v>
      </c>
    </row>
    <row r="27" spans="2:9" x14ac:dyDescent="0.25">
      <c r="B27">
        <v>2036</v>
      </c>
      <c r="C27">
        <v>92738700</v>
      </c>
      <c r="D27">
        <v>256398</v>
      </c>
      <c r="E27">
        <v>204665</v>
      </c>
      <c r="F27">
        <v>7654985</v>
      </c>
      <c r="G27">
        <v>4424</v>
      </c>
      <c r="H27">
        <v>6422807</v>
      </c>
      <c r="I27">
        <v>91963161</v>
      </c>
    </row>
    <row r="28" spans="2:9" x14ac:dyDescent="0.25">
      <c r="B28">
        <v>2037</v>
      </c>
      <c r="C28">
        <v>91963161</v>
      </c>
      <c r="D28">
        <v>229935</v>
      </c>
      <c r="E28">
        <v>154801</v>
      </c>
      <c r="F28">
        <v>7752828</v>
      </c>
      <c r="G28">
        <v>3968</v>
      </c>
      <c r="H28">
        <v>6360850</v>
      </c>
      <c r="I28">
        <v>90951951</v>
      </c>
    </row>
    <row r="29" spans="2:9" x14ac:dyDescent="0.25">
      <c r="B29">
        <v>2038</v>
      </c>
      <c r="C29">
        <v>90951951</v>
      </c>
      <c r="D29">
        <v>204476</v>
      </c>
      <c r="E29">
        <v>121643</v>
      </c>
      <c r="F29">
        <v>7815668</v>
      </c>
      <c r="G29">
        <v>3528</v>
      </c>
      <c r="H29">
        <v>6283478</v>
      </c>
      <c r="I29">
        <v>89742352</v>
      </c>
    </row>
    <row r="30" spans="2:9" x14ac:dyDescent="0.25">
      <c r="B30">
        <v>2039</v>
      </c>
      <c r="C30">
        <v>89742352</v>
      </c>
      <c r="D30">
        <v>181348</v>
      </c>
      <c r="E30">
        <v>105615</v>
      </c>
      <c r="F30">
        <v>7859004</v>
      </c>
      <c r="G30">
        <v>3129</v>
      </c>
      <c r="H30">
        <v>6193483</v>
      </c>
      <c r="I30">
        <v>88360665</v>
      </c>
    </row>
    <row r="31" spans="2:9" x14ac:dyDescent="0.25">
      <c r="B31">
        <v>2040</v>
      </c>
      <c r="C31">
        <v>88360665</v>
      </c>
      <c r="D31">
        <v>159596</v>
      </c>
      <c r="E31">
        <v>90056</v>
      </c>
      <c r="F31">
        <v>7890811</v>
      </c>
      <c r="G31">
        <v>2754</v>
      </c>
      <c r="H31">
        <v>6091570</v>
      </c>
      <c r="I31">
        <v>86808322</v>
      </c>
    </row>
    <row r="32" spans="2:9" x14ac:dyDescent="0.25">
      <c r="B32">
        <v>2041</v>
      </c>
      <c r="C32">
        <v>86808322</v>
      </c>
      <c r="D32">
        <v>138333</v>
      </c>
      <c r="E32">
        <v>75287</v>
      </c>
      <c r="F32">
        <v>7914373</v>
      </c>
      <c r="G32">
        <v>2387</v>
      </c>
      <c r="H32">
        <v>5977705</v>
      </c>
      <c r="I32">
        <v>85082887</v>
      </c>
    </row>
    <row r="33" spans="2:9" x14ac:dyDescent="0.25">
      <c r="B33">
        <v>2042</v>
      </c>
      <c r="C33">
        <v>85082887</v>
      </c>
      <c r="D33">
        <v>117752</v>
      </c>
      <c r="E33">
        <v>61390</v>
      </c>
      <c r="F33">
        <v>7928062</v>
      </c>
      <c r="G33">
        <v>2032</v>
      </c>
      <c r="H33">
        <v>5851784</v>
      </c>
      <c r="I33">
        <v>83183719</v>
      </c>
    </row>
    <row r="34" spans="2:9" x14ac:dyDescent="0.25">
      <c r="B34">
        <v>2043</v>
      </c>
      <c r="C34">
        <v>83183719</v>
      </c>
      <c r="D34">
        <v>97949</v>
      </c>
      <c r="E34">
        <v>48826</v>
      </c>
      <c r="F34">
        <v>7929845</v>
      </c>
      <c r="G34">
        <v>1690</v>
      </c>
      <c r="H34">
        <v>5713847</v>
      </c>
      <c r="I34">
        <v>81112806</v>
      </c>
    </row>
    <row r="35" spans="2:9" x14ac:dyDescent="0.25">
      <c r="B35">
        <v>2044</v>
      </c>
      <c r="C35">
        <v>81112806</v>
      </c>
      <c r="D35">
        <v>79502</v>
      </c>
      <c r="E35">
        <v>37379</v>
      </c>
      <c r="F35">
        <v>7915832</v>
      </c>
      <c r="G35">
        <v>1372</v>
      </c>
      <c r="H35">
        <v>5564191</v>
      </c>
      <c r="I35">
        <v>78876674</v>
      </c>
    </row>
    <row r="36" spans="2:9" x14ac:dyDescent="0.25">
      <c r="B36">
        <v>2045</v>
      </c>
      <c r="C36">
        <v>78876674</v>
      </c>
      <c r="D36">
        <v>62373</v>
      </c>
      <c r="E36">
        <v>27182</v>
      </c>
      <c r="F36">
        <v>7885867</v>
      </c>
      <c r="G36">
        <v>1076</v>
      </c>
      <c r="H36">
        <v>5403293</v>
      </c>
      <c r="I36">
        <v>76482579</v>
      </c>
    </row>
    <row r="37" spans="2:9" x14ac:dyDescent="0.25">
      <c r="B37">
        <v>2046</v>
      </c>
      <c r="C37">
        <v>76482579</v>
      </c>
      <c r="D37">
        <v>46716</v>
      </c>
      <c r="E37">
        <v>18921</v>
      </c>
      <c r="F37">
        <v>7834239</v>
      </c>
      <c r="G37">
        <v>806</v>
      </c>
      <c r="H37">
        <v>5231908</v>
      </c>
      <c r="I37">
        <v>73945079</v>
      </c>
    </row>
    <row r="38" spans="2:9" x14ac:dyDescent="0.25">
      <c r="B38">
        <v>2047</v>
      </c>
      <c r="C38">
        <v>73945079</v>
      </c>
      <c r="D38">
        <v>33563</v>
      </c>
      <c r="E38">
        <v>13596</v>
      </c>
      <c r="F38">
        <v>7748552</v>
      </c>
      <c r="G38">
        <v>579</v>
      </c>
      <c r="H38">
        <v>5051594</v>
      </c>
      <c r="I38">
        <v>71294701</v>
      </c>
    </row>
    <row r="39" spans="2:9" x14ac:dyDescent="0.25">
      <c r="B39">
        <v>2048</v>
      </c>
      <c r="C39">
        <v>71294701</v>
      </c>
      <c r="D39">
        <v>24446</v>
      </c>
      <c r="E39">
        <v>9959</v>
      </c>
      <c r="F39">
        <v>7629166</v>
      </c>
      <c r="G39">
        <v>422</v>
      </c>
      <c r="H39">
        <v>4864544</v>
      </c>
      <c r="I39">
        <v>68564062</v>
      </c>
    </row>
    <row r="40" spans="2:9" x14ac:dyDescent="0.25">
      <c r="B40">
        <v>2049</v>
      </c>
      <c r="C40">
        <v>68564062</v>
      </c>
      <c r="D40">
        <v>18115</v>
      </c>
      <c r="E40">
        <v>7212</v>
      </c>
      <c r="F40">
        <v>7487570</v>
      </c>
      <c r="G40">
        <v>313</v>
      </c>
      <c r="H40">
        <v>4672629</v>
      </c>
      <c r="I40">
        <v>65774135</v>
      </c>
    </row>
    <row r="41" spans="2:9" x14ac:dyDescent="0.25">
      <c r="B41">
        <v>2050</v>
      </c>
      <c r="C41">
        <v>65774135</v>
      </c>
      <c r="D41">
        <v>13379</v>
      </c>
      <c r="E41">
        <v>5193</v>
      </c>
      <c r="F41">
        <v>7331399</v>
      </c>
      <c r="G41">
        <v>231</v>
      </c>
      <c r="H41">
        <v>4477044</v>
      </c>
      <c r="I41">
        <v>62938121</v>
      </c>
    </row>
    <row r="42" spans="2:9" x14ac:dyDescent="0.25">
      <c r="B42">
        <v>2051</v>
      </c>
      <c r="C42">
        <v>62938121</v>
      </c>
      <c r="D42">
        <v>9845</v>
      </c>
      <c r="E42">
        <v>3719</v>
      </c>
      <c r="F42">
        <v>7159732</v>
      </c>
      <c r="G42">
        <v>170</v>
      </c>
      <c r="H42">
        <v>4278748</v>
      </c>
      <c r="I42">
        <v>60070531</v>
      </c>
    </row>
    <row r="43" spans="2:9" x14ac:dyDescent="0.25">
      <c r="B43">
        <v>2052</v>
      </c>
      <c r="C43">
        <v>60070531</v>
      </c>
      <c r="D43">
        <v>7212</v>
      </c>
      <c r="E43">
        <v>2639</v>
      </c>
      <c r="F43">
        <v>6973434</v>
      </c>
      <c r="G43">
        <v>124</v>
      </c>
      <c r="H43">
        <v>4078741</v>
      </c>
      <c r="I43">
        <v>57185565</v>
      </c>
    </row>
    <row r="44" spans="2:9" x14ac:dyDescent="0.25">
      <c r="B44">
        <v>2053</v>
      </c>
      <c r="C44">
        <v>57185565</v>
      </c>
      <c r="D44">
        <v>5257</v>
      </c>
      <c r="E44">
        <v>1869</v>
      </c>
      <c r="F44">
        <v>6772800</v>
      </c>
      <c r="G44">
        <v>91</v>
      </c>
      <c r="H44">
        <v>3878027</v>
      </c>
      <c r="I44">
        <v>54297827</v>
      </c>
    </row>
    <row r="45" spans="2:9" x14ac:dyDescent="0.25">
      <c r="B45">
        <v>2054</v>
      </c>
      <c r="C45">
        <v>54297827</v>
      </c>
      <c r="D45">
        <v>3820</v>
      </c>
      <c r="E45">
        <v>1318</v>
      </c>
      <c r="F45">
        <v>6557932</v>
      </c>
      <c r="G45">
        <v>66</v>
      </c>
      <c r="H45">
        <v>3677639</v>
      </c>
      <c r="I45">
        <v>51422606</v>
      </c>
    </row>
    <row r="46" spans="2:9" x14ac:dyDescent="0.25">
      <c r="B46">
        <v>2055</v>
      </c>
      <c r="C46">
        <v>51422606</v>
      </c>
      <c r="D46">
        <v>2768</v>
      </c>
      <c r="E46">
        <v>914</v>
      </c>
      <c r="F46">
        <v>6327421</v>
      </c>
      <c r="G46">
        <v>48</v>
      </c>
      <c r="H46">
        <v>3478728</v>
      </c>
      <c r="I46">
        <v>48577547</v>
      </c>
    </row>
    <row r="47" spans="2:9" x14ac:dyDescent="0.25">
      <c r="B47">
        <v>2056</v>
      </c>
      <c r="C47">
        <v>48577547</v>
      </c>
      <c r="D47">
        <v>1996</v>
      </c>
      <c r="E47">
        <v>638</v>
      </c>
      <c r="F47">
        <v>6090310</v>
      </c>
      <c r="G47">
        <v>34</v>
      </c>
      <c r="H47">
        <v>3282235</v>
      </c>
      <c r="I47">
        <v>45772072</v>
      </c>
    </row>
    <row r="48" spans="2:9" x14ac:dyDescent="0.25">
      <c r="B48">
        <v>2057</v>
      </c>
      <c r="C48">
        <v>45772072</v>
      </c>
      <c r="D48">
        <v>1439</v>
      </c>
      <c r="E48">
        <v>439</v>
      </c>
      <c r="F48">
        <v>5661419</v>
      </c>
      <c r="G48">
        <v>25</v>
      </c>
      <c r="H48">
        <v>3095386</v>
      </c>
      <c r="I48">
        <v>43207892</v>
      </c>
    </row>
    <row r="49" spans="2:9" x14ac:dyDescent="0.25">
      <c r="B49">
        <v>2058</v>
      </c>
      <c r="C49">
        <v>43207892</v>
      </c>
      <c r="D49">
        <v>1036</v>
      </c>
      <c r="E49">
        <v>296</v>
      </c>
      <c r="F49">
        <v>5429344</v>
      </c>
      <c r="G49">
        <v>18</v>
      </c>
      <c r="H49">
        <v>2918956</v>
      </c>
      <c r="I49">
        <v>40698818</v>
      </c>
    </row>
    <row r="50" spans="2:9" x14ac:dyDescent="0.25">
      <c r="B50">
        <v>2059</v>
      </c>
      <c r="C50">
        <v>40698818</v>
      </c>
      <c r="D50">
        <v>740</v>
      </c>
      <c r="E50">
        <v>201</v>
      </c>
      <c r="F50">
        <v>5197407</v>
      </c>
      <c r="G50">
        <v>13</v>
      </c>
      <c r="H50">
        <v>2746493</v>
      </c>
      <c r="I50">
        <v>38248832</v>
      </c>
    </row>
    <row r="51" spans="2:9" x14ac:dyDescent="0.25">
      <c r="B51">
        <v>2060</v>
      </c>
      <c r="C51">
        <v>38248832</v>
      </c>
      <c r="D51">
        <v>526</v>
      </c>
      <c r="E51">
        <v>129</v>
      </c>
      <c r="F51">
        <v>4966278</v>
      </c>
      <c r="G51">
        <v>9</v>
      </c>
      <c r="H51">
        <v>2578260</v>
      </c>
      <c r="I51">
        <v>35861460</v>
      </c>
    </row>
    <row r="52" spans="2:9" x14ac:dyDescent="0.25">
      <c r="B52">
        <v>2061</v>
      </c>
      <c r="C52">
        <v>35861460</v>
      </c>
      <c r="D52">
        <v>369</v>
      </c>
      <c r="E52">
        <v>80</v>
      </c>
      <c r="F52">
        <v>4736310</v>
      </c>
      <c r="G52">
        <v>6</v>
      </c>
      <c r="H52">
        <v>2414497</v>
      </c>
      <c r="I52">
        <v>33540090</v>
      </c>
    </row>
    <row r="53" spans="2:9" x14ac:dyDescent="0.25">
      <c r="B53">
        <v>2062</v>
      </c>
      <c r="C53">
        <v>33540090</v>
      </c>
      <c r="D53">
        <v>255</v>
      </c>
      <c r="E53">
        <v>46</v>
      </c>
      <c r="F53">
        <v>4507910</v>
      </c>
      <c r="G53">
        <v>4</v>
      </c>
      <c r="H53">
        <v>2255433</v>
      </c>
      <c r="I53">
        <v>31287910</v>
      </c>
    </row>
    <row r="54" spans="2:9" x14ac:dyDescent="0.25">
      <c r="B54">
        <v>2063</v>
      </c>
      <c r="C54">
        <v>31287910</v>
      </c>
      <c r="D54">
        <v>172</v>
      </c>
      <c r="E54">
        <v>26</v>
      </c>
      <c r="F54">
        <v>4281455</v>
      </c>
      <c r="G54">
        <v>3</v>
      </c>
      <c r="H54">
        <v>2101283</v>
      </c>
      <c r="I54">
        <v>29107933</v>
      </c>
    </row>
    <row r="55" spans="2:9" x14ac:dyDescent="0.25">
      <c r="B55">
        <v>2064</v>
      </c>
      <c r="C55">
        <v>29107933</v>
      </c>
      <c r="D55">
        <v>114</v>
      </c>
      <c r="E55">
        <v>10</v>
      </c>
      <c r="F55">
        <v>4057342</v>
      </c>
      <c r="G55">
        <v>2</v>
      </c>
      <c r="H55">
        <v>1952249</v>
      </c>
      <c r="I55">
        <v>27002962</v>
      </c>
    </row>
    <row r="56" spans="2:9" x14ac:dyDescent="0.25">
      <c r="B56">
        <v>2065</v>
      </c>
      <c r="C56">
        <v>27002962</v>
      </c>
      <c r="D56">
        <v>70</v>
      </c>
      <c r="E56">
        <v>4</v>
      </c>
      <c r="F56">
        <v>3835943</v>
      </c>
      <c r="G56">
        <v>1</v>
      </c>
      <c r="H56">
        <v>1808522</v>
      </c>
      <c r="I56">
        <v>24975614</v>
      </c>
    </row>
    <row r="57" spans="2:9" x14ac:dyDescent="0.25">
      <c r="B57">
        <v>2066</v>
      </c>
      <c r="C57">
        <v>24975614</v>
      </c>
      <c r="D57">
        <v>39</v>
      </c>
      <c r="E57">
        <v>2</v>
      </c>
      <c r="F57">
        <v>3617634</v>
      </c>
      <c r="G57">
        <v>1</v>
      </c>
      <c r="H57">
        <v>1670275</v>
      </c>
      <c r="I57">
        <v>23028295</v>
      </c>
    </row>
    <row r="58" spans="2:9" x14ac:dyDescent="0.25">
      <c r="B58">
        <v>2067</v>
      </c>
      <c r="C58">
        <v>23028295</v>
      </c>
      <c r="D58">
        <v>19</v>
      </c>
      <c r="E58">
        <v>1</v>
      </c>
      <c r="F58">
        <v>3402812</v>
      </c>
      <c r="G58">
        <v>0</v>
      </c>
      <c r="H58">
        <v>1537665</v>
      </c>
      <c r="I58">
        <v>21163168</v>
      </c>
    </row>
    <row r="59" spans="2:9" x14ac:dyDescent="0.25">
      <c r="B59">
        <v>2068</v>
      </c>
      <c r="C59">
        <v>21163168</v>
      </c>
      <c r="D59">
        <v>8</v>
      </c>
      <c r="E59">
        <v>0</v>
      </c>
      <c r="F59">
        <v>3191883</v>
      </c>
      <c r="G59">
        <v>0</v>
      </c>
      <c r="H59">
        <v>1410839</v>
      </c>
      <c r="I59">
        <v>19382132</v>
      </c>
    </row>
    <row r="60" spans="2:9" x14ac:dyDescent="0.25">
      <c r="B60">
        <v>2069</v>
      </c>
      <c r="C60">
        <v>19382132</v>
      </c>
      <c r="D60">
        <v>2</v>
      </c>
      <c r="E60">
        <v>1</v>
      </c>
      <c r="F60">
        <v>2985286</v>
      </c>
      <c r="G60">
        <v>0</v>
      </c>
      <c r="H60">
        <v>1289910</v>
      </c>
      <c r="I60">
        <v>17686759</v>
      </c>
    </row>
    <row r="61" spans="2:9" x14ac:dyDescent="0.25">
      <c r="B61">
        <v>2070</v>
      </c>
      <c r="C61">
        <v>17686759</v>
      </c>
      <c r="D61">
        <v>1</v>
      </c>
      <c r="E61">
        <v>0</v>
      </c>
      <c r="F61">
        <v>2783505</v>
      </c>
      <c r="G61">
        <v>0</v>
      </c>
      <c r="H61">
        <v>1174982</v>
      </c>
      <c r="I61">
        <v>16078237</v>
      </c>
    </row>
    <row r="62" spans="2:9" x14ac:dyDescent="0.25">
      <c r="B62">
        <v>2071</v>
      </c>
      <c r="C62">
        <v>16078237</v>
      </c>
      <c r="D62">
        <v>0</v>
      </c>
      <c r="E62">
        <v>0</v>
      </c>
      <c r="F62">
        <v>2587034</v>
      </c>
      <c r="G62">
        <v>0</v>
      </c>
      <c r="H62">
        <v>1066119</v>
      </c>
      <c r="I62">
        <v>14557322</v>
      </c>
    </row>
    <row r="63" spans="2:9" x14ac:dyDescent="0.25">
      <c r="B63">
        <v>2072</v>
      </c>
      <c r="C63">
        <v>14557322</v>
      </c>
      <c r="D63">
        <v>0</v>
      </c>
      <c r="E63">
        <v>0</v>
      </c>
      <c r="F63">
        <v>2396330</v>
      </c>
      <c r="G63">
        <v>0</v>
      </c>
      <c r="H63">
        <v>963359</v>
      </c>
      <c r="I63">
        <v>13124351</v>
      </c>
    </row>
    <row r="64" spans="2:9" x14ac:dyDescent="0.25">
      <c r="B64">
        <v>2073</v>
      </c>
      <c r="C64">
        <v>13124351</v>
      </c>
      <c r="D64">
        <v>0</v>
      </c>
      <c r="E64">
        <v>0</v>
      </c>
      <c r="F64">
        <v>2211827</v>
      </c>
      <c r="G64">
        <v>0</v>
      </c>
      <c r="H64">
        <v>866712</v>
      </c>
      <c r="I64">
        <v>11779236</v>
      </c>
    </row>
    <row r="65" spans="2:9" x14ac:dyDescent="0.25">
      <c r="B65">
        <v>2074</v>
      </c>
      <c r="C65">
        <v>11779236</v>
      </c>
      <c r="D65">
        <v>0</v>
      </c>
      <c r="E65">
        <v>0</v>
      </c>
      <c r="F65">
        <v>2033902</v>
      </c>
      <c r="G65">
        <v>0</v>
      </c>
      <c r="H65">
        <v>776157</v>
      </c>
      <c r="I65">
        <v>10521491</v>
      </c>
    </row>
    <row r="66" spans="2:9" x14ac:dyDescent="0.25">
      <c r="B66">
        <v>2075</v>
      </c>
      <c r="C66">
        <v>10521491</v>
      </c>
      <c r="D66">
        <v>0</v>
      </c>
      <c r="E66">
        <v>0</v>
      </c>
      <c r="F66">
        <v>1862866</v>
      </c>
      <c r="G66">
        <v>0</v>
      </c>
      <c r="H66">
        <v>691649</v>
      </c>
      <c r="I66">
        <v>9350274</v>
      </c>
    </row>
    <row r="67" spans="2:9" x14ac:dyDescent="0.25">
      <c r="B67">
        <v>2076</v>
      </c>
      <c r="C67">
        <v>9350274</v>
      </c>
      <c r="D67">
        <v>0</v>
      </c>
      <c r="E67">
        <v>0</v>
      </c>
      <c r="F67">
        <v>1698979</v>
      </c>
      <c r="G67">
        <v>0</v>
      </c>
      <c r="H67">
        <v>613120</v>
      </c>
      <c r="I67">
        <v>8264415</v>
      </c>
    </row>
    <row r="68" spans="2:9" x14ac:dyDescent="0.25">
      <c r="B68">
        <v>2077</v>
      </c>
      <c r="C68">
        <v>8264415</v>
      </c>
      <c r="D68">
        <v>0</v>
      </c>
      <c r="E68">
        <v>0</v>
      </c>
      <c r="F68">
        <v>1542465</v>
      </c>
      <c r="G68">
        <v>0</v>
      </c>
      <c r="H68">
        <v>540475</v>
      </c>
      <c r="I68">
        <v>7262425</v>
      </c>
    </row>
    <row r="69" spans="2:9" x14ac:dyDescent="0.25">
      <c r="B69">
        <v>2078</v>
      </c>
      <c r="C69">
        <v>7262425</v>
      </c>
      <c r="D69">
        <v>0</v>
      </c>
      <c r="E69">
        <v>0</v>
      </c>
      <c r="F69">
        <v>1393523</v>
      </c>
      <c r="G69">
        <v>0</v>
      </c>
      <c r="H69">
        <v>473599</v>
      </c>
      <c r="I69">
        <v>6342501</v>
      </c>
    </row>
    <row r="70" spans="2:9" x14ac:dyDescent="0.25">
      <c r="B70">
        <v>2079</v>
      </c>
      <c r="C70">
        <v>6342501</v>
      </c>
      <c r="D70">
        <v>0</v>
      </c>
      <c r="E70">
        <v>0</v>
      </c>
      <c r="F70">
        <v>1252331</v>
      </c>
      <c r="G70">
        <v>0</v>
      </c>
      <c r="H70">
        <v>412360</v>
      </c>
      <c r="I70">
        <v>5502530</v>
      </c>
    </row>
    <row r="71" spans="2:9" x14ac:dyDescent="0.25">
      <c r="B71">
        <v>2080</v>
      </c>
      <c r="C71">
        <v>5502530</v>
      </c>
      <c r="D71">
        <v>0</v>
      </c>
      <c r="E71">
        <v>0</v>
      </c>
      <c r="F71">
        <v>1119051</v>
      </c>
      <c r="G71">
        <v>0</v>
      </c>
      <c r="H71">
        <v>356596</v>
      </c>
      <c r="I71">
        <v>4740075</v>
      </c>
    </row>
    <row r="72" spans="2:9" x14ac:dyDescent="0.25">
      <c r="B72">
        <v>2081</v>
      </c>
      <c r="C72">
        <v>4740075</v>
      </c>
      <c r="D72">
        <v>0</v>
      </c>
      <c r="E72">
        <v>0</v>
      </c>
      <c r="F72">
        <v>993828</v>
      </c>
      <c r="G72">
        <v>0</v>
      </c>
      <c r="H72">
        <v>306130</v>
      </c>
      <c r="I72">
        <v>4052377</v>
      </c>
    </row>
    <row r="73" spans="2:9" x14ac:dyDescent="0.25">
      <c r="B73">
        <v>2082</v>
      </c>
      <c r="C73">
        <v>4052377</v>
      </c>
      <c r="D73">
        <v>0</v>
      </c>
      <c r="E73">
        <v>0</v>
      </c>
      <c r="F73">
        <v>876785</v>
      </c>
      <c r="G73">
        <v>0</v>
      </c>
      <c r="H73">
        <v>260755</v>
      </c>
      <c r="I73">
        <v>3436347</v>
      </c>
    </row>
    <row r="74" spans="2:9" x14ac:dyDescent="0.25">
      <c r="B74">
        <v>2083</v>
      </c>
      <c r="C74">
        <v>3436347</v>
      </c>
      <c r="D74">
        <v>0</v>
      </c>
      <c r="E74">
        <v>0</v>
      </c>
      <c r="F74">
        <v>768011</v>
      </c>
      <c r="G74">
        <v>0</v>
      </c>
      <c r="H74">
        <v>220248</v>
      </c>
      <c r="I74">
        <v>2888584</v>
      </c>
    </row>
    <row r="75" spans="2:9" x14ac:dyDescent="0.25">
      <c r="B75">
        <v>2084</v>
      </c>
      <c r="C75">
        <v>2888584</v>
      </c>
      <c r="D75">
        <v>0</v>
      </c>
      <c r="E75">
        <v>0</v>
      </c>
      <c r="F75">
        <v>667549</v>
      </c>
      <c r="G75">
        <v>0</v>
      </c>
      <c r="H75">
        <v>184365</v>
      </c>
      <c r="I75">
        <v>2405400</v>
      </c>
    </row>
    <row r="76" spans="2:9" x14ac:dyDescent="0.25">
      <c r="B76">
        <v>2085</v>
      </c>
      <c r="C76">
        <v>2405400</v>
      </c>
      <c r="D76">
        <v>0</v>
      </c>
      <c r="E76">
        <v>0</v>
      </c>
      <c r="F76">
        <v>575388</v>
      </c>
      <c r="G76">
        <v>0</v>
      </c>
      <c r="H76">
        <v>152835</v>
      </c>
      <c r="I76">
        <v>1982847</v>
      </c>
    </row>
    <row r="77" spans="2:9" x14ac:dyDescent="0.25">
      <c r="B77">
        <v>2086</v>
      </c>
      <c r="C77">
        <v>1982847</v>
      </c>
      <c r="D77">
        <v>0</v>
      </c>
      <c r="E77">
        <v>0</v>
      </c>
      <c r="F77">
        <v>491460</v>
      </c>
      <c r="G77">
        <v>0</v>
      </c>
      <c r="H77">
        <v>125380</v>
      </c>
      <c r="I77">
        <v>1616767</v>
      </c>
    </row>
    <row r="78" spans="2:9" x14ac:dyDescent="0.25">
      <c r="B78">
        <v>2087</v>
      </c>
      <c r="C78">
        <v>1616767</v>
      </c>
      <c r="D78">
        <v>0</v>
      </c>
      <c r="E78">
        <v>0</v>
      </c>
      <c r="F78">
        <v>415631</v>
      </c>
      <c r="G78">
        <v>0</v>
      </c>
      <c r="H78">
        <v>101704</v>
      </c>
      <c r="I78">
        <v>1302840</v>
      </c>
    </row>
    <row r="79" spans="2:9" x14ac:dyDescent="0.25">
      <c r="B79">
        <v>2088</v>
      </c>
      <c r="C79">
        <v>1302840</v>
      </c>
      <c r="D79">
        <v>0</v>
      </c>
      <c r="E79">
        <v>0</v>
      </c>
      <c r="F79">
        <v>347713</v>
      </c>
      <c r="G79">
        <v>0</v>
      </c>
      <c r="H79">
        <v>81505</v>
      </c>
      <c r="I79">
        <v>1036632</v>
      </c>
    </row>
    <row r="80" spans="2:9" x14ac:dyDescent="0.25">
      <c r="B80">
        <v>2089</v>
      </c>
      <c r="C80">
        <v>1036632</v>
      </c>
      <c r="D80">
        <v>0</v>
      </c>
      <c r="E80">
        <v>0</v>
      </c>
      <c r="F80">
        <v>287463</v>
      </c>
      <c r="G80">
        <v>0</v>
      </c>
      <c r="H80">
        <v>64468</v>
      </c>
      <c r="I80">
        <v>813637</v>
      </c>
    </row>
    <row r="81" spans="2:9" x14ac:dyDescent="0.25">
      <c r="B81">
        <v>2090</v>
      </c>
      <c r="C81">
        <v>813637</v>
      </c>
      <c r="D81">
        <v>0</v>
      </c>
      <c r="E81">
        <v>0</v>
      </c>
      <c r="F81">
        <v>234591</v>
      </c>
      <c r="G81">
        <v>0</v>
      </c>
      <c r="H81">
        <v>50284</v>
      </c>
      <c r="I81">
        <v>629330</v>
      </c>
    </row>
    <row r="82" spans="2:9" x14ac:dyDescent="0.25">
      <c r="B82">
        <v>2091</v>
      </c>
      <c r="C82">
        <v>629330</v>
      </c>
      <c r="D82">
        <v>0</v>
      </c>
      <c r="E82">
        <v>0</v>
      </c>
      <c r="F82">
        <v>188761</v>
      </c>
      <c r="G82">
        <v>0</v>
      </c>
      <c r="H82">
        <v>38635</v>
      </c>
      <c r="I82">
        <v>479204</v>
      </c>
    </row>
    <row r="83" spans="2:9" x14ac:dyDescent="0.25">
      <c r="B83">
        <v>2092</v>
      </c>
      <c r="C83">
        <v>479204</v>
      </c>
      <c r="D83">
        <v>0</v>
      </c>
      <c r="E83">
        <v>0</v>
      </c>
      <c r="F83">
        <v>149584</v>
      </c>
      <c r="G83">
        <v>0</v>
      </c>
      <c r="H83">
        <v>29211</v>
      </c>
      <c r="I83">
        <v>358831</v>
      </c>
    </row>
    <row r="84" spans="2:9" x14ac:dyDescent="0.25">
      <c r="B84">
        <v>2093</v>
      </c>
      <c r="C84">
        <v>358831</v>
      </c>
      <c r="D84">
        <v>0</v>
      </c>
      <c r="E84">
        <v>0</v>
      </c>
      <c r="F84">
        <v>116604</v>
      </c>
      <c r="G84">
        <v>0</v>
      </c>
      <c r="H84">
        <v>21710</v>
      </c>
      <c r="I84">
        <v>263937</v>
      </c>
    </row>
    <row r="85" spans="2:9" x14ac:dyDescent="0.25">
      <c r="B85">
        <v>2094</v>
      </c>
      <c r="C85">
        <v>263937</v>
      </c>
      <c r="D85">
        <v>0</v>
      </c>
      <c r="E85">
        <v>0</v>
      </c>
      <c r="F85">
        <v>89306</v>
      </c>
      <c r="G85">
        <v>0</v>
      </c>
      <c r="H85">
        <v>15845</v>
      </c>
      <c r="I85">
        <v>190476</v>
      </c>
    </row>
    <row r="86" spans="2:9" x14ac:dyDescent="0.25">
      <c r="B86">
        <v>2095</v>
      </c>
      <c r="C86">
        <v>190476</v>
      </c>
      <c r="D86">
        <v>0</v>
      </c>
      <c r="E86">
        <v>0</v>
      </c>
      <c r="F86">
        <v>67114</v>
      </c>
      <c r="G86">
        <v>0</v>
      </c>
      <c r="H86">
        <v>11340</v>
      </c>
      <c r="I86">
        <v>134702</v>
      </c>
    </row>
    <row r="87" spans="2:9" x14ac:dyDescent="0.25">
      <c r="B87">
        <v>2096</v>
      </c>
      <c r="C87">
        <v>134702</v>
      </c>
      <c r="D87">
        <v>0</v>
      </c>
      <c r="E87">
        <v>0</v>
      </c>
      <c r="F87">
        <v>49422</v>
      </c>
      <c r="G87">
        <v>0</v>
      </c>
      <c r="H87">
        <v>7950</v>
      </c>
      <c r="I87">
        <v>93230</v>
      </c>
    </row>
    <row r="88" spans="2:9" x14ac:dyDescent="0.25">
      <c r="B88">
        <v>2097</v>
      </c>
      <c r="C88">
        <v>93230</v>
      </c>
      <c r="D88">
        <v>0</v>
      </c>
      <c r="E88">
        <v>0</v>
      </c>
      <c r="F88">
        <v>35612</v>
      </c>
      <c r="G88">
        <v>0</v>
      </c>
      <c r="H88">
        <v>5453</v>
      </c>
      <c r="I88">
        <v>63071</v>
      </c>
    </row>
    <row r="89" spans="2:9" x14ac:dyDescent="0.25">
      <c r="B89">
        <v>2098</v>
      </c>
      <c r="C89">
        <v>63071</v>
      </c>
      <c r="D89">
        <v>0</v>
      </c>
      <c r="E89">
        <v>0</v>
      </c>
      <c r="F89">
        <v>25073</v>
      </c>
      <c r="G89">
        <v>0</v>
      </c>
      <c r="H89">
        <v>3654</v>
      </c>
      <c r="I89">
        <v>41652</v>
      </c>
    </row>
    <row r="90" spans="2:9" x14ac:dyDescent="0.25">
      <c r="B90">
        <v>2099</v>
      </c>
      <c r="C90">
        <v>41652</v>
      </c>
      <c r="D90">
        <v>0</v>
      </c>
      <c r="E90">
        <v>0</v>
      </c>
      <c r="F90">
        <v>17223</v>
      </c>
      <c r="G90">
        <v>0</v>
      </c>
      <c r="H90">
        <v>2390</v>
      </c>
      <c r="I90">
        <v>26819</v>
      </c>
    </row>
    <row r="91" spans="2:9" x14ac:dyDescent="0.25">
      <c r="B91">
        <v>2100</v>
      </c>
      <c r="C91">
        <v>26819</v>
      </c>
      <c r="D91">
        <v>0</v>
      </c>
      <c r="E91">
        <v>0</v>
      </c>
      <c r="F91">
        <v>11524</v>
      </c>
      <c r="G91">
        <v>0</v>
      </c>
      <c r="H91">
        <v>1523</v>
      </c>
      <c r="I91">
        <v>16818</v>
      </c>
    </row>
    <row r="92" spans="2:9" x14ac:dyDescent="0.25">
      <c r="B92">
        <v>2101</v>
      </c>
      <c r="C92">
        <v>16818</v>
      </c>
      <c r="D92">
        <v>0</v>
      </c>
      <c r="E92">
        <v>0</v>
      </c>
      <c r="F92">
        <v>7501</v>
      </c>
      <c r="G92">
        <v>0</v>
      </c>
      <c r="H92">
        <v>946</v>
      </c>
      <c r="I92">
        <v>10263</v>
      </c>
    </row>
    <row r="93" spans="2:9" x14ac:dyDescent="0.25">
      <c r="B93">
        <v>2102</v>
      </c>
      <c r="C93">
        <v>10263</v>
      </c>
      <c r="D93">
        <v>0</v>
      </c>
      <c r="E93">
        <v>0</v>
      </c>
      <c r="F93">
        <v>4744</v>
      </c>
      <c r="G93">
        <v>0</v>
      </c>
      <c r="H93">
        <v>571</v>
      </c>
      <c r="I93">
        <v>6090</v>
      </c>
    </row>
    <row r="94" spans="2:9" x14ac:dyDescent="0.25">
      <c r="B94">
        <v>2103</v>
      </c>
      <c r="C94">
        <v>6090</v>
      </c>
      <c r="D94">
        <v>0</v>
      </c>
      <c r="E94">
        <v>0</v>
      </c>
      <c r="F94">
        <v>2912</v>
      </c>
      <c r="G94">
        <v>0</v>
      </c>
      <c r="H94">
        <v>336</v>
      </c>
      <c r="I94">
        <v>3514</v>
      </c>
    </row>
    <row r="95" spans="2:9" x14ac:dyDescent="0.25">
      <c r="B95">
        <v>2104</v>
      </c>
      <c r="C95">
        <v>3514</v>
      </c>
      <c r="D95">
        <v>0</v>
      </c>
      <c r="E95">
        <v>0</v>
      </c>
      <c r="F95">
        <v>1733</v>
      </c>
      <c r="G95">
        <v>0</v>
      </c>
      <c r="H95">
        <v>191</v>
      </c>
      <c r="I95">
        <v>1972</v>
      </c>
    </row>
    <row r="96" spans="2:9" x14ac:dyDescent="0.25">
      <c r="B96">
        <v>2105</v>
      </c>
      <c r="C96">
        <v>1972</v>
      </c>
      <c r="D96">
        <v>0</v>
      </c>
      <c r="E96">
        <v>0</v>
      </c>
      <c r="F96">
        <v>1001</v>
      </c>
      <c r="G96">
        <v>0</v>
      </c>
      <c r="H96">
        <v>107</v>
      </c>
      <c r="I96">
        <v>1078</v>
      </c>
    </row>
    <row r="97" spans="2:9" x14ac:dyDescent="0.25">
      <c r="B97">
        <v>2106</v>
      </c>
      <c r="C97">
        <v>1078</v>
      </c>
      <c r="D97">
        <v>0</v>
      </c>
      <c r="E97">
        <v>0</v>
      </c>
      <c r="F97">
        <v>561</v>
      </c>
      <c r="G97">
        <v>0</v>
      </c>
      <c r="H97">
        <v>58</v>
      </c>
      <c r="I97">
        <v>575</v>
      </c>
    </row>
    <row r="98" spans="2:9" x14ac:dyDescent="0.25">
      <c r="B98">
        <v>2107</v>
      </c>
      <c r="C98">
        <v>575</v>
      </c>
      <c r="D98">
        <v>0</v>
      </c>
      <c r="E98">
        <v>0</v>
      </c>
      <c r="F98">
        <v>306</v>
      </c>
      <c r="G98">
        <v>0</v>
      </c>
      <c r="H98">
        <v>30</v>
      </c>
      <c r="I98">
        <v>299</v>
      </c>
    </row>
    <row r="99" spans="2:9" x14ac:dyDescent="0.25">
      <c r="B99">
        <v>2108</v>
      </c>
      <c r="C99">
        <v>299</v>
      </c>
      <c r="D99">
        <v>0</v>
      </c>
      <c r="E99">
        <v>0</v>
      </c>
      <c r="F99">
        <v>163</v>
      </c>
      <c r="G99">
        <v>0</v>
      </c>
      <c r="H99">
        <v>16</v>
      </c>
      <c r="I99">
        <v>152</v>
      </c>
    </row>
    <row r="100" spans="2:9" x14ac:dyDescent="0.25">
      <c r="B100">
        <v>2109</v>
      </c>
      <c r="C100">
        <v>152</v>
      </c>
      <c r="D100">
        <v>0</v>
      </c>
      <c r="E100">
        <v>0</v>
      </c>
      <c r="F100">
        <v>85</v>
      </c>
      <c r="G100">
        <v>0</v>
      </c>
      <c r="H100">
        <v>8</v>
      </c>
      <c r="I100">
        <v>75</v>
      </c>
    </row>
    <row r="101" spans="2:9" x14ac:dyDescent="0.25">
      <c r="B101">
        <v>2110</v>
      </c>
      <c r="C101">
        <v>75</v>
      </c>
      <c r="D101">
        <v>0</v>
      </c>
      <c r="E101">
        <v>0</v>
      </c>
      <c r="F101">
        <v>43</v>
      </c>
      <c r="G101">
        <v>0</v>
      </c>
      <c r="H101">
        <v>4</v>
      </c>
      <c r="I101">
        <v>36</v>
      </c>
    </row>
    <row r="102" spans="2:9" x14ac:dyDescent="0.25">
      <c r="B102">
        <v>2111</v>
      </c>
      <c r="C102">
        <v>36</v>
      </c>
      <c r="D102">
        <v>0</v>
      </c>
      <c r="E102">
        <v>0</v>
      </c>
      <c r="F102">
        <v>21</v>
      </c>
      <c r="G102">
        <v>0</v>
      </c>
      <c r="H102">
        <v>1</v>
      </c>
      <c r="I102">
        <v>16</v>
      </c>
    </row>
    <row r="103" spans="2:9" x14ac:dyDescent="0.25">
      <c r="B103">
        <v>2112</v>
      </c>
      <c r="C103">
        <v>16</v>
      </c>
      <c r="D103">
        <v>0</v>
      </c>
      <c r="E103">
        <v>0</v>
      </c>
      <c r="F103">
        <v>10</v>
      </c>
      <c r="G103">
        <v>0</v>
      </c>
      <c r="H103">
        <v>1</v>
      </c>
      <c r="I103">
        <v>7</v>
      </c>
    </row>
    <row r="104" spans="2:9" x14ac:dyDescent="0.25">
      <c r="B104">
        <v>2113</v>
      </c>
      <c r="C104">
        <v>7</v>
      </c>
      <c r="D104">
        <v>0</v>
      </c>
      <c r="E104">
        <v>0</v>
      </c>
      <c r="F104">
        <v>5</v>
      </c>
      <c r="G104">
        <v>0</v>
      </c>
      <c r="H104">
        <v>1</v>
      </c>
      <c r="I104">
        <v>3</v>
      </c>
    </row>
    <row r="105" spans="2:9" x14ac:dyDescent="0.25">
      <c r="B105">
        <v>2114</v>
      </c>
      <c r="C105">
        <v>3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1</v>
      </c>
    </row>
    <row r="106" spans="2:9" x14ac:dyDescent="0.25">
      <c r="B106">
        <v>2115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</row>
    <row r="107" spans="2:9" x14ac:dyDescent="0.25">
      <c r="B107">
        <v>2116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>
      <selection activeCell="O29" sqref="O2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73"/>
  <sheetViews>
    <sheetView workbookViewId="0">
      <selection activeCell="S69" sqref="B42:S6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51</v>
      </c>
      <c r="B1" s="3" t="s">
        <v>101</v>
      </c>
    </row>
    <row r="2" spans="1:2" x14ac:dyDescent="0.25">
      <c r="A2" s="1"/>
      <c r="B2" s="5"/>
    </row>
    <row r="71" spans="3:5" x14ac:dyDescent="0.25">
      <c r="C71" s="38"/>
      <c r="D71" s="51"/>
      <c r="E71" s="51"/>
    </row>
    <row r="72" spans="3:5" x14ac:dyDescent="0.25">
      <c r="C72" s="38"/>
    </row>
    <row r="73" spans="3:5" x14ac:dyDescent="0.25">
      <c r="C7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9"/>
  <sheetViews>
    <sheetView topLeftCell="A49" workbookViewId="0">
      <selection activeCell="M76" sqref="M76"/>
    </sheetView>
  </sheetViews>
  <sheetFormatPr defaultRowHeight="15" x14ac:dyDescent="0.25"/>
  <cols>
    <col min="6" max="6" width="11" bestFit="1" customWidth="1"/>
    <col min="23" max="23" width="17.42578125" customWidth="1"/>
  </cols>
  <sheetData>
    <row r="1" spans="1:1" x14ac:dyDescent="0.25">
      <c r="A1" s="19" t="s">
        <v>8</v>
      </c>
    </row>
    <row r="20" spans="23:23" x14ac:dyDescent="0.25">
      <c r="W20" s="50"/>
    </row>
    <row r="60" spans="7:8" x14ac:dyDescent="0.25">
      <c r="G60">
        <f>66169352203/71521915397</f>
        <v>0.92516191485799448</v>
      </c>
    </row>
    <row r="62" spans="7:8" x14ac:dyDescent="0.25">
      <c r="H62">
        <f>13.897/13.146</f>
        <v>1.0571276433896242</v>
      </c>
    </row>
    <row r="66" spans="2:6" x14ac:dyDescent="0.25">
      <c r="F66">
        <f>74548 - 64246</f>
        <v>10302</v>
      </c>
    </row>
    <row r="68" spans="2:6" x14ac:dyDescent="0.25">
      <c r="B68" t="s">
        <v>224</v>
      </c>
      <c r="C68" t="s">
        <v>225</v>
      </c>
      <c r="E68" t="s">
        <v>226</v>
      </c>
    </row>
    <row r="69" spans="2:6" x14ac:dyDescent="0.25">
      <c r="B69">
        <v>14282</v>
      </c>
      <c r="C69">
        <v>0.10780000000000001</v>
      </c>
      <c r="D69">
        <f>B69*C69*1.035</f>
        <v>1593.4855859999998</v>
      </c>
    </row>
  </sheetData>
  <hyperlinks>
    <hyperlink ref="A1" location="TOC!A1" display="TOC" xr:uid="{00000000-0004-0000-03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19"/>
  <sheetViews>
    <sheetView workbookViewId="0">
      <selection activeCell="M7" sqref="M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8</v>
      </c>
    </row>
    <row r="3" spans="1:3" x14ac:dyDescent="0.25">
      <c r="A3" t="s">
        <v>102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42</v>
      </c>
    </row>
    <row r="6" spans="1:3" ht="61.5" customHeight="1" x14ac:dyDescent="0.25">
      <c r="A6" s="9" t="s">
        <v>3</v>
      </c>
      <c r="B6" s="3" t="s">
        <v>117</v>
      </c>
    </row>
    <row r="7" spans="1:3" ht="171" customHeight="1" x14ac:dyDescent="0.25">
      <c r="A7" s="23" t="s">
        <v>4</v>
      </c>
      <c r="B7" s="3" t="s">
        <v>118</v>
      </c>
      <c r="C7" s="4"/>
    </row>
    <row r="8" spans="1:3" ht="156" customHeight="1" x14ac:dyDescent="0.25">
      <c r="A8" s="1" t="s">
        <v>2</v>
      </c>
      <c r="B8" s="26" t="s">
        <v>120</v>
      </c>
      <c r="C8" s="12"/>
    </row>
    <row r="9" spans="1:3" ht="139.5" customHeight="1" x14ac:dyDescent="0.25">
      <c r="A9" s="48" t="s">
        <v>119</v>
      </c>
      <c r="B9" s="26"/>
    </row>
    <row r="17" spans="2:3" x14ac:dyDescent="0.25">
      <c r="B17" s="40">
        <v>6497465689</v>
      </c>
      <c r="C17" s="40">
        <v>6862370246</v>
      </c>
    </row>
    <row r="18" spans="2:3" x14ac:dyDescent="0.25">
      <c r="B18" s="40">
        <v>108291094820</v>
      </c>
      <c r="C18" s="40">
        <v>114372837433</v>
      </c>
    </row>
    <row r="19" spans="2:3" x14ac:dyDescent="0.25">
      <c r="B19" s="62">
        <f>B17/B18</f>
        <v>5.9999999998153128E-2</v>
      </c>
      <c r="C19" s="62">
        <f>C17/C18</f>
        <v>6.0000000000174865E-2</v>
      </c>
    </row>
  </sheetData>
  <hyperlinks>
    <hyperlink ref="A1" location="TOC!A1" display="TOC" xr:uid="{00000000-0004-0000-04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C14"/>
  <sheetViews>
    <sheetView workbookViewId="0">
      <selection activeCell="B20" sqref="B2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8</v>
      </c>
    </row>
    <row r="2" spans="1:3" x14ac:dyDescent="0.25">
      <c r="A2" s="19"/>
      <c r="C2" t="s">
        <v>116</v>
      </c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7.2499999999999995E-2</v>
      </c>
    </row>
    <row r="6" spans="1:3" x14ac:dyDescent="0.25">
      <c r="A6" s="6" t="s">
        <v>122</v>
      </c>
      <c r="B6" s="63">
        <v>0.03</v>
      </c>
    </row>
    <row r="7" spans="1:3" x14ac:dyDescent="0.25">
      <c r="A7" s="6" t="s">
        <v>123</v>
      </c>
      <c r="B7" s="166">
        <v>5.0000000000000001E-3</v>
      </c>
    </row>
    <row r="8" spans="1:3" ht="105" customHeight="1" x14ac:dyDescent="0.25">
      <c r="A8" s="10" t="s">
        <v>43</v>
      </c>
      <c r="B8" s="3" t="s">
        <v>121</v>
      </c>
    </row>
    <row r="11" spans="1:3" ht="124.5" customHeight="1" x14ac:dyDescent="0.25">
      <c r="A11" s="11"/>
      <c r="B11" s="3"/>
    </row>
    <row r="13" spans="1:3" x14ac:dyDescent="0.25">
      <c r="A13" s="27" t="s">
        <v>44</v>
      </c>
      <c r="B13" s="27"/>
    </row>
    <row r="14" spans="1:3" x14ac:dyDescent="0.25">
      <c r="A14" s="6"/>
      <c r="C14" s="7"/>
    </row>
  </sheetData>
  <hyperlinks>
    <hyperlink ref="A1" location="TOC!A1" display="TOC" xr:uid="{00000000-0004-0000-05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E17"/>
  <sheetViews>
    <sheetView workbookViewId="0">
      <selection activeCell="D7" sqref="D7:D17"/>
    </sheetView>
  </sheetViews>
  <sheetFormatPr defaultRowHeight="15" x14ac:dyDescent="0.25"/>
  <cols>
    <col min="1" max="1" width="19.140625" customWidth="1"/>
    <col min="2" max="2" width="17.42578125" customWidth="1"/>
    <col min="3" max="3" width="16" customWidth="1"/>
    <col min="4" max="4" width="18.85546875" customWidth="1"/>
    <col min="5" max="5" width="1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48</v>
      </c>
    </row>
    <row r="3" spans="1:5" x14ac:dyDescent="0.25">
      <c r="A3" s="29" t="s">
        <v>47</v>
      </c>
      <c r="B3" s="29" t="s">
        <v>134</v>
      </c>
    </row>
    <row r="5" spans="1:5" ht="38.25" x14ac:dyDescent="0.25">
      <c r="A5" s="28" t="s">
        <v>45</v>
      </c>
      <c r="B5" s="64" t="s">
        <v>125</v>
      </c>
      <c r="C5" s="65" t="s">
        <v>126</v>
      </c>
      <c r="D5" s="64" t="s">
        <v>127</v>
      </c>
      <c r="E5" s="64" t="s">
        <v>128</v>
      </c>
    </row>
    <row r="6" spans="1:5" s="59" customFormat="1" ht="51.75" customHeight="1" x14ac:dyDescent="0.25">
      <c r="A6" s="67" t="s">
        <v>129</v>
      </c>
      <c r="B6" s="71" t="s">
        <v>130</v>
      </c>
      <c r="C6" s="71" t="s">
        <v>131</v>
      </c>
      <c r="D6" s="71" t="s">
        <v>132</v>
      </c>
      <c r="E6" s="71" t="s">
        <v>133</v>
      </c>
    </row>
    <row r="7" spans="1:5" x14ac:dyDescent="0.25">
      <c r="A7" s="68">
        <v>0</v>
      </c>
      <c r="B7" s="69">
        <v>7.5499999999999998E-2</v>
      </c>
      <c r="C7" s="70">
        <v>7.0000000000000007E-2</v>
      </c>
      <c r="D7" s="69">
        <v>5.5E-2</v>
      </c>
      <c r="E7" s="69">
        <v>8.1000000000000003E-2</v>
      </c>
    </row>
    <row r="8" spans="1:5" x14ac:dyDescent="0.25">
      <c r="A8" s="68">
        <v>5</v>
      </c>
      <c r="B8" s="69">
        <v>6.0499999999999998E-2</v>
      </c>
      <c r="C8" s="69">
        <v>6.25E-2</v>
      </c>
      <c r="D8" s="69">
        <v>4.4999999999999998E-2</v>
      </c>
      <c r="E8" s="69">
        <v>6.0999999999999999E-2</v>
      </c>
    </row>
    <row r="9" spans="1:5" x14ac:dyDescent="0.25">
      <c r="A9" s="68">
        <v>10</v>
      </c>
      <c r="B9" s="69">
        <v>5.0999999999999997E-2</v>
      </c>
      <c r="C9" s="69">
        <v>5.5E-2</v>
      </c>
      <c r="D9" s="69">
        <v>0.04</v>
      </c>
      <c r="E9" s="69">
        <v>4.4000000000000004E-2</v>
      </c>
    </row>
    <row r="10" spans="1:5" x14ac:dyDescent="0.25">
      <c r="A10" s="68">
        <v>15</v>
      </c>
      <c r="B10" s="69">
        <v>4.3499999999999997E-2</v>
      </c>
      <c r="C10" s="69">
        <v>4.7500000000000001E-2</v>
      </c>
      <c r="D10" s="69">
        <v>3.5000000000000003E-2</v>
      </c>
      <c r="E10" s="69">
        <v>3.95E-2</v>
      </c>
    </row>
    <row r="11" spans="1:5" x14ac:dyDescent="0.25">
      <c r="A11" s="68">
        <v>20</v>
      </c>
      <c r="B11" s="69">
        <v>3.6499999999999998E-2</v>
      </c>
      <c r="C11" s="69">
        <v>0.04</v>
      </c>
      <c r="D11" s="69">
        <v>3.5000000000000003E-2</v>
      </c>
      <c r="E11" s="69">
        <v>3.6499999999999998E-2</v>
      </c>
    </row>
    <row r="12" spans="1:5" x14ac:dyDescent="0.25">
      <c r="A12" s="68">
        <v>25</v>
      </c>
      <c r="B12" s="69">
        <v>3.5000000000000003E-2</v>
      </c>
      <c r="C12" s="69">
        <v>3.5000000000000003E-2</v>
      </c>
      <c r="D12" s="69">
        <v>3.5000000000000003E-2</v>
      </c>
      <c r="E12" s="69">
        <v>3.5000000000000003E-2</v>
      </c>
    </row>
    <row r="13" spans="1:5" x14ac:dyDescent="0.25">
      <c r="A13" s="68">
        <v>30</v>
      </c>
      <c r="B13" s="69">
        <v>3.5000000000000003E-2</v>
      </c>
      <c r="C13" s="69">
        <v>3.5000000000000003E-2</v>
      </c>
      <c r="D13" s="69">
        <v>3.5000000000000003E-2</v>
      </c>
      <c r="E13" s="69">
        <v>3.5000000000000003E-2</v>
      </c>
    </row>
    <row r="14" spans="1:5" x14ac:dyDescent="0.25">
      <c r="A14" s="68">
        <v>35</v>
      </c>
      <c r="B14" s="69">
        <v>3.5000000000000003E-2</v>
      </c>
      <c r="C14" s="69">
        <v>3.5000000000000003E-2</v>
      </c>
      <c r="D14" s="69">
        <v>3.5000000000000003E-2</v>
      </c>
      <c r="E14" s="69">
        <v>3.5000000000000003E-2</v>
      </c>
    </row>
    <row r="15" spans="1:5" x14ac:dyDescent="0.25">
      <c r="A15" s="68">
        <v>40</v>
      </c>
      <c r="B15" s="69">
        <v>3.5000000000000003E-2</v>
      </c>
      <c r="C15" s="69">
        <v>3.5000000000000003E-2</v>
      </c>
      <c r="D15" s="69">
        <v>3.5000000000000003E-2</v>
      </c>
      <c r="E15" s="69">
        <v>3.5000000000000003E-2</v>
      </c>
    </row>
    <row r="16" spans="1:5" x14ac:dyDescent="0.25">
      <c r="A16" s="68">
        <v>45</v>
      </c>
      <c r="B16" s="69">
        <v>3.5000000000000003E-2</v>
      </c>
      <c r="C16" s="69">
        <v>3.5000000000000003E-2</v>
      </c>
      <c r="D16" s="69">
        <v>3.5000000000000003E-2</v>
      </c>
      <c r="E16" s="69">
        <v>3.5000000000000003E-2</v>
      </c>
    </row>
    <row r="17" spans="1:5" x14ac:dyDescent="0.25">
      <c r="A17" s="68">
        <v>50</v>
      </c>
      <c r="B17" s="69">
        <v>3.5000000000000003E-2</v>
      </c>
      <c r="C17" s="69">
        <v>3.5000000000000003E-2</v>
      </c>
      <c r="D17" s="69">
        <v>3.5000000000000003E-2</v>
      </c>
      <c r="E17" s="69">
        <v>3.5000000000000003E-2</v>
      </c>
    </row>
  </sheetData>
  <hyperlinks>
    <hyperlink ref="A1" location="TOC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1"/>
  <sheetViews>
    <sheetView workbookViewId="0">
      <selection activeCell="R38" sqref="R38"/>
    </sheetView>
  </sheetViews>
  <sheetFormatPr defaultRowHeight="15" x14ac:dyDescent="0.25"/>
  <cols>
    <col min="6" max="6" width="11.42578125" customWidth="1"/>
    <col min="7" max="7" width="11.42578125" style="177" customWidth="1"/>
    <col min="8" max="9" width="13.42578125" customWidth="1"/>
    <col min="11" max="11" width="7" customWidth="1"/>
    <col min="12" max="12" width="9.140625" style="177"/>
    <col min="14" max="14" width="9.42578125" customWidth="1"/>
    <col min="15" max="15" width="12.140625" customWidth="1"/>
    <col min="24" max="24" width="9.140625" customWidth="1"/>
  </cols>
  <sheetData>
    <row r="1" spans="1:15" x14ac:dyDescent="0.25">
      <c r="B1" t="s">
        <v>257</v>
      </c>
      <c r="C1">
        <v>20</v>
      </c>
      <c r="E1" t="s">
        <v>272</v>
      </c>
      <c r="F1">
        <f>J5/K5</f>
        <v>0.27496061261506116</v>
      </c>
    </row>
    <row r="2" spans="1:15" x14ac:dyDescent="0.25">
      <c r="B2" t="s">
        <v>259</v>
      </c>
      <c r="C2">
        <v>7.1999999999999995E-2</v>
      </c>
      <c r="E2" t="s">
        <v>273</v>
      </c>
      <c r="F2">
        <f>(1+C2)/0.999 - 1</f>
        <v>7.3073073073073092E-2</v>
      </c>
    </row>
    <row r="4" spans="1:15" x14ac:dyDescent="0.25">
      <c r="A4" t="s">
        <v>129</v>
      </c>
      <c r="B4" t="s">
        <v>258</v>
      </c>
      <c r="C4" t="s">
        <v>262</v>
      </c>
      <c r="D4" t="s">
        <v>261</v>
      </c>
      <c r="E4" t="s">
        <v>270</v>
      </c>
      <c r="F4" t="s">
        <v>263</v>
      </c>
      <c r="G4" s="177" t="s">
        <v>269</v>
      </c>
      <c r="H4" t="s">
        <v>265</v>
      </c>
      <c r="I4" t="s">
        <v>266</v>
      </c>
      <c r="J4" t="s">
        <v>264</v>
      </c>
      <c r="K4" t="s">
        <v>271</v>
      </c>
      <c r="L4" s="177" t="s">
        <v>267</v>
      </c>
      <c r="M4" t="s">
        <v>268</v>
      </c>
      <c r="N4" t="s">
        <v>274</v>
      </c>
      <c r="O4" t="s">
        <v>275</v>
      </c>
    </row>
    <row r="5" spans="1:15" x14ac:dyDescent="0.25">
      <c r="A5">
        <v>0</v>
      </c>
      <c r="B5">
        <v>25</v>
      </c>
      <c r="C5">
        <v>5.5E-2</v>
      </c>
      <c r="D5">
        <v>1</v>
      </c>
      <c r="E5">
        <f>D5*G5/(1+$C$2)^(B5-25)</f>
        <v>1</v>
      </c>
      <c r="F5">
        <v>0.999</v>
      </c>
      <c r="G5" s="177">
        <v>1</v>
      </c>
      <c r="H5" s="177">
        <f>PRODUCT(F5:$F$39)</f>
        <v>0.9655885070369844</v>
      </c>
      <c r="I5" s="177">
        <f>1/(1+$C$2)^(60-B5)</f>
        <v>8.7736945871373678E-2</v>
      </c>
      <c r="J5">
        <f>$D$39*$C$1*H5*I5</f>
        <v>6.0649097153057552</v>
      </c>
      <c r="K5">
        <f>SUM(E5:E40)</f>
        <v>22.057376355196357</v>
      </c>
      <c r="L5" s="177">
        <f>D5*$F$1</f>
        <v>0.27496061261506116</v>
      </c>
      <c r="M5">
        <f>NPV($F$2,L5:L40)*(1+$F$2)</f>
        <v>6.0649097153057641</v>
      </c>
      <c r="N5" s="176">
        <f>J5-M5</f>
        <v>-8.8817841970012523E-15</v>
      </c>
      <c r="O5" s="173">
        <f>M5/J5</f>
        <v>1.0000000000000016</v>
      </c>
    </row>
    <row r="6" spans="1:15" x14ac:dyDescent="0.25">
      <c r="A6">
        <v>1</v>
      </c>
      <c r="B6">
        <v>26</v>
      </c>
      <c r="C6">
        <v>5.2999999999999999E-2</v>
      </c>
      <c r="D6">
        <f>D5*(1+C5)</f>
        <v>1.0549999999999999</v>
      </c>
      <c r="E6">
        <f>D6*G6/(1+$C$2)^(B6-25)</f>
        <v>0.98315764925373117</v>
      </c>
      <c r="F6">
        <v>0.999</v>
      </c>
      <c r="G6" s="177">
        <f>F5*G5</f>
        <v>0.999</v>
      </c>
      <c r="H6" s="177">
        <f>PRODUCT(F6:$F$39)</f>
        <v>0.96655506209908348</v>
      </c>
      <c r="I6" s="177">
        <f t="shared" ref="I6:I40" si="0">1/(1+$C$2)^(60-B6)</f>
        <v>9.4054005974112578E-2</v>
      </c>
      <c r="J6">
        <f t="shared" ref="J6:J40" si="1">$D$39*$C$1*H6*I6</f>
        <v>6.508091306113883</v>
      </c>
      <c r="L6" s="177">
        <f t="shared" ref="L6:L40" si="2">D6*$F$1</f>
        <v>0.29008344630888949</v>
      </c>
      <c r="M6">
        <f t="shared" ref="M6:M40" si="3">NPV($F$2,L6:L41)*(1+$F$2)</f>
        <v>6.2130384765609934</v>
      </c>
      <c r="N6" s="176">
        <f t="shared" ref="N6:N40" si="4">J6-M6</f>
        <v>0.29505282955288958</v>
      </c>
      <c r="O6" s="173">
        <f t="shared" ref="O6:O40" si="5">M6/J6</f>
        <v>0.95466369236772863</v>
      </c>
    </row>
    <row r="7" spans="1:15" x14ac:dyDescent="0.25">
      <c r="A7">
        <v>2</v>
      </c>
      <c r="B7">
        <v>27</v>
      </c>
      <c r="C7">
        <v>5.0999999999999997E-2</v>
      </c>
      <c r="D7">
        <f t="shared" ref="D7:D39" si="6">D6*(1+C6)</f>
        <v>1.1109149999999999</v>
      </c>
      <c r="E7">
        <f t="shared" ref="E7:E40" si="7">D7*G7/(1+$C$2)^(B7-25)</f>
        <v>0.96476654818984586</v>
      </c>
      <c r="F7">
        <v>0.999</v>
      </c>
      <c r="G7" s="177">
        <f t="shared" ref="G7:G40" si="8">F6*G6</f>
        <v>0.99800100000000003</v>
      </c>
      <c r="H7" s="177">
        <f>PRODUCT(F7:$F$39)</f>
        <v>0.96752258468376728</v>
      </c>
      <c r="I7" s="177">
        <f t="shared" si="0"/>
        <v>0.10082589440424869</v>
      </c>
      <c r="J7">
        <f t="shared" si="1"/>
        <v>6.9836575376917764</v>
      </c>
      <c r="L7" s="177">
        <f t="shared" si="2"/>
        <v>0.30545786896326066</v>
      </c>
      <c r="M7">
        <f t="shared" si="3"/>
        <v>6.3557635559862407</v>
      </c>
      <c r="N7" s="176">
        <f t="shared" si="4"/>
        <v>0.62789398170553579</v>
      </c>
      <c r="O7" s="173">
        <f t="shared" si="5"/>
        <v>0.91009095473013901</v>
      </c>
    </row>
    <row r="8" spans="1:15" x14ac:dyDescent="0.25">
      <c r="A8">
        <v>3</v>
      </c>
      <c r="B8">
        <v>28</v>
      </c>
      <c r="C8">
        <v>4.9000000000000002E-2</v>
      </c>
      <c r="D8">
        <f t="shared" si="6"/>
        <v>1.1675716649999999</v>
      </c>
      <c r="E8">
        <f t="shared" si="7"/>
        <v>0.94492133629233244</v>
      </c>
      <c r="F8">
        <v>0.999</v>
      </c>
      <c r="G8" s="177">
        <f t="shared" si="8"/>
        <v>0.997002999</v>
      </c>
      <c r="H8" s="177">
        <f>PRODUCT(F8:$F$39)</f>
        <v>0.96849107575952686</v>
      </c>
      <c r="I8" s="177">
        <f t="shared" si="0"/>
        <v>0.1080853588013546</v>
      </c>
      <c r="J8">
        <f t="shared" si="1"/>
        <v>7.4939748552608458</v>
      </c>
      <c r="L8" s="177">
        <f t="shared" si="2"/>
        <v>0.32103622028038692</v>
      </c>
      <c r="M8">
        <f t="shared" si="3"/>
        <v>6.4924201166052393</v>
      </c>
      <c r="N8" s="176">
        <f t="shared" si="4"/>
        <v>1.0015547386556065</v>
      </c>
      <c r="O8" s="173">
        <f t="shared" si="5"/>
        <v>0.86635200170807825</v>
      </c>
    </row>
    <row r="9" spans="1:15" x14ac:dyDescent="0.25">
      <c r="A9">
        <v>4</v>
      </c>
      <c r="B9">
        <v>29</v>
      </c>
      <c r="C9">
        <v>4.7E-2</v>
      </c>
      <c r="D9">
        <f t="shared" si="6"/>
        <v>1.2247826765849998</v>
      </c>
      <c r="E9">
        <f t="shared" si="7"/>
        <v>0.92372318963515465</v>
      </c>
      <c r="F9">
        <v>0.999</v>
      </c>
      <c r="G9" s="177">
        <f t="shared" si="8"/>
        <v>0.99600599600100004</v>
      </c>
      <c r="H9" s="177">
        <f>PRODUCT(F9:$F$39)</f>
        <v>0.96946053629582274</v>
      </c>
      <c r="I9" s="177">
        <f t="shared" si="0"/>
        <v>0.11586750463505217</v>
      </c>
      <c r="J9">
        <f t="shared" si="1"/>
        <v>8.041582627467097</v>
      </c>
      <c r="L9" s="177">
        <f t="shared" si="2"/>
        <v>0.33676699507412589</v>
      </c>
      <c r="M9">
        <f t="shared" si="3"/>
        <v>6.6223458827429846</v>
      </c>
      <c r="N9" s="176">
        <f t="shared" si="4"/>
        <v>1.4192367447241123</v>
      </c>
      <c r="O9" s="173">
        <f t="shared" si="5"/>
        <v>0.82351275731763052</v>
      </c>
    </row>
    <row r="10" spans="1:15" x14ac:dyDescent="0.25">
      <c r="A10">
        <v>5</v>
      </c>
      <c r="B10">
        <v>30</v>
      </c>
      <c r="C10">
        <v>4.4999999999999998E-2</v>
      </c>
      <c r="D10">
        <f t="shared" si="6"/>
        <v>1.2823474623844948</v>
      </c>
      <c r="E10">
        <f t="shared" si="7"/>
        <v>0.90127895650042811</v>
      </c>
      <c r="F10">
        <v>0.999</v>
      </c>
      <c r="G10" s="177">
        <f t="shared" si="8"/>
        <v>0.99500999000499901</v>
      </c>
      <c r="H10" s="177">
        <f>PRODUCT(F10:$F$39)</f>
        <v>0.97043096726308586</v>
      </c>
      <c r="I10" s="177">
        <f t="shared" si="0"/>
        <v>0.12420996496877595</v>
      </c>
      <c r="J10">
        <f t="shared" si="1"/>
        <v>8.6292057824271566</v>
      </c>
      <c r="L10" s="177">
        <f t="shared" si="2"/>
        <v>0.35259504384260981</v>
      </c>
      <c r="M10">
        <f t="shared" si="3"/>
        <v>6.7448854530340503</v>
      </c>
      <c r="N10" s="176">
        <f t="shared" si="4"/>
        <v>1.8843203293931063</v>
      </c>
      <c r="O10" s="173">
        <f t="shared" si="5"/>
        <v>0.78163455862526676</v>
      </c>
    </row>
    <row r="11" spans="1:15" x14ac:dyDescent="0.25">
      <c r="A11">
        <v>6</v>
      </c>
      <c r="B11">
        <v>31</v>
      </c>
      <c r="C11">
        <v>4.2999999999999997E-2</v>
      </c>
      <c r="D11">
        <f t="shared" si="6"/>
        <v>1.3400530981917971</v>
      </c>
      <c r="E11">
        <f t="shared" si="7"/>
        <v>0.87770025469533985</v>
      </c>
      <c r="F11">
        <v>0.999</v>
      </c>
      <c r="G11" s="177">
        <f t="shared" si="8"/>
        <v>0.994014980014994</v>
      </c>
      <c r="H11" s="177">
        <f>PRODUCT(F11:$F$39)</f>
        <v>0.97140236963271853</v>
      </c>
      <c r="I11" s="177">
        <f t="shared" si="0"/>
        <v>0.13315308244652782</v>
      </c>
      <c r="J11">
        <f t="shared" si="1"/>
        <v>9.2597683671290412</v>
      </c>
      <c r="L11" s="177">
        <f t="shared" si="2"/>
        <v>0.36846182081552725</v>
      </c>
      <c r="M11">
        <f t="shared" si="3"/>
        <v>6.8593947133665925</v>
      </c>
      <c r="N11" s="176">
        <f t="shared" si="4"/>
        <v>2.4003736537624487</v>
      </c>
      <c r="O11" s="173">
        <f t="shared" si="5"/>
        <v>0.74077389859086984</v>
      </c>
    </row>
    <row r="12" spans="1:15" x14ac:dyDescent="0.25">
      <c r="A12">
        <v>7</v>
      </c>
      <c r="B12">
        <v>32</v>
      </c>
      <c r="C12">
        <v>4.1000000000000002E-2</v>
      </c>
      <c r="D12">
        <f t="shared" si="6"/>
        <v>1.3976753814140443</v>
      </c>
      <c r="E12">
        <f t="shared" si="7"/>
        <v>0.85310254130745544</v>
      </c>
      <c r="F12">
        <v>0.999</v>
      </c>
      <c r="G12" s="177">
        <f t="shared" si="8"/>
        <v>0.99302096503497905</v>
      </c>
      <c r="H12" s="177">
        <f>PRODUCT(F12:$F$39)</f>
        <v>0.97237474437709559</v>
      </c>
      <c r="I12" s="177">
        <f t="shared" si="0"/>
        <v>0.14274010438267784</v>
      </c>
      <c r="J12">
        <f t="shared" si="1"/>
        <v>9.9364080976599922</v>
      </c>
      <c r="L12" s="177">
        <f t="shared" si="2"/>
        <v>0.38430567911059488</v>
      </c>
      <c r="M12">
        <f t="shared" si="3"/>
        <v>6.9652453061208632</v>
      </c>
      <c r="N12" s="176">
        <f t="shared" si="4"/>
        <v>2.971162791539129</v>
      </c>
      <c r="O12" s="173">
        <f t="shared" si="5"/>
        <v>0.70098220983507786</v>
      </c>
    </row>
    <row r="13" spans="1:15" x14ac:dyDescent="0.25">
      <c r="A13">
        <v>8</v>
      </c>
      <c r="B13">
        <v>33</v>
      </c>
      <c r="C13">
        <v>3.9E-2</v>
      </c>
      <c r="D13">
        <f t="shared" si="6"/>
        <v>1.4549800720520201</v>
      </c>
      <c r="E13">
        <f t="shared" si="7"/>
        <v>0.82760416581675345</v>
      </c>
      <c r="F13">
        <v>0.999</v>
      </c>
      <c r="G13" s="177">
        <f t="shared" si="8"/>
        <v>0.9920279440699441</v>
      </c>
      <c r="H13" s="177">
        <f>PRODUCT(F13:$F$39)</f>
        <v>0.97334809246956511</v>
      </c>
      <c r="I13" s="177">
        <f t="shared" si="0"/>
        <v>0.15301739189823066</v>
      </c>
      <c r="J13">
        <f t="shared" si="1"/>
        <v>10.662491972664176</v>
      </c>
      <c r="L13" s="177">
        <f t="shared" si="2"/>
        <v>0.40006221195412928</v>
      </c>
      <c r="M13">
        <f t="shared" si="3"/>
        <v>7.06182910926427</v>
      </c>
      <c r="N13" s="176">
        <f t="shared" si="4"/>
        <v>3.600662863399906</v>
      </c>
      <c r="O13" s="173">
        <f t="shared" si="5"/>
        <v>0.66230569058048927</v>
      </c>
    </row>
    <row r="14" spans="1:15" x14ac:dyDescent="0.25">
      <c r="A14">
        <v>9</v>
      </c>
      <c r="B14">
        <v>34</v>
      </c>
      <c r="C14">
        <v>3.6999999999999998E-2</v>
      </c>
      <c r="D14">
        <f t="shared" si="6"/>
        <v>1.5117242948620488</v>
      </c>
      <c r="E14">
        <f t="shared" si="7"/>
        <v>0.80132541749563724</v>
      </c>
      <c r="F14">
        <v>0.999</v>
      </c>
      <c r="G14" s="177">
        <f t="shared" si="8"/>
        <v>0.99103591612587416</v>
      </c>
      <c r="H14" s="177">
        <f>PRODUCT(F14:$F$39)</f>
        <v>0.97432241488444959</v>
      </c>
      <c r="I14" s="177">
        <f t="shared" si="0"/>
        <v>0.16403464411490326</v>
      </c>
      <c r="J14">
        <f t="shared" si="1"/>
        <v>11.441633027723721</v>
      </c>
      <c r="L14" s="177">
        <f t="shared" si="2"/>
        <v>0.41566463822034033</v>
      </c>
      <c r="M14">
        <f t="shared" si="3"/>
        <v>7.1485626765930643</v>
      </c>
      <c r="N14" s="176">
        <f t="shared" si="4"/>
        <v>4.2930703511306572</v>
      </c>
      <c r="O14" s="173">
        <f t="shared" si="5"/>
        <v>0.6247851735212705</v>
      </c>
    </row>
    <row r="15" spans="1:15" x14ac:dyDescent="0.25">
      <c r="A15">
        <v>10</v>
      </c>
      <c r="B15">
        <v>35</v>
      </c>
      <c r="C15">
        <v>3.5000000000000003E-2</v>
      </c>
      <c r="D15">
        <f t="shared" si="6"/>
        <v>1.5676580937719444</v>
      </c>
      <c r="E15">
        <f t="shared" si="7"/>
        <v>0.77438757787782886</v>
      </c>
      <c r="F15">
        <v>0.999</v>
      </c>
      <c r="G15" s="177">
        <f t="shared" si="8"/>
        <v>0.99004488020974823</v>
      </c>
      <c r="H15" s="177">
        <f>PRODUCT(F15:$F$39)</f>
        <v>0.97529771259704667</v>
      </c>
      <c r="I15" s="177">
        <f t="shared" si="0"/>
        <v>0.17584513849117636</v>
      </c>
      <c r="J15">
        <f t="shared" si="1"/>
        <v>12.27770831403387</v>
      </c>
      <c r="L15" s="177">
        <f t="shared" si="2"/>
        <v>0.43104422983449281</v>
      </c>
      <c r="M15">
        <f t="shared" si="3"/>
        <v>7.2248915887242857</v>
      </c>
      <c r="N15" s="176">
        <f t="shared" si="4"/>
        <v>5.0528167253095839</v>
      </c>
      <c r="O15" s="173">
        <f t="shared" si="5"/>
        <v>0.58845603788012868</v>
      </c>
    </row>
    <row r="16" spans="1:15" x14ac:dyDescent="0.25">
      <c r="A16">
        <v>11</v>
      </c>
      <c r="B16">
        <v>36</v>
      </c>
      <c r="C16">
        <v>3.5000000000000003E-2</v>
      </c>
      <c r="D16">
        <f t="shared" si="6"/>
        <v>1.6225261270539624</v>
      </c>
      <c r="E16">
        <f t="shared" si="7"/>
        <v>0.74691198876907583</v>
      </c>
      <c r="F16">
        <v>0.999</v>
      </c>
      <c r="G16" s="177">
        <f t="shared" si="8"/>
        <v>0.98905483532953853</v>
      </c>
      <c r="H16" s="177">
        <f>PRODUCT(F16:$F$39)</f>
        <v>0.97627398658363029</v>
      </c>
      <c r="I16" s="177">
        <f t="shared" si="0"/>
        <v>0.18850598846254105</v>
      </c>
      <c r="J16">
        <f t="shared" si="1"/>
        <v>13.174878190835141</v>
      </c>
      <c r="L16" s="177">
        <f t="shared" si="2"/>
        <v>0.44613077787870004</v>
      </c>
      <c r="M16">
        <f t="shared" si="3"/>
        <v>7.2902946633932517</v>
      </c>
      <c r="N16" s="176">
        <f t="shared" si="4"/>
        <v>5.8845835274418894</v>
      </c>
      <c r="O16" s="173">
        <f t="shared" si="5"/>
        <v>0.55334816442284906</v>
      </c>
    </row>
    <row r="17" spans="1:15" x14ac:dyDescent="0.25">
      <c r="A17">
        <v>12</v>
      </c>
      <c r="B17">
        <v>37</v>
      </c>
      <c r="C17">
        <v>3.5000000000000003E-2</v>
      </c>
      <c r="D17">
        <f t="shared" si="6"/>
        <v>1.679314541500851</v>
      </c>
      <c r="E17">
        <f t="shared" si="7"/>
        <v>0.72041124483919539</v>
      </c>
      <c r="F17">
        <v>0.999</v>
      </c>
      <c r="G17" s="177">
        <f t="shared" si="8"/>
        <v>0.98806578049420901</v>
      </c>
      <c r="H17" s="177">
        <f>PRODUCT(F17:$F$39)</f>
        <v>0.97725123782145173</v>
      </c>
      <c r="I17" s="177">
        <f t="shared" si="0"/>
        <v>0.20207841963184406</v>
      </c>
      <c r="J17">
        <f t="shared" si="1"/>
        <v>14.137607027602877</v>
      </c>
      <c r="L17" s="177">
        <f t="shared" si="2"/>
        <v>0.46174535510445452</v>
      </c>
      <c r="M17">
        <f t="shared" si="3"/>
        <v>7.3442879732448434</v>
      </c>
      <c r="N17" s="176">
        <f t="shared" si="4"/>
        <v>6.793319054358034</v>
      </c>
      <c r="O17" s="173">
        <f t="shared" si="5"/>
        <v>0.51948593272578147</v>
      </c>
    </row>
    <row r="18" spans="1:15" x14ac:dyDescent="0.25">
      <c r="A18">
        <v>13</v>
      </c>
      <c r="B18">
        <v>38</v>
      </c>
      <c r="C18">
        <v>3.5000000000000003E-2</v>
      </c>
      <c r="D18">
        <f t="shared" si="6"/>
        <v>1.7380905504533806</v>
      </c>
      <c r="E18">
        <f t="shared" si="7"/>
        <v>0.69485075818111797</v>
      </c>
      <c r="F18">
        <v>0.999</v>
      </c>
      <c r="G18" s="177">
        <f t="shared" si="8"/>
        <v>0.98707771471371475</v>
      </c>
      <c r="H18" s="177">
        <f>PRODUCT(F18:$F$39)</f>
        <v>0.9782294672887405</v>
      </c>
      <c r="I18" s="177">
        <f t="shared" si="0"/>
        <v>0.21662806584533684</v>
      </c>
      <c r="J18">
        <f t="shared" si="1"/>
        <v>15.170685419009294</v>
      </c>
      <c r="L18" s="177">
        <f t="shared" si="2"/>
        <v>0.47790644253311038</v>
      </c>
      <c r="M18">
        <f t="shared" si="3"/>
        <v>7.3854711578043029</v>
      </c>
      <c r="N18" s="176">
        <f t="shared" si="4"/>
        <v>7.7852142612049908</v>
      </c>
      <c r="O18" s="173">
        <f t="shared" si="5"/>
        <v>0.48682514690800327</v>
      </c>
    </row>
    <row r="19" spans="1:15" x14ac:dyDescent="0.25">
      <c r="A19">
        <v>14</v>
      </c>
      <c r="B19">
        <v>39</v>
      </c>
      <c r="C19">
        <v>3.5000000000000003E-2</v>
      </c>
      <c r="D19">
        <f t="shared" si="6"/>
        <v>1.7989237197192487</v>
      </c>
      <c r="E19">
        <f t="shared" si="7"/>
        <v>0.67019716808091367</v>
      </c>
      <c r="F19">
        <v>0.999</v>
      </c>
      <c r="G19" s="177">
        <f t="shared" si="8"/>
        <v>0.98609063699900101</v>
      </c>
      <c r="H19" s="177">
        <f>PRODUCT(F19:$F$39)</f>
        <v>0.97920867596470518</v>
      </c>
      <c r="I19" s="177">
        <f t="shared" si="0"/>
        <v>0.23222528658620112</v>
      </c>
      <c r="J19">
        <f t="shared" si="1"/>
        <v>16.279254023201165</v>
      </c>
      <c r="L19" s="177">
        <f t="shared" si="2"/>
        <v>0.49463316802176921</v>
      </c>
      <c r="M19">
        <f t="shared" si="3"/>
        <v>7.4123216964671839</v>
      </c>
      <c r="N19" s="176">
        <f t="shared" si="4"/>
        <v>8.8669323267339806</v>
      </c>
      <c r="O19" s="173">
        <f t="shared" si="5"/>
        <v>0.45532317917658605</v>
      </c>
    </row>
    <row r="20" spans="1:15" x14ac:dyDescent="0.25">
      <c r="A20">
        <v>15</v>
      </c>
      <c r="B20">
        <v>40</v>
      </c>
      <c r="C20">
        <v>3.5000000000000003E-2</v>
      </c>
      <c r="D20">
        <f t="shared" si="6"/>
        <v>1.8618860499094223</v>
      </c>
      <c r="E20">
        <f t="shared" si="7"/>
        <v>0.64641829747647561</v>
      </c>
      <c r="F20">
        <v>0.999</v>
      </c>
      <c r="G20" s="177">
        <f t="shared" si="8"/>
        <v>0.98510454636200206</v>
      </c>
      <c r="H20" s="177">
        <f>PRODUCT(F20:$F$39)</f>
        <v>0.98018886482953471</v>
      </c>
      <c r="I20" s="177">
        <f t="shared" si="0"/>
        <v>0.24894550722040762</v>
      </c>
      <c r="J20">
        <f t="shared" si="1"/>
        <v>17.468829142013664</v>
      </c>
      <c r="L20" s="177">
        <f t="shared" si="2"/>
        <v>0.51194532890253108</v>
      </c>
      <c r="M20">
        <f t="shared" si="3"/>
        <v>7.4231852877812656</v>
      </c>
      <c r="N20" s="176">
        <f t="shared" si="4"/>
        <v>10.045643854232399</v>
      </c>
      <c r="O20" s="173">
        <f t="shared" si="5"/>
        <v>0.42493891419019175</v>
      </c>
    </row>
    <row r="21" spans="1:15" x14ac:dyDescent="0.25">
      <c r="A21">
        <v>16</v>
      </c>
      <c r="B21">
        <v>41</v>
      </c>
      <c r="C21">
        <v>3.5000000000000003E-2</v>
      </c>
      <c r="D21">
        <f t="shared" si="6"/>
        <v>1.9270520616562519</v>
      </c>
      <c r="E21">
        <f t="shared" si="7"/>
        <v>0.62348311096106701</v>
      </c>
      <c r="F21">
        <v>0.999</v>
      </c>
      <c r="G21" s="177">
        <f t="shared" si="8"/>
        <v>0.98411944181564004</v>
      </c>
      <c r="H21" s="177">
        <f>PRODUCT(F21:$F$39)</f>
        <v>0.98117003486439913</v>
      </c>
      <c r="I21" s="177">
        <f t="shared" si="0"/>
        <v>0.26686958374027703</v>
      </c>
      <c r="J21">
        <f t="shared" si="1"/>
        <v>18.745330170409062</v>
      </c>
      <c r="L21" s="177">
        <f t="shared" si="2"/>
        <v>0.52986341541411963</v>
      </c>
      <c r="M21">
        <f t="shared" si="3"/>
        <v>7.4162655014194243</v>
      </c>
      <c r="N21" s="176">
        <f t="shared" si="4"/>
        <v>11.329064668989638</v>
      </c>
      <c r="O21" s="173">
        <f t="shared" si="5"/>
        <v>0.39563269539666829</v>
      </c>
    </row>
    <row r="22" spans="1:15" x14ac:dyDescent="0.25">
      <c r="A22">
        <v>17</v>
      </c>
      <c r="B22">
        <v>42</v>
      </c>
      <c r="C22">
        <v>3.5000000000000003E-2</v>
      </c>
      <c r="D22">
        <f t="shared" si="6"/>
        <v>1.9944988838142206</v>
      </c>
      <c r="E22">
        <f t="shared" si="7"/>
        <v>0.60136167427692111</v>
      </c>
      <c r="F22">
        <v>0.999</v>
      </c>
      <c r="G22" s="177">
        <f t="shared" si="8"/>
        <v>0.98313532237382439</v>
      </c>
      <c r="H22" s="177">
        <f>PRODUCT(F22:$F$39)</f>
        <v>0.98215218705145058</v>
      </c>
      <c r="I22" s="177">
        <f t="shared" si="0"/>
        <v>0.286084193769577</v>
      </c>
      <c r="J22">
        <f t="shared" si="1"/>
        <v>20.115109051730247</v>
      </c>
      <c r="L22" s="177">
        <f t="shared" si="2"/>
        <v>0.5484086349536138</v>
      </c>
      <c r="M22">
        <f t="shared" si="3"/>
        <v>7.3896126488465343</v>
      </c>
      <c r="N22" s="176">
        <f t="shared" si="4"/>
        <v>12.725496402883714</v>
      </c>
      <c r="O22" s="173">
        <f t="shared" si="5"/>
        <v>0.36736627327461097</v>
      </c>
    </row>
    <row r="23" spans="1:15" x14ac:dyDescent="0.25">
      <c r="A23">
        <v>18</v>
      </c>
      <c r="B23">
        <v>43</v>
      </c>
      <c r="C23">
        <v>3.5000000000000003E-2</v>
      </c>
      <c r="D23">
        <f t="shared" si="6"/>
        <v>2.0643063447477181</v>
      </c>
      <c r="E23">
        <f t="shared" si="7"/>
        <v>0.58002511524602307</v>
      </c>
      <c r="F23">
        <v>0.999</v>
      </c>
      <c r="G23" s="177">
        <f t="shared" si="8"/>
        <v>0.98215218705145058</v>
      </c>
      <c r="H23" s="177">
        <f>PRODUCT(F23:$F$39)</f>
        <v>0.98313532237382439</v>
      </c>
      <c r="I23" s="177">
        <f t="shared" si="0"/>
        <v>0.30668225572098651</v>
      </c>
      <c r="J23">
        <f t="shared" si="1"/>
        <v>21.584981885340163</v>
      </c>
      <c r="L23" s="177">
        <f t="shared" si="2"/>
        <v>0.56760293717699017</v>
      </c>
      <c r="M23">
        <f t="shared" si="3"/>
        <v>7.3411118147079177</v>
      </c>
      <c r="N23" s="176">
        <f t="shared" si="4"/>
        <v>14.243870070632244</v>
      </c>
      <c r="O23" s="173">
        <f t="shared" si="5"/>
        <v>0.34010275541133389</v>
      </c>
    </row>
    <row r="24" spans="1:15" x14ac:dyDescent="0.25">
      <c r="A24">
        <v>19</v>
      </c>
      <c r="B24">
        <v>44</v>
      </c>
      <c r="C24">
        <v>3.5000000000000003E-2</v>
      </c>
      <c r="D24">
        <f t="shared" si="6"/>
        <v>2.136557066813888</v>
      </c>
      <c r="E24">
        <f t="shared" si="7"/>
        <v>0.55944558608708417</v>
      </c>
      <c r="F24">
        <v>0.999</v>
      </c>
      <c r="G24" s="177">
        <f t="shared" si="8"/>
        <v>0.98117003486439913</v>
      </c>
      <c r="H24" s="177">
        <f>PRODUCT(F24:$F$39)</f>
        <v>0.98411944181564004</v>
      </c>
      <c r="I24" s="177">
        <f t="shared" si="0"/>
        <v>0.32876337813289758</v>
      </c>
      <c r="J24">
        <f t="shared" si="1"/>
        <v>23.162262843928584</v>
      </c>
      <c r="L24" s="177">
        <f t="shared" si="2"/>
        <v>0.58746903997818478</v>
      </c>
      <c r="M24">
        <f t="shared" si="3"/>
        <v>7.2684699866998557</v>
      </c>
      <c r="N24" s="176">
        <f t="shared" si="4"/>
        <v>15.893792857228728</v>
      </c>
      <c r="O24" s="173">
        <f t="shared" si="5"/>
        <v>0.31380655835209581</v>
      </c>
    </row>
    <row r="25" spans="1:15" x14ac:dyDescent="0.25">
      <c r="A25">
        <v>20</v>
      </c>
      <c r="B25">
        <v>45</v>
      </c>
      <c r="C25">
        <v>3.5000000000000003E-2</v>
      </c>
      <c r="D25">
        <f t="shared" si="6"/>
        <v>2.2113365641523739</v>
      </c>
      <c r="E25">
        <f t="shared" si="7"/>
        <v>0.53959622706952592</v>
      </c>
      <c r="F25">
        <v>0.999</v>
      </c>
      <c r="G25" s="177">
        <f t="shared" si="8"/>
        <v>0.98018886482953471</v>
      </c>
      <c r="H25" s="177">
        <f>PRODUCT(F25:$F$39)</f>
        <v>0.98510454636200206</v>
      </c>
      <c r="I25" s="177">
        <f t="shared" si="0"/>
        <v>0.35243434135846635</v>
      </c>
      <c r="J25">
        <f t="shared" si="1"/>
        <v>24.854800569260714</v>
      </c>
      <c r="L25" s="177">
        <f t="shared" si="2"/>
        <v>0.60803045637742126</v>
      </c>
      <c r="M25">
        <f t="shared" si="3"/>
        <v>7.1692022171027308</v>
      </c>
      <c r="N25" s="176">
        <f t="shared" si="4"/>
        <v>17.685598352157982</v>
      </c>
      <c r="O25" s="173">
        <f t="shared" si="5"/>
        <v>0.28844336115773439</v>
      </c>
    </row>
    <row r="26" spans="1:15" x14ac:dyDescent="0.25">
      <c r="A26">
        <v>21</v>
      </c>
      <c r="B26">
        <v>46</v>
      </c>
      <c r="C26">
        <v>3.5000000000000003E-2</v>
      </c>
      <c r="D26">
        <f t="shared" si="6"/>
        <v>2.2887333438977069</v>
      </c>
      <c r="E26">
        <f t="shared" si="7"/>
        <v>0.5204511314570357</v>
      </c>
      <c r="F26">
        <v>0.999</v>
      </c>
      <c r="G26" s="177">
        <f t="shared" si="8"/>
        <v>0.97920867596470518</v>
      </c>
      <c r="H26" s="177">
        <f>PRODUCT(F26:$F$39)</f>
        <v>0.98609063699900101</v>
      </c>
      <c r="I26" s="177">
        <f t="shared" si="0"/>
        <v>0.37780961393627593</v>
      </c>
      <c r="J26">
        <f t="shared" si="1"/>
        <v>26.671017227474962</v>
      </c>
      <c r="L26" s="177">
        <f t="shared" si="2"/>
        <v>0.62931152235063093</v>
      </c>
      <c r="M26">
        <f t="shared" si="3"/>
        <v>7.0406167442417766</v>
      </c>
      <c r="N26" s="176">
        <f t="shared" si="4"/>
        <v>19.630400483233185</v>
      </c>
      <c r="O26" s="173">
        <f t="shared" si="5"/>
        <v>0.26398006061009682</v>
      </c>
    </row>
    <row r="27" spans="1:15" x14ac:dyDescent="0.25">
      <c r="A27">
        <v>22</v>
      </c>
      <c r="B27">
        <v>47</v>
      </c>
      <c r="C27">
        <v>3.5000000000000003E-2</v>
      </c>
      <c r="D27">
        <f t="shared" si="6"/>
        <v>2.3688390109341264</v>
      </c>
      <c r="E27">
        <f t="shared" si="7"/>
        <v>0.50198531169493821</v>
      </c>
      <c r="F27">
        <v>0.999</v>
      </c>
      <c r="G27" s="177">
        <f t="shared" si="8"/>
        <v>0.9782294672887405</v>
      </c>
      <c r="H27" s="177">
        <f>PRODUCT(F27:$F$39)</f>
        <v>0.98707771471371475</v>
      </c>
      <c r="I27" s="177">
        <f t="shared" si="0"/>
        <v>0.40501190613968785</v>
      </c>
      <c r="J27">
        <f t="shared" si="1"/>
        <v>28.619950418271433</v>
      </c>
      <c r="L27" s="177">
        <f t="shared" si="2"/>
        <v>0.65133742563290298</v>
      </c>
      <c r="M27">
        <f t="shared" si="3"/>
        <v>6.8797989968641717</v>
      </c>
      <c r="N27" s="176">
        <f t="shared" si="4"/>
        <v>21.740151421407262</v>
      </c>
      <c r="O27" s="173">
        <f t="shared" si="5"/>
        <v>0.24038472800679619</v>
      </c>
    </row>
    <row r="28" spans="1:15" x14ac:dyDescent="0.25">
      <c r="A28">
        <v>23</v>
      </c>
      <c r="B28">
        <v>48</v>
      </c>
      <c r="C28">
        <v>3.5000000000000003E-2</v>
      </c>
      <c r="D28">
        <f t="shared" si="6"/>
        <v>2.4517483763168206</v>
      </c>
      <c r="E28">
        <f t="shared" si="7"/>
        <v>0.48417466679725446</v>
      </c>
      <c r="F28">
        <v>0.999</v>
      </c>
      <c r="G28" s="177">
        <f t="shared" si="8"/>
        <v>0.97725123782145173</v>
      </c>
      <c r="H28" s="177">
        <f>PRODUCT(F28:$F$39)</f>
        <v>0.98806578049420901</v>
      </c>
      <c r="I28" s="177">
        <f t="shared" si="0"/>
        <v>0.43417276338174543</v>
      </c>
      <c r="J28">
        <f t="shared" si="1"/>
        <v>30.711298146533519</v>
      </c>
      <c r="L28" s="177">
        <f t="shared" si="2"/>
        <v>0.67413423553005447</v>
      </c>
      <c r="M28">
        <f t="shared" si="3"/>
        <v>6.6835943987586797</v>
      </c>
      <c r="N28" s="176">
        <f t="shared" si="4"/>
        <v>24.02770374777484</v>
      </c>
      <c r="O28" s="173">
        <f t="shared" si="5"/>
        <v>0.21762656748891215</v>
      </c>
    </row>
    <row r="29" spans="1:15" x14ac:dyDescent="0.25">
      <c r="A29">
        <v>24</v>
      </c>
      <c r="B29">
        <v>49</v>
      </c>
      <c r="C29">
        <v>3.5000000000000003E-2</v>
      </c>
      <c r="D29">
        <f t="shared" si="6"/>
        <v>2.5375595694879092</v>
      </c>
      <c r="E29">
        <f t="shared" si="7"/>
        <v>0.46699595089087964</v>
      </c>
      <c r="F29">
        <v>0.999</v>
      </c>
      <c r="G29" s="177">
        <f t="shared" si="8"/>
        <v>0.97627398658363029</v>
      </c>
      <c r="H29" s="177">
        <f>PRODUCT(F29:$F$39)</f>
        <v>0.98905483532953853</v>
      </c>
      <c r="I29" s="177">
        <f t="shared" si="0"/>
        <v>0.46543320234523111</v>
      </c>
      <c r="J29">
        <f t="shared" si="1"/>
        <v>32.955467080164091</v>
      </c>
      <c r="L29" s="177">
        <f t="shared" si="2"/>
        <v>0.69772893377360634</v>
      </c>
      <c r="M29">
        <f t="shared" si="3"/>
        <v>6.4485898848659531</v>
      </c>
      <c r="N29" s="176">
        <f t="shared" si="4"/>
        <v>26.506877195298138</v>
      </c>
      <c r="O29" s="173">
        <f t="shared" si="5"/>
        <v>0.19567587584723878</v>
      </c>
    </row>
    <row r="30" spans="1:15" x14ac:dyDescent="0.25">
      <c r="A30">
        <v>25</v>
      </c>
      <c r="B30">
        <v>50</v>
      </c>
      <c r="C30">
        <v>3.5000000000000003E-2</v>
      </c>
      <c r="D30">
        <f t="shared" si="6"/>
        <v>2.6263741544199859</v>
      </c>
      <c r="E30">
        <f t="shared" si="7"/>
        <v>0.45042674287582873</v>
      </c>
      <c r="F30">
        <v>0.999</v>
      </c>
      <c r="G30" s="177">
        <f t="shared" si="8"/>
        <v>0.97529771259704667</v>
      </c>
      <c r="H30" s="177">
        <f>PRODUCT(F30:$F$39)</f>
        <v>0.99004488020974823</v>
      </c>
      <c r="I30" s="177">
        <f t="shared" si="0"/>
        <v>0.49894439291408776</v>
      </c>
      <c r="J30">
        <f t="shared" si="1"/>
        <v>35.363624334270177</v>
      </c>
      <c r="L30" s="177">
        <f t="shared" si="2"/>
        <v>0.72214944645568258</v>
      </c>
      <c r="M30">
        <f t="shared" si="3"/>
        <v>6.1710940336046001</v>
      </c>
      <c r="N30" s="176">
        <f t="shared" si="4"/>
        <v>29.192530300665577</v>
      </c>
      <c r="O30" s="173">
        <f t="shared" si="5"/>
        <v>0.17450400375462413</v>
      </c>
    </row>
    <row r="31" spans="1:15" x14ac:dyDescent="0.25">
      <c r="A31">
        <v>26</v>
      </c>
      <c r="B31">
        <v>51</v>
      </c>
      <c r="C31">
        <v>3.5000000000000003E-2</v>
      </c>
      <c r="D31">
        <f t="shared" si="6"/>
        <v>2.7182972498246851</v>
      </c>
      <c r="E31">
        <f t="shared" si="7"/>
        <v>0.4344454171619459</v>
      </c>
      <c r="F31">
        <v>0.999</v>
      </c>
      <c r="G31" s="177">
        <f t="shared" si="8"/>
        <v>0.97432241488444959</v>
      </c>
      <c r="H31" s="177">
        <f>PRODUCT(F31:$F$39)</f>
        <v>0.99103591612587416</v>
      </c>
      <c r="I31" s="177">
        <f t="shared" si="0"/>
        <v>0.53486838920390223</v>
      </c>
      <c r="J31">
        <f t="shared" si="1"/>
        <v>37.947753039377019</v>
      </c>
      <c r="L31" s="177">
        <f t="shared" si="2"/>
        <v>0.74742467708163141</v>
      </c>
      <c r="M31">
        <f t="shared" si="3"/>
        <v>5.8471157131367759</v>
      </c>
      <c r="N31" s="176">
        <f t="shared" si="4"/>
        <v>32.100637326240246</v>
      </c>
      <c r="O31" s="173">
        <f t="shared" si="5"/>
        <v>0.1540833183738029</v>
      </c>
    </row>
    <row r="32" spans="1:15" x14ac:dyDescent="0.25">
      <c r="A32">
        <v>27</v>
      </c>
      <c r="B32">
        <v>52</v>
      </c>
      <c r="C32">
        <v>3.5000000000000003E-2</v>
      </c>
      <c r="D32">
        <f t="shared" si="6"/>
        <v>2.813437653568549</v>
      </c>
      <c r="E32">
        <f t="shared" si="7"/>
        <v>0.41903111544389127</v>
      </c>
      <c r="F32">
        <v>0.999</v>
      </c>
      <c r="G32" s="177">
        <f t="shared" si="8"/>
        <v>0.97334809246956511</v>
      </c>
      <c r="H32" s="177">
        <f>PRODUCT(F32:$F$39)</f>
        <v>0.9920279440699441</v>
      </c>
      <c r="I32" s="177">
        <f t="shared" si="0"/>
        <v>0.57337891322658319</v>
      </c>
      <c r="J32">
        <f t="shared" si="1"/>
        <v>40.72071197018235</v>
      </c>
      <c r="L32" s="177">
        <f t="shared" si="2"/>
        <v>0.77358454077948846</v>
      </c>
      <c r="M32">
        <f t="shared" si="3"/>
        <v>5.4723411317828967</v>
      </c>
      <c r="N32" s="176">
        <f t="shared" si="4"/>
        <v>35.248370838399453</v>
      </c>
      <c r="O32" s="173">
        <f t="shared" si="5"/>
        <v>0.13438716729191783</v>
      </c>
    </row>
    <row r="33" spans="1:15" x14ac:dyDescent="0.25">
      <c r="A33">
        <v>28</v>
      </c>
      <c r="B33">
        <v>53</v>
      </c>
      <c r="C33">
        <v>3.5000000000000003E-2</v>
      </c>
      <c r="D33">
        <f t="shared" si="6"/>
        <v>2.9119079714434482</v>
      </c>
      <c r="E33">
        <f t="shared" si="7"/>
        <v>0.40416371947755869</v>
      </c>
      <c r="F33">
        <v>0.999</v>
      </c>
      <c r="G33" s="177">
        <f t="shared" si="8"/>
        <v>0.97237474437709559</v>
      </c>
      <c r="H33" s="177">
        <f>PRODUCT(F33:$F$39)</f>
        <v>0.99302096503497905</v>
      </c>
      <c r="I33" s="177">
        <f t="shared" si="0"/>
        <v>0.6146621949788974</v>
      </c>
      <c r="J33">
        <f t="shared" si="1"/>
        <v>43.696299531567057</v>
      </c>
      <c r="L33" s="177">
        <f t="shared" si="2"/>
        <v>0.80065999970677049</v>
      </c>
      <c r="M33">
        <f t="shared" si="3"/>
        <v>5.0421091747303866</v>
      </c>
      <c r="N33" s="176">
        <f t="shared" si="4"/>
        <v>38.654190356836672</v>
      </c>
      <c r="O33" s="173">
        <f t="shared" si="5"/>
        <v>0.11538984373465924</v>
      </c>
    </row>
    <row r="34" spans="1:15" x14ac:dyDescent="0.25">
      <c r="A34">
        <v>29</v>
      </c>
      <c r="B34">
        <v>54</v>
      </c>
      <c r="C34">
        <v>3.5000000000000003E-2</v>
      </c>
      <c r="D34">
        <f t="shared" si="6"/>
        <v>3.0138247504439688</v>
      </c>
      <c r="E34">
        <f t="shared" si="7"/>
        <v>0.38982382482240113</v>
      </c>
      <c r="F34">
        <v>0.999</v>
      </c>
      <c r="G34" s="177">
        <f t="shared" si="8"/>
        <v>0.97140236963271853</v>
      </c>
      <c r="H34" s="177">
        <f>PRODUCT(F34:$F$39)</f>
        <v>0.994014980014994</v>
      </c>
      <c r="I34" s="177">
        <f t="shared" si="0"/>
        <v>0.65891787301737803</v>
      </c>
      <c r="J34">
        <f t="shared" si="1"/>
        <v>46.88932242026015</v>
      </c>
      <c r="L34" s="177">
        <f t="shared" si="2"/>
        <v>0.82868309969650744</v>
      </c>
      <c r="M34">
        <f t="shared" si="3"/>
        <v>4.5513849005258411</v>
      </c>
      <c r="N34" s="176">
        <f t="shared" si="4"/>
        <v>42.337937519734311</v>
      </c>
      <c r="O34" s="173">
        <f t="shared" si="5"/>
        <v>9.706655301462104E-2</v>
      </c>
    </row>
    <row r="35" spans="1:15" x14ac:dyDescent="0.25">
      <c r="A35">
        <v>30</v>
      </c>
      <c r="B35">
        <v>55</v>
      </c>
      <c r="C35">
        <v>3.5000000000000003E-2</v>
      </c>
      <c r="D35">
        <f t="shared" si="6"/>
        <v>3.1193086167095077</v>
      </c>
      <c r="E35">
        <f t="shared" si="7"/>
        <v>0.37599271551538616</v>
      </c>
      <c r="F35">
        <v>0.999</v>
      </c>
      <c r="G35" s="177">
        <f t="shared" si="8"/>
        <v>0.97043096726308586</v>
      </c>
      <c r="H35" s="177">
        <f>PRODUCT(F35:$F$39)</f>
        <v>0.99500999000499901</v>
      </c>
      <c r="I35" s="177">
        <f t="shared" si="0"/>
        <v>0.7063599598746293</v>
      </c>
      <c r="J35">
        <f t="shared" si="1"/>
        <v>50.315669303822702</v>
      </c>
      <c r="L35" s="177">
        <f t="shared" si="2"/>
        <v>0.85768700818588528</v>
      </c>
      <c r="M35">
        <f t="shared" si="3"/>
        <v>3.9947310615505969</v>
      </c>
      <c r="N35" s="176">
        <f t="shared" si="4"/>
        <v>46.320938242272106</v>
      </c>
      <c r="O35" s="173">
        <f t="shared" si="5"/>
        <v>7.9393380170083516E-2</v>
      </c>
    </row>
    <row r="36" spans="1:15" x14ac:dyDescent="0.25">
      <c r="A36">
        <v>31</v>
      </c>
      <c r="B36">
        <v>56</v>
      </c>
      <c r="C36">
        <v>3.5000000000000003E-2</v>
      </c>
      <c r="D36">
        <f t="shared" si="6"/>
        <v>3.22848441829434</v>
      </c>
      <c r="E36">
        <f t="shared" si="7"/>
        <v>0.36265233964353188</v>
      </c>
      <c r="F36">
        <v>0.999</v>
      </c>
      <c r="G36" s="177">
        <f t="shared" si="8"/>
        <v>0.96946053629582274</v>
      </c>
      <c r="H36" s="177">
        <f>PRODUCT(F36:$F$39)</f>
        <v>0.99600599600100004</v>
      </c>
      <c r="I36" s="177">
        <f t="shared" si="0"/>
        <v>0.75721787698560261</v>
      </c>
      <c r="J36">
        <f t="shared" si="1"/>
        <v>53.992389883581517</v>
      </c>
      <c r="L36" s="177">
        <f t="shared" si="2"/>
        <v>0.88770605347239107</v>
      </c>
      <c r="M36">
        <f t="shared" si="3"/>
        <v>3.3662775027096812</v>
      </c>
      <c r="N36" s="176">
        <f t="shared" si="4"/>
        <v>50.626112380871838</v>
      </c>
      <c r="O36" s="173">
        <f t="shared" si="5"/>
        <v>6.2347258751984387E-2</v>
      </c>
    </row>
    <row r="37" spans="1:15" x14ac:dyDescent="0.25">
      <c r="A37">
        <v>32</v>
      </c>
      <c r="B37">
        <v>57</v>
      </c>
      <c r="C37">
        <v>3.5000000000000003E-2</v>
      </c>
      <c r="D37">
        <f t="shared" si="6"/>
        <v>3.3414813729346418</v>
      </c>
      <c r="E37">
        <f t="shared" si="7"/>
        <v>0.34978528578313828</v>
      </c>
      <c r="F37">
        <v>0.999</v>
      </c>
      <c r="G37" s="177">
        <f t="shared" si="8"/>
        <v>0.96849107575952686</v>
      </c>
      <c r="H37" s="177">
        <f>PRODUCT(F37:$F$39)</f>
        <v>0.997002999</v>
      </c>
      <c r="I37" s="177">
        <f t="shared" si="0"/>
        <v>0.81173756412856624</v>
      </c>
      <c r="J37">
        <f t="shared" si="1"/>
        <v>57.937779734934338</v>
      </c>
      <c r="L37" s="177">
        <f t="shared" si="2"/>
        <v>0.9187757653439248</v>
      </c>
      <c r="M37">
        <f t="shared" si="3"/>
        <v>2.6596882818642387</v>
      </c>
      <c r="N37" s="176">
        <f t="shared" si="4"/>
        <v>55.278091453070097</v>
      </c>
      <c r="O37" s="173">
        <f t="shared" si="5"/>
        <v>4.5905940718341767E-2</v>
      </c>
    </row>
    <row r="38" spans="1:15" x14ac:dyDescent="0.25">
      <c r="A38">
        <v>33</v>
      </c>
      <c r="B38">
        <v>58</v>
      </c>
      <c r="C38">
        <v>3.5000000000000003E-2</v>
      </c>
      <c r="D38">
        <f t="shared" si="6"/>
        <v>3.4584332209873541</v>
      </c>
      <c r="E38">
        <f t="shared" si="7"/>
        <v>0.33737476027496505</v>
      </c>
      <c r="F38">
        <v>0.999</v>
      </c>
      <c r="G38" s="177">
        <f t="shared" si="8"/>
        <v>0.96752258468376728</v>
      </c>
      <c r="H38" s="177">
        <f>PRODUCT(F38:$F$39)</f>
        <v>0.99800100000000003</v>
      </c>
      <c r="I38" s="177">
        <f t="shared" si="0"/>
        <v>0.87018266874582295</v>
      </c>
      <c r="J38">
        <f t="shared" si="1"/>
        <v>62.1714713471968</v>
      </c>
      <c r="L38" s="177">
        <f t="shared" si="2"/>
        <v>0.95093291713096206</v>
      </c>
      <c r="M38">
        <f t="shared" si="3"/>
        <v>1.8681263440538305</v>
      </c>
      <c r="N38" s="176">
        <f t="shared" si="4"/>
        <v>60.303345003142972</v>
      </c>
      <c r="O38" s="173">
        <f t="shared" si="5"/>
        <v>3.0047967396834994E-2</v>
      </c>
    </row>
    <row r="39" spans="1:15" x14ac:dyDescent="0.25">
      <c r="A39">
        <v>34</v>
      </c>
      <c r="B39">
        <v>59</v>
      </c>
      <c r="C39">
        <v>3.5000000000000003E-2</v>
      </c>
      <c r="D39">
        <f t="shared" si="6"/>
        <v>3.5794783837219111</v>
      </c>
      <c r="E39">
        <f t="shared" si="7"/>
        <v>0.32540456530569412</v>
      </c>
      <c r="F39">
        <v>0.999</v>
      </c>
      <c r="G39" s="177">
        <f t="shared" si="8"/>
        <v>0.96655506209908348</v>
      </c>
      <c r="H39" s="177">
        <f>PRODUCT(F39:$F$39)</f>
        <v>0.999</v>
      </c>
      <c r="I39" s="177">
        <f t="shared" si="0"/>
        <v>0.93283582089552231</v>
      </c>
      <c r="J39">
        <f t="shared" si="1"/>
        <v>66.714531816010989</v>
      </c>
      <c r="L39" s="177">
        <f t="shared" si="2"/>
        <v>0.98421556923054565</v>
      </c>
      <c r="M39">
        <f t="shared" si="3"/>
        <v>0.98421556923054565</v>
      </c>
      <c r="N39" s="176">
        <f t="shared" si="4"/>
        <v>65.730316246780447</v>
      </c>
      <c r="O39" s="173">
        <f t="shared" si="5"/>
        <v>1.4752641477644924E-2</v>
      </c>
    </row>
    <row r="40" spans="1:15" x14ac:dyDescent="0.25">
      <c r="A40">
        <v>35</v>
      </c>
      <c r="B40">
        <v>60</v>
      </c>
      <c r="C40">
        <v>3.5000000000000003E-2</v>
      </c>
      <c r="D40">
        <v>0</v>
      </c>
      <c r="E40">
        <f t="shared" si="7"/>
        <v>0</v>
      </c>
      <c r="F40">
        <v>0.999</v>
      </c>
      <c r="G40" s="177">
        <f t="shared" si="8"/>
        <v>0.9655885070369844</v>
      </c>
      <c r="H40" s="177">
        <v>1</v>
      </c>
      <c r="I40" s="177">
        <f t="shared" si="0"/>
        <v>1</v>
      </c>
      <c r="J40">
        <f t="shared" si="1"/>
        <v>71.589567674438229</v>
      </c>
      <c r="L40" s="177">
        <f t="shared" si="2"/>
        <v>0</v>
      </c>
      <c r="M40">
        <f t="shared" si="3"/>
        <v>0</v>
      </c>
      <c r="N40" s="176">
        <f t="shared" si="4"/>
        <v>71.589567674438229</v>
      </c>
      <c r="O40" s="173">
        <f t="shared" si="5"/>
        <v>0</v>
      </c>
    </row>
    <row r="41" spans="1:15" x14ac:dyDescent="0.25">
      <c r="D41">
        <f>D39*C1</f>
        <v>71.589567674438229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41"/>
  <sheetViews>
    <sheetView workbookViewId="0">
      <selection activeCell="E16" sqref="E16"/>
    </sheetView>
  </sheetViews>
  <sheetFormatPr defaultRowHeight="15" x14ac:dyDescent="0.25"/>
  <cols>
    <col min="11" max="11" width="11.42578125" customWidth="1"/>
    <col min="12" max="12" width="11.42578125" style="177" customWidth="1"/>
    <col min="13" max="14" width="13.42578125" customWidth="1"/>
    <col min="17" max="18" width="11.28515625" customWidth="1"/>
    <col min="19" max="20" width="9.140625" style="177"/>
    <col min="23" max="24" width="9.42578125" customWidth="1"/>
    <col min="25" max="25" width="12.140625" customWidth="1"/>
    <col min="34" max="34" width="9.140625" customWidth="1"/>
  </cols>
  <sheetData>
    <row r="1" spans="1:26" x14ac:dyDescent="0.25">
      <c r="B1" t="s">
        <v>257</v>
      </c>
      <c r="C1">
        <v>20</v>
      </c>
      <c r="F1" t="s">
        <v>272</v>
      </c>
      <c r="G1">
        <f>O5/Q5</f>
        <v>0.27496061261506116</v>
      </c>
      <c r="I1" t="s">
        <v>282</v>
      </c>
      <c r="J1">
        <f>P5/R5</f>
        <v>0.28508341138759591</v>
      </c>
    </row>
    <row r="2" spans="1:26" x14ac:dyDescent="0.25">
      <c r="B2" t="s">
        <v>259</v>
      </c>
      <c r="C2">
        <v>7.1999999999999995E-2</v>
      </c>
      <c r="F2" t="s">
        <v>273</v>
      </c>
      <c r="G2">
        <f>(1+C2)/0.999 - 1</f>
        <v>7.3073073073073092E-2</v>
      </c>
    </row>
    <row r="4" spans="1:26" x14ac:dyDescent="0.25">
      <c r="A4" t="s">
        <v>129</v>
      </c>
      <c r="B4" t="s">
        <v>258</v>
      </c>
      <c r="C4" t="s">
        <v>262</v>
      </c>
      <c r="D4" t="s">
        <v>277</v>
      </c>
      <c r="E4" t="s">
        <v>276</v>
      </c>
      <c r="F4" t="s">
        <v>261</v>
      </c>
      <c r="G4" t="s">
        <v>278</v>
      </c>
      <c r="H4" t="s">
        <v>260</v>
      </c>
      <c r="I4" t="s">
        <v>270</v>
      </c>
      <c r="J4" t="s">
        <v>279</v>
      </c>
      <c r="K4" t="s">
        <v>263</v>
      </c>
      <c r="L4" s="177" t="s">
        <v>269</v>
      </c>
      <c r="M4" t="s">
        <v>265</v>
      </c>
      <c r="N4" t="s">
        <v>266</v>
      </c>
      <c r="O4" t="s">
        <v>264</v>
      </c>
      <c r="P4" t="s">
        <v>280</v>
      </c>
      <c r="Q4" t="s">
        <v>271</v>
      </c>
      <c r="R4" t="s">
        <v>281</v>
      </c>
      <c r="S4" s="177" t="s">
        <v>267</v>
      </c>
      <c r="T4" s="177" t="s">
        <v>283</v>
      </c>
      <c r="U4" t="s">
        <v>268</v>
      </c>
      <c r="V4" t="s">
        <v>284</v>
      </c>
      <c r="W4" t="s">
        <v>274</v>
      </c>
      <c r="X4" t="s">
        <v>285</v>
      </c>
      <c r="Y4" t="s">
        <v>275</v>
      </c>
      <c r="Z4" t="s">
        <v>275</v>
      </c>
    </row>
    <row r="5" spans="1:26" x14ac:dyDescent="0.25">
      <c r="A5">
        <v>0</v>
      </c>
      <c r="B5">
        <v>25</v>
      </c>
      <c r="C5">
        <v>5.5E-2</v>
      </c>
      <c r="D5">
        <v>0.85</v>
      </c>
      <c r="E5">
        <f t="shared" ref="E5:E39" si="0">C5*(D5)</f>
        <v>4.675E-2</v>
      </c>
      <c r="F5">
        <v>1</v>
      </c>
      <c r="G5">
        <v>1</v>
      </c>
      <c r="I5">
        <f t="shared" ref="I5:I40" si="1">F5*L5/(1+$C$2)^(B5-25)</f>
        <v>1</v>
      </c>
      <c r="J5">
        <f t="shared" ref="J5:J40" si="2">G5*L5/(1+$C$2)^(B5-25)</f>
        <v>1</v>
      </c>
      <c r="K5">
        <v>0.999</v>
      </c>
      <c r="L5" s="177">
        <v>1</v>
      </c>
      <c r="M5" s="177">
        <f>PRODUCT(K5:$K$39)</f>
        <v>0.9655885070369844</v>
      </c>
      <c r="N5" s="177">
        <f t="shared" ref="N5:N40" si="3">1/(1+$C$2)^(60-B5)</f>
        <v>8.7736945871373678E-2</v>
      </c>
      <c r="O5">
        <f t="shared" ref="O5:O40" si="4">$F$39*$C$1*M5*N5</f>
        <v>6.0649097153057552</v>
      </c>
      <c r="P5">
        <f t="shared" ref="P5:P40" si="5">$G$39*$C$1*M5*N5</f>
        <v>6.064869048283958</v>
      </c>
      <c r="Q5">
        <f>SUM(I5:I40)</f>
        <v>22.057376355196357</v>
      </c>
      <c r="R5">
        <f>SUM(J5:J40)</f>
        <v>21.274015975760289</v>
      </c>
      <c r="S5" s="177">
        <f>F5*$G$1</f>
        <v>0.27496061261506116</v>
      </c>
      <c r="T5" s="177">
        <f>G5*$J$1</f>
        <v>0.28508341138759591</v>
      </c>
      <c r="U5">
        <f>NPV($G$2,S5:S40)*(1+$G$2)</f>
        <v>6.0649097153057641</v>
      </c>
      <c r="V5">
        <f>NPV($G$2,T5:T40)*(1+$G$2)</f>
        <v>6.0648690482839633</v>
      </c>
      <c r="W5" s="176">
        <f>O5-U5</f>
        <v>-8.8817841970012523E-15</v>
      </c>
      <c r="X5" s="176">
        <f>P5-V5</f>
        <v>0</v>
      </c>
      <c r="Y5" s="173">
        <f>U5/O5</f>
        <v>1.0000000000000016</v>
      </c>
      <c r="Z5" s="173">
        <f>V5/P5</f>
        <v>1.0000000000000009</v>
      </c>
    </row>
    <row r="6" spans="1:26" x14ac:dyDescent="0.25">
      <c r="A6">
        <v>1</v>
      </c>
      <c r="B6">
        <v>26</v>
      </c>
      <c r="C6">
        <v>5.2999999999999999E-2</v>
      </c>
      <c r="D6">
        <v>0.85</v>
      </c>
      <c r="E6">
        <f t="shared" si="0"/>
        <v>4.505E-2</v>
      </c>
      <c r="F6">
        <f t="shared" ref="F6:F39" si="6">F5*(1+C5)</f>
        <v>1.0549999999999999</v>
      </c>
      <c r="G6">
        <f>G5*(1+E5)</f>
        <v>1.0467500000000001</v>
      </c>
      <c r="I6">
        <f t="shared" si="1"/>
        <v>0.98315764925373117</v>
      </c>
      <c r="J6">
        <f t="shared" si="2"/>
        <v>0.97546944962686566</v>
      </c>
      <c r="K6">
        <v>0.999</v>
      </c>
      <c r="L6" s="177">
        <f>K5*L5</f>
        <v>0.999</v>
      </c>
      <c r="M6" s="177">
        <f>PRODUCT(K6:$K$39)</f>
        <v>0.96655506209908348</v>
      </c>
      <c r="N6" s="177">
        <f t="shared" si="3"/>
        <v>9.4054005974112578E-2</v>
      </c>
      <c r="O6">
        <f t="shared" si="4"/>
        <v>6.508091306113883</v>
      </c>
      <c r="P6">
        <f t="shared" si="5"/>
        <v>6.5080476674278307</v>
      </c>
      <c r="S6" s="177">
        <f t="shared" ref="S6:S40" si="7">F6*$G$1</f>
        <v>0.29008344630888949</v>
      </c>
      <c r="T6" s="177">
        <f t="shared" ref="T6:T40" si="8">G6*$J$1</f>
        <v>0.29841106086996605</v>
      </c>
      <c r="U6">
        <f t="shared" ref="U6:V40" si="9">NPV($G$2,S6:S41)*(1+$G$2)</f>
        <v>6.2130384765609934</v>
      </c>
      <c r="V6">
        <f t="shared" si="9"/>
        <v>6.2021323350879953</v>
      </c>
      <c r="W6" s="176">
        <f t="shared" ref="W6:W40" si="10">O6-U6</f>
        <v>0.29505282955288958</v>
      </c>
      <c r="X6" s="176">
        <f t="shared" ref="X6:X40" si="11">P6-V6</f>
        <v>0.30591533233983537</v>
      </c>
      <c r="Y6" s="173">
        <f t="shared" ref="Y6:Z40" si="12">U6/O6</f>
        <v>0.95466369236772863</v>
      </c>
      <c r="Z6" s="173">
        <f t="shared" si="12"/>
        <v>0.95299430059940815</v>
      </c>
    </row>
    <row r="7" spans="1:26" x14ac:dyDescent="0.25">
      <c r="A7">
        <v>2</v>
      </c>
      <c r="B7">
        <v>27</v>
      </c>
      <c r="C7">
        <v>5.0999999999999997E-2</v>
      </c>
      <c r="D7">
        <v>0.85</v>
      </c>
      <c r="E7">
        <f t="shared" si="0"/>
        <v>4.3349999999999993E-2</v>
      </c>
      <c r="F7">
        <f t="shared" si="6"/>
        <v>1.1109149999999999</v>
      </c>
      <c r="G7">
        <f t="shared" ref="G7:G39" si="13">G6*(1+E6)</f>
        <v>1.0939060875000002</v>
      </c>
      <c r="I7">
        <f t="shared" si="1"/>
        <v>0.96476654818984586</v>
      </c>
      <c r="J7">
        <f t="shared" si="2"/>
        <v>0.94999527423901453</v>
      </c>
      <c r="K7">
        <v>0.999</v>
      </c>
      <c r="L7" s="177">
        <f t="shared" ref="L7:L40" si="14">K6*L6</f>
        <v>0.99800100000000003</v>
      </c>
      <c r="M7" s="177">
        <f>PRODUCT(K7:$K$39)</f>
        <v>0.96752258468376728</v>
      </c>
      <c r="N7" s="177">
        <f t="shared" si="3"/>
        <v>0.10082589440424869</v>
      </c>
      <c r="O7">
        <f t="shared" si="4"/>
        <v>6.9836575376917764</v>
      </c>
      <c r="P7">
        <f t="shared" si="5"/>
        <v>6.9836107101928286</v>
      </c>
      <c r="S7" s="177">
        <f t="shared" si="7"/>
        <v>0.30545786896326066</v>
      </c>
      <c r="T7" s="177">
        <f t="shared" si="8"/>
        <v>0.31185447916215803</v>
      </c>
      <c r="U7">
        <f t="shared" si="9"/>
        <v>6.3557635559862407</v>
      </c>
      <c r="V7">
        <f t="shared" si="9"/>
        <v>6.3351243302920199</v>
      </c>
      <c r="W7" s="176">
        <f t="shared" si="10"/>
        <v>0.62789398170553579</v>
      </c>
      <c r="X7" s="176">
        <f t="shared" si="11"/>
        <v>0.64848637990080871</v>
      </c>
      <c r="Y7" s="173">
        <f t="shared" si="12"/>
        <v>0.91009095473013901</v>
      </c>
      <c r="Z7" s="173">
        <f t="shared" si="12"/>
        <v>0.90714167687578584</v>
      </c>
    </row>
    <row r="8" spans="1:26" x14ac:dyDescent="0.25">
      <c r="A8">
        <v>3</v>
      </c>
      <c r="B8">
        <v>28</v>
      </c>
      <c r="C8">
        <v>4.9000000000000002E-2</v>
      </c>
      <c r="D8">
        <v>0.85</v>
      </c>
      <c r="E8">
        <f t="shared" si="0"/>
        <v>4.165E-2</v>
      </c>
      <c r="F8">
        <f t="shared" si="6"/>
        <v>1.1675716649999999</v>
      </c>
      <c r="G8">
        <f t="shared" si="13"/>
        <v>1.1413269163931252</v>
      </c>
      <c r="I8">
        <f t="shared" si="1"/>
        <v>0.94492133629233244</v>
      </c>
      <c r="J8">
        <f t="shared" si="2"/>
        <v>0.9236813356416963</v>
      </c>
      <c r="K8">
        <v>0.999</v>
      </c>
      <c r="L8" s="177">
        <f t="shared" si="14"/>
        <v>0.997002999</v>
      </c>
      <c r="M8" s="177">
        <f>PRODUCT(K8:$K$39)</f>
        <v>0.96849107575952686</v>
      </c>
      <c r="N8" s="177">
        <f t="shared" si="3"/>
        <v>0.1080853588013546</v>
      </c>
      <c r="O8">
        <f t="shared" si="4"/>
        <v>7.4939748552608458</v>
      </c>
      <c r="P8">
        <f t="shared" si="5"/>
        <v>7.4939246059326443</v>
      </c>
      <c r="S8" s="177">
        <f t="shared" si="7"/>
        <v>0.32103622028038692</v>
      </c>
      <c r="T8" s="177">
        <f t="shared" si="8"/>
        <v>0.32537337083383761</v>
      </c>
      <c r="U8">
        <f t="shared" si="9"/>
        <v>6.4924201166052393</v>
      </c>
      <c r="V8">
        <f t="shared" si="9"/>
        <v>6.4634086891003122</v>
      </c>
      <c r="W8" s="176">
        <f t="shared" si="10"/>
        <v>1.0015547386556065</v>
      </c>
      <c r="X8" s="176">
        <f t="shared" si="11"/>
        <v>1.0305159168323321</v>
      </c>
      <c r="Y8" s="173">
        <f t="shared" si="12"/>
        <v>0.86635200170807825</v>
      </c>
      <c r="Z8" s="173">
        <f t="shared" si="12"/>
        <v>0.86248648458292287</v>
      </c>
    </row>
    <row r="9" spans="1:26" x14ac:dyDescent="0.25">
      <c r="A9">
        <v>4</v>
      </c>
      <c r="B9">
        <v>29</v>
      </c>
      <c r="C9">
        <v>4.7E-2</v>
      </c>
      <c r="D9">
        <v>0.9</v>
      </c>
      <c r="E9">
        <f t="shared" si="0"/>
        <v>4.2300000000000004E-2</v>
      </c>
      <c r="F9">
        <f t="shared" si="6"/>
        <v>1.2247826765849998</v>
      </c>
      <c r="G9">
        <f t="shared" si="13"/>
        <v>1.1888631824608988</v>
      </c>
      <c r="I9">
        <f t="shared" si="1"/>
        <v>0.92372318963515465</v>
      </c>
      <c r="J9">
        <f t="shared" si="2"/>
        <v>0.89663293899990815</v>
      </c>
      <c r="K9">
        <v>0.999</v>
      </c>
      <c r="L9" s="177">
        <f t="shared" si="14"/>
        <v>0.99600599600100004</v>
      </c>
      <c r="M9" s="177">
        <f>PRODUCT(K9:$K$39)</f>
        <v>0.96946053629582274</v>
      </c>
      <c r="N9" s="177">
        <f t="shared" si="3"/>
        <v>0.11586750463505217</v>
      </c>
      <c r="O9">
        <f t="shared" si="4"/>
        <v>8.041582627467097</v>
      </c>
      <c r="P9">
        <f t="shared" si="5"/>
        <v>8.0415287062660656</v>
      </c>
      <c r="S9" s="177">
        <f t="shared" si="7"/>
        <v>0.33676699507412589</v>
      </c>
      <c r="T9" s="177">
        <f t="shared" si="8"/>
        <v>0.33892517172906694</v>
      </c>
      <c r="U9">
        <f t="shared" si="9"/>
        <v>6.6223458827429846</v>
      </c>
      <c r="V9">
        <f t="shared" si="9"/>
        <v>6.5865604216032638</v>
      </c>
      <c r="W9" s="176">
        <f t="shared" si="10"/>
        <v>1.4192367447241123</v>
      </c>
      <c r="X9" s="176">
        <f t="shared" si="11"/>
        <v>1.4549682846628018</v>
      </c>
      <c r="Y9" s="173">
        <f t="shared" si="12"/>
        <v>0.82351275731763052</v>
      </c>
      <c r="Z9" s="173">
        <f t="shared" si="12"/>
        <v>0.81906819737781056</v>
      </c>
    </row>
    <row r="10" spans="1:26" x14ac:dyDescent="0.25">
      <c r="A10">
        <v>5</v>
      </c>
      <c r="B10">
        <v>30</v>
      </c>
      <c r="C10">
        <v>4.4999999999999998E-2</v>
      </c>
      <c r="D10">
        <v>0.9</v>
      </c>
      <c r="E10">
        <f t="shared" si="0"/>
        <v>4.0500000000000001E-2</v>
      </c>
      <c r="F10">
        <f t="shared" si="6"/>
        <v>1.2823474623844948</v>
      </c>
      <c r="G10">
        <f t="shared" si="13"/>
        <v>1.2391520950789949</v>
      </c>
      <c r="I10">
        <f t="shared" si="1"/>
        <v>0.90127895650042811</v>
      </c>
      <c r="J10">
        <f t="shared" si="2"/>
        <v>0.87091973116351173</v>
      </c>
      <c r="K10">
        <v>0.999</v>
      </c>
      <c r="L10" s="177">
        <f t="shared" si="14"/>
        <v>0.99500999000499901</v>
      </c>
      <c r="M10" s="177">
        <f>PRODUCT(K10:$K$39)</f>
        <v>0.97043096726308586</v>
      </c>
      <c r="N10" s="177">
        <f t="shared" si="3"/>
        <v>0.12420996496877595</v>
      </c>
      <c r="O10">
        <f t="shared" si="4"/>
        <v>8.6292057824271566</v>
      </c>
      <c r="P10">
        <f t="shared" si="5"/>
        <v>8.6291479210382622</v>
      </c>
      <c r="S10" s="177">
        <f t="shared" si="7"/>
        <v>0.35259504384260981</v>
      </c>
      <c r="T10" s="177">
        <f t="shared" si="8"/>
        <v>0.35326170649320648</v>
      </c>
      <c r="U10">
        <f t="shared" si="9"/>
        <v>6.7448854530340503</v>
      </c>
      <c r="V10">
        <f t="shared" si="9"/>
        <v>6.7041691570221618</v>
      </c>
      <c r="W10" s="176">
        <f t="shared" si="10"/>
        <v>1.8843203293931063</v>
      </c>
      <c r="X10" s="176">
        <f t="shared" si="11"/>
        <v>1.9249787640161005</v>
      </c>
      <c r="Y10" s="173">
        <f t="shared" si="12"/>
        <v>0.78163455862526676</v>
      </c>
      <c r="Z10" s="173">
        <f t="shared" si="12"/>
        <v>0.77692133897451066</v>
      </c>
    </row>
    <row r="11" spans="1:26" x14ac:dyDescent="0.25">
      <c r="A11">
        <v>6</v>
      </c>
      <c r="B11">
        <v>31</v>
      </c>
      <c r="C11">
        <v>4.2999999999999997E-2</v>
      </c>
      <c r="D11">
        <v>0.9</v>
      </c>
      <c r="E11">
        <f t="shared" si="0"/>
        <v>3.8699999999999998E-2</v>
      </c>
      <c r="F11">
        <f t="shared" si="6"/>
        <v>1.3400530981917971</v>
      </c>
      <c r="G11">
        <f t="shared" si="13"/>
        <v>1.2893377549296943</v>
      </c>
      <c r="I11">
        <f t="shared" si="1"/>
        <v>0.87770025469533985</v>
      </c>
      <c r="J11">
        <f t="shared" si="2"/>
        <v>0.84448301146955063</v>
      </c>
      <c r="K11">
        <v>0.999</v>
      </c>
      <c r="L11" s="177">
        <f t="shared" si="14"/>
        <v>0.994014980014994</v>
      </c>
      <c r="M11" s="177">
        <f>PRODUCT(K11:$K$39)</f>
        <v>0.97140236963271853</v>
      </c>
      <c r="N11" s="177">
        <f t="shared" si="3"/>
        <v>0.13315308244652782</v>
      </c>
      <c r="O11">
        <f t="shared" si="4"/>
        <v>9.2597683671290412</v>
      </c>
      <c r="P11">
        <f t="shared" si="5"/>
        <v>9.2597062776306469</v>
      </c>
      <c r="S11" s="177">
        <f t="shared" si="7"/>
        <v>0.36846182081552725</v>
      </c>
      <c r="T11" s="177">
        <f t="shared" si="8"/>
        <v>0.36756880560618133</v>
      </c>
      <c r="U11">
        <f t="shared" si="9"/>
        <v>6.8593947133665925</v>
      </c>
      <c r="V11">
        <f t="shared" si="9"/>
        <v>6.8149877747417804</v>
      </c>
      <c r="W11" s="176">
        <f t="shared" si="10"/>
        <v>2.4003736537624487</v>
      </c>
      <c r="X11" s="176">
        <f t="shared" si="11"/>
        <v>2.4447185028888665</v>
      </c>
      <c r="Y11" s="173">
        <f t="shared" si="12"/>
        <v>0.74077389859086984</v>
      </c>
      <c r="Z11" s="173">
        <f t="shared" si="12"/>
        <v>0.73598314788939334</v>
      </c>
    </row>
    <row r="12" spans="1:26" x14ac:dyDescent="0.25">
      <c r="A12">
        <v>7</v>
      </c>
      <c r="B12">
        <v>32</v>
      </c>
      <c r="C12">
        <v>4.1000000000000002E-2</v>
      </c>
      <c r="D12">
        <v>0.9</v>
      </c>
      <c r="E12">
        <f t="shared" si="0"/>
        <v>3.6900000000000002E-2</v>
      </c>
      <c r="F12">
        <f t="shared" si="6"/>
        <v>1.3976753814140443</v>
      </c>
      <c r="G12">
        <f t="shared" si="13"/>
        <v>1.3392351260454733</v>
      </c>
      <c r="I12">
        <f t="shared" si="1"/>
        <v>0.85310254130745544</v>
      </c>
      <c r="J12">
        <f t="shared" si="2"/>
        <v>0.81743221969161262</v>
      </c>
      <c r="K12">
        <v>0.999</v>
      </c>
      <c r="L12" s="177">
        <f t="shared" si="14"/>
        <v>0.99302096503497905</v>
      </c>
      <c r="M12" s="177">
        <f>PRODUCT(K12:$K$39)</f>
        <v>0.97237474437709559</v>
      </c>
      <c r="N12" s="177">
        <f t="shared" si="3"/>
        <v>0.14274010438267784</v>
      </c>
      <c r="O12">
        <f t="shared" si="4"/>
        <v>9.9364080976599922</v>
      </c>
      <c r="P12">
        <f t="shared" si="5"/>
        <v>9.9363414710911453</v>
      </c>
      <c r="S12" s="177">
        <f t="shared" si="7"/>
        <v>0.38430567911059488</v>
      </c>
      <c r="T12" s="177">
        <f t="shared" si="8"/>
        <v>0.38179371838314052</v>
      </c>
      <c r="U12">
        <f t="shared" si="9"/>
        <v>6.9652453061208632</v>
      </c>
      <c r="V12">
        <f t="shared" si="9"/>
        <v>6.9185516865999626</v>
      </c>
      <c r="W12" s="176">
        <f t="shared" si="10"/>
        <v>2.971162791539129</v>
      </c>
      <c r="X12" s="176">
        <f t="shared" si="11"/>
        <v>3.0177897844911827</v>
      </c>
      <c r="Y12" s="173">
        <f t="shared" si="12"/>
        <v>0.70098220983507786</v>
      </c>
      <c r="Z12" s="173">
        <f t="shared" si="12"/>
        <v>0.6962876333033482</v>
      </c>
    </row>
    <row r="13" spans="1:26" x14ac:dyDescent="0.25">
      <c r="A13">
        <v>8</v>
      </c>
      <c r="B13">
        <v>33</v>
      </c>
      <c r="C13">
        <v>3.9E-2</v>
      </c>
      <c r="D13">
        <v>0.9</v>
      </c>
      <c r="E13">
        <f t="shared" si="0"/>
        <v>3.5099999999999999E-2</v>
      </c>
      <c r="F13">
        <f t="shared" si="6"/>
        <v>1.4549800720520201</v>
      </c>
      <c r="G13">
        <f t="shared" si="13"/>
        <v>1.3886529021965512</v>
      </c>
      <c r="I13">
        <f t="shared" si="1"/>
        <v>0.82760416581675345</v>
      </c>
      <c r="J13">
        <f t="shared" si="2"/>
        <v>0.78987674732242041</v>
      </c>
      <c r="K13">
        <v>0.999</v>
      </c>
      <c r="L13" s="177">
        <f t="shared" si="14"/>
        <v>0.9920279440699441</v>
      </c>
      <c r="M13" s="177">
        <f>PRODUCT(K13:$K$39)</f>
        <v>0.97334809246956511</v>
      </c>
      <c r="N13" s="177">
        <f t="shared" si="3"/>
        <v>0.15301739189823066</v>
      </c>
      <c r="O13">
        <f t="shared" si="4"/>
        <v>10.662491972664176</v>
      </c>
      <c r="P13">
        <f t="shared" si="5"/>
        <v>10.662420477487196</v>
      </c>
      <c r="S13" s="177">
        <f t="shared" si="7"/>
        <v>0.40006221195412928</v>
      </c>
      <c r="T13" s="177">
        <f t="shared" si="8"/>
        <v>0.39588190659147843</v>
      </c>
      <c r="U13">
        <f t="shared" si="9"/>
        <v>7.06182910926427</v>
      </c>
      <c r="V13">
        <f t="shared" si="9"/>
        <v>7.014418960889321</v>
      </c>
      <c r="W13" s="176">
        <f t="shared" si="10"/>
        <v>3.600662863399906</v>
      </c>
      <c r="X13" s="176">
        <f t="shared" si="11"/>
        <v>3.6480015165978745</v>
      </c>
      <c r="Y13" s="173">
        <f t="shared" si="12"/>
        <v>0.66230569058048927</v>
      </c>
      <c r="Z13" s="173">
        <f t="shared" si="12"/>
        <v>0.65786366010416464</v>
      </c>
    </row>
    <row r="14" spans="1:26" x14ac:dyDescent="0.25">
      <c r="A14">
        <v>9</v>
      </c>
      <c r="B14">
        <v>34</v>
      </c>
      <c r="C14">
        <v>3.6999999999999998E-2</v>
      </c>
      <c r="D14">
        <v>0.9</v>
      </c>
      <c r="E14">
        <f t="shared" si="0"/>
        <v>3.3299999999999996E-2</v>
      </c>
      <c r="F14">
        <f t="shared" si="6"/>
        <v>1.5117242948620488</v>
      </c>
      <c r="G14">
        <f t="shared" si="13"/>
        <v>1.43739461906365</v>
      </c>
      <c r="I14">
        <f t="shared" si="1"/>
        <v>0.80132541749563724</v>
      </c>
      <c r="J14">
        <f t="shared" si="2"/>
        <v>0.76192520497414529</v>
      </c>
      <c r="K14">
        <v>0.999</v>
      </c>
      <c r="L14" s="177">
        <f t="shared" si="14"/>
        <v>0.99103591612587416</v>
      </c>
      <c r="M14" s="177">
        <f>PRODUCT(K14:$K$39)</f>
        <v>0.97432241488444959</v>
      </c>
      <c r="N14" s="177">
        <f t="shared" si="3"/>
        <v>0.16403464411490326</v>
      </c>
      <c r="O14">
        <f t="shared" si="4"/>
        <v>11.441633027723721</v>
      </c>
      <c r="P14">
        <f t="shared" si="5"/>
        <v>11.441556308174448</v>
      </c>
      <c r="S14" s="177">
        <f t="shared" si="7"/>
        <v>0.41566463822034033</v>
      </c>
      <c r="T14" s="177">
        <f t="shared" si="8"/>
        <v>0.40977736151283922</v>
      </c>
      <c r="U14">
        <f t="shared" si="9"/>
        <v>7.1485626765930643</v>
      </c>
      <c r="V14">
        <f t="shared" si="9"/>
        <v>7.1021738961033947</v>
      </c>
      <c r="W14" s="176">
        <f t="shared" si="10"/>
        <v>4.2930703511306572</v>
      </c>
      <c r="X14" s="176">
        <f t="shared" si="11"/>
        <v>4.3393824120710534</v>
      </c>
      <c r="Y14" s="173">
        <f t="shared" si="12"/>
        <v>0.6247851735212705</v>
      </c>
      <c r="Z14" s="173">
        <f t="shared" si="12"/>
        <v>0.62073495115600918</v>
      </c>
    </row>
    <row r="15" spans="1:26" x14ac:dyDescent="0.25">
      <c r="A15">
        <v>10</v>
      </c>
      <c r="B15">
        <v>35</v>
      </c>
      <c r="C15">
        <v>3.5000000000000003E-2</v>
      </c>
      <c r="D15">
        <v>0.9</v>
      </c>
      <c r="E15">
        <f t="shared" si="0"/>
        <v>3.1500000000000007E-2</v>
      </c>
      <c r="F15">
        <f t="shared" si="6"/>
        <v>1.5676580937719444</v>
      </c>
      <c r="G15">
        <f t="shared" si="13"/>
        <v>1.4852598598784696</v>
      </c>
      <c r="I15">
        <f t="shared" si="1"/>
        <v>0.77438757787782886</v>
      </c>
      <c r="J15">
        <f t="shared" si="2"/>
        <v>0.73368471733720564</v>
      </c>
      <c r="K15">
        <v>0.999</v>
      </c>
      <c r="L15" s="177">
        <f t="shared" si="14"/>
        <v>0.99004488020974823</v>
      </c>
      <c r="M15" s="177">
        <f>PRODUCT(K15:$K$39)</f>
        <v>0.97529771259704667</v>
      </c>
      <c r="N15" s="177">
        <f t="shared" si="3"/>
        <v>0.17584513849117636</v>
      </c>
      <c r="O15">
        <f t="shared" si="4"/>
        <v>12.27770831403387</v>
      </c>
      <c r="P15">
        <f t="shared" si="5"/>
        <v>12.277625988351366</v>
      </c>
      <c r="S15" s="177">
        <f t="shared" si="7"/>
        <v>0.43104422983449281</v>
      </c>
      <c r="T15" s="177">
        <f t="shared" si="8"/>
        <v>0.4234229476512168</v>
      </c>
      <c r="U15">
        <f t="shared" si="9"/>
        <v>7.2248915887242857</v>
      </c>
      <c r="V15">
        <f t="shared" si="9"/>
        <v>7.1814305155966718</v>
      </c>
      <c r="W15" s="176">
        <f t="shared" si="10"/>
        <v>5.0528167253095839</v>
      </c>
      <c r="X15" s="176">
        <f t="shared" si="11"/>
        <v>5.0961954727546939</v>
      </c>
      <c r="Y15" s="173">
        <f t="shared" si="12"/>
        <v>0.58845603788012868</v>
      </c>
      <c r="Z15" s="173">
        <f t="shared" si="12"/>
        <v>0.58492012400525906</v>
      </c>
    </row>
    <row r="16" spans="1:26" x14ac:dyDescent="0.25">
      <c r="A16">
        <v>11</v>
      </c>
      <c r="B16">
        <v>36</v>
      </c>
      <c r="C16">
        <v>3.5000000000000003E-2</v>
      </c>
      <c r="D16">
        <v>0.9</v>
      </c>
      <c r="E16">
        <f t="shared" si="0"/>
        <v>3.1500000000000007E-2</v>
      </c>
      <c r="F16">
        <f t="shared" si="6"/>
        <v>1.6225261270539624</v>
      </c>
      <c r="G16">
        <f t="shared" si="13"/>
        <v>1.5320455454646416</v>
      </c>
      <c r="I16">
        <f t="shared" si="1"/>
        <v>0.74691198876907583</v>
      </c>
      <c r="J16">
        <f t="shared" si="2"/>
        <v>0.70526025200316633</v>
      </c>
      <c r="K16">
        <v>0.999</v>
      </c>
      <c r="L16" s="177">
        <f t="shared" si="14"/>
        <v>0.98905483532953853</v>
      </c>
      <c r="M16" s="177">
        <f>PRODUCT(K16:$K$39)</f>
        <v>0.97627398658363029</v>
      </c>
      <c r="N16" s="177">
        <f t="shared" si="3"/>
        <v>0.18850598846254105</v>
      </c>
      <c r="O16">
        <f t="shared" si="4"/>
        <v>13.174878190835141</v>
      </c>
      <c r="P16">
        <f t="shared" si="5"/>
        <v>13.174789849362025</v>
      </c>
      <c r="S16" s="177">
        <f t="shared" si="7"/>
        <v>0.44613077787870004</v>
      </c>
      <c r="T16" s="177">
        <f t="shared" si="8"/>
        <v>0.43676077050223017</v>
      </c>
      <c r="U16">
        <f t="shared" si="9"/>
        <v>7.2902946633932517</v>
      </c>
      <c r="V16">
        <f t="shared" si="9"/>
        <v>7.2518359487863142</v>
      </c>
      <c r="W16" s="176">
        <f t="shared" si="10"/>
        <v>5.8845835274418894</v>
      </c>
      <c r="X16" s="176">
        <f t="shared" si="11"/>
        <v>5.9229539005757106</v>
      </c>
      <c r="Y16" s="173">
        <f t="shared" si="12"/>
        <v>0.55334816442284906</v>
      </c>
      <c r="Z16" s="173">
        <f t="shared" si="12"/>
        <v>0.55043276072729741</v>
      </c>
    </row>
    <row r="17" spans="1:26" x14ac:dyDescent="0.25">
      <c r="A17">
        <v>12</v>
      </c>
      <c r="B17">
        <v>37</v>
      </c>
      <c r="C17">
        <v>3.5000000000000003E-2</v>
      </c>
      <c r="D17">
        <v>0.9</v>
      </c>
      <c r="E17">
        <f t="shared" si="0"/>
        <v>3.1500000000000007E-2</v>
      </c>
      <c r="F17">
        <f t="shared" si="6"/>
        <v>1.679314541500851</v>
      </c>
      <c r="G17">
        <f t="shared" si="13"/>
        <v>1.5803049801467779</v>
      </c>
      <c r="I17">
        <f t="shared" si="1"/>
        <v>0.72041124483919539</v>
      </c>
      <c r="J17">
        <f t="shared" si="2"/>
        <v>0.67793700932026579</v>
      </c>
      <c r="K17">
        <v>0.999</v>
      </c>
      <c r="L17" s="177">
        <f t="shared" si="14"/>
        <v>0.98806578049420901</v>
      </c>
      <c r="M17" s="177">
        <f>PRODUCT(K17:$K$39)</f>
        <v>0.97725123782145173</v>
      </c>
      <c r="N17" s="177">
        <f t="shared" si="3"/>
        <v>0.20207841963184406</v>
      </c>
      <c r="O17">
        <f t="shared" si="4"/>
        <v>14.137607027602877</v>
      </c>
      <c r="P17">
        <f t="shared" si="5"/>
        <v>14.137512230746841</v>
      </c>
      <c r="S17" s="177">
        <f t="shared" si="7"/>
        <v>0.46174535510445452</v>
      </c>
      <c r="T17" s="177">
        <f t="shared" si="8"/>
        <v>0.45051873477305049</v>
      </c>
      <c r="U17">
        <f t="shared" si="9"/>
        <v>7.3442879732448434</v>
      </c>
      <c r="V17">
        <f t="shared" si="9"/>
        <v>7.3130736647853229</v>
      </c>
      <c r="W17" s="176">
        <f t="shared" si="10"/>
        <v>6.793319054358034</v>
      </c>
      <c r="X17" s="176">
        <f t="shared" si="11"/>
        <v>6.8244385659615183</v>
      </c>
      <c r="Y17" s="173">
        <f t="shared" si="12"/>
        <v>0.51948593272578147</v>
      </c>
      <c r="Z17" s="173">
        <f t="shared" si="12"/>
        <v>0.51728150932244998</v>
      </c>
    </row>
    <row r="18" spans="1:26" x14ac:dyDescent="0.25">
      <c r="A18">
        <v>13</v>
      </c>
      <c r="B18">
        <v>38</v>
      </c>
      <c r="C18">
        <v>3.5000000000000003E-2</v>
      </c>
      <c r="D18">
        <v>1.05</v>
      </c>
      <c r="E18">
        <f t="shared" si="0"/>
        <v>3.6750000000000005E-2</v>
      </c>
      <c r="F18">
        <f t="shared" si="6"/>
        <v>1.7380905504533806</v>
      </c>
      <c r="G18">
        <f t="shared" si="13"/>
        <v>1.6300845870214016</v>
      </c>
      <c r="I18">
        <f t="shared" si="1"/>
        <v>0.69485075818111797</v>
      </c>
      <c r="J18">
        <f t="shared" si="2"/>
        <v>0.65167232564248156</v>
      </c>
      <c r="K18">
        <v>0.999</v>
      </c>
      <c r="L18" s="177">
        <f t="shared" si="14"/>
        <v>0.98707771471371475</v>
      </c>
      <c r="M18" s="177">
        <f>PRODUCT(K18:$K$39)</f>
        <v>0.9782294672887405</v>
      </c>
      <c r="N18" s="177">
        <f t="shared" si="3"/>
        <v>0.21662806584533684</v>
      </c>
      <c r="O18">
        <f t="shared" si="4"/>
        <v>15.170685419009294</v>
      </c>
      <c r="P18">
        <f t="shared" si="5"/>
        <v>15.170583695055671</v>
      </c>
      <c r="S18" s="177">
        <f t="shared" si="7"/>
        <v>0.47790644253311038</v>
      </c>
      <c r="T18" s="177">
        <f t="shared" si="8"/>
        <v>0.46471007491840161</v>
      </c>
      <c r="U18">
        <f t="shared" si="9"/>
        <v>7.3854711578043029</v>
      </c>
      <c r="V18">
        <f t="shared" si="9"/>
        <v>7.3640229078810338</v>
      </c>
      <c r="W18" s="176">
        <f t="shared" si="10"/>
        <v>7.7852142612049908</v>
      </c>
      <c r="X18" s="176">
        <f t="shared" si="11"/>
        <v>7.8065607871746368</v>
      </c>
      <c r="Y18" s="173">
        <f t="shared" si="12"/>
        <v>0.48682514690800327</v>
      </c>
      <c r="Z18" s="173">
        <f t="shared" si="12"/>
        <v>0.48541460604980435</v>
      </c>
    </row>
    <row r="19" spans="1:26" x14ac:dyDescent="0.25">
      <c r="A19">
        <v>14</v>
      </c>
      <c r="B19">
        <v>39</v>
      </c>
      <c r="C19">
        <v>3.5000000000000003E-2</v>
      </c>
      <c r="D19">
        <v>1.05</v>
      </c>
      <c r="E19">
        <f t="shared" si="0"/>
        <v>3.6750000000000005E-2</v>
      </c>
      <c r="F19">
        <f t="shared" si="6"/>
        <v>1.7989237197192487</v>
      </c>
      <c r="G19">
        <f t="shared" si="13"/>
        <v>1.6899901955944381</v>
      </c>
      <c r="I19">
        <f t="shared" si="1"/>
        <v>0.67019716808091367</v>
      </c>
      <c r="J19">
        <f t="shared" si="2"/>
        <v>0.62961349097596342</v>
      </c>
      <c r="K19">
        <v>0.999</v>
      </c>
      <c r="L19" s="177">
        <f t="shared" si="14"/>
        <v>0.98609063699900101</v>
      </c>
      <c r="M19" s="177">
        <f>PRODUCT(K19:$K$39)</f>
        <v>0.97920867596470518</v>
      </c>
      <c r="N19" s="177">
        <f t="shared" si="3"/>
        <v>0.23222528658620112</v>
      </c>
      <c r="O19">
        <f t="shared" si="4"/>
        <v>16.279254023201165</v>
      </c>
      <c r="P19">
        <f t="shared" si="5"/>
        <v>16.279144865965645</v>
      </c>
      <c r="S19" s="177">
        <f t="shared" si="7"/>
        <v>0.49463316802176921</v>
      </c>
      <c r="T19" s="177">
        <f t="shared" si="8"/>
        <v>0.48178817017165287</v>
      </c>
      <c r="U19">
        <f t="shared" si="9"/>
        <v>7.4123216964671839</v>
      </c>
      <c r="V19">
        <f t="shared" si="9"/>
        <v>7.4034668237597057</v>
      </c>
      <c r="W19" s="176">
        <f t="shared" si="10"/>
        <v>8.8669323267339806</v>
      </c>
      <c r="X19" s="176">
        <f t="shared" si="11"/>
        <v>8.8756780422059389</v>
      </c>
      <c r="Y19" s="173">
        <f t="shared" si="12"/>
        <v>0.45532317917658605</v>
      </c>
      <c r="Z19" s="173">
        <f t="shared" si="12"/>
        <v>0.45478229260296882</v>
      </c>
    </row>
    <row r="20" spans="1:26" x14ac:dyDescent="0.25">
      <c r="A20">
        <v>15</v>
      </c>
      <c r="B20">
        <v>40</v>
      </c>
      <c r="C20">
        <v>3.5000000000000003E-2</v>
      </c>
      <c r="D20">
        <v>1.05</v>
      </c>
      <c r="E20">
        <f t="shared" si="0"/>
        <v>3.6750000000000005E-2</v>
      </c>
      <c r="F20">
        <f t="shared" si="6"/>
        <v>1.8618860499094223</v>
      </c>
      <c r="G20">
        <f t="shared" si="13"/>
        <v>1.7520973352825338</v>
      </c>
      <c r="I20">
        <f t="shared" si="1"/>
        <v>0.64641829747647561</v>
      </c>
      <c r="J20">
        <f t="shared" si="2"/>
        <v>0.60830133860313507</v>
      </c>
      <c r="K20">
        <v>0.999</v>
      </c>
      <c r="L20" s="177">
        <f t="shared" si="14"/>
        <v>0.98510454636200206</v>
      </c>
      <c r="M20" s="177">
        <f>PRODUCT(K20:$K$39)</f>
        <v>0.98018886482953471</v>
      </c>
      <c r="N20" s="177">
        <f t="shared" si="3"/>
        <v>0.24894550722040762</v>
      </c>
      <c r="O20">
        <f t="shared" si="4"/>
        <v>17.468829142013664</v>
      </c>
      <c r="P20">
        <f t="shared" si="5"/>
        <v>17.468712008323497</v>
      </c>
      <c r="S20" s="177">
        <f t="shared" si="7"/>
        <v>0.51194532890253108</v>
      </c>
      <c r="T20" s="177">
        <f t="shared" si="8"/>
        <v>0.49949388542546114</v>
      </c>
      <c r="U20">
        <f t="shared" si="9"/>
        <v>7.4231852877812656</v>
      </c>
      <c r="V20">
        <f t="shared" si="9"/>
        <v>7.4274669836300209</v>
      </c>
      <c r="W20" s="176">
        <f t="shared" si="10"/>
        <v>10.045643854232399</v>
      </c>
      <c r="X20" s="176">
        <f t="shared" si="11"/>
        <v>10.041245024693476</v>
      </c>
      <c r="Y20" s="173">
        <f t="shared" si="12"/>
        <v>0.42493891419019175</v>
      </c>
      <c r="Z20" s="173">
        <f t="shared" si="12"/>
        <v>0.42518687010759459</v>
      </c>
    </row>
    <row r="21" spans="1:26" x14ac:dyDescent="0.25">
      <c r="A21">
        <v>16</v>
      </c>
      <c r="B21">
        <v>41</v>
      </c>
      <c r="C21">
        <v>3.5000000000000003E-2</v>
      </c>
      <c r="D21">
        <v>1.05</v>
      </c>
      <c r="E21">
        <f t="shared" si="0"/>
        <v>3.6750000000000005E-2</v>
      </c>
      <c r="F21">
        <f t="shared" si="6"/>
        <v>1.9270520616562519</v>
      </c>
      <c r="G21">
        <f t="shared" si="13"/>
        <v>1.8164869123541669</v>
      </c>
      <c r="I21">
        <f t="shared" si="1"/>
        <v>0.62348311096106701</v>
      </c>
      <c r="J21">
        <f t="shared" si="2"/>
        <v>0.58771059364179401</v>
      </c>
      <c r="K21">
        <v>0.999</v>
      </c>
      <c r="L21" s="177">
        <f t="shared" si="14"/>
        <v>0.98411944181564004</v>
      </c>
      <c r="M21" s="177">
        <f>PRODUCT(K21:$K$39)</f>
        <v>0.98117003486439913</v>
      </c>
      <c r="N21" s="177">
        <f t="shared" si="3"/>
        <v>0.26686958374027703</v>
      </c>
      <c r="O21">
        <f t="shared" si="4"/>
        <v>18.745330170409062</v>
      </c>
      <c r="P21">
        <f t="shared" si="5"/>
        <v>18.745204477400193</v>
      </c>
      <c r="S21" s="177">
        <f t="shared" si="7"/>
        <v>0.52986341541411963</v>
      </c>
      <c r="T21" s="177">
        <f t="shared" si="8"/>
        <v>0.51785028571484681</v>
      </c>
      <c r="U21">
        <f t="shared" si="9"/>
        <v>7.4162655014194243</v>
      </c>
      <c r="V21">
        <f t="shared" si="9"/>
        <v>7.434221382657948</v>
      </c>
      <c r="W21" s="176">
        <f t="shared" si="10"/>
        <v>11.329064668989638</v>
      </c>
      <c r="X21" s="176">
        <f t="shared" si="11"/>
        <v>11.310983094742245</v>
      </c>
      <c r="Y21" s="173">
        <f t="shared" si="12"/>
        <v>0.39563269539666829</v>
      </c>
      <c r="Z21" s="173">
        <f t="shared" si="12"/>
        <v>0.39659324024023734</v>
      </c>
    </row>
    <row r="22" spans="1:26" x14ac:dyDescent="0.25">
      <c r="A22">
        <v>17</v>
      </c>
      <c r="B22">
        <v>42</v>
      </c>
      <c r="C22">
        <v>3.5000000000000003E-2</v>
      </c>
      <c r="D22">
        <v>1.1000000000000001</v>
      </c>
      <c r="E22">
        <f t="shared" si="0"/>
        <v>3.8500000000000006E-2</v>
      </c>
      <c r="F22">
        <f t="shared" si="6"/>
        <v>1.9944988838142206</v>
      </c>
      <c r="G22">
        <f t="shared" si="13"/>
        <v>1.8832428063831828</v>
      </c>
      <c r="I22">
        <f t="shared" si="1"/>
        <v>0.60136167427692111</v>
      </c>
      <c r="J22">
        <f t="shared" si="2"/>
        <v>0.56781683675389161</v>
      </c>
      <c r="K22">
        <v>0.999</v>
      </c>
      <c r="L22" s="177">
        <f t="shared" si="14"/>
        <v>0.98313532237382439</v>
      </c>
      <c r="M22" s="177">
        <f>PRODUCT(K22:$K$39)</f>
        <v>0.98215218705145058</v>
      </c>
      <c r="N22" s="177">
        <f t="shared" si="3"/>
        <v>0.286084193769577</v>
      </c>
      <c r="O22">
        <f t="shared" si="4"/>
        <v>20.115109051730247</v>
      </c>
      <c r="P22">
        <f t="shared" si="5"/>
        <v>20.114974173946955</v>
      </c>
      <c r="S22" s="177">
        <f t="shared" si="7"/>
        <v>0.5484086349536138</v>
      </c>
      <c r="T22" s="177">
        <f t="shared" si="8"/>
        <v>0.53688128371486754</v>
      </c>
      <c r="U22">
        <f t="shared" si="9"/>
        <v>7.3896126488465343</v>
      </c>
      <c r="V22">
        <f t="shared" si="9"/>
        <v>7.4217715875105146</v>
      </c>
      <c r="W22" s="176">
        <f t="shared" si="10"/>
        <v>12.725496402883714</v>
      </c>
      <c r="X22" s="176">
        <f t="shared" si="11"/>
        <v>12.69320258643644</v>
      </c>
      <c r="Y22" s="173">
        <f t="shared" si="12"/>
        <v>0.36736627327461097</v>
      </c>
      <c r="Z22" s="173">
        <f t="shared" si="12"/>
        <v>0.36896749274096713</v>
      </c>
    </row>
    <row r="23" spans="1:26" x14ac:dyDescent="0.25">
      <c r="A23">
        <v>18</v>
      </c>
      <c r="B23">
        <v>43</v>
      </c>
      <c r="C23">
        <v>3.5000000000000003E-2</v>
      </c>
      <c r="D23">
        <v>1.1000000000000001</v>
      </c>
      <c r="E23">
        <f t="shared" si="0"/>
        <v>3.8500000000000006E-2</v>
      </c>
      <c r="F23">
        <f t="shared" si="6"/>
        <v>2.0643063447477181</v>
      </c>
      <c r="G23">
        <f t="shared" si="13"/>
        <v>1.9557476544289352</v>
      </c>
      <c r="I23">
        <f t="shared" si="1"/>
        <v>0.58002511524602307</v>
      </c>
      <c r="J23">
        <f t="shared" si="2"/>
        <v>0.54952248804472714</v>
      </c>
      <c r="K23">
        <v>0.999</v>
      </c>
      <c r="L23" s="177">
        <f t="shared" si="14"/>
        <v>0.98215218705145058</v>
      </c>
      <c r="M23" s="177">
        <f>PRODUCT(K23:$K$39)</f>
        <v>0.98313532237382439</v>
      </c>
      <c r="N23" s="177">
        <f t="shared" si="3"/>
        <v>0.30668225572098651</v>
      </c>
      <c r="O23">
        <f t="shared" si="4"/>
        <v>21.584981885340163</v>
      </c>
      <c r="P23">
        <f t="shared" si="5"/>
        <v>21.584837151622754</v>
      </c>
      <c r="S23" s="177">
        <f t="shared" si="7"/>
        <v>0.56760293717699017</v>
      </c>
      <c r="T23" s="177">
        <f t="shared" si="8"/>
        <v>0.55755121313788991</v>
      </c>
      <c r="U23">
        <f t="shared" si="9"/>
        <v>7.3411118147079177</v>
      </c>
      <c r="V23">
        <f t="shared" si="9"/>
        <v>7.3879903960649962</v>
      </c>
      <c r="W23" s="176">
        <f t="shared" si="10"/>
        <v>14.243870070632244</v>
      </c>
      <c r="X23" s="176">
        <f t="shared" si="11"/>
        <v>14.196846755557758</v>
      </c>
      <c r="Y23" s="173">
        <f t="shared" si="12"/>
        <v>0.34010275541133389</v>
      </c>
      <c r="Z23" s="173">
        <f t="shared" si="12"/>
        <v>0.34227686519791811</v>
      </c>
    </row>
    <row r="24" spans="1:26" x14ac:dyDescent="0.25">
      <c r="A24">
        <v>19</v>
      </c>
      <c r="B24">
        <v>44</v>
      </c>
      <c r="C24">
        <v>3.5000000000000003E-2</v>
      </c>
      <c r="D24">
        <v>1.1000000000000001</v>
      </c>
      <c r="E24">
        <f t="shared" si="0"/>
        <v>3.8500000000000006E-2</v>
      </c>
      <c r="F24">
        <f t="shared" si="6"/>
        <v>2.136557066813888</v>
      </c>
      <c r="G24">
        <f t="shared" si="13"/>
        <v>2.0310439391244492</v>
      </c>
      <c r="I24">
        <f t="shared" si="1"/>
        <v>0.55944558608708417</v>
      </c>
      <c r="J24">
        <f t="shared" si="2"/>
        <v>0.53181756038303607</v>
      </c>
      <c r="K24">
        <v>0.999</v>
      </c>
      <c r="L24" s="177">
        <f t="shared" si="14"/>
        <v>0.98117003486439913</v>
      </c>
      <c r="M24" s="177">
        <f>PRODUCT(K24:$K$39)</f>
        <v>0.98411944181564004</v>
      </c>
      <c r="N24" s="177">
        <f t="shared" si="3"/>
        <v>0.32876337813289758</v>
      </c>
      <c r="O24">
        <f t="shared" si="4"/>
        <v>23.162262843928584</v>
      </c>
      <c r="P24">
        <f t="shared" si="5"/>
        <v>23.16210753407367</v>
      </c>
      <c r="S24" s="177">
        <f t="shared" si="7"/>
        <v>0.58746903997818478</v>
      </c>
      <c r="T24" s="177">
        <f t="shared" si="8"/>
        <v>0.57901693484369865</v>
      </c>
      <c r="U24">
        <f t="shared" si="9"/>
        <v>7.2684699866998557</v>
      </c>
      <c r="V24">
        <f t="shared" si="9"/>
        <v>7.3295603644623224</v>
      </c>
      <c r="W24" s="176">
        <f t="shared" si="10"/>
        <v>15.893792857228728</v>
      </c>
      <c r="X24" s="176">
        <f t="shared" si="11"/>
        <v>15.832547169611347</v>
      </c>
      <c r="Y24" s="173">
        <f t="shared" si="12"/>
        <v>0.31380655835209581</v>
      </c>
      <c r="Z24" s="173">
        <f t="shared" si="12"/>
        <v>0.31644617631102179</v>
      </c>
    </row>
    <row r="25" spans="1:26" x14ac:dyDescent="0.25">
      <c r="A25">
        <v>20</v>
      </c>
      <c r="B25">
        <v>45</v>
      </c>
      <c r="C25">
        <v>3.5000000000000003E-2</v>
      </c>
      <c r="D25">
        <v>1.1000000000000001</v>
      </c>
      <c r="E25">
        <f t="shared" si="0"/>
        <v>3.8500000000000006E-2</v>
      </c>
      <c r="F25">
        <f t="shared" si="6"/>
        <v>2.2113365641523739</v>
      </c>
      <c r="G25">
        <f t="shared" si="13"/>
        <v>2.1092391307807405</v>
      </c>
      <c r="I25">
        <f t="shared" si="1"/>
        <v>0.53959622706952592</v>
      </c>
      <c r="J25">
        <f t="shared" si="2"/>
        <v>0.51468306335944514</v>
      </c>
      <c r="K25">
        <v>0.999</v>
      </c>
      <c r="L25" s="177">
        <f t="shared" si="14"/>
        <v>0.98018886482953471</v>
      </c>
      <c r="M25" s="177">
        <f>PRODUCT(K25:$K$39)</f>
        <v>0.98510454636200206</v>
      </c>
      <c r="N25" s="177">
        <f t="shared" si="3"/>
        <v>0.35243434135846635</v>
      </c>
      <c r="O25">
        <f t="shared" si="4"/>
        <v>24.854800569260714</v>
      </c>
      <c r="P25">
        <f t="shared" si="5"/>
        <v>24.854633910437421</v>
      </c>
      <c r="S25" s="177">
        <f t="shared" si="7"/>
        <v>0.60803045637742126</v>
      </c>
      <c r="T25" s="177">
        <f t="shared" si="8"/>
        <v>0.60130908683518103</v>
      </c>
      <c r="U25">
        <f t="shared" si="9"/>
        <v>7.1692022171027308</v>
      </c>
      <c r="V25">
        <f t="shared" si="9"/>
        <v>7.2438263829340999</v>
      </c>
      <c r="W25" s="176">
        <f t="shared" si="10"/>
        <v>17.685598352157982</v>
      </c>
      <c r="X25" s="176">
        <f t="shared" si="11"/>
        <v>17.610807527503322</v>
      </c>
      <c r="Y25" s="173">
        <f t="shared" si="12"/>
        <v>0.28844336115773439</v>
      </c>
      <c r="Z25" s="173">
        <f t="shared" si="12"/>
        <v>0.29144771993170004</v>
      </c>
    </row>
    <row r="26" spans="1:26" x14ac:dyDescent="0.25">
      <c r="A26">
        <v>21</v>
      </c>
      <c r="B26">
        <v>46</v>
      </c>
      <c r="C26">
        <v>3.5000000000000003E-2</v>
      </c>
      <c r="D26">
        <v>1.1000000000000001</v>
      </c>
      <c r="E26">
        <f t="shared" si="0"/>
        <v>3.8500000000000006E-2</v>
      </c>
      <c r="F26">
        <f t="shared" si="6"/>
        <v>2.2887333438977069</v>
      </c>
      <c r="G26">
        <f t="shared" si="13"/>
        <v>2.1904448373157992</v>
      </c>
      <c r="I26">
        <f t="shared" si="1"/>
        <v>0.5204511314570357</v>
      </c>
      <c r="J26">
        <f t="shared" si="2"/>
        <v>0.49810061841183301</v>
      </c>
      <c r="K26">
        <v>0.999</v>
      </c>
      <c r="L26" s="177">
        <f t="shared" si="14"/>
        <v>0.97920867596470518</v>
      </c>
      <c r="M26" s="177">
        <f>PRODUCT(K26:$K$39)</f>
        <v>0.98609063699900101</v>
      </c>
      <c r="N26" s="177">
        <f t="shared" si="3"/>
        <v>0.37780961393627593</v>
      </c>
      <c r="O26">
        <f t="shared" si="4"/>
        <v>26.671017227474962</v>
      </c>
      <c r="P26">
        <f t="shared" si="5"/>
        <v>26.670838390379295</v>
      </c>
      <c r="S26" s="177">
        <f t="shared" si="7"/>
        <v>0.62931152235063093</v>
      </c>
      <c r="T26" s="177">
        <f t="shared" si="8"/>
        <v>0.62445948667833562</v>
      </c>
      <c r="U26">
        <f t="shared" si="9"/>
        <v>7.0406167442417766</v>
      </c>
      <c r="V26">
        <f t="shared" si="9"/>
        <v>7.1279064478659055</v>
      </c>
      <c r="W26" s="176">
        <f t="shared" si="10"/>
        <v>19.630400483233185</v>
      </c>
      <c r="X26" s="176">
        <f t="shared" si="11"/>
        <v>19.542931942513391</v>
      </c>
      <c r="Y26" s="173">
        <f t="shared" si="12"/>
        <v>0.26398006061009682</v>
      </c>
      <c r="Z26" s="173">
        <f t="shared" si="12"/>
        <v>0.2672546825688496</v>
      </c>
    </row>
    <row r="27" spans="1:26" x14ac:dyDescent="0.25">
      <c r="A27">
        <v>22</v>
      </c>
      <c r="B27">
        <v>47</v>
      </c>
      <c r="C27">
        <v>3.5000000000000003E-2</v>
      </c>
      <c r="D27">
        <v>1.1000000000000001</v>
      </c>
      <c r="E27">
        <f t="shared" si="0"/>
        <v>3.8500000000000006E-2</v>
      </c>
      <c r="F27">
        <f t="shared" si="6"/>
        <v>2.3688390109341264</v>
      </c>
      <c r="G27">
        <f t="shared" si="13"/>
        <v>2.2747769635524575</v>
      </c>
      <c r="I27">
        <f t="shared" si="1"/>
        <v>0.50198531169493821</v>
      </c>
      <c r="J27">
        <f t="shared" si="2"/>
        <v>0.48205243911237661</v>
      </c>
      <c r="K27">
        <v>0.999</v>
      </c>
      <c r="L27" s="177">
        <f t="shared" si="14"/>
        <v>0.9782294672887405</v>
      </c>
      <c r="M27" s="177">
        <f>PRODUCT(K27:$K$39)</f>
        <v>0.98707771471371475</v>
      </c>
      <c r="N27" s="177">
        <f t="shared" si="3"/>
        <v>0.40501190613968785</v>
      </c>
      <c r="O27">
        <f t="shared" si="4"/>
        <v>28.619950418271433</v>
      </c>
      <c r="P27">
        <f t="shared" si="5"/>
        <v>28.61975851299961</v>
      </c>
      <c r="S27" s="177">
        <f t="shared" si="7"/>
        <v>0.65133742563290298</v>
      </c>
      <c r="T27" s="177">
        <f t="shared" si="8"/>
        <v>0.6485011769154515</v>
      </c>
      <c r="U27">
        <f t="shared" si="9"/>
        <v>6.8797989968641717</v>
      </c>
      <c r="V27">
        <f t="shared" si="9"/>
        <v>6.9786738162092865</v>
      </c>
      <c r="W27" s="176">
        <f t="shared" si="10"/>
        <v>21.740151421407262</v>
      </c>
      <c r="X27" s="176">
        <f t="shared" si="11"/>
        <v>21.641084696790323</v>
      </c>
      <c r="Y27" s="173">
        <f t="shared" si="12"/>
        <v>0.24038472800679619</v>
      </c>
      <c r="Z27" s="173">
        <f t="shared" si="12"/>
        <v>0.24384111462853353</v>
      </c>
    </row>
    <row r="28" spans="1:26" x14ac:dyDescent="0.25">
      <c r="A28">
        <v>23</v>
      </c>
      <c r="B28">
        <v>48</v>
      </c>
      <c r="C28">
        <v>3.5000000000000003E-2</v>
      </c>
      <c r="D28">
        <v>1.1000000000000001</v>
      </c>
      <c r="E28">
        <f t="shared" si="0"/>
        <v>3.8500000000000006E-2</v>
      </c>
      <c r="F28">
        <f t="shared" si="6"/>
        <v>2.4517483763168206</v>
      </c>
      <c r="G28">
        <f t="shared" si="13"/>
        <v>2.362355876649227</v>
      </c>
      <c r="I28">
        <f t="shared" si="1"/>
        <v>0.48417466679725446</v>
      </c>
      <c r="J28">
        <f t="shared" si="2"/>
        <v>0.46652131208972475</v>
      </c>
      <c r="K28">
        <v>0.999</v>
      </c>
      <c r="L28" s="177">
        <f t="shared" si="14"/>
        <v>0.97725123782145173</v>
      </c>
      <c r="M28" s="177">
        <f>PRODUCT(K28:$K$39)</f>
        <v>0.98806578049420901</v>
      </c>
      <c r="N28" s="177">
        <f t="shared" si="3"/>
        <v>0.43417276338174543</v>
      </c>
      <c r="O28">
        <f t="shared" si="4"/>
        <v>30.711298146533519</v>
      </c>
      <c r="P28">
        <f t="shared" si="5"/>
        <v>30.711092218153738</v>
      </c>
      <c r="S28" s="177">
        <f t="shared" si="7"/>
        <v>0.67413423553005447</v>
      </c>
      <c r="T28" s="177">
        <f t="shared" si="8"/>
        <v>0.67346847222669637</v>
      </c>
      <c r="U28">
        <f t="shared" si="9"/>
        <v>6.6835943987586797</v>
      </c>
      <c r="V28">
        <f t="shared" si="9"/>
        <v>6.7927378071301199</v>
      </c>
      <c r="W28" s="176">
        <f t="shared" si="10"/>
        <v>24.02770374777484</v>
      </c>
      <c r="X28" s="176">
        <f t="shared" si="11"/>
        <v>23.918354411023618</v>
      </c>
      <c r="Y28" s="173">
        <f t="shared" si="12"/>
        <v>0.21762656748891215</v>
      </c>
      <c r="Z28" s="173">
        <f t="shared" si="12"/>
        <v>0.22118190258029449</v>
      </c>
    </row>
    <row r="29" spans="1:26" x14ac:dyDescent="0.25">
      <c r="A29">
        <v>24</v>
      </c>
      <c r="B29">
        <v>49</v>
      </c>
      <c r="C29">
        <v>3.5000000000000003E-2</v>
      </c>
      <c r="D29">
        <v>1.1000000000000001</v>
      </c>
      <c r="E29">
        <f t="shared" si="0"/>
        <v>3.8500000000000006E-2</v>
      </c>
      <c r="F29">
        <f t="shared" si="6"/>
        <v>2.5375595694879092</v>
      </c>
      <c r="G29">
        <f t="shared" si="13"/>
        <v>2.4533065779002223</v>
      </c>
      <c r="I29">
        <f t="shared" si="1"/>
        <v>0.46699595089087964</v>
      </c>
      <c r="J29">
        <f t="shared" si="2"/>
        <v>0.4514905785658338</v>
      </c>
      <c r="K29">
        <v>0.999</v>
      </c>
      <c r="L29" s="177">
        <f t="shared" si="14"/>
        <v>0.97627398658363029</v>
      </c>
      <c r="M29" s="177">
        <f>PRODUCT(K29:$K$39)</f>
        <v>0.98905483532953853</v>
      </c>
      <c r="N29" s="177">
        <f t="shared" si="3"/>
        <v>0.46543320234523111</v>
      </c>
      <c r="O29">
        <f t="shared" si="4"/>
        <v>32.955467080164091</v>
      </c>
      <c r="P29">
        <f t="shared" si="5"/>
        <v>32.955246103964775</v>
      </c>
      <c r="S29" s="177">
        <f t="shared" si="7"/>
        <v>0.69772893377360634</v>
      </c>
      <c r="T29" s="177">
        <f t="shared" si="8"/>
        <v>0.69939700840742414</v>
      </c>
      <c r="U29">
        <f t="shared" si="9"/>
        <v>6.4485898848659531</v>
      </c>
      <c r="V29">
        <f t="shared" si="9"/>
        <v>6.5664231501666386</v>
      </c>
      <c r="W29" s="176">
        <f t="shared" si="10"/>
        <v>26.506877195298138</v>
      </c>
      <c r="X29" s="176">
        <f t="shared" si="11"/>
        <v>26.388822953798137</v>
      </c>
      <c r="Y29" s="173">
        <f t="shared" si="12"/>
        <v>0.19567587584723878</v>
      </c>
      <c r="Z29" s="173">
        <f t="shared" si="12"/>
        <v>0.19925274202023471</v>
      </c>
    </row>
    <row r="30" spans="1:26" x14ac:dyDescent="0.25">
      <c r="A30">
        <v>25</v>
      </c>
      <c r="B30">
        <v>50</v>
      </c>
      <c r="C30">
        <v>3.5000000000000003E-2</v>
      </c>
      <c r="D30">
        <v>1.1000000000000001</v>
      </c>
      <c r="E30">
        <f t="shared" si="0"/>
        <v>3.8500000000000006E-2</v>
      </c>
      <c r="F30">
        <f t="shared" si="6"/>
        <v>2.6263741544199859</v>
      </c>
      <c r="G30">
        <f t="shared" si="13"/>
        <v>2.547758881149381</v>
      </c>
      <c r="I30">
        <f t="shared" si="1"/>
        <v>0.45042674287582873</v>
      </c>
      <c r="J30">
        <f t="shared" si="2"/>
        <v>0.4369441164876659</v>
      </c>
      <c r="K30">
        <v>0.999</v>
      </c>
      <c r="L30" s="177">
        <f t="shared" si="14"/>
        <v>0.97529771259704667</v>
      </c>
      <c r="M30" s="177">
        <f>PRODUCT(K30:$K$39)</f>
        <v>0.99004488020974823</v>
      </c>
      <c r="N30" s="177">
        <f t="shared" si="3"/>
        <v>0.49894439291408776</v>
      </c>
      <c r="O30">
        <f t="shared" si="4"/>
        <v>35.363624334270177</v>
      </c>
      <c r="P30">
        <f t="shared" si="5"/>
        <v>35.363387210660903</v>
      </c>
      <c r="S30" s="177">
        <f t="shared" si="7"/>
        <v>0.72214944645568258</v>
      </c>
      <c r="T30" s="177">
        <f t="shared" si="8"/>
        <v>0.72632379323111007</v>
      </c>
      <c r="U30">
        <f t="shared" si="9"/>
        <v>6.1710940336046001</v>
      </c>
      <c r="V30">
        <f t="shared" si="9"/>
        <v>6.2957477717376165</v>
      </c>
      <c r="W30" s="176">
        <f t="shared" si="10"/>
        <v>29.192530300665577</v>
      </c>
      <c r="X30" s="176">
        <f t="shared" si="11"/>
        <v>29.067639438923287</v>
      </c>
      <c r="Y30" s="173">
        <f t="shared" si="12"/>
        <v>0.17450400375462413</v>
      </c>
      <c r="Z30" s="173">
        <f t="shared" si="12"/>
        <v>0.17803011160196935</v>
      </c>
    </row>
    <row r="31" spans="1:26" x14ac:dyDescent="0.25">
      <c r="A31">
        <v>26</v>
      </c>
      <c r="B31">
        <v>51</v>
      </c>
      <c r="C31">
        <v>3.5000000000000003E-2</v>
      </c>
      <c r="D31">
        <v>1.1000000000000001</v>
      </c>
      <c r="E31">
        <f t="shared" si="0"/>
        <v>3.8500000000000006E-2</v>
      </c>
      <c r="F31">
        <f t="shared" si="6"/>
        <v>2.7182972498246851</v>
      </c>
      <c r="G31">
        <f t="shared" si="13"/>
        <v>2.6458475980736322</v>
      </c>
      <c r="I31">
        <f t="shared" si="1"/>
        <v>0.4344454171619459</v>
      </c>
      <c r="J31">
        <f t="shared" si="2"/>
        <v>0.42286632323457873</v>
      </c>
      <c r="K31">
        <v>0.999</v>
      </c>
      <c r="L31" s="177">
        <f t="shared" si="14"/>
        <v>0.97432241488444959</v>
      </c>
      <c r="M31" s="177">
        <f>PRODUCT(K31:$K$39)</f>
        <v>0.99103591612587416</v>
      </c>
      <c r="N31" s="177">
        <f t="shared" si="3"/>
        <v>0.53486838920390223</v>
      </c>
      <c r="O31">
        <f t="shared" si="4"/>
        <v>37.947753039377019</v>
      </c>
      <c r="P31">
        <f t="shared" si="5"/>
        <v>37.947498588416913</v>
      </c>
      <c r="S31" s="177">
        <f t="shared" si="7"/>
        <v>0.74742467708163141</v>
      </c>
      <c r="T31" s="177">
        <f t="shared" si="8"/>
        <v>0.75428725927050777</v>
      </c>
      <c r="U31">
        <f t="shared" si="9"/>
        <v>5.8471157131367759</v>
      </c>
      <c r="V31">
        <f t="shared" si="9"/>
        <v>5.9763989038628376</v>
      </c>
      <c r="W31" s="176">
        <f t="shared" si="10"/>
        <v>32.100637326240246</v>
      </c>
      <c r="X31" s="176">
        <f t="shared" si="11"/>
        <v>31.971099684554076</v>
      </c>
      <c r="Y31" s="173">
        <f t="shared" si="12"/>
        <v>0.1540833183738029</v>
      </c>
      <c r="Z31" s="173">
        <f t="shared" si="12"/>
        <v>0.15749124780749243</v>
      </c>
    </row>
    <row r="32" spans="1:26" x14ac:dyDescent="0.25">
      <c r="A32">
        <v>27</v>
      </c>
      <c r="B32">
        <v>52</v>
      </c>
      <c r="C32">
        <v>3.5000000000000003E-2</v>
      </c>
      <c r="D32">
        <v>1.1000000000000001</v>
      </c>
      <c r="E32">
        <f t="shared" si="0"/>
        <v>3.8500000000000006E-2</v>
      </c>
      <c r="F32">
        <f t="shared" si="6"/>
        <v>2.813437653568549</v>
      </c>
      <c r="G32">
        <f t="shared" si="13"/>
        <v>2.7477127305994671</v>
      </c>
      <c r="I32">
        <f t="shared" si="1"/>
        <v>0.41903111544389127</v>
      </c>
      <c r="J32">
        <f t="shared" si="2"/>
        <v>0.40924209888286467</v>
      </c>
      <c r="K32">
        <v>0.999</v>
      </c>
      <c r="L32" s="177">
        <f t="shared" si="14"/>
        <v>0.97334809246956511</v>
      </c>
      <c r="M32" s="177">
        <f>PRODUCT(K32:$K$39)</f>
        <v>0.9920279440699441</v>
      </c>
      <c r="N32" s="177">
        <f t="shared" si="3"/>
        <v>0.57337891322658319</v>
      </c>
      <c r="O32">
        <f t="shared" si="4"/>
        <v>40.72071197018235</v>
      </c>
      <c r="P32">
        <f t="shared" si="5"/>
        <v>40.720438925708642</v>
      </c>
      <c r="S32" s="177">
        <f t="shared" si="7"/>
        <v>0.77358454077948846</v>
      </c>
      <c r="T32" s="177">
        <f t="shared" si="8"/>
        <v>0.78332731875242234</v>
      </c>
      <c r="U32">
        <f t="shared" si="9"/>
        <v>5.4723411317828967</v>
      </c>
      <c r="V32">
        <f t="shared" si="9"/>
        <v>5.6037073903933701</v>
      </c>
      <c r="W32" s="176">
        <f t="shared" si="10"/>
        <v>35.248370838399453</v>
      </c>
      <c r="X32" s="176">
        <f t="shared" si="11"/>
        <v>35.116731535315274</v>
      </c>
      <c r="Y32" s="173">
        <f t="shared" si="12"/>
        <v>0.13438716729191783</v>
      </c>
      <c r="Z32" s="173">
        <f t="shared" si="12"/>
        <v>0.13761412053089384</v>
      </c>
    </row>
    <row r="33" spans="1:26" x14ac:dyDescent="0.25">
      <c r="A33">
        <v>28</v>
      </c>
      <c r="B33">
        <v>53</v>
      </c>
      <c r="C33">
        <v>3.5000000000000003E-2</v>
      </c>
      <c r="D33">
        <v>1.1000000000000001</v>
      </c>
      <c r="E33">
        <f t="shared" si="0"/>
        <v>3.8500000000000006E-2</v>
      </c>
      <c r="F33">
        <f t="shared" si="6"/>
        <v>2.9119079714434482</v>
      </c>
      <c r="G33">
        <f t="shared" si="13"/>
        <v>2.8534996707275466</v>
      </c>
      <c r="I33">
        <f t="shared" si="1"/>
        <v>0.40416371947755869</v>
      </c>
      <c r="J33">
        <f t="shared" si="2"/>
        <v>0.39605683000948239</v>
      </c>
      <c r="K33">
        <v>0.999</v>
      </c>
      <c r="L33" s="177">
        <f t="shared" si="14"/>
        <v>0.97237474437709559</v>
      </c>
      <c r="M33" s="177">
        <f>PRODUCT(K33:$K$39)</f>
        <v>0.99302096503497905</v>
      </c>
      <c r="N33" s="177">
        <f t="shared" si="3"/>
        <v>0.6146621949788974</v>
      </c>
      <c r="O33">
        <f t="shared" si="4"/>
        <v>43.696299531567057</v>
      </c>
      <c r="P33">
        <f t="shared" si="5"/>
        <v>43.696006534894572</v>
      </c>
      <c r="S33" s="177">
        <f t="shared" si="7"/>
        <v>0.80065999970677049</v>
      </c>
      <c r="T33" s="177">
        <f t="shared" si="8"/>
        <v>0.81348542052439066</v>
      </c>
      <c r="U33">
        <f t="shared" si="9"/>
        <v>5.0421091747303866</v>
      </c>
      <c r="V33">
        <f t="shared" si="9"/>
        <v>5.1726200568559522</v>
      </c>
      <c r="W33" s="176">
        <f t="shared" si="10"/>
        <v>38.654190356836672</v>
      </c>
      <c r="X33" s="176">
        <f t="shared" si="11"/>
        <v>38.523386478038617</v>
      </c>
      <c r="Y33" s="173">
        <f t="shared" si="12"/>
        <v>0.11538984373465924</v>
      </c>
      <c r="Z33" s="173">
        <f t="shared" si="12"/>
        <v>0.11837740944873813</v>
      </c>
    </row>
    <row r="34" spans="1:26" x14ac:dyDescent="0.25">
      <c r="A34">
        <v>29</v>
      </c>
      <c r="B34">
        <v>54</v>
      </c>
      <c r="C34">
        <v>3.5000000000000003E-2</v>
      </c>
      <c r="D34">
        <v>1.1000000000000001</v>
      </c>
      <c r="E34">
        <f t="shared" si="0"/>
        <v>3.8500000000000006E-2</v>
      </c>
      <c r="F34">
        <f t="shared" si="6"/>
        <v>3.0138247504439688</v>
      </c>
      <c r="G34">
        <f t="shared" si="13"/>
        <v>2.963359408050557</v>
      </c>
      <c r="I34">
        <f t="shared" si="1"/>
        <v>0.38982382482240113</v>
      </c>
      <c r="J34">
        <f t="shared" si="2"/>
        <v>0.38329637401761429</v>
      </c>
      <c r="K34">
        <v>0.999</v>
      </c>
      <c r="L34" s="177">
        <f t="shared" si="14"/>
        <v>0.97140236963271853</v>
      </c>
      <c r="M34" s="177">
        <f>PRODUCT(K34:$K$39)</f>
        <v>0.994014980014994</v>
      </c>
      <c r="N34" s="177">
        <f t="shared" si="3"/>
        <v>0.65891787301737803</v>
      </c>
      <c r="O34">
        <f t="shared" si="4"/>
        <v>46.88932242026015</v>
      </c>
      <c r="P34">
        <f t="shared" si="5"/>
        <v>46.889008013420401</v>
      </c>
      <c r="S34" s="177">
        <f t="shared" si="7"/>
        <v>0.82868309969650744</v>
      </c>
      <c r="T34" s="177">
        <f t="shared" si="8"/>
        <v>0.84480460921457967</v>
      </c>
      <c r="U34">
        <f t="shared" si="9"/>
        <v>4.5513849005258411</v>
      </c>
      <c r="V34">
        <f t="shared" si="9"/>
        <v>4.6776700001475815</v>
      </c>
      <c r="W34" s="176">
        <f t="shared" si="10"/>
        <v>42.337937519734311</v>
      </c>
      <c r="X34" s="176">
        <f t="shared" si="11"/>
        <v>42.211338013272822</v>
      </c>
      <c r="Y34" s="173">
        <f t="shared" si="12"/>
        <v>9.706655301462104E-2</v>
      </c>
      <c r="Z34" s="173">
        <f t="shared" si="12"/>
        <v>9.9760481151760685E-2</v>
      </c>
    </row>
    <row r="35" spans="1:26" x14ac:dyDescent="0.25">
      <c r="A35">
        <v>30</v>
      </c>
      <c r="B35">
        <v>55</v>
      </c>
      <c r="C35">
        <v>3.5000000000000003E-2</v>
      </c>
      <c r="D35">
        <v>1.1000000000000001</v>
      </c>
      <c r="E35">
        <f t="shared" si="0"/>
        <v>3.8500000000000006E-2</v>
      </c>
      <c r="F35">
        <f t="shared" si="6"/>
        <v>3.1193086167095077</v>
      </c>
      <c r="G35">
        <f t="shared" si="13"/>
        <v>3.0774487452605035</v>
      </c>
      <c r="I35">
        <f t="shared" si="1"/>
        <v>0.37599271551538616</v>
      </c>
      <c r="J35">
        <f t="shared" si="2"/>
        <v>0.37094704396723432</v>
      </c>
      <c r="K35">
        <v>0.999</v>
      </c>
      <c r="L35" s="177">
        <f t="shared" si="14"/>
        <v>0.97043096726308586</v>
      </c>
      <c r="M35" s="177">
        <f>PRODUCT(K35:$K$39)</f>
        <v>0.99500999000499901</v>
      </c>
      <c r="N35" s="177">
        <f t="shared" si="3"/>
        <v>0.7063599598746293</v>
      </c>
      <c r="O35">
        <f t="shared" si="4"/>
        <v>50.315669303822702</v>
      </c>
      <c r="P35">
        <f t="shared" si="5"/>
        <v>50.315331922308978</v>
      </c>
      <c r="S35" s="177">
        <f t="shared" si="7"/>
        <v>0.85768700818588528</v>
      </c>
      <c r="T35" s="177">
        <f t="shared" si="8"/>
        <v>0.87732958666934091</v>
      </c>
      <c r="U35">
        <f t="shared" si="9"/>
        <v>3.9947310615505969</v>
      </c>
      <c r="V35">
        <f t="shared" si="9"/>
        <v>4.1129446437239023</v>
      </c>
      <c r="W35" s="176">
        <f t="shared" si="10"/>
        <v>46.320938242272106</v>
      </c>
      <c r="X35" s="176">
        <f t="shared" si="11"/>
        <v>46.202387278585078</v>
      </c>
      <c r="Y35" s="173">
        <f t="shared" si="12"/>
        <v>7.9393380170083516E-2</v>
      </c>
      <c r="Z35" s="173">
        <f t="shared" si="12"/>
        <v>8.1743367013351484E-2</v>
      </c>
    </row>
    <row r="36" spans="1:26" x14ac:dyDescent="0.25">
      <c r="A36">
        <v>31</v>
      </c>
      <c r="B36">
        <v>56</v>
      </c>
      <c r="C36">
        <v>3.5000000000000003E-2</v>
      </c>
      <c r="D36">
        <v>1.1000000000000001</v>
      </c>
      <c r="E36">
        <f t="shared" si="0"/>
        <v>3.8500000000000006E-2</v>
      </c>
      <c r="F36">
        <f t="shared" si="6"/>
        <v>3.22848441829434</v>
      </c>
      <c r="G36">
        <f t="shared" si="13"/>
        <v>3.195930521953033</v>
      </c>
      <c r="I36">
        <f t="shared" si="1"/>
        <v>0.36265233964353188</v>
      </c>
      <c r="J36">
        <f t="shared" si="2"/>
        <v>0.35899559389441493</v>
      </c>
      <c r="K36">
        <v>0.999</v>
      </c>
      <c r="L36" s="177">
        <f t="shared" si="14"/>
        <v>0.96946053629582274</v>
      </c>
      <c r="M36" s="177">
        <f>PRODUCT(K36:$K$39)</f>
        <v>0.99600599600100004</v>
      </c>
      <c r="N36" s="177">
        <f t="shared" si="3"/>
        <v>0.75721787698560261</v>
      </c>
      <c r="O36">
        <f t="shared" si="4"/>
        <v>53.992389883581517</v>
      </c>
      <c r="P36">
        <f t="shared" si="5"/>
        <v>53.992027848563794</v>
      </c>
      <c r="S36" s="177">
        <f t="shared" si="7"/>
        <v>0.88770605347239107</v>
      </c>
      <c r="T36" s="177">
        <f t="shared" si="8"/>
        <v>0.91110677575611065</v>
      </c>
      <c r="U36">
        <f t="shared" si="9"/>
        <v>3.3662775027096812</v>
      </c>
      <c r="V36">
        <f t="shared" si="9"/>
        <v>3.4720513925550449</v>
      </c>
      <c r="W36" s="176">
        <f t="shared" si="10"/>
        <v>50.626112380871838</v>
      </c>
      <c r="X36" s="176">
        <f t="shared" si="11"/>
        <v>50.519976456008749</v>
      </c>
      <c r="Y36" s="173">
        <f t="shared" si="12"/>
        <v>6.2347258751984387E-2</v>
      </c>
      <c r="Z36" s="173">
        <f t="shared" si="12"/>
        <v>6.4306741771089124E-2</v>
      </c>
    </row>
    <row r="37" spans="1:26" x14ac:dyDescent="0.25">
      <c r="A37">
        <v>32</v>
      </c>
      <c r="B37">
        <v>57</v>
      </c>
      <c r="C37">
        <v>3.5000000000000003E-2</v>
      </c>
      <c r="D37">
        <v>1.1000000000000001</v>
      </c>
      <c r="E37">
        <f t="shared" si="0"/>
        <v>3.8500000000000006E-2</v>
      </c>
      <c r="F37">
        <f t="shared" si="6"/>
        <v>3.3414813729346418</v>
      </c>
      <c r="G37">
        <f t="shared" si="13"/>
        <v>3.3189738470482246</v>
      </c>
      <c r="I37">
        <f t="shared" si="1"/>
        <v>0.34978528578313828</v>
      </c>
      <c r="J37">
        <f t="shared" si="2"/>
        <v>0.34742920460362908</v>
      </c>
      <c r="K37">
        <v>0.999</v>
      </c>
      <c r="L37" s="177">
        <f t="shared" si="14"/>
        <v>0.96849107575952686</v>
      </c>
      <c r="M37" s="177">
        <f>PRODUCT(K37:$K$39)</f>
        <v>0.997002999</v>
      </c>
      <c r="N37" s="177">
        <f t="shared" si="3"/>
        <v>0.81173756412856624</v>
      </c>
      <c r="O37">
        <f t="shared" si="4"/>
        <v>57.937779734934338</v>
      </c>
      <c r="P37">
        <f t="shared" si="5"/>
        <v>57.937391244905307</v>
      </c>
      <c r="S37" s="177">
        <f t="shared" si="7"/>
        <v>0.9187757653439248</v>
      </c>
      <c r="T37" s="177">
        <f t="shared" si="8"/>
        <v>0.94618438662272086</v>
      </c>
      <c r="U37">
        <f t="shared" si="9"/>
        <v>2.6596882818642387</v>
      </c>
      <c r="V37">
        <f t="shared" si="9"/>
        <v>2.7480807099183759</v>
      </c>
      <c r="W37" s="176">
        <f t="shared" si="10"/>
        <v>55.278091453070097</v>
      </c>
      <c r="X37" s="176">
        <f t="shared" si="11"/>
        <v>55.18931053498693</v>
      </c>
      <c r="Y37" s="173">
        <f t="shared" si="12"/>
        <v>4.5905940718341767E-2</v>
      </c>
      <c r="Z37" s="173">
        <f t="shared" si="12"/>
        <v>4.7431902798350918E-2</v>
      </c>
    </row>
    <row r="38" spans="1:26" x14ac:dyDescent="0.25">
      <c r="A38">
        <v>33</v>
      </c>
      <c r="B38">
        <v>58</v>
      </c>
      <c r="C38">
        <v>3.5000000000000003E-2</v>
      </c>
      <c r="D38">
        <v>1.1000000000000001</v>
      </c>
      <c r="E38">
        <f t="shared" si="0"/>
        <v>3.8500000000000006E-2</v>
      </c>
      <c r="F38">
        <f t="shared" si="6"/>
        <v>3.4584332209873541</v>
      </c>
      <c r="G38">
        <f t="shared" si="13"/>
        <v>3.4467543401595813</v>
      </c>
      <c r="I38">
        <f t="shared" si="1"/>
        <v>0.33737476027496505</v>
      </c>
      <c r="J38">
        <f t="shared" si="2"/>
        <v>0.3362354699178059</v>
      </c>
      <c r="K38">
        <v>0.999</v>
      </c>
      <c r="L38" s="177">
        <f t="shared" si="14"/>
        <v>0.96752258468376728</v>
      </c>
      <c r="M38" s="177">
        <f>PRODUCT(K38:$K$39)</f>
        <v>0.99800100000000003</v>
      </c>
      <c r="N38" s="177">
        <f t="shared" si="3"/>
        <v>0.87018266874582295</v>
      </c>
      <c r="O38">
        <f t="shared" si="4"/>
        <v>62.1714713471968</v>
      </c>
      <c r="P38">
        <f t="shared" si="5"/>
        <v>62.171054469007494</v>
      </c>
      <c r="S38" s="177">
        <f t="shared" si="7"/>
        <v>0.95093291713096206</v>
      </c>
      <c r="T38" s="177">
        <f t="shared" si="8"/>
        <v>0.98261248550769564</v>
      </c>
      <c r="U38">
        <f t="shared" si="9"/>
        <v>1.8681263440538305</v>
      </c>
      <c r="V38">
        <f t="shared" si="9"/>
        <v>1.9335664249979403</v>
      </c>
      <c r="W38" s="176">
        <f t="shared" si="10"/>
        <v>60.303345003142972</v>
      </c>
      <c r="X38" s="176">
        <f t="shared" si="11"/>
        <v>60.237488044009552</v>
      </c>
      <c r="Y38" s="173">
        <f t="shared" si="12"/>
        <v>3.0047967396834994E-2</v>
      </c>
      <c r="Z38" s="173">
        <f t="shared" si="12"/>
        <v>3.1100750043765633E-2</v>
      </c>
    </row>
    <row r="39" spans="1:26" x14ac:dyDescent="0.25">
      <c r="A39">
        <v>34</v>
      </c>
      <c r="B39">
        <v>59</v>
      </c>
      <c r="C39">
        <v>3.5000000000000003E-2</v>
      </c>
      <c r="D39">
        <v>1.1000000000000001</v>
      </c>
      <c r="E39">
        <f t="shared" si="0"/>
        <v>3.8500000000000006E-2</v>
      </c>
      <c r="F39">
        <f t="shared" si="6"/>
        <v>3.5794783837219111</v>
      </c>
      <c r="G39">
        <f t="shared" si="13"/>
        <v>3.579454382255725</v>
      </c>
      <c r="I39">
        <f t="shared" si="1"/>
        <v>0.32540456530569412</v>
      </c>
      <c r="J39">
        <f t="shared" si="2"/>
        <v>0.32540238337139149</v>
      </c>
      <c r="K39">
        <v>0.999</v>
      </c>
      <c r="L39" s="177">
        <f t="shared" si="14"/>
        <v>0.96655506209908348</v>
      </c>
      <c r="M39" s="177">
        <f>PRODUCT(K39:$K$39)</f>
        <v>0.999</v>
      </c>
      <c r="N39" s="177">
        <f t="shared" si="3"/>
        <v>0.93283582089552231</v>
      </c>
      <c r="O39">
        <f t="shared" si="4"/>
        <v>66.714531816010989</v>
      </c>
      <c r="P39">
        <f t="shared" si="5"/>
        <v>66.714084475251298</v>
      </c>
      <c r="S39" s="177">
        <f t="shared" si="7"/>
        <v>0.98421556923054565</v>
      </c>
      <c r="T39" s="177">
        <f t="shared" si="8"/>
        <v>1.0204430661997419</v>
      </c>
      <c r="U39">
        <f t="shared" si="9"/>
        <v>0.98421556923054565</v>
      </c>
      <c r="V39">
        <f t="shared" si="9"/>
        <v>1.0204430661997419</v>
      </c>
      <c r="W39" s="176">
        <f t="shared" si="10"/>
        <v>65.730316246780447</v>
      </c>
      <c r="X39" s="176">
        <f t="shared" si="11"/>
        <v>65.693641409051551</v>
      </c>
      <c r="Y39" s="173">
        <f t="shared" si="12"/>
        <v>1.4752641477644924E-2</v>
      </c>
      <c r="Z39" s="173">
        <f t="shared" si="12"/>
        <v>1.5295766616992133E-2</v>
      </c>
    </row>
    <row r="40" spans="1:26" x14ac:dyDescent="0.25">
      <c r="A40">
        <v>35</v>
      </c>
      <c r="B40">
        <v>60</v>
      </c>
      <c r="C40">
        <v>3.5000000000000003E-2</v>
      </c>
      <c r="D40">
        <v>1.1000000000000001</v>
      </c>
      <c r="E40">
        <v>0</v>
      </c>
      <c r="F40">
        <v>0</v>
      </c>
      <c r="G40">
        <v>0</v>
      </c>
      <c r="I40">
        <f t="shared" si="1"/>
        <v>0</v>
      </c>
      <c r="J40">
        <f t="shared" si="2"/>
        <v>0</v>
      </c>
      <c r="K40">
        <v>0.999</v>
      </c>
      <c r="L40" s="177">
        <f t="shared" si="14"/>
        <v>0.9655885070369844</v>
      </c>
      <c r="M40" s="177">
        <v>1</v>
      </c>
      <c r="N40" s="177">
        <f t="shared" si="3"/>
        <v>1</v>
      </c>
      <c r="O40">
        <f t="shared" si="4"/>
        <v>71.589567674438229</v>
      </c>
      <c r="P40">
        <f t="shared" si="5"/>
        <v>71.589087645114503</v>
      </c>
      <c r="S40" s="177">
        <f t="shared" si="7"/>
        <v>0</v>
      </c>
      <c r="T40" s="177">
        <f t="shared" si="8"/>
        <v>0</v>
      </c>
      <c r="U40">
        <f t="shared" si="9"/>
        <v>0</v>
      </c>
      <c r="V40">
        <f t="shared" si="9"/>
        <v>0</v>
      </c>
      <c r="W40" s="176">
        <f t="shared" si="10"/>
        <v>71.589567674438229</v>
      </c>
      <c r="X40" s="176">
        <f t="shared" si="11"/>
        <v>71.589087645114503</v>
      </c>
      <c r="Y40" s="173">
        <f t="shared" si="12"/>
        <v>0</v>
      </c>
      <c r="Z40" s="173">
        <f t="shared" si="12"/>
        <v>0</v>
      </c>
    </row>
    <row r="41" spans="1:26" x14ac:dyDescent="0.25">
      <c r="F41">
        <f>F39*C1</f>
        <v>71.589567674438229</v>
      </c>
      <c r="G41">
        <f>G39*C1</f>
        <v>71.589087645114503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TOC</vt:lpstr>
      <vt:lpstr>Tier.param</vt:lpstr>
      <vt:lpstr>Tiers</vt:lpstr>
      <vt:lpstr>KeyVars</vt:lpstr>
      <vt:lpstr>FundingPolicy</vt:lpstr>
      <vt:lpstr>Assumptions</vt:lpstr>
      <vt:lpstr>SalaryGrowth</vt:lpstr>
      <vt:lpstr>calibSalgrowth</vt:lpstr>
      <vt:lpstr>calibSalgrowth (2)</vt:lpstr>
      <vt:lpstr>calibSalgrowth (3)</vt:lpstr>
      <vt:lpstr>Init_amort</vt:lpstr>
      <vt:lpstr>Init_unrecReturn</vt:lpstr>
      <vt:lpstr>External_Fund</vt:lpstr>
      <vt:lpstr>Ret_sum</vt:lpstr>
      <vt:lpstr>Ret_dec</vt:lpstr>
      <vt:lpstr>Term_sum</vt:lpstr>
      <vt:lpstr>Term_dec1</vt:lpstr>
      <vt:lpstr>Term_dec2</vt:lpstr>
      <vt:lpstr>Disb_sum</vt:lpstr>
      <vt:lpstr>Disb_dec</vt:lpstr>
      <vt:lpstr>Death_sum</vt:lpstr>
      <vt:lpstr>Death_decAct</vt:lpstr>
      <vt:lpstr>Death_decRet</vt:lpstr>
      <vt:lpstr>Fiscal</vt:lpstr>
      <vt:lpstr>Fiscal2</vt:lpstr>
      <vt:lpstr>Options</vt:lpstr>
      <vt:lpstr>GASBcashflow</vt:lpstr>
      <vt:lpstr>detective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2018-09-12T19:03:02Z</dcterms:modified>
</cp:coreProperties>
</file>