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Model_NCTSERS\Data_inputs\"/>
    </mc:Choice>
  </mc:AlternateContent>
  <bookViews>
    <workbookView xWindow="0" yWindow="0" windowWidth="28800" windowHeight="14010" tabRatio="853" firstSheet="4" activeTab="9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calibSalgrowth" sheetId="41" r:id="rId8"/>
    <sheet name="calibSalgrowth (2)" sheetId="42" r:id="rId9"/>
    <sheet name="calibSalgrowth (3)" sheetId="43" r:id="rId10"/>
    <sheet name="Init_amort" sheetId="18" r:id="rId11"/>
    <sheet name="Init_unrecReturn" sheetId="27" r:id="rId12"/>
    <sheet name="External_Fund" sheetId="19" r:id="rId13"/>
    <sheet name="Ret_sum" sheetId="12" r:id="rId14"/>
    <sheet name="Ret_dec" sheetId="9" r:id="rId15"/>
    <sheet name="Term_sum" sheetId="15" r:id="rId16"/>
    <sheet name="Term_dec1" sheetId="8" r:id="rId17"/>
    <sheet name="Term_dec2" sheetId="37" r:id="rId18"/>
    <sheet name="Disb_sum" sheetId="16" r:id="rId19"/>
    <sheet name="Disb_dec" sheetId="10" r:id="rId20"/>
    <sheet name="Death_sum" sheetId="17" r:id="rId21"/>
    <sheet name="Death_decAct" sheetId="35" r:id="rId22"/>
    <sheet name="Death_decRet" sheetId="5" r:id="rId23"/>
    <sheet name="Fiscal" sheetId="28" r:id="rId24"/>
    <sheet name="Fiscal2" sheetId="38" r:id="rId25"/>
    <sheet name="Options" sheetId="36" r:id="rId26"/>
    <sheet name="GASBcashflow" sheetId="39" r:id="rId27"/>
    <sheet name="detective" sheetId="40" r:id="rId2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43" l="1"/>
  <c r="N39" i="43"/>
  <c r="M39" i="43"/>
  <c r="E39" i="43"/>
  <c r="N38" i="43"/>
  <c r="M38" i="43"/>
  <c r="E38" i="43"/>
  <c r="N37" i="43"/>
  <c r="M37" i="43"/>
  <c r="E37" i="43"/>
  <c r="N36" i="43"/>
  <c r="M36" i="43"/>
  <c r="E36" i="43"/>
  <c r="N35" i="43"/>
  <c r="M35" i="43"/>
  <c r="E35" i="43"/>
  <c r="N34" i="43"/>
  <c r="M34" i="43"/>
  <c r="E34" i="43"/>
  <c r="N33" i="43"/>
  <c r="M33" i="43"/>
  <c r="E33" i="43"/>
  <c r="N32" i="43"/>
  <c r="M32" i="43"/>
  <c r="E32" i="43"/>
  <c r="N31" i="43"/>
  <c r="M31" i="43"/>
  <c r="E31" i="43"/>
  <c r="N30" i="43"/>
  <c r="M30" i="43"/>
  <c r="E30" i="43"/>
  <c r="N29" i="43"/>
  <c r="M29" i="43"/>
  <c r="E29" i="43"/>
  <c r="N28" i="43"/>
  <c r="M28" i="43"/>
  <c r="E28" i="43"/>
  <c r="N27" i="43"/>
  <c r="M27" i="43"/>
  <c r="E27" i="43"/>
  <c r="N26" i="43"/>
  <c r="M26" i="43"/>
  <c r="E26" i="43"/>
  <c r="N25" i="43"/>
  <c r="M25" i="43"/>
  <c r="E25" i="43"/>
  <c r="N24" i="43"/>
  <c r="M24" i="43"/>
  <c r="E24" i="43"/>
  <c r="N23" i="43"/>
  <c r="M23" i="43"/>
  <c r="E23" i="43"/>
  <c r="N22" i="43"/>
  <c r="M22" i="43"/>
  <c r="E22" i="43"/>
  <c r="N21" i="43"/>
  <c r="M21" i="43"/>
  <c r="E21" i="43"/>
  <c r="N20" i="43"/>
  <c r="M20" i="43"/>
  <c r="E20" i="43"/>
  <c r="N19" i="43"/>
  <c r="M19" i="43"/>
  <c r="E19" i="43"/>
  <c r="N18" i="43"/>
  <c r="M18" i="43"/>
  <c r="E18" i="43"/>
  <c r="N17" i="43"/>
  <c r="M17" i="43"/>
  <c r="E17" i="43"/>
  <c r="N16" i="43"/>
  <c r="M16" i="43"/>
  <c r="E16" i="43"/>
  <c r="N15" i="43"/>
  <c r="M15" i="43"/>
  <c r="E15" i="43"/>
  <c r="N14" i="43"/>
  <c r="M14" i="43"/>
  <c r="E14" i="43"/>
  <c r="N13" i="43"/>
  <c r="M13" i="43"/>
  <c r="E13" i="43"/>
  <c r="N12" i="43"/>
  <c r="M12" i="43"/>
  <c r="E12" i="43"/>
  <c r="N11" i="43"/>
  <c r="M11" i="43"/>
  <c r="E11" i="43"/>
  <c r="N10" i="43"/>
  <c r="M10" i="43"/>
  <c r="E10" i="43"/>
  <c r="N9" i="43"/>
  <c r="M9" i="43"/>
  <c r="E9" i="43"/>
  <c r="N8" i="43"/>
  <c r="M8" i="43"/>
  <c r="E8" i="43"/>
  <c r="N7" i="43"/>
  <c r="M7" i="43"/>
  <c r="E7" i="43"/>
  <c r="N6" i="43"/>
  <c r="M6" i="43"/>
  <c r="L6" i="43"/>
  <c r="L7" i="43" s="1"/>
  <c r="L8" i="43" s="1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2" i="43" s="1"/>
  <c r="L23" i="43" s="1"/>
  <c r="L24" i="43" s="1"/>
  <c r="L25" i="43" s="1"/>
  <c r="L26" i="43" s="1"/>
  <c r="L27" i="43" s="1"/>
  <c r="L28" i="43" s="1"/>
  <c r="L29" i="43" s="1"/>
  <c r="L30" i="43" s="1"/>
  <c r="L31" i="43" s="1"/>
  <c r="L32" i="43" s="1"/>
  <c r="L33" i="43" s="1"/>
  <c r="L34" i="43" s="1"/>
  <c r="L35" i="43" s="1"/>
  <c r="L36" i="43" s="1"/>
  <c r="L37" i="43" s="1"/>
  <c r="L38" i="43" s="1"/>
  <c r="L39" i="43" s="1"/>
  <c r="L40" i="43" s="1"/>
  <c r="F6" i="43"/>
  <c r="F7" i="43" s="1"/>
  <c r="E6" i="43"/>
  <c r="N5" i="43"/>
  <c r="M5" i="43"/>
  <c r="J5" i="43"/>
  <c r="I5" i="43"/>
  <c r="E5" i="43"/>
  <c r="G6" i="43" s="1"/>
  <c r="G2" i="43"/>
  <c r="J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5" i="42"/>
  <c r="G6" i="42" s="1"/>
  <c r="N40" i="42"/>
  <c r="N39" i="42"/>
  <c r="M39" i="42"/>
  <c r="N38" i="42"/>
  <c r="M38" i="42"/>
  <c r="N37" i="42"/>
  <c r="M37" i="42"/>
  <c r="N36" i="42"/>
  <c r="M36" i="42"/>
  <c r="N35" i="42"/>
  <c r="M35" i="42"/>
  <c r="N34" i="42"/>
  <c r="M34" i="42"/>
  <c r="N33" i="42"/>
  <c r="M33" i="42"/>
  <c r="N32" i="42"/>
  <c r="M32" i="42"/>
  <c r="N31" i="42"/>
  <c r="M31" i="42"/>
  <c r="N30" i="42"/>
  <c r="M30" i="42"/>
  <c r="N29" i="42"/>
  <c r="M29" i="42"/>
  <c r="N28" i="42"/>
  <c r="M28" i="42"/>
  <c r="N27" i="42"/>
  <c r="M27" i="42"/>
  <c r="N26" i="42"/>
  <c r="M26" i="42"/>
  <c r="N25" i="42"/>
  <c r="M25" i="42"/>
  <c r="N24" i="42"/>
  <c r="M24" i="42"/>
  <c r="N23" i="42"/>
  <c r="M23" i="42"/>
  <c r="N22" i="42"/>
  <c r="M22" i="42"/>
  <c r="N21" i="42"/>
  <c r="M21" i="42"/>
  <c r="N20" i="42"/>
  <c r="M20" i="42"/>
  <c r="N19" i="42"/>
  <c r="M19" i="42"/>
  <c r="N18" i="42"/>
  <c r="M18" i="42"/>
  <c r="N17" i="42"/>
  <c r="M17" i="42"/>
  <c r="N16" i="42"/>
  <c r="M16" i="42"/>
  <c r="N15" i="42"/>
  <c r="M15" i="42"/>
  <c r="N14" i="42"/>
  <c r="M14" i="42"/>
  <c r="N13" i="42"/>
  <c r="M13" i="42"/>
  <c r="N12" i="42"/>
  <c r="M12" i="42"/>
  <c r="N11" i="42"/>
  <c r="M11" i="42"/>
  <c r="N10" i="42"/>
  <c r="M10" i="42"/>
  <c r="N9" i="42"/>
  <c r="M9" i="42"/>
  <c r="N8" i="42"/>
  <c r="M8" i="42"/>
  <c r="N7" i="42"/>
  <c r="M7" i="42"/>
  <c r="N6" i="42"/>
  <c r="M6" i="42"/>
  <c r="L6" i="42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L40" i="42" s="1"/>
  <c r="I40" i="42" s="1"/>
  <c r="F6" i="42"/>
  <c r="F7" i="42" s="1"/>
  <c r="N5" i="42"/>
  <c r="M5" i="42"/>
  <c r="I5" i="42"/>
  <c r="G2" i="42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5" i="41"/>
  <c r="N6" i="41"/>
  <c r="N7" i="41"/>
  <c r="N8" i="41"/>
  <c r="N9" i="41"/>
  <c r="N10" i="41"/>
  <c r="N11" i="41"/>
  <c r="N12" i="41"/>
  <c r="N13" i="41"/>
  <c r="N14" i="41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5" i="41"/>
  <c r="F2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D41" i="41"/>
  <c r="J5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6" i="41"/>
  <c r="E5" i="41"/>
  <c r="G7" i="4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6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5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6" i="41"/>
  <c r="H5" i="41"/>
  <c r="D6" i="4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5" i="41" s="1"/>
  <c r="D36" i="41" s="1"/>
  <c r="D37" i="41" s="1"/>
  <c r="D38" i="41" s="1"/>
  <c r="D39" i="41" s="1"/>
  <c r="I40" i="43" l="1"/>
  <c r="J40" i="43"/>
  <c r="J6" i="43"/>
  <c r="G7" i="43"/>
  <c r="F8" i="43"/>
  <c r="I7" i="43"/>
  <c r="I6" i="43"/>
  <c r="G7" i="42"/>
  <c r="J6" i="42"/>
  <c r="F8" i="42"/>
  <c r="I7" i="42"/>
  <c r="I6" i="42"/>
  <c r="E40" i="41"/>
  <c r="K5" i="41" s="1"/>
  <c r="F1" i="41" s="1"/>
  <c r="E27" i="41"/>
  <c r="E34" i="41"/>
  <c r="E33" i="41"/>
  <c r="E32" i="41"/>
  <c r="E35" i="41"/>
  <c r="E39" i="41"/>
  <c r="E31" i="41"/>
  <c r="E26" i="41"/>
  <c r="E38" i="41"/>
  <c r="E30" i="41"/>
  <c r="E37" i="41"/>
  <c r="E29" i="41"/>
  <c r="E36" i="41"/>
  <c r="E28" i="41"/>
  <c r="F9" i="43" l="1"/>
  <c r="I8" i="43"/>
  <c r="G8" i="43"/>
  <c r="J7" i="43"/>
  <c r="G8" i="42"/>
  <c r="J8" i="42" s="1"/>
  <c r="J7" i="42"/>
  <c r="I8" i="42"/>
  <c r="F9" i="42"/>
  <c r="L6" i="41"/>
  <c r="M5" i="41" s="1"/>
  <c r="L14" i="41"/>
  <c r="L22" i="41"/>
  <c r="L7" i="41"/>
  <c r="L15" i="41"/>
  <c r="L23" i="41"/>
  <c r="L31" i="41"/>
  <c r="L39" i="41"/>
  <c r="M37" i="41" s="1"/>
  <c r="L18" i="41"/>
  <c r="M18" i="41" s="1"/>
  <c r="L27" i="41"/>
  <c r="L38" i="41"/>
  <c r="L8" i="41"/>
  <c r="L16" i="41"/>
  <c r="L24" i="41"/>
  <c r="L32" i="41"/>
  <c r="L40" i="41"/>
  <c r="L26" i="41"/>
  <c r="M26" i="41" s="1"/>
  <c r="L35" i="41"/>
  <c r="L9" i="41"/>
  <c r="L17" i="41"/>
  <c r="L25" i="41"/>
  <c r="L33" i="41"/>
  <c r="L10" i="41"/>
  <c r="L19" i="41"/>
  <c r="L34" i="41"/>
  <c r="M32" i="41" s="1"/>
  <c r="L11" i="41"/>
  <c r="L12" i="41"/>
  <c r="L20" i="41"/>
  <c r="L28" i="41"/>
  <c r="L36" i="41"/>
  <c r="L13" i="41"/>
  <c r="M13" i="41" s="1"/>
  <c r="L21" i="41"/>
  <c r="L29" i="41"/>
  <c r="M27" i="41" s="1"/>
  <c r="L37" i="41"/>
  <c r="L30" i="41"/>
  <c r="L5" i="41"/>
  <c r="M40" i="41"/>
  <c r="M16" i="41"/>
  <c r="G9" i="43" l="1"/>
  <c r="J8" i="43"/>
  <c r="F10" i="43"/>
  <c r="I9" i="43"/>
  <c r="G9" i="42"/>
  <c r="F10" i="42"/>
  <c r="I9" i="42"/>
  <c r="M31" i="41"/>
  <c r="M28" i="41"/>
  <c r="M24" i="41"/>
  <c r="M9" i="41"/>
  <c r="M29" i="41"/>
  <c r="M10" i="41"/>
  <c r="M38" i="41"/>
  <c r="M35" i="41"/>
  <c r="M11" i="41"/>
  <c r="M8" i="41"/>
  <c r="M19" i="41"/>
  <c r="M7" i="41"/>
  <c r="M36" i="41"/>
  <c r="M39" i="41"/>
  <c r="M33" i="41"/>
  <c r="M30" i="41"/>
  <c r="M25" i="41"/>
  <c r="M22" i="41"/>
  <c r="M23" i="41"/>
  <c r="M15" i="41"/>
  <c r="M34" i="41"/>
  <c r="M20" i="41"/>
  <c r="M21" i="41"/>
  <c r="M17" i="41"/>
  <c r="M12" i="41"/>
  <c r="M14" i="41"/>
  <c r="M6" i="41"/>
  <c r="F11" i="43" l="1"/>
  <c r="I10" i="43"/>
  <c r="G10" i="43"/>
  <c r="J9" i="43"/>
  <c r="G10" i="42"/>
  <c r="J9" i="42"/>
  <c r="F11" i="42"/>
  <c r="I10" i="42"/>
  <c r="G11" i="43" l="1"/>
  <c r="J10" i="43"/>
  <c r="F12" i="43"/>
  <c r="I11" i="43"/>
  <c r="G11" i="42"/>
  <c r="J10" i="42"/>
  <c r="F12" i="42"/>
  <c r="I11" i="42"/>
  <c r="G12" i="43" l="1"/>
  <c r="J11" i="43"/>
  <c r="F13" i="43"/>
  <c r="I12" i="43"/>
  <c r="G12" i="42"/>
  <c r="J11" i="42"/>
  <c r="I12" i="42"/>
  <c r="F13" i="42"/>
  <c r="F14" i="43" l="1"/>
  <c r="I13" i="43"/>
  <c r="G13" i="43"/>
  <c r="J12" i="43"/>
  <c r="G13" i="42"/>
  <c r="J12" i="42"/>
  <c r="F14" i="42"/>
  <c r="I13" i="42"/>
  <c r="G14" i="43" l="1"/>
  <c r="J13" i="43"/>
  <c r="F15" i="43"/>
  <c r="I14" i="43"/>
  <c r="G14" i="42"/>
  <c r="J13" i="42"/>
  <c r="F15" i="42"/>
  <c r="I14" i="42"/>
  <c r="G15" i="43" l="1"/>
  <c r="J14" i="43"/>
  <c r="F16" i="43"/>
  <c r="I15" i="43"/>
  <c r="G15" i="42"/>
  <c r="J14" i="42"/>
  <c r="F16" i="42"/>
  <c r="I15" i="42"/>
  <c r="F17" i="43" l="1"/>
  <c r="I16" i="43"/>
  <c r="G16" i="43"/>
  <c r="J15" i="43"/>
  <c r="G16" i="42"/>
  <c r="J15" i="42"/>
  <c r="I16" i="42"/>
  <c r="F17" i="42"/>
  <c r="G17" i="43" l="1"/>
  <c r="J16" i="43"/>
  <c r="F18" i="43"/>
  <c r="I17" i="43"/>
  <c r="G17" i="42"/>
  <c r="J16" i="42"/>
  <c r="F18" i="42"/>
  <c r="I17" i="42"/>
  <c r="M8" i="39"/>
  <c r="L13" i="39"/>
  <c r="L8" i="39"/>
  <c r="G18" i="43" l="1"/>
  <c r="J17" i="43"/>
  <c r="F19" i="43"/>
  <c r="I18" i="43"/>
  <c r="G18" i="42"/>
  <c r="J17" i="42"/>
  <c r="F19" i="42"/>
  <c r="I18" i="42"/>
  <c r="G19" i="43" l="1"/>
  <c r="J18" i="43"/>
  <c r="F20" i="43"/>
  <c r="I19" i="43"/>
  <c r="G19" i="42"/>
  <c r="J18" i="42"/>
  <c r="F20" i="42"/>
  <c r="I19" i="42"/>
  <c r="F21" i="43" l="1"/>
  <c r="I20" i="43"/>
  <c r="G20" i="43"/>
  <c r="J19" i="43"/>
  <c r="G20" i="42"/>
  <c r="J19" i="42"/>
  <c r="I20" i="42"/>
  <c r="F21" i="42"/>
  <c r="G21" i="43" l="1"/>
  <c r="J20" i="43"/>
  <c r="F22" i="43"/>
  <c r="I21" i="43"/>
  <c r="G21" i="42"/>
  <c r="J20" i="42"/>
  <c r="F22" i="42"/>
  <c r="I21" i="42"/>
  <c r="G22" i="43" l="1"/>
  <c r="J21" i="43"/>
  <c r="F23" i="43"/>
  <c r="I22" i="43"/>
  <c r="G22" i="42"/>
  <c r="J21" i="42"/>
  <c r="F23" i="42"/>
  <c r="I22" i="42"/>
  <c r="G23" i="43" l="1"/>
  <c r="J22" i="43"/>
  <c r="F24" i="43"/>
  <c r="I23" i="43"/>
  <c r="G23" i="42"/>
  <c r="J22" i="42"/>
  <c r="F24" i="42"/>
  <c r="I23" i="42"/>
  <c r="F25" i="43" l="1"/>
  <c r="I24" i="43"/>
  <c r="G24" i="43"/>
  <c r="J23" i="43"/>
  <c r="G24" i="42"/>
  <c r="J23" i="42"/>
  <c r="F25" i="42"/>
  <c r="I24" i="42"/>
  <c r="F26" i="43" l="1"/>
  <c r="I25" i="43"/>
  <c r="G25" i="43"/>
  <c r="J24" i="43"/>
  <c r="G25" i="42"/>
  <c r="J24" i="42"/>
  <c r="F26" i="42"/>
  <c r="I25" i="42"/>
  <c r="F27" i="43" l="1"/>
  <c r="I26" i="43"/>
  <c r="G26" i="43"/>
  <c r="J25" i="43"/>
  <c r="G26" i="42"/>
  <c r="J25" i="42"/>
  <c r="F27" i="42"/>
  <c r="I26" i="42"/>
  <c r="F28" i="43" l="1"/>
  <c r="I27" i="43"/>
  <c r="G27" i="43"/>
  <c r="J26" i="43"/>
  <c r="G27" i="42"/>
  <c r="J26" i="42"/>
  <c r="F28" i="42"/>
  <c r="I27" i="42"/>
  <c r="G28" i="43" l="1"/>
  <c r="J27" i="43"/>
  <c r="F29" i="43"/>
  <c r="I28" i="43"/>
  <c r="G28" i="42"/>
  <c r="J27" i="42"/>
  <c r="I28" i="42"/>
  <c r="F29" i="42"/>
  <c r="G29" i="43" l="1"/>
  <c r="J28" i="43"/>
  <c r="F30" i="43"/>
  <c r="I29" i="43"/>
  <c r="G29" i="42"/>
  <c r="J28" i="42"/>
  <c r="F30" i="42"/>
  <c r="I29" i="42"/>
  <c r="G30" i="43" l="1"/>
  <c r="J29" i="43"/>
  <c r="F31" i="43"/>
  <c r="I30" i="43"/>
  <c r="G30" i="42"/>
  <c r="J29" i="42"/>
  <c r="F31" i="42"/>
  <c r="I30" i="42"/>
  <c r="G31" i="43" l="1"/>
  <c r="J30" i="43"/>
  <c r="F32" i="43"/>
  <c r="I31" i="43"/>
  <c r="G31" i="42"/>
  <c r="J30" i="42"/>
  <c r="F32" i="42"/>
  <c r="I31" i="42"/>
  <c r="F80" i="38"/>
  <c r="E9" i="38"/>
  <c r="F9" i="38"/>
  <c r="G9" i="38"/>
  <c r="H9" i="38"/>
  <c r="E10" i="38"/>
  <c r="F10" i="38"/>
  <c r="G10" i="38"/>
  <c r="H10" i="38"/>
  <c r="D9" i="38"/>
  <c r="D10" i="38"/>
  <c r="C10" i="38"/>
  <c r="C9" i="38"/>
  <c r="F33" i="43" l="1"/>
  <c r="I32" i="43"/>
  <c r="G32" i="43"/>
  <c r="J31" i="43"/>
  <c r="G32" i="42"/>
  <c r="J31" i="42"/>
  <c r="I32" i="42"/>
  <c r="F33" i="42"/>
  <c r="D69" i="32"/>
  <c r="F34" i="43" l="1"/>
  <c r="I33" i="43"/>
  <c r="G33" i="43"/>
  <c r="J32" i="43"/>
  <c r="G33" i="42"/>
  <c r="J32" i="42"/>
  <c r="F34" i="42"/>
  <c r="I33" i="42"/>
  <c r="F66" i="32"/>
  <c r="F35" i="43" l="1"/>
  <c r="I34" i="43"/>
  <c r="G34" i="43"/>
  <c r="J33" i="43"/>
  <c r="G34" i="42"/>
  <c r="J33" i="42"/>
  <c r="F35" i="42"/>
  <c r="I34" i="42"/>
  <c r="C8" i="27"/>
  <c r="C9" i="27"/>
  <c r="C10" i="27"/>
  <c r="C7" i="27"/>
  <c r="D9" i="27"/>
  <c r="D8" i="27"/>
  <c r="D7" i="27"/>
  <c r="E10" i="27"/>
  <c r="E9" i="27"/>
  <c r="E8" i="27"/>
  <c r="E7" i="27"/>
  <c r="F36" i="43" l="1"/>
  <c r="I35" i="43"/>
  <c r="J34" i="43"/>
  <c r="G35" i="43"/>
  <c r="G35" i="42"/>
  <c r="J34" i="42"/>
  <c r="F36" i="42"/>
  <c r="I35" i="42"/>
  <c r="C20" i="5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G36" i="43" l="1"/>
  <c r="J35" i="43"/>
  <c r="F37" i="43"/>
  <c r="I36" i="43"/>
  <c r="G36" i="42"/>
  <c r="J35" i="42"/>
  <c r="I36" i="42"/>
  <c r="F37" i="42"/>
  <c r="D20" i="8"/>
  <c r="D21" i="8" s="1"/>
  <c r="D19" i="8"/>
  <c r="D18" i="8"/>
  <c r="C18" i="8"/>
  <c r="C19" i="8"/>
  <c r="C20" i="8"/>
  <c r="C21" i="8"/>
  <c r="C17" i="8"/>
  <c r="G37" i="43" l="1"/>
  <c r="J36" i="43"/>
  <c r="F38" i="43"/>
  <c r="I37" i="43"/>
  <c r="G37" i="42"/>
  <c r="J36" i="42"/>
  <c r="F38" i="42"/>
  <c r="I37" i="42"/>
  <c r="G60" i="32"/>
  <c r="G38" i="43" l="1"/>
  <c r="J37" i="43"/>
  <c r="F39" i="43"/>
  <c r="I38" i="43"/>
  <c r="G38" i="42"/>
  <c r="J37" i="42"/>
  <c r="F39" i="42"/>
  <c r="I38" i="42"/>
  <c r="C19" i="6"/>
  <c r="B19" i="6"/>
  <c r="J38" i="43" l="1"/>
  <c r="G39" i="43"/>
  <c r="O36" i="43"/>
  <c r="O28" i="43"/>
  <c r="F41" i="43"/>
  <c r="O39" i="43"/>
  <c r="O35" i="43"/>
  <c r="O31" i="43"/>
  <c r="O27" i="43"/>
  <c r="O23" i="43"/>
  <c r="O19" i="43"/>
  <c r="O15" i="43"/>
  <c r="O11" i="43"/>
  <c r="O7" i="43"/>
  <c r="O40" i="43"/>
  <c r="O38" i="43"/>
  <c r="O34" i="43"/>
  <c r="O30" i="43"/>
  <c r="O26" i="43"/>
  <c r="O22" i="43"/>
  <c r="O18" i="43"/>
  <c r="O14" i="43"/>
  <c r="O10" i="43"/>
  <c r="O6" i="43"/>
  <c r="O32" i="43"/>
  <c r="O24" i="43"/>
  <c r="O16" i="43"/>
  <c r="O12" i="43"/>
  <c r="O8" i="43"/>
  <c r="O20" i="43"/>
  <c r="O37" i="43"/>
  <c r="O33" i="43"/>
  <c r="O29" i="43"/>
  <c r="O25" i="43"/>
  <c r="O21" i="43"/>
  <c r="O17" i="43"/>
  <c r="O13" i="43"/>
  <c r="O9" i="43"/>
  <c r="I39" i="43"/>
  <c r="Q5" i="43" s="1"/>
  <c r="O5" i="43"/>
  <c r="O13" i="42"/>
  <c r="O21" i="42"/>
  <c r="O29" i="42"/>
  <c r="O37" i="42"/>
  <c r="O6" i="42"/>
  <c r="O14" i="42"/>
  <c r="O22" i="42"/>
  <c r="O30" i="42"/>
  <c r="O38" i="42"/>
  <c r="O7" i="42"/>
  <c r="O15" i="42"/>
  <c r="O23" i="42"/>
  <c r="O31" i="42"/>
  <c r="O39" i="42"/>
  <c r="O8" i="42"/>
  <c r="O16" i="42"/>
  <c r="O24" i="42"/>
  <c r="O32" i="42"/>
  <c r="O40" i="42"/>
  <c r="O9" i="42"/>
  <c r="O17" i="42"/>
  <c r="O25" i="42"/>
  <c r="O33" i="42"/>
  <c r="O5" i="42"/>
  <c r="O20" i="42"/>
  <c r="O10" i="42"/>
  <c r="O18" i="42"/>
  <c r="O26" i="42"/>
  <c r="O34" i="42"/>
  <c r="O12" i="42"/>
  <c r="O28" i="42"/>
  <c r="O36" i="42"/>
  <c r="O11" i="42"/>
  <c r="O19" i="42"/>
  <c r="O27" i="42"/>
  <c r="O35" i="42"/>
  <c r="G39" i="42"/>
  <c r="J38" i="42"/>
  <c r="F41" i="42"/>
  <c r="I39" i="42"/>
  <c r="Q5" i="42" s="1"/>
  <c r="Q6" i="36"/>
  <c r="Q7" i="36"/>
  <c r="Q8" i="36"/>
  <c r="Q9" i="36"/>
  <c r="Q10" i="36"/>
  <c r="Q5" i="36"/>
  <c r="P6" i="36"/>
  <c r="P7" i="36"/>
  <c r="P8" i="36"/>
  <c r="P9" i="36"/>
  <c r="P10" i="36"/>
  <c r="P5" i="36"/>
  <c r="G41" i="43" l="1"/>
  <c r="P39" i="43"/>
  <c r="P35" i="43"/>
  <c r="P31" i="43"/>
  <c r="P27" i="43"/>
  <c r="P23" i="43"/>
  <c r="P19" i="43"/>
  <c r="P15" i="43"/>
  <c r="P11" i="43"/>
  <c r="P7" i="43"/>
  <c r="P40" i="43"/>
  <c r="P38" i="43"/>
  <c r="P34" i="43"/>
  <c r="P30" i="43"/>
  <c r="P26" i="43"/>
  <c r="P22" i="43"/>
  <c r="P18" i="43"/>
  <c r="P14" i="43"/>
  <c r="P10" i="43"/>
  <c r="P6" i="43"/>
  <c r="P37" i="43"/>
  <c r="P33" i="43"/>
  <c r="P29" i="43"/>
  <c r="P25" i="43"/>
  <c r="P21" i="43"/>
  <c r="P17" i="43"/>
  <c r="P13" i="43"/>
  <c r="P9" i="43"/>
  <c r="J39" i="43"/>
  <c r="R5" i="43" s="1"/>
  <c r="P36" i="43"/>
  <c r="P32" i="43"/>
  <c r="P28" i="43"/>
  <c r="P24" i="43"/>
  <c r="P20" i="43"/>
  <c r="P16" i="43"/>
  <c r="P12" i="43"/>
  <c r="P8" i="43"/>
  <c r="P5" i="43"/>
  <c r="G1" i="43"/>
  <c r="P6" i="42"/>
  <c r="P14" i="42"/>
  <c r="P22" i="42"/>
  <c r="P30" i="42"/>
  <c r="P38" i="42"/>
  <c r="P7" i="42"/>
  <c r="P15" i="42"/>
  <c r="P23" i="42"/>
  <c r="P31" i="42"/>
  <c r="P39" i="42"/>
  <c r="P8" i="42"/>
  <c r="P16" i="42"/>
  <c r="P24" i="42"/>
  <c r="P32" i="42"/>
  <c r="P40" i="42"/>
  <c r="P37" i="42"/>
  <c r="P9" i="42"/>
  <c r="P17" i="42"/>
  <c r="P25" i="42"/>
  <c r="P33" i="42"/>
  <c r="P5" i="42"/>
  <c r="P29" i="42"/>
  <c r="P10" i="42"/>
  <c r="P18" i="42"/>
  <c r="P26" i="42"/>
  <c r="P34" i="42"/>
  <c r="P11" i="42"/>
  <c r="P19" i="42"/>
  <c r="P27" i="42"/>
  <c r="P35" i="42"/>
  <c r="P21" i="42"/>
  <c r="P12" i="42"/>
  <c r="P20" i="42"/>
  <c r="P28" i="42"/>
  <c r="P36" i="42"/>
  <c r="P13" i="42"/>
  <c r="J40" i="42"/>
  <c r="J39" i="42"/>
  <c r="R5" i="42" s="1"/>
  <c r="J1" i="42" s="1"/>
  <c r="G41" i="42"/>
  <c r="G1" i="42"/>
  <c r="S40" i="43" l="1"/>
  <c r="U40" i="43" s="1"/>
  <c r="S5" i="43"/>
  <c r="S7" i="43"/>
  <c r="S6" i="43"/>
  <c r="U6" i="43" s="1"/>
  <c r="S8" i="43"/>
  <c r="S9" i="43"/>
  <c r="S10" i="43"/>
  <c r="S11" i="43"/>
  <c r="S12" i="43"/>
  <c r="S13" i="43"/>
  <c r="S14" i="43"/>
  <c r="S15" i="43"/>
  <c r="U15" i="43" s="1"/>
  <c r="S16" i="43"/>
  <c r="S17" i="43"/>
  <c r="S18" i="43"/>
  <c r="S19" i="43"/>
  <c r="S20" i="43"/>
  <c r="S21" i="43"/>
  <c r="S22" i="43"/>
  <c r="S23" i="43"/>
  <c r="U23" i="43" s="1"/>
  <c r="S24" i="43"/>
  <c r="S25" i="43"/>
  <c r="S26" i="43"/>
  <c r="S27" i="43"/>
  <c r="S28" i="43"/>
  <c r="S29" i="43"/>
  <c r="S30" i="43"/>
  <c r="S31" i="43"/>
  <c r="U31" i="43" s="1"/>
  <c r="S32" i="43"/>
  <c r="S33" i="43"/>
  <c r="S34" i="43"/>
  <c r="S35" i="43"/>
  <c r="S36" i="43"/>
  <c r="S37" i="43"/>
  <c r="S38" i="43"/>
  <c r="S39" i="43"/>
  <c r="U39" i="43" s="1"/>
  <c r="J1" i="43"/>
  <c r="T6" i="42"/>
  <c r="T40" i="42"/>
  <c r="V40" i="42" s="1"/>
  <c r="T5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26" i="42"/>
  <c r="T27" i="42"/>
  <c r="V27" i="42" s="1"/>
  <c r="T28" i="42"/>
  <c r="T29" i="42"/>
  <c r="T30" i="42"/>
  <c r="T31" i="42"/>
  <c r="T32" i="42"/>
  <c r="T33" i="42"/>
  <c r="T34" i="42"/>
  <c r="T35" i="42"/>
  <c r="V35" i="42" s="1"/>
  <c r="T36" i="42"/>
  <c r="T37" i="42"/>
  <c r="T38" i="42"/>
  <c r="T39" i="42"/>
  <c r="S8" i="42"/>
  <c r="S16" i="42"/>
  <c r="S24" i="42"/>
  <c r="S32" i="42"/>
  <c r="S40" i="42"/>
  <c r="U40" i="42" s="1"/>
  <c r="S9" i="42"/>
  <c r="S17" i="42"/>
  <c r="S25" i="42"/>
  <c r="S33" i="42"/>
  <c r="S21" i="42"/>
  <c r="S7" i="42"/>
  <c r="S10" i="42"/>
  <c r="S18" i="42"/>
  <c r="S26" i="42"/>
  <c r="S34" i="42"/>
  <c r="S13" i="42"/>
  <c r="S11" i="42"/>
  <c r="S19" i="42"/>
  <c r="S27" i="42"/>
  <c r="S35" i="42"/>
  <c r="S29" i="42"/>
  <c r="S12" i="42"/>
  <c r="S20" i="42"/>
  <c r="S28" i="42"/>
  <c r="S36" i="42"/>
  <c r="S37" i="42"/>
  <c r="S15" i="42"/>
  <c r="S31" i="42"/>
  <c r="S6" i="42"/>
  <c r="S14" i="42"/>
  <c r="S22" i="42"/>
  <c r="S30" i="42"/>
  <c r="S38" i="42"/>
  <c r="S23" i="42"/>
  <c r="S39" i="42"/>
  <c r="S5" i="42"/>
  <c r="Y39" i="43" l="1"/>
  <c r="W39" i="43"/>
  <c r="U38" i="43"/>
  <c r="U30" i="43"/>
  <c r="U22" i="43"/>
  <c r="U14" i="43"/>
  <c r="U7" i="43"/>
  <c r="T40" i="43"/>
  <c r="V40" i="43" s="1"/>
  <c r="T5" i="43"/>
  <c r="T6" i="43"/>
  <c r="T7" i="43"/>
  <c r="T8" i="43"/>
  <c r="T9" i="43"/>
  <c r="T10" i="43"/>
  <c r="T11" i="43"/>
  <c r="T12" i="43"/>
  <c r="V12" i="43" s="1"/>
  <c r="T13" i="43"/>
  <c r="T14" i="43"/>
  <c r="T15" i="43"/>
  <c r="T16" i="43"/>
  <c r="T17" i="43"/>
  <c r="T18" i="43"/>
  <c r="T19" i="43"/>
  <c r="T20" i="43"/>
  <c r="V20" i="43" s="1"/>
  <c r="T21" i="43"/>
  <c r="T22" i="43"/>
  <c r="T23" i="43"/>
  <c r="T24" i="43"/>
  <c r="T25" i="43"/>
  <c r="T26" i="43"/>
  <c r="T27" i="43"/>
  <c r="T28" i="43"/>
  <c r="V28" i="43" s="1"/>
  <c r="T29" i="43"/>
  <c r="T30" i="43"/>
  <c r="T31" i="43"/>
  <c r="T32" i="43"/>
  <c r="T33" i="43"/>
  <c r="T34" i="43"/>
  <c r="T35" i="43"/>
  <c r="T36" i="43"/>
  <c r="V36" i="43" s="1"/>
  <c r="T37" i="43"/>
  <c r="T38" i="43"/>
  <c r="T39" i="43"/>
  <c r="U37" i="43"/>
  <c r="U29" i="43"/>
  <c r="U21" i="43"/>
  <c r="U13" i="43"/>
  <c r="U5" i="43"/>
  <c r="Y15" i="43"/>
  <c r="W15" i="43"/>
  <c r="U36" i="43"/>
  <c r="U28" i="43"/>
  <c r="U20" i="43"/>
  <c r="U12" i="43"/>
  <c r="Y40" i="43"/>
  <c r="W40" i="43"/>
  <c r="Y6" i="43"/>
  <c r="W6" i="43"/>
  <c r="U35" i="43"/>
  <c r="U27" i="43"/>
  <c r="U19" i="43"/>
  <c r="U11" i="43"/>
  <c r="Y23" i="43"/>
  <c r="W23" i="43"/>
  <c r="U34" i="43"/>
  <c r="U26" i="43"/>
  <c r="U18" i="43"/>
  <c r="U10" i="43"/>
  <c r="Y31" i="43"/>
  <c r="W31" i="43"/>
  <c r="U33" i="43"/>
  <c r="U25" i="43"/>
  <c r="U17" i="43"/>
  <c r="U9" i="43"/>
  <c r="U32" i="43"/>
  <c r="U24" i="43"/>
  <c r="U16" i="43"/>
  <c r="U8" i="43"/>
  <c r="V19" i="42"/>
  <c r="V39" i="42"/>
  <c r="X19" i="42"/>
  <c r="Z19" i="42"/>
  <c r="Z39" i="42"/>
  <c r="X39" i="42"/>
  <c r="X27" i="42"/>
  <c r="Z27" i="42"/>
  <c r="Z40" i="42"/>
  <c r="X40" i="42"/>
  <c r="X35" i="42"/>
  <c r="Z35" i="42"/>
  <c r="V11" i="42"/>
  <c r="V34" i="42"/>
  <c r="V26" i="42"/>
  <c r="V18" i="42"/>
  <c r="V10" i="42"/>
  <c r="V33" i="42"/>
  <c r="V25" i="42"/>
  <c r="V17" i="42"/>
  <c r="V9" i="42"/>
  <c r="V32" i="42"/>
  <c r="V24" i="42"/>
  <c r="V16" i="42"/>
  <c r="V8" i="42"/>
  <c r="V31" i="42"/>
  <c r="V23" i="42"/>
  <c r="V15" i="42"/>
  <c r="V7" i="42"/>
  <c r="V30" i="42"/>
  <c r="V22" i="42"/>
  <c r="V14" i="42"/>
  <c r="V5" i="42"/>
  <c r="V37" i="42"/>
  <c r="V29" i="42"/>
  <c r="V21" i="42"/>
  <c r="V13" i="42"/>
  <c r="V38" i="42"/>
  <c r="V36" i="42"/>
  <c r="V28" i="42"/>
  <c r="V20" i="42"/>
  <c r="V12" i="42"/>
  <c r="V6" i="42"/>
  <c r="U39" i="42"/>
  <c r="Y39" i="42" s="1"/>
  <c r="U31" i="42"/>
  <c r="Y31" i="42" s="1"/>
  <c r="U30" i="42"/>
  <c r="U35" i="42"/>
  <c r="U28" i="42"/>
  <c r="U13" i="42"/>
  <c r="U22" i="42"/>
  <c r="U20" i="42"/>
  <c r="U34" i="42"/>
  <c r="U17" i="42"/>
  <c r="U14" i="42"/>
  <c r="U12" i="42"/>
  <c r="U26" i="42"/>
  <c r="U9" i="42"/>
  <c r="U25" i="42"/>
  <c r="U6" i="42"/>
  <c r="U29" i="42"/>
  <c r="U18" i="42"/>
  <c r="U10" i="42"/>
  <c r="U32" i="42"/>
  <c r="U27" i="42"/>
  <c r="U7" i="42"/>
  <c r="U24" i="42"/>
  <c r="U23" i="42"/>
  <c r="U19" i="42"/>
  <c r="U21" i="42"/>
  <c r="W21" i="42" s="1"/>
  <c r="U16" i="42"/>
  <c r="U15" i="42"/>
  <c r="U37" i="42"/>
  <c r="U38" i="42"/>
  <c r="U36" i="42"/>
  <c r="U11" i="42"/>
  <c r="U33" i="42"/>
  <c r="U8" i="42"/>
  <c r="Y40" i="42"/>
  <c r="W40" i="42"/>
  <c r="U5" i="42"/>
  <c r="Z40" i="43" l="1"/>
  <c r="X40" i="43"/>
  <c r="Y33" i="43"/>
  <c r="W33" i="43"/>
  <c r="Y13" i="43"/>
  <c r="W13" i="43"/>
  <c r="V35" i="43"/>
  <c r="V27" i="43"/>
  <c r="V19" i="43"/>
  <c r="V11" i="43"/>
  <c r="Y7" i="43"/>
  <c r="W7" i="43"/>
  <c r="Y5" i="43"/>
  <c r="W5" i="43"/>
  <c r="Y8" i="43"/>
  <c r="W8" i="43"/>
  <c r="Y11" i="43"/>
  <c r="W11" i="43"/>
  <c r="Y12" i="43"/>
  <c r="W12" i="43"/>
  <c r="Y21" i="43"/>
  <c r="W21" i="43"/>
  <c r="V34" i="43"/>
  <c r="V26" i="43"/>
  <c r="V18" i="43"/>
  <c r="V10" i="43"/>
  <c r="Y14" i="43"/>
  <c r="W14" i="43"/>
  <c r="Y16" i="43"/>
  <c r="W16" i="43"/>
  <c r="Y19" i="43"/>
  <c r="W19" i="43"/>
  <c r="Y20" i="43"/>
  <c r="W20" i="43"/>
  <c r="Y29" i="43"/>
  <c r="W29" i="43"/>
  <c r="V33" i="43"/>
  <c r="V25" i="43"/>
  <c r="V17" i="43"/>
  <c r="V9" i="43"/>
  <c r="Y22" i="43"/>
  <c r="W22" i="43"/>
  <c r="Z12" i="43"/>
  <c r="X12" i="43"/>
  <c r="Y28" i="43"/>
  <c r="W28" i="43"/>
  <c r="Y37" i="43"/>
  <c r="W37" i="43"/>
  <c r="V32" i="43"/>
  <c r="V24" i="43"/>
  <c r="V16" i="43"/>
  <c r="V8" i="43"/>
  <c r="Y30" i="43"/>
  <c r="W30" i="43"/>
  <c r="Z20" i="43"/>
  <c r="X20" i="43"/>
  <c r="Y27" i="43"/>
  <c r="W27" i="43"/>
  <c r="Y32" i="43"/>
  <c r="W32" i="43"/>
  <c r="Y18" i="43"/>
  <c r="W18" i="43"/>
  <c r="Y35" i="43"/>
  <c r="W35" i="43"/>
  <c r="Y36" i="43"/>
  <c r="W36" i="43"/>
  <c r="V39" i="43"/>
  <c r="V31" i="43"/>
  <c r="V23" i="43"/>
  <c r="V15" i="43"/>
  <c r="V7" i="43"/>
  <c r="Y38" i="43"/>
  <c r="W38" i="43"/>
  <c r="Y25" i="43"/>
  <c r="W25" i="43"/>
  <c r="Z36" i="43"/>
  <c r="X36" i="43"/>
  <c r="Y24" i="43"/>
  <c r="W24" i="43"/>
  <c r="Y9" i="43"/>
  <c r="W9" i="43"/>
  <c r="Y26" i="43"/>
  <c r="W26" i="43"/>
  <c r="V38" i="43"/>
  <c r="V30" i="43"/>
  <c r="V22" i="43"/>
  <c r="V14" i="43"/>
  <c r="V6" i="43"/>
  <c r="Z28" i="43"/>
  <c r="X28" i="43"/>
  <c r="Y10" i="43"/>
  <c r="W10" i="43"/>
  <c r="Y17" i="43"/>
  <c r="W17" i="43"/>
  <c r="Y34" i="43"/>
  <c r="W34" i="43"/>
  <c r="V37" i="43"/>
  <c r="V29" i="43"/>
  <c r="V21" i="43"/>
  <c r="V13" i="43"/>
  <c r="V5" i="43"/>
  <c r="X12" i="42"/>
  <c r="Z12" i="42"/>
  <c r="Z37" i="42"/>
  <c r="X37" i="42"/>
  <c r="Z31" i="42"/>
  <c r="X31" i="42"/>
  <c r="Z33" i="42"/>
  <c r="X33" i="42"/>
  <c r="Z8" i="42"/>
  <c r="X8" i="42"/>
  <c r="X10" i="42"/>
  <c r="Z10" i="42"/>
  <c r="Z16" i="42"/>
  <c r="X16" i="42"/>
  <c r="X18" i="42"/>
  <c r="Z18" i="42"/>
  <c r="Z5" i="42"/>
  <c r="X5" i="42"/>
  <c r="X22" i="42"/>
  <c r="Z22" i="42"/>
  <c r="Z24" i="42"/>
  <c r="X24" i="42"/>
  <c r="X26" i="42"/>
  <c r="Z26" i="42"/>
  <c r="X14" i="42"/>
  <c r="Z14" i="42"/>
  <c r="X38" i="42"/>
  <c r="Z38" i="42"/>
  <c r="X30" i="42"/>
  <c r="Z30" i="42"/>
  <c r="Z32" i="42"/>
  <c r="X32" i="42"/>
  <c r="X34" i="42"/>
  <c r="Z34" i="42"/>
  <c r="X28" i="42"/>
  <c r="Z28" i="42"/>
  <c r="Z7" i="42"/>
  <c r="X7" i="42"/>
  <c r="Z9" i="42"/>
  <c r="X9" i="42"/>
  <c r="Z11" i="42"/>
  <c r="X11" i="42"/>
  <c r="X20" i="42"/>
  <c r="Z20" i="42"/>
  <c r="X36" i="42"/>
  <c r="Z36" i="42"/>
  <c r="Z21" i="42"/>
  <c r="X21" i="42"/>
  <c r="Z15" i="42"/>
  <c r="X15" i="42"/>
  <c r="Z17" i="42"/>
  <c r="X17" i="42"/>
  <c r="Z13" i="42"/>
  <c r="X13" i="42"/>
  <c r="X6" i="42"/>
  <c r="Z6" i="42"/>
  <c r="Z29" i="42"/>
  <c r="X29" i="42"/>
  <c r="Z23" i="42"/>
  <c r="X23" i="42"/>
  <c r="Z25" i="42"/>
  <c r="X25" i="42"/>
  <c r="W39" i="42"/>
  <c r="W31" i="42"/>
  <c r="Y21" i="42"/>
  <c r="Y6" i="42"/>
  <c r="W6" i="42"/>
  <c r="Y12" i="42"/>
  <c r="W12" i="42"/>
  <c r="Y15" i="42"/>
  <c r="W15" i="42"/>
  <c r="Y17" i="42"/>
  <c r="W17" i="42"/>
  <c r="Y10" i="42"/>
  <c r="W10" i="42"/>
  <c r="Y29" i="42"/>
  <c r="W29" i="42"/>
  <c r="Y33" i="42"/>
  <c r="W33" i="42"/>
  <c r="Y18" i="42"/>
  <c r="W18" i="42"/>
  <c r="Y5" i="42"/>
  <c r="W5" i="42"/>
  <c r="Y20" i="42"/>
  <c r="W20" i="42"/>
  <c r="Y23" i="42"/>
  <c r="W23" i="42"/>
  <c r="Y28" i="42"/>
  <c r="W28" i="42"/>
  <c r="Y7" i="42"/>
  <c r="W7" i="42"/>
  <c r="Y27" i="42"/>
  <c r="W27" i="42"/>
  <c r="Y26" i="42"/>
  <c r="W26" i="42"/>
  <c r="Y36" i="42"/>
  <c r="W36" i="42"/>
  <c r="Y32" i="42"/>
  <c r="W32" i="42"/>
  <c r="Y14" i="42"/>
  <c r="W14" i="42"/>
  <c r="Y34" i="42"/>
  <c r="W34" i="42"/>
  <c r="Y22" i="42"/>
  <c r="W22" i="42"/>
  <c r="Y8" i="42"/>
  <c r="W8" i="42"/>
  <c r="Y11" i="42"/>
  <c r="W11" i="42"/>
  <c r="Y16" i="42"/>
  <c r="W16" i="42"/>
  <c r="Y37" i="42"/>
  <c r="W37" i="42"/>
  <c r="Y30" i="42"/>
  <c r="W30" i="42"/>
  <c r="Y9" i="42"/>
  <c r="W9" i="42"/>
  <c r="Y19" i="42"/>
  <c r="W19" i="42"/>
  <c r="Y13" i="42"/>
  <c r="W13" i="42"/>
  <c r="Y38" i="42"/>
  <c r="W38" i="42"/>
  <c r="Y24" i="42"/>
  <c r="W24" i="42"/>
  <c r="Y25" i="42"/>
  <c r="W25" i="42"/>
  <c r="Y35" i="42"/>
  <c r="W35" i="42"/>
  <c r="Z6" i="43" l="1"/>
  <c r="X6" i="43"/>
  <c r="Z14" i="43"/>
  <c r="X14" i="43"/>
  <c r="Z7" i="43"/>
  <c r="X7" i="43"/>
  <c r="Z17" i="43"/>
  <c r="X17" i="43"/>
  <c r="Z34" i="43"/>
  <c r="X34" i="43"/>
  <c r="Z35" i="43"/>
  <c r="X35" i="43"/>
  <c r="Z9" i="43"/>
  <c r="X9" i="43"/>
  <c r="Z22" i="43"/>
  <c r="X22" i="43"/>
  <c r="Z15" i="43"/>
  <c r="X15" i="43"/>
  <c r="Z25" i="43"/>
  <c r="X25" i="43"/>
  <c r="Z26" i="43"/>
  <c r="X26" i="43"/>
  <c r="Z5" i="43"/>
  <c r="X5" i="43"/>
  <c r="Z30" i="43"/>
  <c r="X30" i="43"/>
  <c r="Z23" i="43"/>
  <c r="X23" i="43"/>
  <c r="Z33" i="43"/>
  <c r="X33" i="43"/>
  <c r="Z13" i="43"/>
  <c r="X13" i="43"/>
  <c r="Z38" i="43"/>
  <c r="X38" i="43"/>
  <c r="Z31" i="43"/>
  <c r="X31" i="43"/>
  <c r="Z8" i="43"/>
  <c r="X8" i="43"/>
  <c r="Z21" i="43"/>
  <c r="X21" i="43"/>
  <c r="Z39" i="43"/>
  <c r="X39" i="43"/>
  <c r="Z16" i="43"/>
  <c r="X16" i="43"/>
  <c r="Z27" i="43"/>
  <c r="X27" i="43"/>
  <c r="Z29" i="43"/>
  <c r="X29" i="43"/>
  <c r="Z24" i="43"/>
  <c r="X24" i="43"/>
  <c r="Z10" i="43"/>
  <c r="X10" i="43"/>
  <c r="Z11" i="43"/>
  <c r="X11" i="43"/>
  <c r="Z37" i="43"/>
  <c r="X37" i="43"/>
  <c r="Z32" i="43"/>
  <c r="X32" i="43"/>
  <c r="Z18" i="43"/>
  <c r="X18" i="43"/>
  <c r="Z19" i="43"/>
  <c r="X19" i="43"/>
</calcChain>
</file>

<file path=xl/comments1.xml><?xml version="1.0" encoding="utf-8"?>
<comments xmlns="http://schemas.openxmlformats.org/spreadsheetml/2006/main">
  <authors>
    <author>Yimeng Yin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CAFR 2014 page n144
</t>
        </r>
      </text>
    </comment>
  </commentList>
</comments>
</file>

<file path=xl/sharedStrings.xml><?xml version="1.0" encoding="utf-8"?>
<sst xmlns="http://schemas.openxmlformats.org/spreadsheetml/2006/main" count="432" uniqueCount="286">
  <si>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</si>
  <si>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</si>
  <si>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</si>
  <si>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</si>
  <si>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</si>
  <si>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</si>
  <si>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</si>
  <si>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</si>
  <si>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</si>
  <si>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</si>
  <si>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</si>
  <si>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</si>
  <si>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</si>
  <si>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</si>
  <si>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</si>
  <si>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</si>
  <si>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</si>
  <si>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</si>
  <si>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</si>
  <si>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</si>
  <si>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</si>
  <si>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</si>
  <si>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</si>
  <si>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</si>
  <si>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</si>
  <si>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</si>
  <si>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</si>
  <si>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</si>
  <si>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</si>
  <si>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</si>
  <si>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</si>
  <si>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</si>
  <si>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</si>
  <si>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</si>
  <si>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</si>
  <si>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</si>
  <si>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</si>
  <si>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</si>
  <si>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</si>
  <si>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</si>
  <si>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</si>
  <si>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</si>
  <si>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</si>
  <si>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</si>
  <si>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</si>
  <si>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</si>
  <si>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</si>
  <si>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</si>
  <si>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</si>
  <si>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</si>
  <si>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</si>
  <si>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</si>
  <si>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</si>
  <si>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</si>
  <si>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</si>
  <si>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</si>
  <si>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</si>
  <si>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</si>
  <si>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</si>
  <si>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</si>
  <si>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</si>
  <si>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</si>
  <si>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</si>
  <si>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</si>
  <si>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</si>
  <si>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</si>
  <si>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</si>
  <si>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</si>
  <si>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</si>
  <si>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</si>
  <si>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</si>
  <si>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</si>
  <si>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</si>
  <si>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</si>
  <si>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</si>
  <si>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</si>
  <si>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</si>
  <si>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</si>
  <si>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</si>
  <si>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</si>
  <si>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</si>
  <si>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</si>
  <si>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</si>
  <si>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</si>
  <si>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</si>
  <si>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</si>
  <si>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</si>
  <si>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</si>
  <si>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</si>
  <si>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</si>
  <si>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</si>
  <si>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</si>
  <si>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</si>
  <si>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</si>
  <si>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</si>
  <si>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</si>
  <si>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</si>
  <si>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</si>
  <si>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</si>
  <si>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</si>
  <si>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</si>
  <si>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</si>
  <si>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</si>
  <si>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</si>
  <si>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</si>
  <si>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</si>
  <si>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</si>
  <si>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</si>
  <si>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</si>
  <si>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</si>
  <si>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</si>
  <si>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</si>
  <si>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</si>
  <si>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</si>
  <si>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</si>
  <si>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</si>
  <si>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</si>
  <si>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</si>
  <si>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</si>
  <si>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</si>
  <si>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</si>
  <si>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</si>
  <si>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</si>
  <si>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</si>
  <si>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</si>
  <si>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</si>
  <si>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</si>
  <si>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</si>
  <si>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</si>
  <si>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</si>
  <si>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</si>
  <si>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</si>
  <si>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</si>
  <si>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</si>
  <si>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</si>
  <si>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</si>
  <si>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</si>
  <si>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</si>
  <si>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</si>
  <si>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</si>
  <si>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</si>
  <si>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</si>
  <si>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</si>
  <si>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</si>
  <si>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</si>
  <si>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</si>
  <si>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</si>
  <si>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</si>
  <si>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</si>
  <si>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</si>
  <si>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</si>
  <si>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</si>
  <si>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</si>
  <si>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</si>
  <si>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</si>
  <si>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</si>
  <si>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</si>
  <si>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</si>
  <si>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</si>
  <si>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</si>
  <si>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</si>
  <si>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</si>
  <si>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</si>
  <si>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</si>
  <si>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</si>
  <si>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</si>
  <si>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</si>
  <si>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</si>
  <si>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</si>
  <si>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</si>
  <si>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</si>
  <si>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</si>
  <si>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</si>
  <si>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</si>
  <si>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</si>
  <si>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</si>
  <si>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</si>
  <si>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</si>
  <si>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</si>
  <si>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</si>
  <si>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</si>
  <si>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</si>
  <si>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</si>
  <si>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</si>
  <si>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</si>
  <si>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</si>
  <si>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</si>
  <si>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</si>
  <si>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</si>
  <si>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</si>
  <si>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</si>
  <si>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</si>
  <si>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</si>
  <si>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</si>
  <si>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</si>
  <si>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</si>
  <si>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</si>
  <si>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</si>
  <si>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</si>
  <si>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</si>
  <si>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</si>
  <si>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</si>
  <si>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</si>
  <si>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</si>
  <si>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</si>
  <si>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</si>
  <si>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</si>
  <si>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</si>
  <si>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</si>
  <si>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</si>
  <si>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</si>
  <si>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</si>
  <si>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</si>
  <si>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</si>
  <si>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</si>
  <si>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</si>
  <si>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</si>
  <si>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</si>
  <si>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</si>
  <si>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</si>
  <si>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</si>
  <si>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</si>
  <si>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</si>
  <si>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</si>
  <si>
    <t>salary 2016</t>
  </si>
  <si>
    <t>ERC rate</t>
  </si>
  <si>
    <t>recommended budget to TSERS and judicial</t>
  </si>
  <si>
    <t>State contribution as a % of total employer contribution</t>
  </si>
  <si>
    <t>ADC</t>
  </si>
  <si>
    <t>contractually required Contribution</t>
  </si>
  <si>
    <t>covered payroll</t>
  </si>
  <si>
    <t>contribution by primary gov</t>
  </si>
  <si>
    <t>FY2016</t>
  </si>
  <si>
    <t>primary/ADC</t>
  </si>
  <si>
    <t>primary/contractual</t>
  </si>
  <si>
    <t>FY2015</t>
  </si>
  <si>
    <t>FY2014</t>
  </si>
  <si>
    <t>FY2013</t>
  </si>
  <si>
    <t>FY2012</t>
  </si>
  <si>
    <t>FY2011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</si>
  <si>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</si>
  <si>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</si>
  <si>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</si>
  <si>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</si>
  <si>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</si>
  <si>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</si>
  <si>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</si>
  <si>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</si>
  <si>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</si>
  <si>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</si>
  <si>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</si>
  <si>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</si>
  <si>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</si>
  <si>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</si>
  <si>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</si>
  <si>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</si>
  <si>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</si>
  <si>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ax_60</t>
  </si>
  <si>
    <t xml:space="preserve">age </t>
  </si>
  <si>
    <t>discRate</t>
  </si>
  <si>
    <t>grate</t>
  </si>
  <si>
    <t>salary</t>
  </si>
  <si>
    <t>grate1</t>
  </si>
  <si>
    <t>survival rate</t>
  </si>
  <si>
    <t>PVFB</t>
  </si>
  <si>
    <t>survival to 60</t>
  </si>
  <si>
    <t>disc factor</t>
  </si>
  <si>
    <t>NC</t>
  </si>
  <si>
    <t>PVFNC</t>
  </si>
  <si>
    <t>cum surv rate</t>
  </si>
  <si>
    <t>disc sal at 25</t>
  </si>
  <si>
    <t>PVFS at 25</t>
  </si>
  <si>
    <t>NC rate</t>
  </si>
  <si>
    <t>actDiscRate</t>
  </si>
  <si>
    <t>AL</t>
  </si>
  <si>
    <t>PVFNC/PVFB</t>
  </si>
  <si>
    <t>grate2</t>
  </si>
  <si>
    <t>grate.adj</t>
  </si>
  <si>
    <t>salary2</t>
  </si>
  <si>
    <t>disc sal at 26</t>
  </si>
  <si>
    <t>PVFB2</t>
  </si>
  <si>
    <t>PVFS at 25 2</t>
  </si>
  <si>
    <t>NC rate 2</t>
  </si>
  <si>
    <t>NC2</t>
  </si>
  <si>
    <t>PVFNC2</t>
  </si>
  <si>
    <t>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</si>
</sst>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  <numFmt numFmtId="171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  <xf numFmtId="171" fontId="0" fillId="0" borderId="0" xfId="2" applyNumberFormat="1" applyFont="1"/>
    <xf numFmtId="170" fontId="0" fillId="0" borderId="0" xfId="3" applyNumberFormat="1" applyFont="1"/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8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calibSalgrowth!$M$4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calibSalgrowth!$M$5:$M$40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9-4ECD-A642-167CF9B87B0C}"/>
            </c:ext>
          </c:extLst>
        </c:ser>
        <c:ser>
          <c:idx val="1"/>
          <c:order val="1"/>
          <c:tx>
            <c:strRef>
              <c:f>calibSalgrowth!$N$4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calibSalgrowth!$N$5:$N$40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9-4ECD-A642-167CF9B8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(2)'!$U$4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(2)'!$U$5:$U$40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D44-87EF-3D4F42C3CAC3}"/>
            </c:ext>
          </c:extLst>
        </c:ser>
        <c:ser>
          <c:idx val="1"/>
          <c:order val="1"/>
          <c:tx>
            <c:strRef>
              <c:f>'calibSalgrowth (2)'!$W$4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(2)'!$W$5:$W$40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D44-87EF-3D4F42C3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(3)'!$U$4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(3)'!$U$5:$U$40</c:f>
              <c:numCache>
                <c:formatCode>0.00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F-4BD3-B326-67305CAEBF71}"/>
            </c:ext>
          </c:extLst>
        </c:ser>
        <c:ser>
          <c:idx val="1"/>
          <c:order val="1"/>
          <c:tx>
            <c:strRef>
              <c:f>'calibSalgrowth (3)'!$W$4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(3)'!$W$5:$W$40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F-4BD3-B326-67305CAE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171450</xdr:rowOff>
    </xdr:from>
    <xdr:to>
      <xdr:col>10</xdr:col>
      <xdr:colOff>608520</xdr:colOff>
      <xdr:row>69</xdr:row>
      <xdr:rowOff>141497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DB813-8E20-47BF-BED4-CCB3F569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266950"/>
          <a:ext cx="8638095" cy="11019047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323850</xdr:colOff>
      <xdr:row>11</xdr:row>
      <xdr:rowOff>133350</xdr:rowOff>
    </xdr:from>
    <xdr:to>
      <xdr:col>25</xdr:col>
      <xdr:colOff>122783</xdr:colOff>
      <xdr:row>72</xdr:row>
      <xdr:rowOff>141421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198179-40F0-4BFA-ACCE-632971DE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2228850"/>
          <a:ext cx="8333333" cy="11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11</xdr:col>
      <xdr:colOff>585273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7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58F-3C19-4374-B8D0-E323AB1F0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DA79C-C3C7-44A3-BE30-6D6FA012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06D48-69B6-4053-A2CF-60EF5079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selection activeCell="G22" sqref="G22"/>
    </sheetView>
  </sheetViews>
  <sheetFormatPr defaultRowHeight="15" x14ac:dyDescent="0.25"/>
  <cols>
    <col min="11" max="11" width="11.42578125" customWidth="1"/>
    <col min="12" max="12" width="11.42578125" style="192" customWidth="1"/>
    <col min="13" max="14" width="13.42578125" customWidth="1"/>
    <col min="17" max="18" width="11.28515625" customWidth="1"/>
    <col min="19" max="20" width="9.140625" style="192"/>
    <col min="23" max="24" width="9.42578125" customWidth="1"/>
    <col min="25" max="25" width="12.140625" customWidth="1"/>
    <col min="34" max="34" width="9.140625" customWidth="1"/>
  </cols>
  <sheetData>
    <row r="1" spans="1:26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0.28508341138759591</v>
      </c>
    </row>
    <row r="2" spans="1:26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6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92" t="s">
        <v>269</v>
      </c>
      <c r="M4" t="s">
        <v>265</v>
      </c>
      <c r="N4" t="s">
        <v>266</v>
      </c>
      <c r="O4" s="191" t="s">
        <v>264</v>
      </c>
      <c r="P4" s="191" t="s">
        <v>280</v>
      </c>
      <c r="Q4" s="191" t="s">
        <v>271</v>
      </c>
      <c r="R4" s="191" t="s">
        <v>281</v>
      </c>
      <c r="S4" s="191" t="s">
        <v>267</v>
      </c>
      <c r="T4" s="191" t="s">
        <v>283</v>
      </c>
      <c r="U4" s="191" t="s">
        <v>268</v>
      </c>
      <c r="V4" s="191" t="s">
        <v>284</v>
      </c>
      <c r="W4" t="s">
        <v>274</v>
      </c>
      <c r="X4" t="s">
        <v>285</v>
      </c>
      <c r="Y4" t="s">
        <v>275</v>
      </c>
      <c r="Z4" t="s">
        <v>275</v>
      </c>
    </row>
    <row r="5" spans="1:26" x14ac:dyDescent="0.25">
      <c r="A5">
        <v>0</v>
      </c>
      <c r="B5">
        <v>25</v>
      </c>
      <c r="C5">
        <v>5.5E-2</v>
      </c>
      <c r="D5">
        <v>0.85</v>
      </c>
      <c r="E5">
        <f>C5*(D5)</f>
        <v>4.675E-2</v>
      </c>
      <c r="F5" s="191">
        <v>1</v>
      </c>
      <c r="G5" s="191">
        <v>1</v>
      </c>
      <c r="I5" s="191">
        <f>F5*L5/(1+$C$2)^(B5-25)</f>
        <v>1</v>
      </c>
      <c r="J5" s="191">
        <f>G5*L5/(1+$C$2)^(B5-25)</f>
        <v>1</v>
      </c>
      <c r="K5">
        <v>0.999</v>
      </c>
      <c r="L5" s="192">
        <v>1</v>
      </c>
      <c r="M5" s="192">
        <f>PRODUCT(K5:$K$39)</f>
        <v>0.9655885070369844</v>
      </c>
      <c r="N5" s="192">
        <f>1/(1+$C$2)^(60-B5)</f>
        <v>8.7736945871373678E-2</v>
      </c>
      <c r="O5" s="191">
        <f>$F$39*$C$1*M5*N5</f>
        <v>6.0649097153057552</v>
      </c>
      <c r="P5" s="191">
        <f>$G$39*$C$1*M5*N5</f>
        <v>6.064869048283958</v>
      </c>
      <c r="Q5" s="191">
        <f>SUM(I5:I40)</f>
        <v>22.057376355196357</v>
      </c>
      <c r="R5" s="191">
        <f>SUM(J5:J40)</f>
        <v>21.274015975760289</v>
      </c>
      <c r="S5" s="191">
        <f>F5*$G$1</f>
        <v>0.27496061261506116</v>
      </c>
      <c r="T5" s="191">
        <f>G5*$J$1</f>
        <v>0.28508341138759591</v>
      </c>
      <c r="U5" s="191">
        <f>NPV($G$2,S5:S40)*(1+$G$2)</f>
        <v>6.0649097153057641</v>
      </c>
      <c r="V5" s="191">
        <f>NPV($G$2,T5:T40)*(1+$G$2)</f>
        <v>6.0648690482839633</v>
      </c>
      <c r="W5" s="191">
        <f>O5-U5</f>
        <v>-8.8817841970012523E-15</v>
      </c>
      <c r="X5" s="191">
        <f>P5-V5</f>
        <v>0</v>
      </c>
      <c r="Y5" s="173">
        <f>U5/O5</f>
        <v>1.0000000000000016</v>
      </c>
      <c r="Z5" s="173">
        <f>V5/P5</f>
        <v>1.0000000000000009</v>
      </c>
    </row>
    <row r="6" spans="1:26" x14ac:dyDescent="0.25">
      <c r="A6">
        <v>1</v>
      </c>
      <c r="B6">
        <v>26</v>
      </c>
      <c r="C6">
        <v>5.2999999999999999E-2</v>
      </c>
      <c r="D6">
        <v>0.85</v>
      </c>
      <c r="E6">
        <f>C6*(D6)</f>
        <v>4.505E-2</v>
      </c>
      <c r="F6" s="191">
        <f>F5*(1+C5)</f>
        <v>1.0549999999999999</v>
      </c>
      <c r="G6" s="191">
        <f>G5*(1+E5)</f>
        <v>1.0467500000000001</v>
      </c>
      <c r="I6" s="191">
        <f>F6*L6/(1+$C$2)^(B6-25)</f>
        <v>0.98315764925373117</v>
      </c>
      <c r="J6" s="191">
        <f>G6*L6/(1+$C$2)^(B6-25)</f>
        <v>0.97546944962686566</v>
      </c>
      <c r="K6">
        <v>0.999</v>
      </c>
      <c r="L6" s="192">
        <f>K5*L5</f>
        <v>0.999</v>
      </c>
      <c r="M6" s="192">
        <f>PRODUCT(K6:$K$39)</f>
        <v>0.96655506209908348</v>
      </c>
      <c r="N6" s="192">
        <f>1/(1+$C$2)^(60-B6)</f>
        <v>9.4054005974112578E-2</v>
      </c>
      <c r="O6" s="191">
        <f>$F$39*$C$1*M6*N6</f>
        <v>6.508091306113883</v>
      </c>
      <c r="P6" s="191">
        <f>$G$39*$C$1*M6*N6</f>
        <v>6.5080476674278307</v>
      </c>
      <c r="Q6" s="191"/>
      <c r="R6" s="191"/>
      <c r="S6" s="191">
        <f t="shared" ref="S6:S40" si="0">F6*$G$1</f>
        <v>0.29008344630888949</v>
      </c>
      <c r="T6" s="191">
        <f t="shared" ref="T6:T40" si="1">G6*$J$1</f>
        <v>0.29841106086996605</v>
      </c>
      <c r="U6" s="191">
        <f t="shared" ref="U6:V21" si="2">NPV($G$2,S6:S41)*(1+$G$2)</f>
        <v>6.2130384765609934</v>
      </c>
      <c r="V6" s="191">
        <f t="shared" si="2"/>
        <v>6.2021323350879953</v>
      </c>
      <c r="W6" s="191">
        <f t="shared" ref="W6:X21" si="3">O6-U6</f>
        <v>0.29505282955288958</v>
      </c>
      <c r="X6" s="191">
        <f t="shared" si="3"/>
        <v>0.30591533233983537</v>
      </c>
      <c r="Y6" s="173">
        <f t="shared" ref="Y6:Z40" si="4">U6/O6</f>
        <v>0.95466369236772863</v>
      </c>
      <c r="Z6" s="173">
        <f t="shared" si="4"/>
        <v>0.95299430059940815</v>
      </c>
    </row>
    <row r="7" spans="1:26" x14ac:dyDescent="0.25">
      <c r="A7">
        <v>2</v>
      </c>
      <c r="B7">
        <v>27</v>
      </c>
      <c r="C7">
        <v>5.0999999999999997E-2</v>
      </c>
      <c r="D7">
        <v>0.85</v>
      </c>
      <c r="E7">
        <f>C7*(D7)</f>
        <v>4.3349999999999993E-2</v>
      </c>
      <c r="F7" s="191">
        <f>F6*(1+C6)</f>
        <v>1.1109149999999999</v>
      </c>
      <c r="G7" s="191">
        <f t="shared" ref="G7:G39" si="5">G6*(1+E6)</f>
        <v>1.0939060875000002</v>
      </c>
      <c r="I7" s="191">
        <f>F7*L7/(1+$C$2)^(B7-25)</f>
        <v>0.96476654818984586</v>
      </c>
      <c r="J7" s="191">
        <f>G7*L7/(1+$C$2)^(B7-25)</f>
        <v>0.94999527423901453</v>
      </c>
      <c r="K7">
        <v>0.999</v>
      </c>
      <c r="L7" s="192">
        <f t="shared" ref="L7:L40" si="6">K6*L6</f>
        <v>0.99800100000000003</v>
      </c>
      <c r="M7" s="192">
        <f>PRODUCT(K7:$K$39)</f>
        <v>0.96752258468376728</v>
      </c>
      <c r="N7" s="192">
        <f>1/(1+$C$2)^(60-B7)</f>
        <v>0.10082589440424869</v>
      </c>
      <c r="O7" s="191">
        <f>$F$39*$C$1*M7*N7</f>
        <v>6.9836575376917764</v>
      </c>
      <c r="P7" s="191">
        <f>$G$39*$C$1*M7*N7</f>
        <v>6.9836107101928286</v>
      </c>
      <c r="Q7" s="191"/>
      <c r="R7" s="191"/>
      <c r="S7" s="191">
        <f t="shared" si="0"/>
        <v>0.30545786896326066</v>
      </c>
      <c r="T7" s="191">
        <f t="shared" si="1"/>
        <v>0.31185447916215803</v>
      </c>
      <c r="U7" s="191">
        <f t="shared" si="2"/>
        <v>6.3557635559862407</v>
      </c>
      <c r="V7" s="191">
        <f t="shared" si="2"/>
        <v>6.3351243302920199</v>
      </c>
      <c r="W7" s="191">
        <f t="shared" si="3"/>
        <v>0.62789398170553579</v>
      </c>
      <c r="X7" s="191">
        <f t="shared" si="3"/>
        <v>0.64848637990080871</v>
      </c>
      <c r="Y7" s="173">
        <f t="shared" si="4"/>
        <v>0.91009095473013901</v>
      </c>
      <c r="Z7" s="173">
        <f t="shared" si="4"/>
        <v>0.90714167687578584</v>
      </c>
    </row>
    <row r="8" spans="1:26" x14ac:dyDescent="0.25">
      <c r="A8">
        <v>3</v>
      </c>
      <c r="B8">
        <v>28</v>
      </c>
      <c r="C8">
        <v>4.9000000000000002E-2</v>
      </c>
      <c r="D8">
        <v>0.85</v>
      </c>
      <c r="E8">
        <f>C8*(D8)</f>
        <v>4.165E-2</v>
      </c>
      <c r="F8" s="191">
        <f>F7*(1+C7)</f>
        <v>1.1675716649999999</v>
      </c>
      <c r="G8" s="191">
        <f t="shared" si="5"/>
        <v>1.1413269163931252</v>
      </c>
      <c r="I8" s="191">
        <f>F8*L8/(1+$C$2)^(B8-25)</f>
        <v>0.94492133629233244</v>
      </c>
      <c r="J8" s="191">
        <f>G8*L8/(1+$C$2)^(B8-25)</f>
        <v>0.9236813356416963</v>
      </c>
      <c r="K8">
        <v>0.999</v>
      </c>
      <c r="L8" s="192">
        <f t="shared" si="6"/>
        <v>0.997002999</v>
      </c>
      <c r="M8" s="192">
        <f>PRODUCT(K8:$K$39)</f>
        <v>0.96849107575952686</v>
      </c>
      <c r="N8" s="192">
        <f>1/(1+$C$2)^(60-B8)</f>
        <v>0.1080853588013546</v>
      </c>
      <c r="O8" s="191">
        <f>$F$39*$C$1*M8*N8</f>
        <v>7.4939748552608458</v>
      </c>
      <c r="P8" s="191">
        <f>$G$39*$C$1*M8*N8</f>
        <v>7.4939246059326443</v>
      </c>
      <c r="Q8" s="191"/>
      <c r="R8" s="191"/>
      <c r="S8" s="191">
        <f t="shared" si="0"/>
        <v>0.32103622028038692</v>
      </c>
      <c r="T8" s="191">
        <f t="shared" si="1"/>
        <v>0.32537337083383761</v>
      </c>
      <c r="U8" s="191">
        <f t="shared" si="2"/>
        <v>6.4924201166052393</v>
      </c>
      <c r="V8" s="191">
        <f t="shared" si="2"/>
        <v>6.4634086891003122</v>
      </c>
      <c r="W8" s="191">
        <f t="shared" si="3"/>
        <v>1.0015547386556065</v>
      </c>
      <c r="X8" s="191">
        <f t="shared" si="3"/>
        <v>1.0305159168323321</v>
      </c>
      <c r="Y8" s="173">
        <f t="shared" si="4"/>
        <v>0.86635200170807825</v>
      </c>
      <c r="Z8" s="173">
        <f t="shared" si="4"/>
        <v>0.86248648458292287</v>
      </c>
    </row>
    <row r="9" spans="1:26" x14ac:dyDescent="0.25">
      <c r="A9">
        <v>4</v>
      </c>
      <c r="B9">
        <v>29</v>
      </c>
      <c r="C9">
        <v>4.7E-2</v>
      </c>
      <c r="D9">
        <v>0.9</v>
      </c>
      <c r="E9">
        <f>C9*(D9)</f>
        <v>4.2300000000000004E-2</v>
      </c>
      <c r="F9" s="191">
        <f>F8*(1+C8)</f>
        <v>1.2247826765849998</v>
      </c>
      <c r="G9" s="191">
        <f t="shared" si="5"/>
        <v>1.1888631824608988</v>
      </c>
      <c r="I9" s="191">
        <f>F9*L9/(1+$C$2)^(B9-25)</f>
        <v>0.92372318963515465</v>
      </c>
      <c r="J9" s="191">
        <f>G9*L9/(1+$C$2)^(B9-25)</f>
        <v>0.89663293899990815</v>
      </c>
      <c r="K9">
        <v>0.999</v>
      </c>
      <c r="L9" s="192">
        <f t="shared" si="6"/>
        <v>0.99600599600100004</v>
      </c>
      <c r="M9" s="192">
        <f>PRODUCT(K9:$K$39)</f>
        <v>0.96946053629582274</v>
      </c>
      <c r="N9" s="192">
        <f>1/(1+$C$2)^(60-B9)</f>
        <v>0.11586750463505217</v>
      </c>
      <c r="O9" s="191">
        <f>$F$39*$C$1*M9*N9</f>
        <v>8.041582627467097</v>
      </c>
      <c r="P9" s="191">
        <f>$G$39*$C$1*M9*N9</f>
        <v>8.0415287062660656</v>
      </c>
      <c r="Q9" s="191"/>
      <c r="R9" s="191"/>
      <c r="S9" s="191">
        <f t="shared" si="0"/>
        <v>0.33676699507412589</v>
      </c>
      <c r="T9" s="191">
        <f t="shared" si="1"/>
        <v>0.33892517172906694</v>
      </c>
      <c r="U9" s="191">
        <f t="shared" si="2"/>
        <v>6.6223458827429846</v>
      </c>
      <c r="V9" s="191">
        <f t="shared" si="2"/>
        <v>6.5865604216032638</v>
      </c>
      <c r="W9" s="191">
        <f t="shared" si="3"/>
        <v>1.4192367447241123</v>
      </c>
      <c r="X9" s="191">
        <f t="shared" si="3"/>
        <v>1.4549682846628018</v>
      </c>
      <c r="Y9" s="173">
        <f t="shared" si="4"/>
        <v>0.82351275731763052</v>
      </c>
      <c r="Z9" s="173">
        <f t="shared" si="4"/>
        <v>0.81906819737781056</v>
      </c>
    </row>
    <row r="10" spans="1:26" x14ac:dyDescent="0.25">
      <c r="A10">
        <v>5</v>
      </c>
      <c r="B10">
        <v>30</v>
      </c>
      <c r="C10">
        <v>4.4999999999999998E-2</v>
      </c>
      <c r="D10">
        <v>0.9</v>
      </c>
      <c r="E10">
        <f>C10*(D10)</f>
        <v>4.0500000000000001E-2</v>
      </c>
      <c r="F10" s="191">
        <f>F9*(1+C9)</f>
        <v>1.2823474623844948</v>
      </c>
      <c r="G10" s="191">
        <f t="shared" si="5"/>
        <v>1.2391520950789949</v>
      </c>
      <c r="I10" s="191">
        <f>F10*L10/(1+$C$2)^(B10-25)</f>
        <v>0.90127895650042811</v>
      </c>
      <c r="J10" s="191">
        <f>G10*L10/(1+$C$2)^(B10-25)</f>
        <v>0.87091973116351173</v>
      </c>
      <c r="K10">
        <v>0.999</v>
      </c>
      <c r="L10" s="192">
        <f t="shared" si="6"/>
        <v>0.99500999000499901</v>
      </c>
      <c r="M10" s="192">
        <f>PRODUCT(K10:$K$39)</f>
        <v>0.97043096726308586</v>
      </c>
      <c r="N10" s="192">
        <f>1/(1+$C$2)^(60-B10)</f>
        <v>0.12420996496877595</v>
      </c>
      <c r="O10" s="191">
        <f>$F$39*$C$1*M10*N10</f>
        <v>8.6292057824271566</v>
      </c>
      <c r="P10" s="191">
        <f>$G$39*$C$1*M10*N10</f>
        <v>8.6291479210382622</v>
      </c>
      <c r="Q10" s="191"/>
      <c r="R10" s="191"/>
      <c r="S10" s="191">
        <f t="shared" si="0"/>
        <v>0.35259504384260981</v>
      </c>
      <c r="T10" s="191">
        <f t="shared" si="1"/>
        <v>0.35326170649320648</v>
      </c>
      <c r="U10" s="191">
        <f t="shared" si="2"/>
        <v>6.7448854530340503</v>
      </c>
      <c r="V10" s="191">
        <f t="shared" si="2"/>
        <v>6.7041691570221618</v>
      </c>
      <c r="W10" s="191">
        <f t="shared" si="3"/>
        <v>1.8843203293931063</v>
      </c>
      <c r="X10" s="191">
        <f t="shared" si="3"/>
        <v>1.9249787640161005</v>
      </c>
      <c r="Y10" s="173">
        <f t="shared" si="4"/>
        <v>0.78163455862526676</v>
      </c>
      <c r="Z10" s="173">
        <f t="shared" si="4"/>
        <v>0.77692133897451066</v>
      </c>
    </row>
    <row r="11" spans="1:26" x14ac:dyDescent="0.25">
      <c r="A11">
        <v>6</v>
      </c>
      <c r="B11">
        <v>31</v>
      </c>
      <c r="C11">
        <v>4.2999999999999997E-2</v>
      </c>
      <c r="D11">
        <v>0.9</v>
      </c>
      <c r="E11">
        <f>C11*(D11)</f>
        <v>3.8699999999999998E-2</v>
      </c>
      <c r="F11" s="191">
        <f>F10*(1+C10)</f>
        <v>1.3400530981917971</v>
      </c>
      <c r="G11" s="191">
        <f t="shared" si="5"/>
        <v>1.2893377549296943</v>
      </c>
      <c r="I11" s="191">
        <f>F11*L11/(1+$C$2)^(B11-25)</f>
        <v>0.87770025469533985</v>
      </c>
      <c r="J11" s="191">
        <f>G11*L11/(1+$C$2)^(B11-25)</f>
        <v>0.84448301146955063</v>
      </c>
      <c r="K11">
        <v>0.999</v>
      </c>
      <c r="L11" s="192">
        <f t="shared" si="6"/>
        <v>0.994014980014994</v>
      </c>
      <c r="M11" s="192">
        <f>PRODUCT(K11:$K$39)</f>
        <v>0.97140236963271853</v>
      </c>
      <c r="N11" s="192">
        <f>1/(1+$C$2)^(60-B11)</f>
        <v>0.13315308244652782</v>
      </c>
      <c r="O11" s="191">
        <f>$F$39*$C$1*M11*N11</f>
        <v>9.2597683671290412</v>
      </c>
      <c r="P11" s="191">
        <f>$G$39*$C$1*M11*N11</f>
        <v>9.2597062776306469</v>
      </c>
      <c r="Q11" s="191"/>
      <c r="R11" s="191"/>
      <c r="S11" s="191">
        <f t="shared" si="0"/>
        <v>0.36846182081552725</v>
      </c>
      <c r="T11" s="191">
        <f t="shared" si="1"/>
        <v>0.36756880560618133</v>
      </c>
      <c r="U11" s="191">
        <f t="shared" si="2"/>
        <v>6.8593947133665925</v>
      </c>
      <c r="V11" s="191">
        <f t="shared" si="2"/>
        <v>6.8149877747417804</v>
      </c>
      <c r="W11" s="191">
        <f t="shared" si="3"/>
        <v>2.4003736537624487</v>
      </c>
      <c r="X11" s="191">
        <f t="shared" si="3"/>
        <v>2.4447185028888665</v>
      </c>
      <c r="Y11" s="173">
        <f t="shared" si="4"/>
        <v>0.74077389859086984</v>
      </c>
      <c r="Z11" s="173">
        <f t="shared" si="4"/>
        <v>0.73598314788939334</v>
      </c>
    </row>
    <row r="12" spans="1:26" x14ac:dyDescent="0.25">
      <c r="A12">
        <v>7</v>
      </c>
      <c r="B12">
        <v>32</v>
      </c>
      <c r="C12">
        <v>4.1000000000000002E-2</v>
      </c>
      <c r="D12">
        <v>0.9</v>
      </c>
      <c r="E12">
        <f>C12*(D12)</f>
        <v>3.6900000000000002E-2</v>
      </c>
      <c r="F12" s="191">
        <f>F11*(1+C11)</f>
        <v>1.3976753814140443</v>
      </c>
      <c r="G12" s="191">
        <f t="shared" si="5"/>
        <v>1.3392351260454733</v>
      </c>
      <c r="I12" s="191">
        <f>F12*L12/(1+$C$2)^(B12-25)</f>
        <v>0.85310254130745544</v>
      </c>
      <c r="J12" s="191">
        <f>G12*L12/(1+$C$2)^(B12-25)</f>
        <v>0.81743221969161262</v>
      </c>
      <c r="K12">
        <v>0.999</v>
      </c>
      <c r="L12" s="192">
        <f t="shared" si="6"/>
        <v>0.99302096503497905</v>
      </c>
      <c r="M12" s="192">
        <f>PRODUCT(K12:$K$39)</f>
        <v>0.97237474437709559</v>
      </c>
      <c r="N12" s="192">
        <f>1/(1+$C$2)^(60-B12)</f>
        <v>0.14274010438267784</v>
      </c>
      <c r="O12" s="191">
        <f>$F$39*$C$1*M12*N12</f>
        <v>9.9364080976599922</v>
      </c>
      <c r="P12" s="191">
        <f>$G$39*$C$1*M12*N12</f>
        <v>9.9363414710911453</v>
      </c>
      <c r="Q12" s="191"/>
      <c r="R12" s="191"/>
      <c r="S12" s="191">
        <f t="shared" si="0"/>
        <v>0.38430567911059488</v>
      </c>
      <c r="T12" s="191">
        <f t="shared" si="1"/>
        <v>0.38179371838314052</v>
      </c>
      <c r="U12" s="191">
        <f t="shared" si="2"/>
        <v>6.9652453061208632</v>
      </c>
      <c r="V12" s="191">
        <f t="shared" si="2"/>
        <v>6.9185516865999626</v>
      </c>
      <c r="W12" s="191">
        <f t="shared" si="3"/>
        <v>2.971162791539129</v>
      </c>
      <c r="X12" s="191">
        <f t="shared" si="3"/>
        <v>3.0177897844911827</v>
      </c>
      <c r="Y12" s="173">
        <f t="shared" si="4"/>
        <v>0.70098220983507786</v>
      </c>
      <c r="Z12" s="173">
        <f t="shared" si="4"/>
        <v>0.6962876333033482</v>
      </c>
    </row>
    <row r="13" spans="1:26" x14ac:dyDescent="0.25">
      <c r="A13">
        <v>8</v>
      </c>
      <c r="B13">
        <v>33</v>
      </c>
      <c r="C13">
        <v>3.9E-2</v>
      </c>
      <c r="D13">
        <v>0.9</v>
      </c>
      <c r="E13">
        <f>C13*(D13)</f>
        <v>3.5099999999999999E-2</v>
      </c>
      <c r="F13" s="191">
        <f>F12*(1+C12)</f>
        <v>1.4549800720520201</v>
      </c>
      <c r="G13" s="191">
        <f t="shared" si="5"/>
        <v>1.3886529021965512</v>
      </c>
      <c r="I13" s="191">
        <f>F13*L13/(1+$C$2)^(B13-25)</f>
        <v>0.82760416581675345</v>
      </c>
      <c r="J13" s="191">
        <f>G13*L13/(1+$C$2)^(B13-25)</f>
        <v>0.78987674732242041</v>
      </c>
      <c r="K13">
        <v>0.999</v>
      </c>
      <c r="L13" s="192">
        <f t="shared" si="6"/>
        <v>0.9920279440699441</v>
      </c>
      <c r="M13" s="192">
        <f>PRODUCT(K13:$K$39)</f>
        <v>0.97334809246956511</v>
      </c>
      <c r="N13" s="192">
        <f>1/(1+$C$2)^(60-B13)</f>
        <v>0.15301739189823066</v>
      </c>
      <c r="O13" s="191">
        <f>$F$39*$C$1*M13*N13</f>
        <v>10.662491972664176</v>
      </c>
      <c r="P13" s="191">
        <f>$G$39*$C$1*M13*N13</f>
        <v>10.662420477487196</v>
      </c>
      <c r="Q13" s="191"/>
      <c r="R13" s="191"/>
      <c r="S13" s="191">
        <f t="shared" si="0"/>
        <v>0.40006221195412928</v>
      </c>
      <c r="T13" s="191">
        <f t="shared" si="1"/>
        <v>0.39588190659147843</v>
      </c>
      <c r="U13" s="191">
        <f t="shared" si="2"/>
        <v>7.06182910926427</v>
      </c>
      <c r="V13" s="191">
        <f t="shared" si="2"/>
        <v>7.014418960889321</v>
      </c>
      <c r="W13" s="191">
        <f t="shared" si="3"/>
        <v>3.600662863399906</v>
      </c>
      <c r="X13" s="191">
        <f t="shared" si="3"/>
        <v>3.6480015165978745</v>
      </c>
      <c r="Y13" s="173">
        <f t="shared" si="4"/>
        <v>0.66230569058048927</v>
      </c>
      <c r="Z13" s="173">
        <f t="shared" si="4"/>
        <v>0.65786366010416464</v>
      </c>
    </row>
    <row r="14" spans="1:26" x14ac:dyDescent="0.25">
      <c r="A14">
        <v>9</v>
      </c>
      <c r="B14">
        <v>34</v>
      </c>
      <c r="C14">
        <v>3.6999999999999998E-2</v>
      </c>
      <c r="D14">
        <v>0.9</v>
      </c>
      <c r="E14">
        <f>C14*(D14)</f>
        <v>3.3299999999999996E-2</v>
      </c>
      <c r="F14" s="191">
        <f>F13*(1+C13)</f>
        <v>1.5117242948620488</v>
      </c>
      <c r="G14" s="191">
        <f t="shared" si="5"/>
        <v>1.43739461906365</v>
      </c>
      <c r="I14" s="191">
        <f>F14*L14/(1+$C$2)^(B14-25)</f>
        <v>0.80132541749563724</v>
      </c>
      <c r="J14" s="191">
        <f>G14*L14/(1+$C$2)^(B14-25)</f>
        <v>0.76192520497414529</v>
      </c>
      <c r="K14">
        <v>0.999</v>
      </c>
      <c r="L14" s="192">
        <f t="shared" si="6"/>
        <v>0.99103591612587416</v>
      </c>
      <c r="M14" s="192">
        <f>PRODUCT(K14:$K$39)</f>
        <v>0.97432241488444959</v>
      </c>
      <c r="N14" s="192">
        <f>1/(1+$C$2)^(60-B14)</f>
        <v>0.16403464411490326</v>
      </c>
      <c r="O14" s="191">
        <f>$F$39*$C$1*M14*N14</f>
        <v>11.441633027723721</v>
      </c>
      <c r="P14" s="191">
        <f>$G$39*$C$1*M14*N14</f>
        <v>11.441556308174448</v>
      </c>
      <c r="Q14" s="191"/>
      <c r="R14" s="191"/>
      <c r="S14" s="191">
        <f t="shared" si="0"/>
        <v>0.41566463822034033</v>
      </c>
      <c r="T14" s="191">
        <f t="shared" si="1"/>
        <v>0.40977736151283922</v>
      </c>
      <c r="U14" s="191">
        <f t="shared" si="2"/>
        <v>7.1485626765930643</v>
      </c>
      <c r="V14" s="191">
        <f t="shared" si="2"/>
        <v>7.1021738961033947</v>
      </c>
      <c r="W14" s="191">
        <f t="shared" si="3"/>
        <v>4.2930703511306572</v>
      </c>
      <c r="X14" s="191">
        <f t="shared" si="3"/>
        <v>4.3393824120710534</v>
      </c>
      <c r="Y14" s="173">
        <f t="shared" si="4"/>
        <v>0.6247851735212705</v>
      </c>
      <c r="Z14" s="173">
        <f t="shared" si="4"/>
        <v>0.62073495115600918</v>
      </c>
    </row>
    <row r="15" spans="1:26" x14ac:dyDescent="0.25">
      <c r="A15">
        <v>10</v>
      </c>
      <c r="B15">
        <v>35</v>
      </c>
      <c r="C15">
        <v>3.5000000000000003E-2</v>
      </c>
      <c r="D15">
        <v>0.9</v>
      </c>
      <c r="E15">
        <f>C15*(D15)</f>
        <v>3.1500000000000007E-2</v>
      </c>
      <c r="F15" s="191">
        <f>F14*(1+C14)</f>
        <v>1.5676580937719444</v>
      </c>
      <c r="G15" s="191">
        <f t="shared" si="5"/>
        <v>1.4852598598784696</v>
      </c>
      <c r="I15" s="191">
        <f>F15*L15/(1+$C$2)^(B15-25)</f>
        <v>0.77438757787782886</v>
      </c>
      <c r="J15" s="191">
        <f>G15*L15/(1+$C$2)^(B15-25)</f>
        <v>0.73368471733720564</v>
      </c>
      <c r="K15">
        <v>0.999</v>
      </c>
      <c r="L15" s="192">
        <f t="shared" si="6"/>
        <v>0.99004488020974823</v>
      </c>
      <c r="M15" s="192">
        <f>PRODUCT(K15:$K$39)</f>
        <v>0.97529771259704667</v>
      </c>
      <c r="N15" s="192">
        <f>1/(1+$C$2)^(60-B15)</f>
        <v>0.17584513849117636</v>
      </c>
      <c r="O15" s="191">
        <f>$F$39*$C$1*M15*N15</f>
        <v>12.27770831403387</v>
      </c>
      <c r="P15" s="191">
        <f>$G$39*$C$1*M15*N15</f>
        <v>12.277625988351366</v>
      </c>
      <c r="Q15" s="191"/>
      <c r="R15" s="191"/>
      <c r="S15" s="191">
        <f t="shared" si="0"/>
        <v>0.43104422983449281</v>
      </c>
      <c r="T15" s="191">
        <f t="shared" si="1"/>
        <v>0.4234229476512168</v>
      </c>
      <c r="U15" s="191">
        <f t="shared" si="2"/>
        <v>7.2248915887242857</v>
      </c>
      <c r="V15" s="191">
        <f t="shared" si="2"/>
        <v>7.1814305155966718</v>
      </c>
      <c r="W15" s="191">
        <f t="shared" si="3"/>
        <v>5.0528167253095839</v>
      </c>
      <c r="X15" s="191">
        <f t="shared" si="3"/>
        <v>5.0961954727546939</v>
      </c>
      <c r="Y15" s="173">
        <f t="shared" si="4"/>
        <v>0.58845603788012868</v>
      </c>
      <c r="Z15" s="173">
        <f t="shared" si="4"/>
        <v>0.58492012400525906</v>
      </c>
    </row>
    <row r="16" spans="1:26" x14ac:dyDescent="0.25">
      <c r="A16">
        <v>11</v>
      </c>
      <c r="B16">
        <v>36</v>
      </c>
      <c r="C16">
        <v>3.5000000000000003E-2</v>
      </c>
      <c r="D16">
        <v>0.9</v>
      </c>
      <c r="E16">
        <f>C16*(D16)</f>
        <v>3.1500000000000007E-2</v>
      </c>
      <c r="F16" s="191">
        <f>F15*(1+C15)</f>
        <v>1.6225261270539624</v>
      </c>
      <c r="G16" s="191">
        <f t="shared" si="5"/>
        <v>1.5320455454646416</v>
      </c>
      <c r="I16" s="191">
        <f>F16*L16/(1+$C$2)^(B16-25)</f>
        <v>0.74691198876907583</v>
      </c>
      <c r="J16" s="191">
        <f>G16*L16/(1+$C$2)^(B16-25)</f>
        <v>0.70526025200316633</v>
      </c>
      <c r="K16">
        <v>0.999</v>
      </c>
      <c r="L16" s="192">
        <f t="shared" si="6"/>
        <v>0.98905483532953853</v>
      </c>
      <c r="M16" s="192">
        <f>PRODUCT(K16:$K$39)</f>
        <v>0.97627398658363029</v>
      </c>
      <c r="N16" s="192">
        <f>1/(1+$C$2)^(60-B16)</f>
        <v>0.18850598846254105</v>
      </c>
      <c r="O16" s="191">
        <f>$F$39*$C$1*M16*N16</f>
        <v>13.174878190835141</v>
      </c>
      <c r="P16" s="191">
        <f>$G$39*$C$1*M16*N16</f>
        <v>13.174789849362025</v>
      </c>
      <c r="Q16" s="191"/>
      <c r="R16" s="191"/>
      <c r="S16" s="191">
        <f t="shared" si="0"/>
        <v>0.44613077787870004</v>
      </c>
      <c r="T16" s="191">
        <f t="shared" si="1"/>
        <v>0.43676077050223017</v>
      </c>
      <c r="U16" s="191">
        <f t="shared" si="2"/>
        <v>7.2902946633932517</v>
      </c>
      <c r="V16" s="191">
        <f t="shared" si="2"/>
        <v>7.2518359487863142</v>
      </c>
      <c r="W16" s="191">
        <f t="shared" si="3"/>
        <v>5.8845835274418894</v>
      </c>
      <c r="X16" s="191">
        <f t="shared" si="3"/>
        <v>5.9229539005757106</v>
      </c>
      <c r="Y16" s="173">
        <f t="shared" si="4"/>
        <v>0.55334816442284906</v>
      </c>
      <c r="Z16" s="173">
        <f t="shared" si="4"/>
        <v>0.55043276072729741</v>
      </c>
    </row>
    <row r="17" spans="1:26" x14ac:dyDescent="0.25">
      <c r="A17">
        <v>12</v>
      </c>
      <c r="B17">
        <v>37</v>
      </c>
      <c r="C17">
        <v>3.5000000000000003E-2</v>
      </c>
      <c r="D17">
        <v>0.9</v>
      </c>
      <c r="E17">
        <f>C17*(D17)</f>
        <v>3.1500000000000007E-2</v>
      </c>
      <c r="F17" s="191">
        <f>F16*(1+C16)</f>
        <v>1.679314541500851</v>
      </c>
      <c r="G17" s="191">
        <f t="shared" si="5"/>
        <v>1.5803049801467779</v>
      </c>
      <c r="I17" s="191">
        <f>F17*L17/(1+$C$2)^(B17-25)</f>
        <v>0.72041124483919539</v>
      </c>
      <c r="J17" s="191">
        <f>G17*L17/(1+$C$2)^(B17-25)</f>
        <v>0.67793700932026579</v>
      </c>
      <c r="K17">
        <v>0.999</v>
      </c>
      <c r="L17" s="192">
        <f t="shared" si="6"/>
        <v>0.98806578049420901</v>
      </c>
      <c r="M17" s="192">
        <f>PRODUCT(K17:$K$39)</f>
        <v>0.97725123782145173</v>
      </c>
      <c r="N17" s="192">
        <f>1/(1+$C$2)^(60-B17)</f>
        <v>0.20207841963184406</v>
      </c>
      <c r="O17" s="191">
        <f>$F$39*$C$1*M17*N17</f>
        <v>14.137607027602877</v>
      </c>
      <c r="P17" s="191">
        <f>$G$39*$C$1*M17*N17</f>
        <v>14.137512230746841</v>
      </c>
      <c r="Q17" s="191"/>
      <c r="R17" s="191"/>
      <c r="S17" s="191">
        <f t="shared" si="0"/>
        <v>0.46174535510445452</v>
      </c>
      <c r="T17" s="191">
        <f t="shared" si="1"/>
        <v>0.45051873477305049</v>
      </c>
      <c r="U17" s="191">
        <f t="shared" si="2"/>
        <v>7.3442879732448434</v>
      </c>
      <c r="V17" s="191">
        <f t="shared" si="2"/>
        <v>7.3130736647853229</v>
      </c>
      <c r="W17" s="191">
        <f t="shared" si="3"/>
        <v>6.793319054358034</v>
      </c>
      <c r="X17" s="191">
        <f t="shared" si="3"/>
        <v>6.8244385659615183</v>
      </c>
      <c r="Y17" s="173">
        <f t="shared" si="4"/>
        <v>0.51948593272578147</v>
      </c>
      <c r="Z17" s="173">
        <f t="shared" si="4"/>
        <v>0.51728150932244998</v>
      </c>
    </row>
    <row r="18" spans="1:26" x14ac:dyDescent="0.25">
      <c r="A18">
        <v>13</v>
      </c>
      <c r="B18">
        <v>38</v>
      </c>
      <c r="C18">
        <v>3.5000000000000003E-2</v>
      </c>
      <c r="D18">
        <v>1.05</v>
      </c>
      <c r="E18">
        <f>C18*(D18)</f>
        <v>3.6750000000000005E-2</v>
      </c>
      <c r="F18" s="191">
        <f>F17*(1+C17)</f>
        <v>1.7380905504533806</v>
      </c>
      <c r="G18" s="191">
        <f t="shared" si="5"/>
        <v>1.6300845870214016</v>
      </c>
      <c r="I18" s="191">
        <f>F18*L18/(1+$C$2)^(B18-25)</f>
        <v>0.69485075818111797</v>
      </c>
      <c r="J18" s="191">
        <f>G18*L18/(1+$C$2)^(B18-25)</f>
        <v>0.65167232564248156</v>
      </c>
      <c r="K18">
        <v>0.999</v>
      </c>
      <c r="L18" s="192">
        <f t="shared" si="6"/>
        <v>0.98707771471371475</v>
      </c>
      <c r="M18" s="192">
        <f>PRODUCT(K18:$K$39)</f>
        <v>0.9782294672887405</v>
      </c>
      <c r="N18" s="192">
        <f>1/(1+$C$2)^(60-B18)</f>
        <v>0.21662806584533684</v>
      </c>
      <c r="O18" s="191">
        <f>$F$39*$C$1*M18*N18</f>
        <v>15.170685419009294</v>
      </c>
      <c r="P18" s="191">
        <f>$G$39*$C$1*M18*N18</f>
        <v>15.170583695055671</v>
      </c>
      <c r="Q18" s="191"/>
      <c r="R18" s="191"/>
      <c r="S18" s="191">
        <f t="shared" si="0"/>
        <v>0.47790644253311038</v>
      </c>
      <c r="T18" s="191">
        <f t="shared" si="1"/>
        <v>0.46471007491840161</v>
      </c>
      <c r="U18" s="191">
        <f t="shared" si="2"/>
        <v>7.3854711578043029</v>
      </c>
      <c r="V18" s="191">
        <f t="shared" si="2"/>
        <v>7.3640229078810338</v>
      </c>
      <c r="W18" s="191">
        <f t="shared" si="3"/>
        <v>7.7852142612049908</v>
      </c>
      <c r="X18" s="191">
        <f t="shared" si="3"/>
        <v>7.8065607871746368</v>
      </c>
      <c r="Y18" s="173">
        <f t="shared" si="4"/>
        <v>0.48682514690800327</v>
      </c>
      <c r="Z18" s="173">
        <f t="shared" si="4"/>
        <v>0.48541460604980435</v>
      </c>
    </row>
    <row r="19" spans="1:26" x14ac:dyDescent="0.25">
      <c r="A19">
        <v>14</v>
      </c>
      <c r="B19">
        <v>39</v>
      </c>
      <c r="C19">
        <v>3.5000000000000003E-2</v>
      </c>
      <c r="D19">
        <v>1.05</v>
      </c>
      <c r="E19">
        <f>C19*(D19)</f>
        <v>3.6750000000000005E-2</v>
      </c>
      <c r="F19" s="191">
        <f>F18*(1+C18)</f>
        <v>1.7989237197192487</v>
      </c>
      <c r="G19" s="191">
        <f t="shared" si="5"/>
        <v>1.6899901955944381</v>
      </c>
      <c r="I19" s="191">
        <f>F19*L19/(1+$C$2)^(B19-25)</f>
        <v>0.67019716808091367</v>
      </c>
      <c r="J19" s="191">
        <f>G19*L19/(1+$C$2)^(B19-25)</f>
        <v>0.62961349097596342</v>
      </c>
      <c r="K19">
        <v>0.999</v>
      </c>
      <c r="L19" s="192">
        <f t="shared" si="6"/>
        <v>0.98609063699900101</v>
      </c>
      <c r="M19" s="192">
        <f>PRODUCT(K19:$K$39)</f>
        <v>0.97920867596470518</v>
      </c>
      <c r="N19" s="192">
        <f>1/(1+$C$2)^(60-B19)</f>
        <v>0.23222528658620112</v>
      </c>
      <c r="O19" s="191">
        <f>$F$39*$C$1*M19*N19</f>
        <v>16.279254023201165</v>
      </c>
      <c r="P19" s="191">
        <f>$G$39*$C$1*M19*N19</f>
        <v>16.279144865965645</v>
      </c>
      <c r="Q19" s="191"/>
      <c r="R19" s="191"/>
      <c r="S19" s="191">
        <f t="shared" si="0"/>
        <v>0.49463316802176921</v>
      </c>
      <c r="T19" s="191">
        <f t="shared" si="1"/>
        <v>0.48178817017165287</v>
      </c>
      <c r="U19" s="191">
        <f t="shared" si="2"/>
        <v>7.4123216964671839</v>
      </c>
      <c r="V19" s="191">
        <f t="shared" si="2"/>
        <v>7.4034668237597057</v>
      </c>
      <c r="W19" s="191">
        <f t="shared" si="3"/>
        <v>8.8669323267339806</v>
      </c>
      <c r="X19" s="191">
        <f t="shared" si="3"/>
        <v>8.8756780422059389</v>
      </c>
      <c r="Y19" s="173">
        <f t="shared" si="4"/>
        <v>0.45532317917658605</v>
      </c>
      <c r="Z19" s="173">
        <f t="shared" si="4"/>
        <v>0.45478229260296882</v>
      </c>
    </row>
    <row r="20" spans="1:26" x14ac:dyDescent="0.25">
      <c r="A20">
        <v>15</v>
      </c>
      <c r="B20">
        <v>40</v>
      </c>
      <c r="C20">
        <v>3.5000000000000003E-2</v>
      </c>
      <c r="D20">
        <v>1.05</v>
      </c>
      <c r="E20">
        <f>C20*(D20)</f>
        <v>3.6750000000000005E-2</v>
      </c>
      <c r="F20" s="191">
        <f>F19*(1+C19)</f>
        <v>1.8618860499094223</v>
      </c>
      <c r="G20" s="191">
        <f t="shared" si="5"/>
        <v>1.7520973352825338</v>
      </c>
      <c r="I20" s="191">
        <f>F20*L20/(1+$C$2)^(B20-25)</f>
        <v>0.64641829747647561</v>
      </c>
      <c r="J20" s="191">
        <f>G20*L20/(1+$C$2)^(B20-25)</f>
        <v>0.60830133860313507</v>
      </c>
      <c r="K20">
        <v>0.999</v>
      </c>
      <c r="L20" s="192">
        <f t="shared" si="6"/>
        <v>0.98510454636200206</v>
      </c>
      <c r="M20" s="192">
        <f>PRODUCT(K20:$K$39)</f>
        <v>0.98018886482953471</v>
      </c>
      <c r="N20" s="192">
        <f>1/(1+$C$2)^(60-B20)</f>
        <v>0.24894550722040762</v>
      </c>
      <c r="O20" s="191">
        <f>$F$39*$C$1*M20*N20</f>
        <v>17.468829142013664</v>
      </c>
      <c r="P20" s="191">
        <f>$G$39*$C$1*M20*N20</f>
        <v>17.468712008323497</v>
      </c>
      <c r="Q20" s="191"/>
      <c r="R20" s="191"/>
      <c r="S20" s="191">
        <f t="shared" si="0"/>
        <v>0.51194532890253108</v>
      </c>
      <c r="T20" s="191">
        <f t="shared" si="1"/>
        <v>0.49949388542546114</v>
      </c>
      <c r="U20" s="191">
        <f t="shared" si="2"/>
        <v>7.4231852877812656</v>
      </c>
      <c r="V20" s="191">
        <f t="shared" si="2"/>
        <v>7.4274669836300209</v>
      </c>
      <c r="W20" s="191">
        <f t="shared" si="3"/>
        <v>10.045643854232399</v>
      </c>
      <c r="X20" s="191">
        <f t="shared" si="3"/>
        <v>10.041245024693476</v>
      </c>
      <c r="Y20" s="173">
        <f t="shared" si="4"/>
        <v>0.42493891419019175</v>
      </c>
      <c r="Z20" s="173">
        <f t="shared" si="4"/>
        <v>0.42518687010759459</v>
      </c>
    </row>
    <row r="21" spans="1:26" x14ac:dyDescent="0.25">
      <c r="A21">
        <v>16</v>
      </c>
      <c r="B21">
        <v>41</v>
      </c>
      <c r="C21">
        <v>3.5000000000000003E-2</v>
      </c>
      <c r="D21">
        <v>1.05</v>
      </c>
      <c r="E21">
        <f>C21*(D21)</f>
        <v>3.6750000000000005E-2</v>
      </c>
      <c r="F21" s="191">
        <f>F20*(1+C20)</f>
        <v>1.9270520616562519</v>
      </c>
      <c r="G21" s="191">
        <f t="shared" si="5"/>
        <v>1.8164869123541669</v>
      </c>
      <c r="I21" s="191">
        <f>F21*L21/(1+$C$2)^(B21-25)</f>
        <v>0.62348311096106701</v>
      </c>
      <c r="J21" s="191">
        <f>G21*L21/(1+$C$2)^(B21-25)</f>
        <v>0.58771059364179401</v>
      </c>
      <c r="K21">
        <v>0.999</v>
      </c>
      <c r="L21" s="192">
        <f t="shared" si="6"/>
        <v>0.98411944181564004</v>
      </c>
      <c r="M21" s="192">
        <f>PRODUCT(K21:$K$39)</f>
        <v>0.98117003486439913</v>
      </c>
      <c r="N21" s="192">
        <f>1/(1+$C$2)^(60-B21)</f>
        <v>0.26686958374027703</v>
      </c>
      <c r="O21" s="191">
        <f>$F$39*$C$1*M21*N21</f>
        <v>18.745330170409062</v>
      </c>
      <c r="P21" s="191">
        <f>$G$39*$C$1*M21*N21</f>
        <v>18.745204477400193</v>
      </c>
      <c r="Q21" s="191"/>
      <c r="R21" s="191"/>
      <c r="S21" s="191">
        <f t="shared" si="0"/>
        <v>0.52986341541411963</v>
      </c>
      <c r="T21" s="191">
        <f t="shared" si="1"/>
        <v>0.51785028571484681</v>
      </c>
      <c r="U21" s="191">
        <f t="shared" si="2"/>
        <v>7.4162655014194243</v>
      </c>
      <c r="V21" s="191">
        <f t="shared" si="2"/>
        <v>7.434221382657948</v>
      </c>
      <c r="W21" s="191">
        <f t="shared" si="3"/>
        <v>11.329064668989638</v>
      </c>
      <c r="X21" s="191">
        <f t="shared" si="3"/>
        <v>11.310983094742245</v>
      </c>
      <c r="Y21" s="173">
        <f t="shared" si="4"/>
        <v>0.39563269539666829</v>
      </c>
      <c r="Z21" s="173">
        <f t="shared" si="4"/>
        <v>0.39659324024023734</v>
      </c>
    </row>
    <row r="22" spans="1:26" x14ac:dyDescent="0.25">
      <c r="A22">
        <v>17</v>
      </c>
      <c r="B22">
        <v>42</v>
      </c>
      <c r="C22">
        <v>3.5000000000000003E-2</v>
      </c>
      <c r="D22">
        <v>1.1000000000000001</v>
      </c>
      <c r="E22">
        <f>C22*(D22)</f>
        <v>3.8500000000000006E-2</v>
      </c>
      <c r="F22" s="191">
        <f>F21*(1+C21)</f>
        <v>1.9944988838142206</v>
      </c>
      <c r="G22" s="191">
        <f t="shared" si="5"/>
        <v>1.8832428063831828</v>
      </c>
      <c r="I22" s="191">
        <f>F22*L22/(1+$C$2)^(B22-25)</f>
        <v>0.60136167427692111</v>
      </c>
      <c r="J22" s="191">
        <f>G22*L22/(1+$C$2)^(B22-25)</f>
        <v>0.56781683675389161</v>
      </c>
      <c r="K22">
        <v>0.999</v>
      </c>
      <c r="L22" s="192">
        <f t="shared" si="6"/>
        <v>0.98313532237382439</v>
      </c>
      <c r="M22" s="192">
        <f>PRODUCT(K22:$K$39)</f>
        <v>0.98215218705145058</v>
      </c>
      <c r="N22" s="192">
        <f>1/(1+$C$2)^(60-B22)</f>
        <v>0.286084193769577</v>
      </c>
      <c r="O22" s="191">
        <f>$F$39*$C$1*M22*N22</f>
        <v>20.115109051730247</v>
      </c>
      <c r="P22" s="191">
        <f>$G$39*$C$1*M22*N22</f>
        <v>20.114974173946955</v>
      </c>
      <c r="Q22" s="191"/>
      <c r="R22" s="191"/>
      <c r="S22" s="191">
        <f t="shared" si="0"/>
        <v>0.5484086349536138</v>
      </c>
      <c r="T22" s="191">
        <f t="shared" si="1"/>
        <v>0.53688128371486754</v>
      </c>
      <c r="U22" s="191">
        <f t="shared" ref="U22:V37" si="7">NPV($G$2,S22:S57)*(1+$G$2)</f>
        <v>7.3896126488465343</v>
      </c>
      <c r="V22" s="191">
        <f t="shared" si="7"/>
        <v>7.4217715875105146</v>
      </c>
      <c r="W22" s="191">
        <f t="shared" ref="W22:X37" si="8">O22-U22</f>
        <v>12.725496402883714</v>
      </c>
      <c r="X22" s="191">
        <f t="shared" si="8"/>
        <v>12.69320258643644</v>
      </c>
      <c r="Y22" s="173">
        <f t="shared" si="4"/>
        <v>0.36736627327461097</v>
      </c>
      <c r="Z22" s="173">
        <f t="shared" si="4"/>
        <v>0.36896749274096713</v>
      </c>
    </row>
    <row r="23" spans="1:26" x14ac:dyDescent="0.25">
      <c r="A23">
        <v>18</v>
      </c>
      <c r="B23">
        <v>43</v>
      </c>
      <c r="C23">
        <v>3.5000000000000003E-2</v>
      </c>
      <c r="D23">
        <v>1.1000000000000001</v>
      </c>
      <c r="E23">
        <f>C23*(D23)</f>
        <v>3.8500000000000006E-2</v>
      </c>
      <c r="F23" s="191">
        <f>F22*(1+C22)</f>
        <v>2.0643063447477181</v>
      </c>
      <c r="G23" s="191">
        <f t="shared" si="5"/>
        <v>1.9557476544289352</v>
      </c>
      <c r="I23" s="191">
        <f>F23*L23/(1+$C$2)^(B23-25)</f>
        <v>0.58002511524602307</v>
      </c>
      <c r="J23" s="191">
        <f>G23*L23/(1+$C$2)^(B23-25)</f>
        <v>0.54952248804472714</v>
      </c>
      <c r="K23">
        <v>0.999</v>
      </c>
      <c r="L23" s="192">
        <f t="shared" si="6"/>
        <v>0.98215218705145058</v>
      </c>
      <c r="M23" s="192">
        <f>PRODUCT(K23:$K$39)</f>
        <v>0.98313532237382439</v>
      </c>
      <c r="N23" s="192">
        <f>1/(1+$C$2)^(60-B23)</f>
        <v>0.30668225572098651</v>
      </c>
      <c r="O23" s="191">
        <f>$F$39*$C$1*M23*N23</f>
        <v>21.584981885340163</v>
      </c>
      <c r="P23" s="191">
        <f>$G$39*$C$1*M23*N23</f>
        <v>21.584837151622754</v>
      </c>
      <c r="Q23" s="191"/>
      <c r="R23" s="191"/>
      <c r="S23" s="191">
        <f t="shared" si="0"/>
        <v>0.56760293717699017</v>
      </c>
      <c r="T23" s="191">
        <f t="shared" si="1"/>
        <v>0.55755121313788991</v>
      </c>
      <c r="U23" s="191">
        <f t="shared" si="7"/>
        <v>7.3411118147079177</v>
      </c>
      <c r="V23" s="191">
        <f t="shared" si="7"/>
        <v>7.3879903960649962</v>
      </c>
      <c r="W23" s="191">
        <f t="shared" si="8"/>
        <v>14.243870070632244</v>
      </c>
      <c r="X23" s="191">
        <f t="shared" si="8"/>
        <v>14.196846755557758</v>
      </c>
      <c r="Y23" s="173">
        <f t="shared" si="4"/>
        <v>0.34010275541133389</v>
      </c>
      <c r="Z23" s="173">
        <f t="shared" si="4"/>
        <v>0.34227686519791811</v>
      </c>
    </row>
    <row r="24" spans="1:26" x14ac:dyDescent="0.25">
      <c r="A24">
        <v>19</v>
      </c>
      <c r="B24">
        <v>44</v>
      </c>
      <c r="C24">
        <v>3.5000000000000003E-2</v>
      </c>
      <c r="D24">
        <v>1.1000000000000001</v>
      </c>
      <c r="E24">
        <f>C24*(D24)</f>
        <v>3.8500000000000006E-2</v>
      </c>
      <c r="F24" s="191">
        <f>F23*(1+C23)</f>
        <v>2.136557066813888</v>
      </c>
      <c r="G24" s="191">
        <f t="shared" si="5"/>
        <v>2.0310439391244492</v>
      </c>
      <c r="I24" s="191">
        <f>F24*L24/(1+$C$2)^(B24-25)</f>
        <v>0.55944558608708417</v>
      </c>
      <c r="J24" s="191">
        <f>G24*L24/(1+$C$2)^(B24-25)</f>
        <v>0.53181756038303607</v>
      </c>
      <c r="K24">
        <v>0.999</v>
      </c>
      <c r="L24" s="192">
        <f t="shared" si="6"/>
        <v>0.98117003486439913</v>
      </c>
      <c r="M24" s="192">
        <f>PRODUCT(K24:$K$39)</f>
        <v>0.98411944181564004</v>
      </c>
      <c r="N24" s="192">
        <f>1/(1+$C$2)^(60-B24)</f>
        <v>0.32876337813289758</v>
      </c>
      <c r="O24" s="191">
        <f>$F$39*$C$1*M24*N24</f>
        <v>23.162262843928584</v>
      </c>
      <c r="P24" s="191">
        <f>$G$39*$C$1*M24*N24</f>
        <v>23.16210753407367</v>
      </c>
      <c r="Q24" s="191"/>
      <c r="R24" s="191"/>
      <c r="S24" s="191">
        <f t="shared" si="0"/>
        <v>0.58746903997818478</v>
      </c>
      <c r="T24" s="191">
        <f t="shared" si="1"/>
        <v>0.57901693484369865</v>
      </c>
      <c r="U24" s="191">
        <f t="shared" si="7"/>
        <v>7.2684699866998557</v>
      </c>
      <c r="V24" s="191">
        <f t="shared" si="7"/>
        <v>7.3295603644623224</v>
      </c>
      <c r="W24" s="191">
        <f t="shared" si="8"/>
        <v>15.893792857228728</v>
      </c>
      <c r="X24" s="191">
        <f t="shared" si="8"/>
        <v>15.832547169611347</v>
      </c>
      <c r="Y24" s="173">
        <f t="shared" si="4"/>
        <v>0.31380655835209581</v>
      </c>
      <c r="Z24" s="173">
        <f t="shared" si="4"/>
        <v>0.31644617631102179</v>
      </c>
    </row>
    <row r="25" spans="1:26" x14ac:dyDescent="0.25">
      <c r="A25">
        <v>20</v>
      </c>
      <c r="B25">
        <v>45</v>
      </c>
      <c r="C25">
        <v>3.5000000000000003E-2</v>
      </c>
      <c r="D25">
        <v>1.1000000000000001</v>
      </c>
      <c r="E25">
        <f>C25*(D25)</f>
        <v>3.8500000000000006E-2</v>
      </c>
      <c r="F25" s="191">
        <f>F24*(1+C24)</f>
        <v>2.2113365641523739</v>
      </c>
      <c r="G25" s="191">
        <f t="shared" si="5"/>
        <v>2.1092391307807405</v>
      </c>
      <c r="I25" s="191">
        <f>F25*L25/(1+$C$2)^(B25-25)</f>
        <v>0.53959622706952592</v>
      </c>
      <c r="J25" s="191">
        <f>G25*L25/(1+$C$2)^(B25-25)</f>
        <v>0.51468306335944514</v>
      </c>
      <c r="K25">
        <v>0.999</v>
      </c>
      <c r="L25" s="192">
        <f t="shared" si="6"/>
        <v>0.98018886482953471</v>
      </c>
      <c r="M25" s="192">
        <f>PRODUCT(K25:$K$39)</f>
        <v>0.98510454636200206</v>
      </c>
      <c r="N25" s="192">
        <f>1/(1+$C$2)^(60-B25)</f>
        <v>0.35243434135846635</v>
      </c>
      <c r="O25" s="191">
        <f>$F$39*$C$1*M25*N25</f>
        <v>24.854800569260714</v>
      </c>
      <c r="P25" s="191">
        <f>$G$39*$C$1*M25*N25</f>
        <v>24.854633910437421</v>
      </c>
      <c r="Q25" s="191"/>
      <c r="R25" s="191"/>
      <c r="S25" s="191">
        <f t="shared" si="0"/>
        <v>0.60803045637742126</v>
      </c>
      <c r="T25" s="191">
        <f t="shared" si="1"/>
        <v>0.60130908683518103</v>
      </c>
      <c r="U25" s="191">
        <f t="shared" si="7"/>
        <v>7.1692022171027308</v>
      </c>
      <c r="V25" s="191">
        <f t="shared" si="7"/>
        <v>7.2438263829340999</v>
      </c>
      <c r="W25" s="191">
        <f t="shared" si="8"/>
        <v>17.685598352157982</v>
      </c>
      <c r="X25" s="191">
        <f t="shared" si="8"/>
        <v>17.610807527503322</v>
      </c>
      <c r="Y25" s="173">
        <f t="shared" si="4"/>
        <v>0.28844336115773439</v>
      </c>
      <c r="Z25" s="173">
        <f t="shared" si="4"/>
        <v>0.29144771993170004</v>
      </c>
    </row>
    <row r="26" spans="1:26" x14ac:dyDescent="0.25">
      <c r="A26">
        <v>21</v>
      </c>
      <c r="B26">
        <v>46</v>
      </c>
      <c r="C26">
        <v>3.5000000000000003E-2</v>
      </c>
      <c r="D26">
        <v>1.1000000000000001</v>
      </c>
      <c r="E26">
        <f>C26*(D26)</f>
        <v>3.8500000000000006E-2</v>
      </c>
      <c r="F26" s="191">
        <f>F25*(1+C25)</f>
        <v>2.2887333438977069</v>
      </c>
      <c r="G26" s="191">
        <f t="shared" si="5"/>
        <v>2.1904448373157992</v>
      </c>
      <c r="I26" s="191">
        <f>F26*L26/(1+$C$2)^(B26-25)</f>
        <v>0.5204511314570357</v>
      </c>
      <c r="J26" s="191">
        <f>G26*L26/(1+$C$2)^(B26-25)</f>
        <v>0.49810061841183301</v>
      </c>
      <c r="K26">
        <v>0.999</v>
      </c>
      <c r="L26" s="192">
        <f t="shared" si="6"/>
        <v>0.97920867596470518</v>
      </c>
      <c r="M26" s="192">
        <f>PRODUCT(K26:$K$39)</f>
        <v>0.98609063699900101</v>
      </c>
      <c r="N26" s="192">
        <f>1/(1+$C$2)^(60-B26)</f>
        <v>0.37780961393627593</v>
      </c>
      <c r="O26" s="191">
        <f>$F$39*$C$1*M26*N26</f>
        <v>26.671017227474962</v>
      </c>
      <c r="P26" s="191">
        <f>$G$39*$C$1*M26*N26</f>
        <v>26.670838390379295</v>
      </c>
      <c r="Q26" s="191"/>
      <c r="R26" s="191"/>
      <c r="S26" s="191">
        <f t="shared" si="0"/>
        <v>0.62931152235063093</v>
      </c>
      <c r="T26" s="191">
        <f t="shared" si="1"/>
        <v>0.62445948667833562</v>
      </c>
      <c r="U26" s="191">
        <f t="shared" si="7"/>
        <v>7.0406167442417766</v>
      </c>
      <c r="V26" s="191">
        <f t="shared" si="7"/>
        <v>7.1279064478659055</v>
      </c>
      <c r="W26" s="191">
        <f t="shared" si="8"/>
        <v>19.630400483233185</v>
      </c>
      <c r="X26" s="191">
        <f t="shared" si="8"/>
        <v>19.542931942513391</v>
      </c>
      <c r="Y26" s="173">
        <f t="shared" si="4"/>
        <v>0.26398006061009682</v>
      </c>
      <c r="Z26" s="173">
        <f t="shared" si="4"/>
        <v>0.2672546825688496</v>
      </c>
    </row>
    <row r="27" spans="1:26" x14ac:dyDescent="0.25">
      <c r="A27">
        <v>22</v>
      </c>
      <c r="B27">
        <v>47</v>
      </c>
      <c r="C27">
        <v>3.5000000000000003E-2</v>
      </c>
      <c r="D27">
        <v>1.1000000000000001</v>
      </c>
      <c r="E27">
        <f>C27*(D27)</f>
        <v>3.8500000000000006E-2</v>
      </c>
      <c r="F27" s="191">
        <f>F26*(1+C26)</f>
        <v>2.3688390109341264</v>
      </c>
      <c r="G27" s="191">
        <f t="shared" si="5"/>
        <v>2.2747769635524575</v>
      </c>
      <c r="I27" s="191">
        <f>F27*L27/(1+$C$2)^(B27-25)</f>
        <v>0.50198531169493821</v>
      </c>
      <c r="J27" s="191">
        <f>G27*L27/(1+$C$2)^(B27-25)</f>
        <v>0.48205243911237661</v>
      </c>
      <c r="K27">
        <v>0.999</v>
      </c>
      <c r="L27" s="192">
        <f t="shared" si="6"/>
        <v>0.9782294672887405</v>
      </c>
      <c r="M27" s="192">
        <f>PRODUCT(K27:$K$39)</f>
        <v>0.98707771471371475</v>
      </c>
      <c r="N27" s="192">
        <f>1/(1+$C$2)^(60-B27)</f>
        <v>0.40501190613968785</v>
      </c>
      <c r="O27" s="191">
        <f>$F$39*$C$1*M27*N27</f>
        <v>28.619950418271433</v>
      </c>
      <c r="P27" s="191">
        <f>$G$39*$C$1*M27*N27</f>
        <v>28.61975851299961</v>
      </c>
      <c r="Q27" s="191"/>
      <c r="R27" s="191"/>
      <c r="S27" s="191">
        <f t="shared" si="0"/>
        <v>0.65133742563290298</v>
      </c>
      <c r="T27" s="191">
        <f t="shared" si="1"/>
        <v>0.6485011769154515</v>
      </c>
      <c r="U27" s="191">
        <f t="shared" si="7"/>
        <v>6.8797989968641717</v>
      </c>
      <c r="V27" s="191">
        <f t="shared" si="7"/>
        <v>6.9786738162092865</v>
      </c>
      <c r="W27" s="191">
        <f t="shared" si="8"/>
        <v>21.740151421407262</v>
      </c>
      <c r="X27" s="191">
        <f t="shared" si="8"/>
        <v>21.641084696790323</v>
      </c>
      <c r="Y27" s="173">
        <f t="shared" si="4"/>
        <v>0.24038472800679619</v>
      </c>
      <c r="Z27" s="173">
        <f t="shared" si="4"/>
        <v>0.24384111462853353</v>
      </c>
    </row>
    <row r="28" spans="1:26" x14ac:dyDescent="0.25">
      <c r="A28">
        <v>23</v>
      </c>
      <c r="B28">
        <v>48</v>
      </c>
      <c r="C28">
        <v>3.5000000000000003E-2</v>
      </c>
      <c r="D28">
        <v>1.1000000000000001</v>
      </c>
      <c r="E28">
        <f>C28*(D28)</f>
        <v>3.8500000000000006E-2</v>
      </c>
      <c r="F28" s="191">
        <f>F27*(1+C27)</f>
        <v>2.4517483763168206</v>
      </c>
      <c r="G28" s="191">
        <f t="shared" si="5"/>
        <v>2.362355876649227</v>
      </c>
      <c r="I28" s="191">
        <f>F28*L28/(1+$C$2)^(B28-25)</f>
        <v>0.48417466679725446</v>
      </c>
      <c r="J28" s="191">
        <f>G28*L28/(1+$C$2)^(B28-25)</f>
        <v>0.46652131208972475</v>
      </c>
      <c r="K28">
        <v>0.999</v>
      </c>
      <c r="L28" s="192">
        <f t="shared" si="6"/>
        <v>0.97725123782145173</v>
      </c>
      <c r="M28" s="192">
        <f>PRODUCT(K28:$K$39)</f>
        <v>0.98806578049420901</v>
      </c>
      <c r="N28" s="192">
        <f>1/(1+$C$2)^(60-B28)</f>
        <v>0.43417276338174543</v>
      </c>
      <c r="O28" s="191">
        <f>$F$39*$C$1*M28*N28</f>
        <v>30.711298146533519</v>
      </c>
      <c r="P28" s="191">
        <f>$G$39*$C$1*M28*N28</f>
        <v>30.711092218153738</v>
      </c>
      <c r="Q28" s="191"/>
      <c r="R28" s="191"/>
      <c r="S28" s="191">
        <f t="shared" si="0"/>
        <v>0.67413423553005447</v>
      </c>
      <c r="T28" s="191">
        <f t="shared" si="1"/>
        <v>0.67346847222669637</v>
      </c>
      <c r="U28" s="191">
        <f t="shared" si="7"/>
        <v>6.6835943987586797</v>
      </c>
      <c r="V28" s="191">
        <f t="shared" si="7"/>
        <v>6.7927378071301199</v>
      </c>
      <c r="W28" s="191">
        <f t="shared" si="8"/>
        <v>24.02770374777484</v>
      </c>
      <c r="X28" s="191">
        <f t="shared" si="8"/>
        <v>23.918354411023618</v>
      </c>
      <c r="Y28" s="173">
        <f t="shared" si="4"/>
        <v>0.21762656748891215</v>
      </c>
      <c r="Z28" s="173">
        <f t="shared" si="4"/>
        <v>0.22118190258029449</v>
      </c>
    </row>
    <row r="29" spans="1:26" x14ac:dyDescent="0.25">
      <c r="A29">
        <v>24</v>
      </c>
      <c r="B29">
        <v>49</v>
      </c>
      <c r="C29">
        <v>3.5000000000000003E-2</v>
      </c>
      <c r="D29">
        <v>1.1000000000000001</v>
      </c>
      <c r="E29">
        <f>C29*(D29)</f>
        <v>3.8500000000000006E-2</v>
      </c>
      <c r="F29" s="191">
        <f>F28*(1+C28)</f>
        <v>2.5375595694879092</v>
      </c>
      <c r="G29" s="191">
        <f t="shared" si="5"/>
        <v>2.4533065779002223</v>
      </c>
      <c r="I29" s="191">
        <f>F29*L29/(1+$C$2)^(B29-25)</f>
        <v>0.46699595089087964</v>
      </c>
      <c r="J29" s="191">
        <f>G29*L29/(1+$C$2)^(B29-25)</f>
        <v>0.4514905785658338</v>
      </c>
      <c r="K29">
        <v>0.999</v>
      </c>
      <c r="L29" s="192">
        <f t="shared" si="6"/>
        <v>0.97627398658363029</v>
      </c>
      <c r="M29" s="192">
        <f>PRODUCT(K29:$K$39)</f>
        <v>0.98905483532953853</v>
      </c>
      <c r="N29" s="192">
        <f>1/(1+$C$2)^(60-B29)</f>
        <v>0.46543320234523111</v>
      </c>
      <c r="O29" s="191">
        <f>$F$39*$C$1*M29*N29</f>
        <v>32.955467080164091</v>
      </c>
      <c r="P29" s="191">
        <f>$G$39*$C$1*M29*N29</f>
        <v>32.955246103964775</v>
      </c>
      <c r="Q29" s="191"/>
      <c r="R29" s="191"/>
      <c r="S29" s="191">
        <f t="shared" si="0"/>
        <v>0.69772893377360634</v>
      </c>
      <c r="T29" s="191">
        <f t="shared" si="1"/>
        <v>0.69939700840742414</v>
      </c>
      <c r="U29" s="191">
        <f t="shared" si="7"/>
        <v>6.4485898848659531</v>
      </c>
      <c r="V29" s="191">
        <f t="shared" si="7"/>
        <v>6.5664231501666386</v>
      </c>
      <c r="W29" s="191">
        <f t="shared" si="8"/>
        <v>26.506877195298138</v>
      </c>
      <c r="X29" s="191">
        <f t="shared" si="8"/>
        <v>26.388822953798137</v>
      </c>
      <c r="Y29" s="173">
        <f t="shared" si="4"/>
        <v>0.19567587584723878</v>
      </c>
      <c r="Z29" s="173">
        <f t="shared" si="4"/>
        <v>0.19925274202023471</v>
      </c>
    </row>
    <row r="30" spans="1:26" x14ac:dyDescent="0.25">
      <c r="A30">
        <v>25</v>
      </c>
      <c r="B30">
        <v>50</v>
      </c>
      <c r="C30">
        <v>3.5000000000000003E-2</v>
      </c>
      <c r="D30">
        <v>1.1000000000000001</v>
      </c>
      <c r="E30">
        <f>C30*(D30)</f>
        <v>3.8500000000000006E-2</v>
      </c>
      <c r="F30" s="191">
        <f>F29*(1+C29)</f>
        <v>2.6263741544199859</v>
      </c>
      <c r="G30" s="191">
        <f t="shared" si="5"/>
        <v>2.547758881149381</v>
      </c>
      <c r="I30" s="191">
        <f>F30*L30/(1+$C$2)^(B30-25)</f>
        <v>0.45042674287582873</v>
      </c>
      <c r="J30" s="191">
        <f>G30*L30/(1+$C$2)^(B30-25)</f>
        <v>0.4369441164876659</v>
      </c>
      <c r="K30">
        <v>0.999</v>
      </c>
      <c r="L30" s="192">
        <f t="shared" si="6"/>
        <v>0.97529771259704667</v>
      </c>
      <c r="M30" s="192">
        <f>PRODUCT(K30:$K$39)</f>
        <v>0.99004488020974823</v>
      </c>
      <c r="N30" s="192">
        <f>1/(1+$C$2)^(60-B30)</f>
        <v>0.49894439291408776</v>
      </c>
      <c r="O30" s="191">
        <f>$F$39*$C$1*M30*N30</f>
        <v>35.363624334270177</v>
      </c>
      <c r="P30" s="191">
        <f>$G$39*$C$1*M30*N30</f>
        <v>35.363387210660903</v>
      </c>
      <c r="Q30" s="191"/>
      <c r="R30" s="191"/>
      <c r="S30" s="191">
        <f t="shared" si="0"/>
        <v>0.72214944645568258</v>
      </c>
      <c r="T30" s="191">
        <f t="shared" si="1"/>
        <v>0.72632379323111007</v>
      </c>
      <c r="U30" s="191">
        <f t="shared" si="7"/>
        <v>6.1710940336046001</v>
      </c>
      <c r="V30" s="191">
        <f t="shared" si="7"/>
        <v>6.2957477717376165</v>
      </c>
      <c r="W30" s="191">
        <f t="shared" si="8"/>
        <v>29.192530300665577</v>
      </c>
      <c r="X30" s="191">
        <f t="shared" si="8"/>
        <v>29.067639438923287</v>
      </c>
      <c r="Y30" s="173">
        <f t="shared" si="4"/>
        <v>0.17450400375462413</v>
      </c>
      <c r="Z30" s="173">
        <f t="shared" si="4"/>
        <v>0.17803011160196935</v>
      </c>
    </row>
    <row r="31" spans="1:26" x14ac:dyDescent="0.25">
      <c r="A31">
        <v>26</v>
      </c>
      <c r="B31">
        <v>51</v>
      </c>
      <c r="C31">
        <v>3.5000000000000003E-2</v>
      </c>
      <c r="D31">
        <v>1.1000000000000001</v>
      </c>
      <c r="E31">
        <f>C31*(D31)</f>
        <v>3.8500000000000006E-2</v>
      </c>
      <c r="F31" s="191">
        <f>F30*(1+C30)</f>
        <v>2.7182972498246851</v>
      </c>
      <c r="G31" s="191">
        <f t="shared" si="5"/>
        <v>2.6458475980736322</v>
      </c>
      <c r="I31" s="191">
        <f>F31*L31/(1+$C$2)^(B31-25)</f>
        <v>0.4344454171619459</v>
      </c>
      <c r="J31" s="191">
        <f>G31*L31/(1+$C$2)^(B31-25)</f>
        <v>0.42286632323457873</v>
      </c>
      <c r="K31">
        <v>0.999</v>
      </c>
      <c r="L31" s="192">
        <f t="shared" si="6"/>
        <v>0.97432241488444959</v>
      </c>
      <c r="M31" s="192">
        <f>PRODUCT(K31:$K$39)</f>
        <v>0.99103591612587416</v>
      </c>
      <c r="N31" s="192">
        <f>1/(1+$C$2)^(60-B31)</f>
        <v>0.53486838920390223</v>
      </c>
      <c r="O31" s="191">
        <f>$F$39*$C$1*M31*N31</f>
        <v>37.947753039377019</v>
      </c>
      <c r="P31" s="191">
        <f>$G$39*$C$1*M31*N31</f>
        <v>37.947498588416913</v>
      </c>
      <c r="Q31" s="191"/>
      <c r="R31" s="191"/>
      <c r="S31" s="191">
        <f t="shared" si="0"/>
        <v>0.74742467708163141</v>
      </c>
      <c r="T31" s="191">
        <f t="shared" si="1"/>
        <v>0.75428725927050777</v>
      </c>
      <c r="U31" s="191">
        <f t="shared" si="7"/>
        <v>5.8471157131367759</v>
      </c>
      <c r="V31" s="191">
        <f t="shared" si="7"/>
        <v>5.9763989038628376</v>
      </c>
      <c r="W31" s="191">
        <f t="shared" si="8"/>
        <v>32.100637326240246</v>
      </c>
      <c r="X31" s="191">
        <f t="shared" si="8"/>
        <v>31.971099684554076</v>
      </c>
      <c r="Y31" s="173">
        <f t="shared" si="4"/>
        <v>0.1540833183738029</v>
      </c>
      <c r="Z31" s="173">
        <f t="shared" si="4"/>
        <v>0.15749124780749243</v>
      </c>
    </row>
    <row r="32" spans="1:26" x14ac:dyDescent="0.25">
      <c r="A32">
        <v>27</v>
      </c>
      <c r="B32">
        <v>52</v>
      </c>
      <c r="C32">
        <v>3.5000000000000003E-2</v>
      </c>
      <c r="D32">
        <v>1.1000000000000001</v>
      </c>
      <c r="E32">
        <f>C32*(D32)</f>
        <v>3.8500000000000006E-2</v>
      </c>
      <c r="F32" s="191">
        <f>F31*(1+C31)</f>
        <v>2.813437653568549</v>
      </c>
      <c r="G32" s="191">
        <f t="shared" si="5"/>
        <v>2.7477127305994671</v>
      </c>
      <c r="I32" s="191">
        <f>F32*L32/(1+$C$2)^(B32-25)</f>
        <v>0.41903111544389127</v>
      </c>
      <c r="J32" s="191">
        <f>G32*L32/(1+$C$2)^(B32-25)</f>
        <v>0.40924209888286467</v>
      </c>
      <c r="K32">
        <v>0.999</v>
      </c>
      <c r="L32" s="192">
        <f t="shared" si="6"/>
        <v>0.97334809246956511</v>
      </c>
      <c r="M32" s="192">
        <f>PRODUCT(K32:$K$39)</f>
        <v>0.9920279440699441</v>
      </c>
      <c r="N32" s="192">
        <f>1/(1+$C$2)^(60-B32)</f>
        <v>0.57337891322658319</v>
      </c>
      <c r="O32" s="191">
        <f>$F$39*$C$1*M32*N32</f>
        <v>40.72071197018235</v>
      </c>
      <c r="P32" s="191">
        <f>$G$39*$C$1*M32*N32</f>
        <v>40.720438925708642</v>
      </c>
      <c r="Q32" s="191"/>
      <c r="R32" s="191"/>
      <c r="S32" s="191">
        <f t="shared" si="0"/>
        <v>0.77358454077948846</v>
      </c>
      <c r="T32" s="191">
        <f t="shared" si="1"/>
        <v>0.78332731875242234</v>
      </c>
      <c r="U32" s="191">
        <f t="shared" si="7"/>
        <v>5.4723411317828967</v>
      </c>
      <c r="V32" s="191">
        <f t="shared" si="7"/>
        <v>5.6037073903933701</v>
      </c>
      <c r="W32" s="191">
        <f t="shared" si="8"/>
        <v>35.248370838399453</v>
      </c>
      <c r="X32" s="191">
        <f t="shared" si="8"/>
        <v>35.116731535315274</v>
      </c>
      <c r="Y32" s="173">
        <f t="shared" si="4"/>
        <v>0.13438716729191783</v>
      </c>
      <c r="Z32" s="173">
        <f t="shared" si="4"/>
        <v>0.13761412053089384</v>
      </c>
    </row>
    <row r="33" spans="1:26" x14ac:dyDescent="0.25">
      <c r="A33">
        <v>28</v>
      </c>
      <c r="B33">
        <v>53</v>
      </c>
      <c r="C33">
        <v>3.5000000000000003E-2</v>
      </c>
      <c r="D33">
        <v>1.1000000000000001</v>
      </c>
      <c r="E33">
        <f>C33*(D33)</f>
        <v>3.8500000000000006E-2</v>
      </c>
      <c r="F33" s="191">
        <f>F32*(1+C32)</f>
        <v>2.9119079714434482</v>
      </c>
      <c r="G33" s="191">
        <f t="shared" si="5"/>
        <v>2.8534996707275466</v>
      </c>
      <c r="I33" s="191">
        <f>F33*L33/(1+$C$2)^(B33-25)</f>
        <v>0.40416371947755869</v>
      </c>
      <c r="J33" s="191">
        <f>G33*L33/(1+$C$2)^(B33-25)</f>
        <v>0.39605683000948239</v>
      </c>
      <c r="K33">
        <v>0.999</v>
      </c>
      <c r="L33" s="192">
        <f t="shared" si="6"/>
        <v>0.97237474437709559</v>
      </c>
      <c r="M33" s="192">
        <f>PRODUCT(K33:$K$39)</f>
        <v>0.99302096503497905</v>
      </c>
      <c r="N33" s="192">
        <f>1/(1+$C$2)^(60-B33)</f>
        <v>0.6146621949788974</v>
      </c>
      <c r="O33" s="191">
        <f>$F$39*$C$1*M33*N33</f>
        <v>43.696299531567057</v>
      </c>
      <c r="P33" s="191">
        <f>$G$39*$C$1*M33*N33</f>
        <v>43.696006534894572</v>
      </c>
      <c r="Q33" s="191"/>
      <c r="R33" s="191"/>
      <c r="S33" s="191">
        <f t="shared" si="0"/>
        <v>0.80065999970677049</v>
      </c>
      <c r="T33" s="191">
        <f t="shared" si="1"/>
        <v>0.81348542052439066</v>
      </c>
      <c r="U33" s="191">
        <f t="shared" si="7"/>
        <v>5.0421091747303866</v>
      </c>
      <c r="V33" s="191">
        <f t="shared" si="7"/>
        <v>5.1726200568559522</v>
      </c>
      <c r="W33" s="191">
        <f t="shared" si="8"/>
        <v>38.654190356836672</v>
      </c>
      <c r="X33" s="191">
        <f t="shared" si="8"/>
        <v>38.523386478038617</v>
      </c>
      <c r="Y33" s="173">
        <f t="shared" si="4"/>
        <v>0.11538984373465924</v>
      </c>
      <c r="Z33" s="173">
        <f t="shared" si="4"/>
        <v>0.11837740944873813</v>
      </c>
    </row>
    <row r="34" spans="1:26" x14ac:dyDescent="0.25">
      <c r="A34">
        <v>29</v>
      </c>
      <c r="B34">
        <v>54</v>
      </c>
      <c r="C34">
        <v>3.5000000000000003E-2</v>
      </c>
      <c r="D34">
        <v>1.1000000000000001</v>
      </c>
      <c r="E34">
        <f>C34*(D34)</f>
        <v>3.8500000000000006E-2</v>
      </c>
      <c r="F34" s="191">
        <f>F33*(1+C33)</f>
        <v>3.0138247504439688</v>
      </c>
      <c r="G34" s="191">
        <f t="shared" si="5"/>
        <v>2.963359408050557</v>
      </c>
      <c r="I34" s="191">
        <f>F34*L34/(1+$C$2)^(B34-25)</f>
        <v>0.38982382482240113</v>
      </c>
      <c r="J34" s="191">
        <f>G34*L34/(1+$C$2)^(B34-25)</f>
        <v>0.38329637401761429</v>
      </c>
      <c r="K34">
        <v>0.999</v>
      </c>
      <c r="L34" s="192">
        <f t="shared" si="6"/>
        <v>0.97140236963271853</v>
      </c>
      <c r="M34" s="192">
        <f>PRODUCT(K34:$K$39)</f>
        <v>0.994014980014994</v>
      </c>
      <c r="N34" s="192">
        <f>1/(1+$C$2)^(60-B34)</f>
        <v>0.65891787301737803</v>
      </c>
      <c r="O34" s="191">
        <f>$F$39*$C$1*M34*N34</f>
        <v>46.88932242026015</v>
      </c>
      <c r="P34" s="191">
        <f>$G$39*$C$1*M34*N34</f>
        <v>46.889008013420401</v>
      </c>
      <c r="Q34" s="191"/>
      <c r="R34" s="191"/>
      <c r="S34" s="191">
        <f t="shared" si="0"/>
        <v>0.82868309969650744</v>
      </c>
      <c r="T34" s="191">
        <f t="shared" si="1"/>
        <v>0.84480460921457967</v>
      </c>
      <c r="U34" s="191">
        <f t="shared" si="7"/>
        <v>4.5513849005258411</v>
      </c>
      <c r="V34" s="191">
        <f t="shared" si="7"/>
        <v>4.6776700001475815</v>
      </c>
      <c r="W34" s="191">
        <f t="shared" si="8"/>
        <v>42.337937519734311</v>
      </c>
      <c r="X34" s="191">
        <f t="shared" si="8"/>
        <v>42.211338013272822</v>
      </c>
      <c r="Y34" s="173">
        <f t="shared" si="4"/>
        <v>9.706655301462104E-2</v>
      </c>
      <c r="Z34" s="173">
        <f t="shared" si="4"/>
        <v>9.9760481151760685E-2</v>
      </c>
    </row>
    <row r="35" spans="1:26" x14ac:dyDescent="0.25">
      <c r="A35">
        <v>30</v>
      </c>
      <c r="B35">
        <v>55</v>
      </c>
      <c r="C35">
        <v>3.5000000000000003E-2</v>
      </c>
      <c r="D35">
        <v>1.1000000000000001</v>
      </c>
      <c r="E35">
        <f>C35*(D35)</f>
        <v>3.8500000000000006E-2</v>
      </c>
      <c r="F35" s="191">
        <f>F34*(1+C34)</f>
        <v>3.1193086167095077</v>
      </c>
      <c r="G35" s="191">
        <f t="shared" si="5"/>
        <v>3.0774487452605035</v>
      </c>
      <c r="I35" s="191">
        <f>F35*L35/(1+$C$2)^(B35-25)</f>
        <v>0.37599271551538616</v>
      </c>
      <c r="J35" s="191">
        <f>G35*L35/(1+$C$2)^(B35-25)</f>
        <v>0.37094704396723432</v>
      </c>
      <c r="K35">
        <v>0.999</v>
      </c>
      <c r="L35" s="192">
        <f t="shared" si="6"/>
        <v>0.97043096726308586</v>
      </c>
      <c r="M35" s="192">
        <f>PRODUCT(K35:$K$39)</f>
        <v>0.99500999000499901</v>
      </c>
      <c r="N35" s="192">
        <f>1/(1+$C$2)^(60-B35)</f>
        <v>0.7063599598746293</v>
      </c>
      <c r="O35" s="191">
        <f>$F$39*$C$1*M35*N35</f>
        <v>50.315669303822702</v>
      </c>
      <c r="P35" s="191">
        <f>$G$39*$C$1*M35*N35</f>
        <v>50.315331922308978</v>
      </c>
      <c r="Q35" s="191"/>
      <c r="R35" s="191"/>
      <c r="S35" s="191">
        <f t="shared" si="0"/>
        <v>0.85768700818588528</v>
      </c>
      <c r="T35" s="191">
        <f t="shared" si="1"/>
        <v>0.87732958666934091</v>
      </c>
      <c r="U35" s="191">
        <f t="shared" si="7"/>
        <v>3.9947310615505969</v>
      </c>
      <c r="V35" s="191">
        <f t="shared" si="7"/>
        <v>4.1129446437239023</v>
      </c>
      <c r="W35" s="191">
        <f t="shared" si="8"/>
        <v>46.320938242272106</v>
      </c>
      <c r="X35" s="191">
        <f t="shared" si="8"/>
        <v>46.202387278585078</v>
      </c>
      <c r="Y35" s="173">
        <f t="shared" si="4"/>
        <v>7.9393380170083516E-2</v>
      </c>
      <c r="Z35" s="173">
        <f t="shared" si="4"/>
        <v>8.1743367013351484E-2</v>
      </c>
    </row>
    <row r="36" spans="1:26" x14ac:dyDescent="0.25">
      <c r="A36">
        <v>31</v>
      </c>
      <c r="B36">
        <v>56</v>
      </c>
      <c r="C36">
        <v>3.5000000000000003E-2</v>
      </c>
      <c r="D36">
        <v>1.1000000000000001</v>
      </c>
      <c r="E36">
        <f>C36*(D36)</f>
        <v>3.8500000000000006E-2</v>
      </c>
      <c r="F36" s="191">
        <f>F35*(1+C35)</f>
        <v>3.22848441829434</v>
      </c>
      <c r="G36" s="191">
        <f t="shared" si="5"/>
        <v>3.195930521953033</v>
      </c>
      <c r="I36" s="191">
        <f>F36*L36/(1+$C$2)^(B36-25)</f>
        <v>0.36265233964353188</v>
      </c>
      <c r="J36" s="191">
        <f>G36*L36/(1+$C$2)^(B36-25)</f>
        <v>0.35899559389441493</v>
      </c>
      <c r="K36">
        <v>0.999</v>
      </c>
      <c r="L36" s="192">
        <f t="shared" si="6"/>
        <v>0.96946053629582274</v>
      </c>
      <c r="M36" s="192">
        <f>PRODUCT(K36:$K$39)</f>
        <v>0.99600599600100004</v>
      </c>
      <c r="N36" s="192">
        <f>1/(1+$C$2)^(60-B36)</f>
        <v>0.75721787698560261</v>
      </c>
      <c r="O36" s="191">
        <f>$F$39*$C$1*M36*N36</f>
        <v>53.992389883581517</v>
      </c>
      <c r="P36" s="191">
        <f>$G$39*$C$1*M36*N36</f>
        <v>53.992027848563794</v>
      </c>
      <c r="Q36" s="191"/>
      <c r="R36" s="191"/>
      <c r="S36" s="191">
        <f t="shared" si="0"/>
        <v>0.88770605347239107</v>
      </c>
      <c r="T36" s="191">
        <f t="shared" si="1"/>
        <v>0.91110677575611065</v>
      </c>
      <c r="U36" s="191">
        <f t="shared" si="7"/>
        <v>3.3662775027096812</v>
      </c>
      <c r="V36" s="191">
        <f t="shared" si="7"/>
        <v>3.4720513925550449</v>
      </c>
      <c r="W36" s="191">
        <f t="shared" si="8"/>
        <v>50.626112380871838</v>
      </c>
      <c r="X36" s="191">
        <f t="shared" si="8"/>
        <v>50.519976456008749</v>
      </c>
      <c r="Y36" s="173">
        <f t="shared" si="4"/>
        <v>6.2347258751984387E-2</v>
      </c>
      <c r="Z36" s="173">
        <f t="shared" si="4"/>
        <v>6.4306741771089124E-2</v>
      </c>
    </row>
    <row r="37" spans="1:26" x14ac:dyDescent="0.25">
      <c r="A37">
        <v>32</v>
      </c>
      <c r="B37">
        <v>57</v>
      </c>
      <c r="C37">
        <v>3.5000000000000003E-2</v>
      </c>
      <c r="D37">
        <v>1.1000000000000001</v>
      </c>
      <c r="E37">
        <f>C37*(D37)</f>
        <v>3.8500000000000006E-2</v>
      </c>
      <c r="F37" s="191">
        <f>F36*(1+C36)</f>
        <v>3.3414813729346418</v>
      </c>
      <c r="G37" s="191">
        <f t="shared" si="5"/>
        <v>3.3189738470482246</v>
      </c>
      <c r="I37" s="191">
        <f>F37*L37/(1+$C$2)^(B37-25)</f>
        <v>0.34978528578313828</v>
      </c>
      <c r="J37" s="191">
        <f>G37*L37/(1+$C$2)^(B37-25)</f>
        <v>0.34742920460362908</v>
      </c>
      <c r="K37">
        <v>0.999</v>
      </c>
      <c r="L37" s="192">
        <f t="shared" si="6"/>
        <v>0.96849107575952686</v>
      </c>
      <c r="M37" s="192">
        <f>PRODUCT(K37:$K$39)</f>
        <v>0.997002999</v>
      </c>
      <c r="N37" s="192">
        <f>1/(1+$C$2)^(60-B37)</f>
        <v>0.81173756412856624</v>
      </c>
      <c r="O37" s="191">
        <f>$F$39*$C$1*M37*N37</f>
        <v>57.937779734934338</v>
      </c>
      <c r="P37" s="191">
        <f>$G$39*$C$1*M37*N37</f>
        <v>57.937391244905307</v>
      </c>
      <c r="Q37" s="191"/>
      <c r="R37" s="191"/>
      <c r="S37" s="191">
        <f t="shared" si="0"/>
        <v>0.9187757653439248</v>
      </c>
      <c r="T37" s="191">
        <f t="shared" si="1"/>
        <v>0.94618438662272086</v>
      </c>
      <c r="U37" s="191">
        <f t="shared" si="7"/>
        <v>2.6596882818642387</v>
      </c>
      <c r="V37" s="191">
        <f t="shared" si="7"/>
        <v>2.7480807099183759</v>
      </c>
      <c r="W37" s="191">
        <f t="shared" si="8"/>
        <v>55.278091453070097</v>
      </c>
      <c r="X37" s="191">
        <f t="shared" si="8"/>
        <v>55.18931053498693</v>
      </c>
      <c r="Y37" s="173">
        <f t="shared" si="4"/>
        <v>4.5905940718341767E-2</v>
      </c>
      <c r="Z37" s="173">
        <f t="shared" si="4"/>
        <v>4.7431902798350918E-2</v>
      </c>
    </row>
    <row r="38" spans="1:26" x14ac:dyDescent="0.25">
      <c r="A38">
        <v>33</v>
      </c>
      <c r="B38">
        <v>58</v>
      </c>
      <c r="C38">
        <v>3.5000000000000003E-2</v>
      </c>
      <c r="D38">
        <v>1.1000000000000001</v>
      </c>
      <c r="E38">
        <f>C38*(D38)</f>
        <v>3.8500000000000006E-2</v>
      </c>
      <c r="F38" s="191">
        <f>F37*(1+C37)</f>
        <v>3.4584332209873541</v>
      </c>
      <c r="G38" s="191">
        <f t="shared" si="5"/>
        <v>3.4467543401595813</v>
      </c>
      <c r="I38" s="191">
        <f>F38*L38/(1+$C$2)^(B38-25)</f>
        <v>0.33737476027496505</v>
      </c>
      <c r="J38" s="191">
        <f>G38*L38/(1+$C$2)^(B38-25)</f>
        <v>0.3362354699178059</v>
      </c>
      <c r="K38">
        <v>0.999</v>
      </c>
      <c r="L38" s="192">
        <f t="shared" si="6"/>
        <v>0.96752258468376728</v>
      </c>
      <c r="M38" s="192">
        <f>PRODUCT(K38:$K$39)</f>
        <v>0.99800100000000003</v>
      </c>
      <c r="N38" s="192">
        <f>1/(1+$C$2)^(60-B38)</f>
        <v>0.87018266874582295</v>
      </c>
      <c r="O38" s="191">
        <f>$F$39*$C$1*M38*N38</f>
        <v>62.1714713471968</v>
      </c>
      <c r="P38" s="191">
        <f>$G$39*$C$1*M38*N38</f>
        <v>62.171054469007494</v>
      </c>
      <c r="Q38" s="191"/>
      <c r="R38" s="191"/>
      <c r="S38" s="191">
        <f t="shared" si="0"/>
        <v>0.95093291713096206</v>
      </c>
      <c r="T38" s="191">
        <f t="shared" si="1"/>
        <v>0.98261248550769564</v>
      </c>
      <c r="U38" s="191">
        <f t="shared" ref="U38:V40" si="9">NPV($G$2,S38:S73)*(1+$G$2)</f>
        <v>1.8681263440538305</v>
      </c>
      <c r="V38" s="191">
        <f t="shared" si="9"/>
        <v>1.9335664249979403</v>
      </c>
      <c r="W38" s="191">
        <f t="shared" ref="W38:X40" si="10">O38-U38</f>
        <v>60.303345003142972</v>
      </c>
      <c r="X38" s="191">
        <f t="shared" si="10"/>
        <v>60.237488044009552</v>
      </c>
      <c r="Y38" s="173">
        <f t="shared" si="4"/>
        <v>3.0047967396834994E-2</v>
      </c>
      <c r="Z38" s="173">
        <f t="shared" si="4"/>
        <v>3.1100750043765633E-2</v>
      </c>
    </row>
    <row r="39" spans="1:26" x14ac:dyDescent="0.25">
      <c r="A39">
        <v>34</v>
      </c>
      <c r="B39">
        <v>59</v>
      </c>
      <c r="C39">
        <v>3.5000000000000003E-2</v>
      </c>
      <c r="D39">
        <v>1.1000000000000001</v>
      </c>
      <c r="E39">
        <f>C39*(D39)</f>
        <v>3.8500000000000006E-2</v>
      </c>
      <c r="F39" s="191">
        <f>F38*(1+C38)</f>
        <v>3.5794783837219111</v>
      </c>
      <c r="G39" s="191">
        <f t="shared" si="5"/>
        <v>3.579454382255725</v>
      </c>
      <c r="I39" s="191">
        <f>F39*L39/(1+$C$2)^(B39-25)</f>
        <v>0.32540456530569412</v>
      </c>
      <c r="J39" s="191">
        <f>G39*L39/(1+$C$2)^(B39-25)</f>
        <v>0.32540238337139149</v>
      </c>
      <c r="K39">
        <v>0.999</v>
      </c>
      <c r="L39" s="192">
        <f t="shared" si="6"/>
        <v>0.96655506209908348</v>
      </c>
      <c r="M39" s="192">
        <f>PRODUCT(K39:$K$39)</f>
        <v>0.999</v>
      </c>
      <c r="N39" s="192">
        <f>1/(1+$C$2)^(60-B39)</f>
        <v>0.93283582089552231</v>
      </c>
      <c r="O39" s="191">
        <f>$F$39*$C$1*M39*N39</f>
        <v>66.714531816010989</v>
      </c>
      <c r="P39" s="191">
        <f>$G$39*$C$1*M39*N39</f>
        <v>66.714084475251298</v>
      </c>
      <c r="Q39" s="191"/>
      <c r="R39" s="191"/>
      <c r="S39" s="191">
        <f t="shared" si="0"/>
        <v>0.98421556923054565</v>
      </c>
      <c r="T39" s="191">
        <f t="shared" si="1"/>
        <v>1.0204430661997419</v>
      </c>
      <c r="U39" s="191">
        <f t="shared" si="9"/>
        <v>0.98421556923054565</v>
      </c>
      <c r="V39" s="191">
        <f t="shared" si="9"/>
        <v>1.0204430661997419</v>
      </c>
      <c r="W39" s="191">
        <f t="shared" si="10"/>
        <v>65.730316246780447</v>
      </c>
      <c r="X39" s="191">
        <f t="shared" si="10"/>
        <v>65.693641409051551</v>
      </c>
      <c r="Y39" s="173">
        <f t="shared" si="4"/>
        <v>1.4752641477644924E-2</v>
      </c>
      <c r="Z39" s="173">
        <f t="shared" si="4"/>
        <v>1.5295766616992133E-2</v>
      </c>
    </row>
    <row r="40" spans="1:26" x14ac:dyDescent="0.25">
      <c r="A40">
        <v>35</v>
      </c>
      <c r="B40">
        <v>60</v>
      </c>
      <c r="C40">
        <v>3.5000000000000003E-2</v>
      </c>
      <c r="D40">
        <v>1.1000000000000001</v>
      </c>
      <c r="E40">
        <v>0</v>
      </c>
      <c r="F40" s="191">
        <v>0</v>
      </c>
      <c r="G40" s="191">
        <v>0</v>
      </c>
      <c r="I40" s="191">
        <f>F40*L40/(1+$C$2)^(B40-25)</f>
        <v>0</v>
      </c>
      <c r="J40" s="191">
        <f>G40*L40/(1+$C$2)^(B40-25)</f>
        <v>0</v>
      </c>
      <c r="K40">
        <v>0.999</v>
      </c>
      <c r="L40" s="192">
        <f t="shared" si="6"/>
        <v>0.9655885070369844</v>
      </c>
      <c r="M40" s="192">
        <v>1</v>
      </c>
      <c r="N40" s="192">
        <f>1/(1+$C$2)^(60-B40)</f>
        <v>1</v>
      </c>
      <c r="O40" s="191">
        <f>$F$39*$C$1*M40*N40</f>
        <v>71.589567674438229</v>
      </c>
      <c r="P40" s="191">
        <f>$G$39*$C$1*M40*N40</f>
        <v>71.589087645114503</v>
      </c>
      <c r="Q40" s="191"/>
      <c r="R40" s="191"/>
      <c r="S40" s="191">
        <f t="shared" si="0"/>
        <v>0</v>
      </c>
      <c r="T40" s="191">
        <f t="shared" si="1"/>
        <v>0</v>
      </c>
      <c r="U40" s="191">
        <f t="shared" si="9"/>
        <v>0</v>
      </c>
      <c r="V40" s="191">
        <f t="shared" si="9"/>
        <v>0</v>
      </c>
      <c r="W40" s="191">
        <f t="shared" si="10"/>
        <v>71.589567674438229</v>
      </c>
      <c r="X40" s="191">
        <f t="shared" si="10"/>
        <v>71.589087645114503</v>
      </c>
      <c r="Y40" s="173">
        <f t="shared" si="4"/>
        <v>0</v>
      </c>
      <c r="Z40" s="173">
        <f t="shared" si="4"/>
        <v>0</v>
      </c>
    </row>
    <row r="41" spans="1:26" x14ac:dyDescent="0.25">
      <c r="F41" s="191">
        <f>F39*C1</f>
        <v>71.589567674438229</v>
      </c>
      <c r="G41" s="191">
        <f>G39*C1</f>
        <v>71.589087645114503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topLeftCell="A7"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67">
        <v>12</v>
      </c>
      <c r="F8" s="97">
        <v>1686205583</v>
      </c>
      <c r="G8" s="167">
        <v>5</v>
      </c>
      <c r="H8" s="97">
        <v>322495895</v>
      </c>
      <c r="I8" s="168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67">
        <v>12</v>
      </c>
      <c r="F9" s="97">
        <v>193646563</v>
      </c>
      <c r="G9" s="167">
        <v>6</v>
      </c>
      <c r="H9" s="97">
        <v>33140102</v>
      </c>
      <c r="I9" s="168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67">
        <v>12</v>
      </c>
      <c r="F10" s="97">
        <v>798467699</v>
      </c>
      <c r="G10" s="167">
        <v>7</v>
      </c>
      <c r="H10" s="97">
        <v>124436925</v>
      </c>
      <c r="I10" s="168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67">
        <v>12</v>
      </c>
      <c r="F11" s="97">
        <v>74310480</v>
      </c>
      <c r="G11" s="167">
        <v>8</v>
      </c>
      <c r="H11" s="97">
        <v>10689831</v>
      </c>
      <c r="I11" s="168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67">
        <v>12</v>
      </c>
      <c r="F12" s="97">
        <v>-115997337</v>
      </c>
      <c r="G12" s="167">
        <v>9</v>
      </c>
      <c r="H12" s="97">
        <v>-15569166</v>
      </c>
      <c r="I12" s="168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67">
        <v>12</v>
      </c>
      <c r="F13" s="97">
        <v>-223639296</v>
      </c>
      <c r="G13" s="167">
        <v>10</v>
      </c>
      <c r="H13" s="97">
        <v>-28251967</v>
      </c>
      <c r="I13" s="168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67">
        <v>12</v>
      </c>
      <c r="F14" s="97">
        <v>2774108147</v>
      </c>
      <c r="G14" s="167">
        <v>11</v>
      </c>
      <c r="H14" s="97">
        <v>352993141</v>
      </c>
      <c r="I14" s="168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67">
        <v>12</v>
      </c>
      <c r="F15" s="170">
        <v>1983860720</v>
      </c>
      <c r="G15" s="167">
        <v>12</v>
      </c>
      <c r="H15" s="169">
        <v>270613120</v>
      </c>
      <c r="I15" s="171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75" t="s">
        <v>139</v>
      </c>
      <c r="C3" s="175"/>
      <c r="D3" s="176" t="s">
        <v>138</v>
      </c>
      <c r="E3" s="177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79" t="s">
        <v>145</v>
      </c>
      <c r="C6" s="179"/>
      <c r="D6" s="180" t="s">
        <v>221</v>
      </c>
      <c r="E6" s="180" t="s">
        <v>148</v>
      </c>
    </row>
    <row r="7" spans="1:5" ht="63" customHeight="1" x14ac:dyDescent="0.25">
      <c r="A7" s="48" t="s">
        <v>106</v>
      </c>
      <c r="B7" s="178">
        <v>1.8200000000000001E-2</v>
      </c>
      <c r="C7" s="178"/>
      <c r="D7" s="180"/>
      <c r="E7" s="180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74" t="s">
        <v>202</v>
      </c>
      <c r="C9" s="174"/>
      <c r="D9" s="174"/>
      <c r="E9" s="174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5" t="s">
        <v>105</v>
      </c>
      <c r="C4" s="175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83" t="s">
        <v>149</v>
      </c>
      <c r="C6" s="183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81"/>
      <c r="C8" s="181"/>
    </row>
    <row r="9" spans="1:3" ht="70.5" customHeight="1" x14ac:dyDescent="0.25">
      <c r="A9" s="49" t="s">
        <v>109</v>
      </c>
      <c r="B9" s="182" t="s">
        <v>151</v>
      </c>
      <c r="C9" s="182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84" t="s">
        <v>124</v>
      </c>
      <c r="B5" s="185" t="s">
        <v>127</v>
      </c>
      <c r="C5" s="185"/>
      <c r="D5" s="185" t="s">
        <v>125</v>
      </c>
      <c r="E5" s="185"/>
      <c r="F5" s="185" t="s">
        <v>128</v>
      </c>
      <c r="G5" s="185"/>
      <c r="H5" s="185" t="s">
        <v>164</v>
      </c>
      <c r="I5" s="185"/>
    </row>
    <row r="6" spans="1:9" ht="12.95" customHeight="1" x14ac:dyDescent="0.25">
      <c r="A6" s="184"/>
      <c r="B6" s="186" t="s">
        <v>165</v>
      </c>
      <c r="C6" s="186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5" t="s">
        <v>105</v>
      </c>
      <c r="C4" s="175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83" t="s">
        <v>152</v>
      </c>
      <c r="C6" s="188"/>
    </row>
    <row r="7" spans="1:3" ht="153" customHeight="1" x14ac:dyDescent="0.25">
      <c r="A7" s="48" t="s">
        <v>59</v>
      </c>
      <c r="B7" s="187"/>
      <c r="C7" s="180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74" t="s">
        <v>153</v>
      </c>
      <c r="C9" s="174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80" t="s">
        <v>154</v>
      </c>
      <c r="C4" s="180"/>
    </row>
    <row r="5" spans="1:3" ht="186" customHeight="1" x14ac:dyDescent="0.25">
      <c r="A5" s="48" t="s">
        <v>59</v>
      </c>
      <c r="B5" s="187"/>
      <c r="C5" s="180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J2" zoomScaleNormal="100" workbookViewId="0">
      <selection activeCell="AF45" sqref="AF44:AF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80"/>
  <sheetViews>
    <sheetView workbookViewId="0">
      <selection activeCell="J7" sqref="J7"/>
    </sheetView>
  </sheetViews>
  <sheetFormatPr defaultRowHeight="15" x14ac:dyDescent="0.25"/>
  <cols>
    <col min="2" max="2" width="32.85546875" customWidth="1"/>
    <col min="3" max="3" width="15.28515625" bestFit="1" customWidth="1"/>
  </cols>
  <sheetData>
    <row r="2" spans="2:8" x14ac:dyDescent="0.25">
      <c r="B2" t="s">
        <v>227</v>
      </c>
    </row>
    <row r="3" spans="2:8" x14ac:dyDescent="0.25">
      <c r="C3" t="s">
        <v>232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</row>
    <row r="4" spans="2:8" x14ac:dyDescent="0.25">
      <c r="B4" t="s">
        <v>228</v>
      </c>
      <c r="C4" s="172">
        <v>1210904</v>
      </c>
      <c r="D4">
        <v>1262988</v>
      </c>
      <c r="E4">
        <v>1177341</v>
      </c>
      <c r="F4">
        <v>1078783</v>
      </c>
      <c r="G4">
        <v>1015762</v>
      </c>
      <c r="H4">
        <v>926429</v>
      </c>
    </row>
    <row r="5" spans="2:8" x14ac:dyDescent="0.25">
      <c r="B5" t="s">
        <v>229</v>
      </c>
      <c r="C5" s="172">
        <v>1275003</v>
      </c>
      <c r="D5">
        <v>1262988</v>
      </c>
      <c r="E5">
        <v>1177341</v>
      </c>
      <c r="F5">
        <v>1078783</v>
      </c>
      <c r="G5">
        <v>1015762</v>
      </c>
      <c r="H5">
        <v>680670</v>
      </c>
    </row>
    <row r="6" spans="2:8" x14ac:dyDescent="0.25">
      <c r="B6" t="s">
        <v>230</v>
      </c>
      <c r="C6" s="172">
        <v>13934459</v>
      </c>
      <c r="D6">
        <v>13803148</v>
      </c>
      <c r="E6">
        <v>13548227</v>
      </c>
      <c r="F6">
        <v>13451164</v>
      </c>
      <c r="G6">
        <v>13652715</v>
      </c>
      <c r="H6">
        <v>13806691</v>
      </c>
    </row>
    <row r="7" spans="2:8" x14ac:dyDescent="0.25">
      <c r="B7" t="s">
        <v>231</v>
      </c>
      <c r="C7" s="172">
        <v>303031</v>
      </c>
      <c r="D7">
        <v>320093</v>
      </c>
      <c r="E7">
        <v>284461</v>
      </c>
      <c r="F7">
        <v>276182</v>
      </c>
      <c r="G7">
        <v>242962</v>
      </c>
      <c r="H7">
        <v>165721</v>
      </c>
    </row>
    <row r="9" spans="2:8" x14ac:dyDescent="0.25">
      <c r="B9" t="s">
        <v>233</v>
      </c>
      <c r="C9" s="173">
        <f>C7/C4</f>
        <v>0.25025187793582315</v>
      </c>
      <c r="D9" s="173">
        <f>D7/D4</f>
        <v>0.25344104615404106</v>
      </c>
      <c r="E9" s="173">
        <f t="shared" ref="E9:H9" si="0">E7/E4</f>
        <v>0.24161309255347432</v>
      </c>
      <c r="F9" s="173">
        <f t="shared" si="0"/>
        <v>0.25601256230400365</v>
      </c>
      <c r="G9" s="173">
        <f t="shared" si="0"/>
        <v>0.23919185793522499</v>
      </c>
      <c r="H9" s="173">
        <f t="shared" si="0"/>
        <v>0.17888149010879409</v>
      </c>
    </row>
    <row r="10" spans="2:8" x14ac:dyDescent="0.25">
      <c r="B10" t="s">
        <v>234</v>
      </c>
      <c r="C10" s="173">
        <f>C7/C5</f>
        <v>0.23767081332357648</v>
      </c>
      <c r="D10" s="173">
        <f>D7/D5</f>
        <v>0.25344104615404106</v>
      </c>
      <c r="E10" s="173">
        <f t="shared" ref="E10:H10" si="1">E7/E5</f>
        <v>0.24161309255347432</v>
      </c>
      <c r="F10" s="173">
        <f t="shared" si="1"/>
        <v>0.25601256230400365</v>
      </c>
      <c r="G10" s="173">
        <f t="shared" si="1"/>
        <v>0.23919185793522499</v>
      </c>
      <c r="H10" s="173">
        <f t="shared" si="1"/>
        <v>0.24346746587920726</v>
      </c>
    </row>
    <row r="80" spans="6:6" x14ac:dyDescent="0.25">
      <c r="F80">
        <f>680/926</f>
        <v>0.73434125269978401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V37" sqref="V37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7"/>
  <sheetViews>
    <sheetView workbookViewId="0">
      <selection activeCell="Q36" sqref="Q36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46</v>
      </c>
      <c r="B2" t="s">
        <v>240</v>
      </c>
    </row>
    <row r="3" spans="1:13" x14ac:dyDescent="0.25">
      <c r="A3" t="s">
        <v>47</v>
      </c>
      <c r="B3" t="s">
        <v>241</v>
      </c>
    </row>
    <row r="6" spans="1:13" x14ac:dyDescent="0.25">
      <c r="B6" t="s">
        <v>242</v>
      </c>
      <c r="C6" s="189" t="s">
        <v>243</v>
      </c>
      <c r="D6" t="s">
        <v>244</v>
      </c>
      <c r="E6" t="s">
        <v>245</v>
      </c>
      <c r="F6" s="189" t="s">
        <v>246</v>
      </c>
      <c r="G6" t="s">
        <v>247</v>
      </c>
      <c r="H6" s="189" t="s">
        <v>248</v>
      </c>
      <c r="I6" s="189" t="s">
        <v>249</v>
      </c>
    </row>
    <row r="7" spans="1:13" x14ac:dyDescent="0.25">
      <c r="B7" t="s">
        <v>81</v>
      </c>
      <c r="C7" t="s">
        <v>250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190">
        <f>NPV(0.072, F8:F107)</f>
        <v>83139485.788558051</v>
      </c>
      <c r="M8" s="190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190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49" workbookViewId="0">
      <selection activeCell="M76" sqref="M76"/>
    </sheetView>
  </sheetViews>
  <sheetFormatPr defaultRowHeight="15" x14ac:dyDescent="0.25"/>
  <cols>
    <col min="6" max="6" width="11" bestFit="1" customWidth="1"/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6" spans="2:6" x14ac:dyDescent="0.25">
      <c r="F66">
        <f>74548 - 64246</f>
        <v>10302</v>
      </c>
    </row>
    <row r="68" spans="2:6" x14ac:dyDescent="0.25">
      <c r="B68" t="s">
        <v>224</v>
      </c>
      <c r="C68" t="s">
        <v>225</v>
      </c>
      <c r="E68" t="s">
        <v>226</v>
      </c>
    </row>
    <row r="69" spans="2:6" x14ac:dyDescent="0.25">
      <c r="B69">
        <v>14282</v>
      </c>
      <c r="C69">
        <v>0.10780000000000001</v>
      </c>
      <c r="D69">
        <f>B69*C69*1.035</f>
        <v>1593.4855859999998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M7" sqref="M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66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D7" sqref="D7:D17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R38" sqref="R38"/>
    </sheetView>
  </sheetViews>
  <sheetFormatPr defaultRowHeight="15" x14ac:dyDescent="0.25"/>
  <cols>
    <col min="6" max="6" width="11.42578125" customWidth="1"/>
    <col min="7" max="7" width="11.42578125" style="192" customWidth="1"/>
    <col min="8" max="9" width="13.42578125" customWidth="1"/>
    <col min="11" max="11" width="7" customWidth="1"/>
    <col min="12" max="12" width="9.140625" style="192"/>
    <col min="14" max="14" width="9.42578125" customWidth="1"/>
    <col min="15" max="15" width="12.140625" customWidth="1"/>
    <col min="24" max="24" width="9.140625" customWidth="1"/>
  </cols>
  <sheetData>
    <row r="1" spans="1:15" x14ac:dyDescent="0.25">
      <c r="B1" t="s">
        <v>257</v>
      </c>
      <c r="C1">
        <v>20</v>
      </c>
      <c r="E1" t="s">
        <v>272</v>
      </c>
      <c r="F1">
        <f>J5/K5</f>
        <v>0.27496061261506116</v>
      </c>
    </row>
    <row r="2" spans="1:15" x14ac:dyDescent="0.25">
      <c r="B2" t="s">
        <v>259</v>
      </c>
      <c r="C2">
        <v>7.1999999999999995E-2</v>
      </c>
      <c r="E2" t="s">
        <v>273</v>
      </c>
      <c r="F2">
        <f>(1+C2)/0.999 - 1</f>
        <v>7.3073073073073092E-2</v>
      </c>
    </row>
    <row r="4" spans="1:15" x14ac:dyDescent="0.25">
      <c r="A4" t="s">
        <v>129</v>
      </c>
      <c r="B4" t="s">
        <v>258</v>
      </c>
      <c r="C4" t="s">
        <v>262</v>
      </c>
      <c r="D4" t="s">
        <v>261</v>
      </c>
      <c r="E4" t="s">
        <v>270</v>
      </c>
      <c r="F4" t="s">
        <v>263</v>
      </c>
      <c r="G4" s="192" t="s">
        <v>269</v>
      </c>
      <c r="H4" t="s">
        <v>265</v>
      </c>
      <c r="I4" t="s">
        <v>266</v>
      </c>
      <c r="J4" t="s">
        <v>264</v>
      </c>
      <c r="K4" t="s">
        <v>271</v>
      </c>
      <c r="L4" s="192" t="s">
        <v>267</v>
      </c>
      <c r="M4" t="s">
        <v>268</v>
      </c>
      <c r="N4" t="s">
        <v>274</v>
      </c>
      <c r="O4" t="s">
        <v>275</v>
      </c>
    </row>
    <row r="5" spans="1:15" x14ac:dyDescent="0.25">
      <c r="A5">
        <v>0</v>
      </c>
      <c r="B5">
        <v>25</v>
      </c>
      <c r="C5">
        <v>5.5E-2</v>
      </c>
      <c r="D5">
        <v>1</v>
      </c>
      <c r="E5">
        <f>D5*G5/(1+$C$2)^(B5-25)</f>
        <v>1</v>
      </c>
      <c r="F5">
        <v>0.999</v>
      </c>
      <c r="G5" s="192">
        <v>1</v>
      </c>
      <c r="H5" s="192">
        <f>PRODUCT(F5:$F$39)</f>
        <v>0.9655885070369844</v>
      </c>
      <c r="I5" s="192">
        <f>1/(1+$C$2)^(60-B5)</f>
        <v>8.7736945871373678E-2</v>
      </c>
      <c r="J5">
        <f>$D$39*$C$1*H5*I5</f>
        <v>6.0649097153057552</v>
      </c>
      <c r="K5">
        <f>SUM(E5:E40)</f>
        <v>22.057376355196357</v>
      </c>
      <c r="L5" s="192">
        <f>D5*$F$1</f>
        <v>0.27496061261506116</v>
      </c>
      <c r="M5">
        <f>NPV($F$2,L5:L40)*(1+$F$2)</f>
        <v>6.0649097153057641</v>
      </c>
      <c r="N5" s="191">
        <f>J5-M5</f>
        <v>-8.8817841970012523E-15</v>
      </c>
      <c r="O5" s="173">
        <f>M5/J5</f>
        <v>1.0000000000000016</v>
      </c>
    </row>
    <row r="6" spans="1:15" x14ac:dyDescent="0.25">
      <c r="A6">
        <v>1</v>
      </c>
      <c r="B6">
        <v>26</v>
      </c>
      <c r="C6">
        <v>5.2999999999999999E-2</v>
      </c>
      <c r="D6">
        <f>D5*(1+C5)</f>
        <v>1.0549999999999999</v>
      </c>
      <c r="E6">
        <f>D6*G6/(1+$C$2)^(B6-25)</f>
        <v>0.98315764925373117</v>
      </c>
      <c r="F6">
        <v>0.999</v>
      </c>
      <c r="G6" s="192">
        <f>F5*G5</f>
        <v>0.999</v>
      </c>
      <c r="H6" s="192">
        <f>PRODUCT(F6:$F$39)</f>
        <v>0.96655506209908348</v>
      </c>
      <c r="I6" s="192">
        <f t="shared" ref="I6:I40" si="0">1/(1+$C$2)^(60-B6)</f>
        <v>9.4054005974112578E-2</v>
      </c>
      <c r="J6">
        <f t="shared" ref="J6:J40" si="1">$D$39*$C$1*H6*I6</f>
        <v>6.508091306113883</v>
      </c>
      <c r="L6" s="192">
        <f t="shared" ref="L6:L40" si="2">D6*$F$1</f>
        <v>0.29008344630888949</v>
      </c>
      <c r="M6">
        <f t="shared" ref="M6:M40" si="3">NPV($F$2,L6:L41)*(1+$F$2)</f>
        <v>6.2130384765609934</v>
      </c>
      <c r="N6" s="191">
        <f t="shared" ref="N6:N40" si="4">J6-M6</f>
        <v>0.29505282955288958</v>
      </c>
      <c r="O6" s="173">
        <f t="shared" ref="O6:O40" si="5">M6/J6</f>
        <v>0.95466369236772863</v>
      </c>
    </row>
    <row r="7" spans="1:15" x14ac:dyDescent="0.25">
      <c r="A7">
        <v>2</v>
      </c>
      <c r="B7">
        <v>27</v>
      </c>
      <c r="C7">
        <v>5.0999999999999997E-2</v>
      </c>
      <c r="D7">
        <f t="shared" ref="D7:D40" si="6">D6*(1+C6)</f>
        <v>1.1109149999999999</v>
      </c>
      <c r="E7">
        <f t="shared" ref="E7:E40" si="7">D7*G7/(1+$C$2)^(B7-25)</f>
        <v>0.96476654818984586</v>
      </c>
      <c r="F7">
        <v>0.999</v>
      </c>
      <c r="G7" s="192">
        <f t="shared" ref="G7:G40" si="8">F6*G6</f>
        <v>0.99800100000000003</v>
      </c>
      <c r="H7" s="192">
        <f>PRODUCT(F7:$F$39)</f>
        <v>0.96752258468376728</v>
      </c>
      <c r="I7" s="192">
        <f t="shared" si="0"/>
        <v>0.10082589440424869</v>
      </c>
      <c r="J7">
        <f t="shared" si="1"/>
        <v>6.9836575376917764</v>
      </c>
      <c r="L7" s="192">
        <f t="shared" si="2"/>
        <v>0.30545786896326066</v>
      </c>
      <c r="M7">
        <f t="shared" si="3"/>
        <v>6.3557635559862407</v>
      </c>
      <c r="N7" s="191">
        <f t="shared" si="4"/>
        <v>0.62789398170553579</v>
      </c>
      <c r="O7" s="173">
        <f t="shared" si="5"/>
        <v>0.91009095473013901</v>
      </c>
    </row>
    <row r="8" spans="1:15" x14ac:dyDescent="0.25">
      <c r="A8">
        <v>3</v>
      </c>
      <c r="B8">
        <v>28</v>
      </c>
      <c r="C8">
        <v>4.9000000000000002E-2</v>
      </c>
      <c r="D8">
        <f t="shared" si="6"/>
        <v>1.1675716649999999</v>
      </c>
      <c r="E8">
        <f t="shared" si="7"/>
        <v>0.94492133629233244</v>
      </c>
      <c r="F8">
        <v>0.999</v>
      </c>
      <c r="G8" s="192">
        <f t="shared" si="8"/>
        <v>0.997002999</v>
      </c>
      <c r="H8" s="192">
        <f>PRODUCT(F8:$F$39)</f>
        <v>0.96849107575952686</v>
      </c>
      <c r="I8" s="192">
        <f t="shared" si="0"/>
        <v>0.1080853588013546</v>
      </c>
      <c r="J8">
        <f t="shared" si="1"/>
        <v>7.4939748552608458</v>
      </c>
      <c r="L8" s="192">
        <f t="shared" si="2"/>
        <v>0.32103622028038692</v>
      </c>
      <c r="M8">
        <f t="shared" si="3"/>
        <v>6.4924201166052393</v>
      </c>
      <c r="N8" s="191">
        <f t="shared" si="4"/>
        <v>1.0015547386556065</v>
      </c>
      <c r="O8" s="173">
        <f t="shared" si="5"/>
        <v>0.86635200170807825</v>
      </c>
    </row>
    <row r="9" spans="1:15" x14ac:dyDescent="0.25">
      <c r="A9">
        <v>4</v>
      </c>
      <c r="B9">
        <v>29</v>
      </c>
      <c r="C9">
        <v>4.7E-2</v>
      </c>
      <c r="D9">
        <f t="shared" si="6"/>
        <v>1.2247826765849998</v>
      </c>
      <c r="E9">
        <f t="shared" si="7"/>
        <v>0.92372318963515465</v>
      </c>
      <c r="F9">
        <v>0.999</v>
      </c>
      <c r="G9" s="192">
        <f t="shared" si="8"/>
        <v>0.99600599600100004</v>
      </c>
      <c r="H9" s="192">
        <f>PRODUCT(F9:$F$39)</f>
        <v>0.96946053629582274</v>
      </c>
      <c r="I9" s="192">
        <f t="shared" si="0"/>
        <v>0.11586750463505217</v>
      </c>
      <c r="J9">
        <f t="shared" si="1"/>
        <v>8.041582627467097</v>
      </c>
      <c r="L9" s="192">
        <f t="shared" si="2"/>
        <v>0.33676699507412589</v>
      </c>
      <c r="M9">
        <f t="shared" si="3"/>
        <v>6.6223458827429846</v>
      </c>
      <c r="N9" s="191">
        <f t="shared" si="4"/>
        <v>1.4192367447241123</v>
      </c>
      <c r="O9" s="173">
        <f t="shared" si="5"/>
        <v>0.82351275731763052</v>
      </c>
    </row>
    <row r="10" spans="1:15" x14ac:dyDescent="0.25">
      <c r="A10">
        <v>5</v>
      </c>
      <c r="B10">
        <v>30</v>
      </c>
      <c r="C10">
        <v>4.4999999999999998E-2</v>
      </c>
      <c r="D10">
        <f t="shared" si="6"/>
        <v>1.2823474623844948</v>
      </c>
      <c r="E10">
        <f t="shared" si="7"/>
        <v>0.90127895650042811</v>
      </c>
      <c r="F10">
        <v>0.999</v>
      </c>
      <c r="G10" s="192">
        <f t="shared" si="8"/>
        <v>0.99500999000499901</v>
      </c>
      <c r="H10" s="192">
        <f>PRODUCT(F10:$F$39)</f>
        <v>0.97043096726308586</v>
      </c>
      <c r="I10" s="192">
        <f t="shared" si="0"/>
        <v>0.12420996496877595</v>
      </c>
      <c r="J10">
        <f t="shared" si="1"/>
        <v>8.6292057824271566</v>
      </c>
      <c r="L10" s="192">
        <f t="shared" si="2"/>
        <v>0.35259504384260981</v>
      </c>
      <c r="M10">
        <f t="shared" si="3"/>
        <v>6.7448854530340503</v>
      </c>
      <c r="N10" s="191">
        <f t="shared" si="4"/>
        <v>1.8843203293931063</v>
      </c>
      <c r="O10" s="173">
        <f t="shared" si="5"/>
        <v>0.78163455862526676</v>
      </c>
    </row>
    <row r="11" spans="1:15" x14ac:dyDescent="0.25">
      <c r="A11">
        <v>6</v>
      </c>
      <c r="B11">
        <v>31</v>
      </c>
      <c r="C11">
        <v>4.2999999999999997E-2</v>
      </c>
      <c r="D11">
        <f t="shared" si="6"/>
        <v>1.3400530981917971</v>
      </c>
      <c r="E11">
        <f t="shared" si="7"/>
        <v>0.87770025469533985</v>
      </c>
      <c r="F11">
        <v>0.999</v>
      </c>
      <c r="G11" s="192">
        <f t="shared" si="8"/>
        <v>0.994014980014994</v>
      </c>
      <c r="H11" s="192">
        <f>PRODUCT(F11:$F$39)</f>
        <v>0.97140236963271853</v>
      </c>
      <c r="I11" s="192">
        <f t="shared" si="0"/>
        <v>0.13315308244652782</v>
      </c>
      <c r="J11">
        <f t="shared" si="1"/>
        <v>9.2597683671290412</v>
      </c>
      <c r="L11" s="192">
        <f t="shared" si="2"/>
        <v>0.36846182081552725</v>
      </c>
      <c r="M11">
        <f t="shared" si="3"/>
        <v>6.8593947133665925</v>
      </c>
      <c r="N11" s="191">
        <f t="shared" si="4"/>
        <v>2.4003736537624487</v>
      </c>
      <c r="O11" s="173">
        <f t="shared" si="5"/>
        <v>0.74077389859086984</v>
      </c>
    </row>
    <row r="12" spans="1:15" x14ac:dyDescent="0.25">
      <c r="A12">
        <v>7</v>
      </c>
      <c r="B12">
        <v>32</v>
      </c>
      <c r="C12">
        <v>4.1000000000000002E-2</v>
      </c>
      <c r="D12">
        <f t="shared" si="6"/>
        <v>1.3976753814140443</v>
      </c>
      <c r="E12">
        <f t="shared" si="7"/>
        <v>0.85310254130745544</v>
      </c>
      <c r="F12">
        <v>0.999</v>
      </c>
      <c r="G12" s="192">
        <f t="shared" si="8"/>
        <v>0.99302096503497905</v>
      </c>
      <c r="H12" s="192">
        <f>PRODUCT(F12:$F$39)</f>
        <v>0.97237474437709559</v>
      </c>
      <c r="I12" s="192">
        <f t="shared" si="0"/>
        <v>0.14274010438267784</v>
      </c>
      <c r="J12">
        <f t="shared" si="1"/>
        <v>9.9364080976599922</v>
      </c>
      <c r="L12" s="192">
        <f t="shared" si="2"/>
        <v>0.38430567911059488</v>
      </c>
      <c r="M12">
        <f t="shared" si="3"/>
        <v>6.9652453061208632</v>
      </c>
      <c r="N12" s="191">
        <f t="shared" si="4"/>
        <v>2.971162791539129</v>
      </c>
      <c r="O12" s="173">
        <f t="shared" si="5"/>
        <v>0.70098220983507786</v>
      </c>
    </row>
    <row r="13" spans="1:15" x14ac:dyDescent="0.25">
      <c r="A13">
        <v>8</v>
      </c>
      <c r="B13">
        <v>33</v>
      </c>
      <c r="C13">
        <v>3.9E-2</v>
      </c>
      <c r="D13">
        <f t="shared" si="6"/>
        <v>1.4549800720520201</v>
      </c>
      <c r="E13">
        <f t="shared" si="7"/>
        <v>0.82760416581675345</v>
      </c>
      <c r="F13">
        <v>0.999</v>
      </c>
      <c r="G13" s="192">
        <f t="shared" si="8"/>
        <v>0.9920279440699441</v>
      </c>
      <c r="H13" s="192">
        <f>PRODUCT(F13:$F$39)</f>
        <v>0.97334809246956511</v>
      </c>
      <c r="I13" s="192">
        <f t="shared" si="0"/>
        <v>0.15301739189823066</v>
      </c>
      <c r="J13">
        <f t="shared" si="1"/>
        <v>10.662491972664176</v>
      </c>
      <c r="L13" s="192">
        <f t="shared" si="2"/>
        <v>0.40006221195412928</v>
      </c>
      <c r="M13">
        <f t="shared" si="3"/>
        <v>7.06182910926427</v>
      </c>
      <c r="N13" s="191">
        <f t="shared" si="4"/>
        <v>3.600662863399906</v>
      </c>
      <c r="O13" s="173">
        <f t="shared" si="5"/>
        <v>0.66230569058048927</v>
      </c>
    </row>
    <row r="14" spans="1:15" x14ac:dyDescent="0.25">
      <c r="A14">
        <v>9</v>
      </c>
      <c r="B14">
        <v>34</v>
      </c>
      <c r="C14">
        <v>3.6999999999999998E-2</v>
      </c>
      <c r="D14">
        <f t="shared" si="6"/>
        <v>1.5117242948620488</v>
      </c>
      <c r="E14">
        <f t="shared" si="7"/>
        <v>0.80132541749563724</v>
      </c>
      <c r="F14">
        <v>0.999</v>
      </c>
      <c r="G14" s="192">
        <f t="shared" si="8"/>
        <v>0.99103591612587416</v>
      </c>
      <c r="H14" s="192">
        <f>PRODUCT(F14:$F$39)</f>
        <v>0.97432241488444959</v>
      </c>
      <c r="I14" s="192">
        <f t="shared" si="0"/>
        <v>0.16403464411490326</v>
      </c>
      <c r="J14">
        <f t="shared" si="1"/>
        <v>11.441633027723721</v>
      </c>
      <c r="L14" s="192">
        <f t="shared" si="2"/>
        <v>0.41566463822034033</v>
      </c>
      <c r="M14">
        <f t="shared" si="3"/>
        <v>7.1485626765930643</v>
      </c>
      <c r="N14" s="191">
        <f t="shared" si="4"/>
        <v>4.2930703511306572</v>
      </c>
      <c r="O14" s="173">
        <f t="shared" si="5"/>
        <v>0.6247851735212705</v>
      </c>
    </row>
    <row r="15" spans="1:15" x14ac:dyDescent="0.25">
      <c r="A15">
        <v>10</v>
      </c>
      <c r="B15">
        <v>35</v>
      </c>
      <c r="C15">
        <v>3.5000000000000003E-2</v>
      </c>
      <c r="D15">
        <f t="shared" si="6"/>
        <v>1.5676580937719444</v>
      </c>
      <c r="E15">
        <f t="shared" si="7"/>
        <v>0.77438757787782886</v>
      </c>
      <c r="F15">
        <v>0.999</v>
      </c>
      <c r="G15" s="192">
        <f t="shared" si="8"/>
        <v>0.99004488020974823</v>
      </c>
      <c r="H15" s="192">
        <f>PRODUCT(F15:$F$39)</f>
        <v>0.97529771259704667</v>
      </c>
      <c r="I15" s="192">
        <f t="shared" si="0"/>
        <v>0.17584513849117636</v>
      </c>
      <c r="J15">
        <f t="shared" si="1"/>
        <v>12.27770831403387</v>
      </c>
      <c r="L15" s="192">
        <f t="shared" si="2"/>
        <v>0.43104422983449281</v>
      </c>
      <c r="M15">
        <f t="shared" si="3"/>
        <v>7.2248915887242857</v>
      </c>
      <c r="N15" s="191">
        <f t="shared" si="4"/>
        <v>5.0528167253095839</v>
      </c>
      <c r="O15" s="173">
        <f t="shared" si="5"/>
        <v>0.58845603788012868</v>
      </c>
    </row>
    <row r="16" spans="1:15" x14ac:dyDescent="0.25">
      <c r="A16">
        <v>11</v>
      </c>
      <c r="B16">
        <v>36</v>
      </c>
      <c r="C16">
        <v>3.5000000000000003E-2</v>
      </c>
      <c r="D16">
        <f t="shared" si="6"/>
        <v>1.6225261270539624</v>
      </c>
      <c r="E16">
        <f t="shared" si="7"/>
        <v>0.74691198876907583</v>
      </c>
      <c r="F16">
        <v>0.999</v>
      </c>
      <c r="G16" s="192">
        <f t="shared" si="8"/>
        <v>0.98905483532953853</v>
      </c>
      <c r="H16" s="192">
        <f>PRODUCT(F16:$F$39)</f>
        <v>0.97627398658363029</v>
      </c>
      <c r="I16" s="192">
        <f t="shared" si="0"/>
        <v>0.18850598846254105</v>
      </c>
      <c r="J16">
        <f t="shared" si="1"/>
        <v>13.174878190835141</v>
      </c>
      <c r="L16" s="192">
        <f t="shared" si="2"/>
        <v>0.44613077787870004</v>
      </c>
      <c r="M16">
        <f t="shared" si="3"/>
        <v>7.2902946633932517</v>
      </c>
      <c r="N16" s="191">
        <f t="shared" si="4"/>
        <v>5.8845835274418894</v>
      </c>
      <c r="O16" s="173">
        <f t="shared" si="5"/>
        <v>0.55334816442284906</v>
      </c>
    </row>
    <row r="17" spans="1:15" x14ac:dyDescent="0.25">
      <c r="A17">
        <v>12</v>
      </c>
      <c r="B17">
        <v>37</v>
      </c>
      <c r="C17">
        <v>3.5000000000000003E-2</v>
      </c>
      <c r="D17">
        <f t="shared" si="6"/>
        <v>1.679314541500851</v>
      </c>
      <c r="E17">
        <f t="shared" si="7"/>
        <v>0.72041124483919539</v>
      </c>
      <c r="F17">
        <v>0.999</v>
      </c>
      <c r="G17" s="192">
        <f t="shared" si="8"/>
        <v>0.98806578049420901</v>
      </c>
      <c r="H17" s="192">
        <f>PRODUCT(F17:$F$39)</f>
        <v>0.97725123782145173</v>
      </c>
      <c r="I17" s="192">
        <f t="shared" si="0"/>
        <v>0.20207841963184406</v>
      </c>
      <c r="J17">
        <f t="shared" si="1"/>
        <v>14.137607027602877</v>
      </c>
      <c r="L17" s="192">
        <f t="shared" si="2"/>
        <v>0.46174535510445452</v>
      </c>
      <c r="M17">
        <f t="shared" si="3"/>
        <v>7.3442879732448434</v>
      </c>
      <c r="N17" s="191">
        <f t="shared" si="4"/>
        <v>6.793319054358034</v>
      </c>
      <c r="O17" s="173">
        <f t="shared" si="5"/>
        <v>0.51948593272578147</v>
      </c>
    </row>
    <row r="18" spans="1:15" x14ac:dyDescent="0.25">
      <c r="A18">
        <v>13</v>
      </c>
      <c r="B18">
        <v>38</v>
      </c>
      <c r="C18">
        <v>3.5000000000000003E-2</v>
      </c>
      <c r="D18">
        <f t="shared" si="6"/>
        <v>1.7380905504533806</v>
      </c>
      <c r="E18">
        <f t="shared" si="7"/>
        <v>0.69485075818111797</v>
      </c>
      <c r="F18">
        <v>0.999</v>
      </c>
      <c r="G18" s="192">
        <f t="shared" si="8"/>
        <v>0.98707771471371475</v>
      </c>
      <c r="H18" s="192">
        <f>PRODUCT(F18:$F$39)</f>
        <v>0.9782294672887405</v>
      </c>
      <c r="I18" s="192">
        <f t="shared" si="0"/>
        <v>0.21662806584533684</v>
      </c>
      <c r="J18">
        <f t="shared" si="1"/>
        <v>15.170685419009294</v>
      </c>
      <c r="L18" s="192">
        <f t="shared" si="2"/>
        <v>0.47790644253311038</v>
      </c>
      <c r="M18">
        <f t="shared" si="3"/>
        <v>7.3854711578043029</v>
      </c>
      <c r="N18" s="191">
        <f t="shared" si="4"/>
        <v>7.7852142612049908</v>
      </c>
      <c r="O18" s="173">
        <f t="shared" si="5"/>
        <v>0.48682514690800327</v>
      </c>
    </row>
    <row r="19" spans="1:15" x14ac:dyDescent="0.25">
      <c r="A19">
        <v>14</v>
      </c>
      <c r="B19">
        <v>39</v>
      </c>
      <c r="C19">
        <v>3.5000000000000003E-2</v>
      </c>
      <c r="D19">
        <f t="shared" si="6"/>
        <v>1.7989237197192487</v>
      </c>
      <c r="E19">
        <f t="shared" si="7"/>
        <v>0.67019716808091367</v>
      </c>
      <c r="F19">
        <v>0.999</v>
      </c>
      <c r="G19" s="192">
        <f t="shared" si="8"/>
        <v>0.98609063699900101</v>
      </c>
      <c r="H19" s="192">
        <f>PRODUCT(F19:$F$39)</f>
        <v>0.97920867596470518</v>
      </c>
      <c r="I19" s="192">
        <f t="shared" si="0"/>
        <v>0.23222528658620112</v>
      </c>
      <c r="J19">
        <f t="shared" si="1"/>
        <v>16.279254023201165</v>
      </c>
      <c r="L19" s="192">
        <f t="shared" si="2"/>
        <v>0.49463316802176921</v>
      </c>
      <c r="M19">
        <f t="shared" si="3"/>
        <v>7.4123216964671839</v>
      </c>
      <c r="N19" s="191">
        <f t="shared" si="4"/>
        <v>8.8669323267339806</v>
      </c>
      <c r="O19" s="173">
        <f t="shared" si="5"/>
        <v>0.45532317917658605</v>
      </c>
    </row>
    <row r="20" spans="1:15" x14ac:dyDescent="0.25">
      <c r="A20">
        <v>15</v>
      </c>
      <c r="B20">
        <v>40</v>
      </c>
      <c r="C20">
        <v>3.5000000000000003E-2</v>
      </c>
      <c r="D20">
        <f t="shared" si="6"/>
        <v>1.8618860499094223</v>
      </c>
      <c r="E20">
        <f t="shared" si="7"/>
        <v>0.64641829747647561</v>
      </c>
      <c r="F20">
        <v>0.999</v>
      </c>
      <c r="G20" s="192">
        <f t="shared" si="8"/>
        <v>0.98510454636200206</v>
      </c>
      <c r="H20" s="192">
        <f>PRODUCT(F20:$F$39)</f>
        <v>0.98018886482953471</v>
      </c>
      <c r="I20" s="192">
        <f t="shared" si="0"/>
        <v>0.24894550722040762</v>
      </c>
      <c r="J20">
        <f t="shared" si="1"/>
        <v>17.468829142013664</v>
      </c>
      <c r="L20" s="192">
        <f t="shared" si="2"/>
        <v>0.51194532890253108</v>
      </c>
      <c r="M20">
        <f t="shared" si="3"/>
        <v>7.4231852877812656</v>
      </c>
      <c r="N20" s="191">
        <f t="shared" si="4"/>
        <v>10.045643854232399</v>
      </c>
      <c r="O20" s="173">
        <f t="shared" si="5"/>
        <v>0.42493891419019175</v>
      </c>
    </row>
    <row r="21" spans="1:15" x14ac:dyDescent="0.25">
      <c r="A21">
        <v>16</v>
      </c>
      <c r="B21">
        <v>41</v>
      </c>
      <c r="C21">
        <v>3.5000000000000003E-2</v>
      </c>
      <c r="D21">
        <f t="shared" si="6"/>
        <v>1.9270520616562519</v>
      </c>
      <c r="E21">
        <f t="shared" si="7"/>
        <v>0.62348311096106701</v>
      </c>
      <c r="F21">
        <v>0.999</v>
      </c>
      <c r="G21" s="192">
        <f t="shared" si="8"/>
        <v>0.98411944181564004</v>
      </c>
      <c r="H21" s="192">
        <f>PRODUCT(F21:$F$39)</f>
        <v>0.98117003486439913</v>
      </c>
      <c r="I21" s="192">
        <f t="shared" si="0"/>
        <v>0.26686958374027703</v>
      </c>
      <c r="J21">
        <f t="shared" si="1"/>
        <v>18.745330170409062</v>
      </c>
      <c r="L21" s="192">
        <f t="shared" si="2"/>
        <v>0.52986341541411963</v>
      </c>
      <c r="M21">
        <f t="shared" si="3"/>
        <v>7.4162655014194243</v>
      </c>
      <c r="N21" s="191">
        <f t="shared" si="4"/>
        <v>11.329064668989638</v>
      </c>
      <c r="O21" s="173">
        <f t="shared" si="5"/>
        <v>0.39563269539666829</v>
      </c>
    </row>
    <row r="22" spans="1:15" x14ac:dyDescent="0.25">
      <c r="A22">
        <v>17</v>
      </c>
      <c r="B22">
        <v>42</v>
      </c>
      <c r="C22">
        <v>3.5000000000000003E-2</v>
      </c>
      <c r="D22">
        <f t="shared" si="6"/>
        <v>1.9944988838142206</v>
      </c>
      <c r="E22">
        <f t="shared" si="7"/>
        <v>0.60136167427692111</v>
      </c>
      <c r="F22">
        <v>0.999</v>
      </c>
      <c r="G22" s="192">
        <f t="shared" si="8"/>
        <v>0.98313532237382439</v>
      </c>
      <c r="H22" s="192">
        <f>PRODUCT(F22:$F$39)</f>
        <v>0.98215218705145058</v>
      </c>
      <c r="I22" s="192">
        <f t="shared" si="0"/>
        <v>0.286084193769577</v>
      </c>
      <c r="J22">
        <f t="shared" si="1"/>
        <v>20.115109051730247</v>
      </c>
      <c r="L22" s="192">
        <f t="shared" si="2"/>
        <v>0.5484086349536138</v>
      </c>
      <c r="M22">
        <f t="shared" si="3"/>
        <v>7.3896126488465343</v>
      </c>
      <c r="N22" s="191">
        <f t="shared" si="4"/>
        <v>12.725496402883714</v>
      </c>
      <c r="O22" s="173">
        <f t="shared" si="5"/>
        <v>0.36736627327461097</v>
      </c>
    </row>
    <row r="23" spans="1:15" x14ac:dyDescent="0.25">
      <c r="A23">
        <v>18</v>
      </c>
      <c r="B23">
        <v>43</v>
      </c>
      <c r="C23">
        <v>3.5000000000000003E-2</v>
      </c>
      <c r="D23">
        <f t="shared" si="6"/>
        <v>2.0643063447477181</v>
      </c>
      <c r="E23">
        <f t="shared" si="7"/>
        <v>0.58002511524602307</v>
      </c>
      <c r="F23">
        <v>0.999</v>
      </c>
      <c r="G23" s="192">
        <f t="shared" si="8"/>
        <v>0.98215218705145058</v>
      </c>
      <c r="H23" s="192">
        <f>PRODUCT(F23:$F$39)</f>
        <v>0.98313532237382439</v>
      </c>
      <c r="I23" s="192">
        <f t="shared" si="0"/>
        <v>0.30668225572098651</v>
      </c>
      <c r="J23">
        <f t="shared" si="1"/>
        <v>21.584981885340163</v>
      </c>
      <c r="L23" s="192">
        <f t="shared" si="2"/>
        <v>0.56760293717699017</v>
      </c>
      <c r="M23">
        <f t="shared" si="3"/>
        <v>7.3411118147079177</v>
      </c>
      <c r="N23" s="191">
        <f t="shared" si="4"/>
        <v>14.243870070632244</v>
      </c>
      <c r="O23" s="173">
        <f t="shared" si="5"/>
        <v>0.34010275541133389</v>
      </c>
    </row>
    <row r="24" spans="1:15" x14ac:dyDescent="0.25">
      <c r="A24">
        <v>19</v>
      </c>
      <c r="B24">
        <v>44</v>
      </c>
      <c r="C24">
        <v>3.5000000000000003E-2</v>
      </c>
      <c r="D24">
        <f t="shared" si="6"/>
        <v>2.136557066813888</v>
      </c>
      <c r="E24">
        <f t="shared" si="7"/>
        <v>0.55944558608708417</v>
      </c>
      <c r="F24">
        <v>0.999</v>
      </c>
      <c r="G24" s="192">
        <f t="shared" si="8"/>
        <v>0.98117003486439913</v>
      </c>
      <c r="H24" s="192">
        <f>PRODUCT(F24:$F$39)</f>
        <v>0.98411944181564004</v>
      </c>
      <c r="I24" s="192">
        <f t="shared" si="0"/>
        <v>0.32876337813289758</v>
      </c>
      <c r="J24">
        <f t="shared" si="1"/>
        <v>23.162262843928584</v>
      </c>
      <c r="L24" s="192">
        <f t="shared" si="2"/>
        <v>0.58746903997818478</v>
      </c>
      <c r="M24">
        <f t="shared" si="3"/>
        <v>7.2684699866998557</v>
      </c>
      <c r="N24" s="191">
        <f t="shared" si="4"/>
        <v>15.893792857228728</v>
      </c>
      <c r="O24" s="173">
        <f t="shared" si="5"/>
        <v>0.31380655835209581</v>
      </c>
    </row>
    <row r="25" spans="1:15" x14ac:dyDescent="0.25">
      <c r="A25">
        <v>20</v>
      </c>
      <c r="B25">
        <v>45</v>
      </c>
      <c r="C25">
        <v>3.5000000000000003E-2</v>
      </c>
      <c r="D25">
        <f t="shared" si="6"/>
        <v>2.2113365641523739</v>
      </c>
      <c r="E25">
        <f t="shared" si="7"/>
        <v>0.53959622706952592</v>
      </c>
      <c r="F25">
        <v>0.999</v>
      </c>
      <c r="G25" s="192">
        <f t="shared" si="8"/>
        <v>0.98018886482953471</v>
      </c>
      <c r="H25" s="192">
        <f>PRODUCT(F25:$F$39)</f>
        <v>0.98510454636200206</v>
      </c>
      <c r="I25" s="192">
        <f t="shared" si="0"/>
        <v>0.35243434135846635</v>
      </c>
      <c r="J25">
        <f t="shared" si="1"/>
        <v>24.854800569260714</v>
      </c>
      <c r="L25" s="192">
        <f t="shared" si="2"/>
        <v>0.60803045637742126</v>
      </c>
      <c r="M25">
        <f t="shared" si="3"/>
        <v>7.1692022171027308</v>
      </c>
      <c r="N25" s="191">
        <f t="shared" si="4"/>
        <v>17.685598352157982</v>
      </c>
      <c r="O25" s="173">
        <f t="shared" si="5"/>
        <v>0.28844336115773439</v>
      </c>
    </row>
    <row r="26" spans="1:15" x14ac:dyDescent="0.25">
      <c r="A26">
        <v>21</v>
      </c>
      <c r="B26">
        <v>46</v>
      </c>
      <c r="C26">
        <v>3.5000000000000003E-2</v>
      </c>
      <c r="D26">
        <f t="shared" si="6"/>
        <v>2.2887333438977069</v>
      </c>
      <c r="E26">
        <f t="shared" si="7"/>
        <v>0.5204511314570357</v>
      </c>
      <c r="F26">
        <v>0.999</v>
      </c>
      <c r="G26" s="192">
        <f t="shared" si="8"/>
        <v>0.97920867596470518</v>
      </c>
      <c r="H26" s="192">
        <f>PRODUCT(F26:$F$39)</f>
        <v>0.98609063699900101</v>
      </c>
      <c r="I26" s="192">
        <f t="shared" si="0"/>
        <v>0.37780961393627593</v>
      </c>
      <c r="J26">
        <f t="shared" si="1"/>
        <v>26.671017227474962</v>
      </c>
      <c r="L26" s="192">
        <f t="shared" si="2"/>
        <v>0.62931152235063093</v>
      </c>
      <c r="M26">
        <f t="shared" si="3"/>
        <v>7.0406167442417766</v>
      </c>
      <c r="N26" s="191">
        <f t="shared" si="4"/>
        <v>19.630400483233185</v>
      </c>
      <c r="O26" s="173">
        <f t="shared" si="5"/>
        <v>0.26398006061009682</v>
      </c>
    </row>
    <row r="27" spans="1:15" x14ac:dyDescent="0.25">
      <c r="A27">
        <v>22</v>
      </c>
      <c r="B27">
        <v>47</v>
      </c>
      <c r="C27">
        <v>3.5000000000000003E-2</v>
      </c>
      <c r="D27">
        <f t="shared" si="6"/>
        <v>2.3688390109341264</v>
      </c>
      <c r="E27">
        <f t="shared" si="7"/>
        <v>0.50198531169493821</v>
      </c>
      <c r="F27">
        <v>0.999</v>
      </c>
      <c r="G27" s="192">
        <f t="shared" si="8"/>
        <v>0.9782294672887405</v>
      </c>
      <c r="H27" s="192">
        <f>PRODUCT(F27:$F$39)</f>
        <v>0.98707771471371475</v>
      </c>
      <c r="I27" s="192">
        <f t="shared" si="0"/>
        <v>0.40501190613968785</v>
      </c>
      <c r="J27">
        <f t="shared" si="1"/>
        <v>28.619950418271433</v>
      </c>
      <c r="L27" s="192">
        <f t="shared" si="2"/>
        <v>0.65133742563290298</v>
      </c>
      <c r="M27">
        <f t="shared" si="3"/>
        <v>6.8797989968641717</v>
      </c>
      <c r="N27" s="191">
        <f t="shared" si="4"/>
        <v>21.740151421407262</v>
      </c>
      <c r="O27" s="173">
        <f t="shared" si="5"/>
        <v>0.24038472800679619</v>
      </c>
    </row>
    <row r="28" spans="1:15" x14ac:dyDescent="0.25">
      <c r="A28">
        <v>23</v>
      </c>
      <c r="B28">
        <v>48</v>
      </c>
      <c r="C28">
        <v>3.5000000000000003E-2</v>
      </c>
      <c r="D28">
        <f t="shared" si="6"/>
        <v>2.4517483763168206</v>
      </c>
      <c r="E28">
        <f t="shared" si="7"/>
        <v>0.48417466679725446</v>
      </c>
      <c r="F28">
        <v>0.999</v>
      </c>
      <c r="G28" s="192">
        <f t="shared" si="8"/>
        <v>0.97725123782145173</v>
      </c>
      <c r="H28" s="192">
        <f>PRODUCT(F28:$F$39)</f>
        <v>0.98806578049420901</v>
      </c>
      <c r="I28" s="192">
        <f t="shared" si="0"/>
        <v>0.43417276338174543</v>
      </c>
      <c r="J28">
        <f t="shared" si="1"/>
        <v>30.711298146533519</v>
      </c>
      <c r="L28" s="192">
        <f t="shared" si="2"/>
        <v>0.67413423553005447</v>
      </c>
      <c r="M28">
        <f t="shared" si="3"/>
        <v>6.6835943987586797</v>
      </c>
      <c r="N28" s="191">
        <f t="shared" si="4"/>
        <v>24.02770374777484</v>
      </c>
      <c r="O28" s="173">
        <f t="shared" si="5"/>
        <v>0.21762656748891215</v>
      </c>
    </row>
    <row r="29" spans="1:15" x14ac:dyDescent="0.25">
      <c r="A29">
        <v>24</v>
      </c>
      <c r="B29">
        <v>49</v>
      </c>
      <c r="C29">
        <v>3.5000000000000003E-2</v>
      </c>
      <c r="D29">
        <f t="shared" si="6"/>
        <v>2.5375595694879092</v>
      </c>
      <c r="E29">
        <f t="shared" si="7"/>
        <v>0.46699595089087964</v>
      </c>
      <c r="F29">
        <v>0.999</v>
      </c>
      <c r="G29" s="192">
        <f t="shared" si="8"/>
        <v>0.97627398658363029</v>
      </c>
      <c r="H29" s="192">
        <f>PRODUCT(F29:$F$39)</f>
        <v>0.98905483532953853</v>
      </c>
      <c r="I29" s="192">
        <f t="shared" si="0"/>
        <v>0.46543320234523111</v>
      </c>
      <c r="J29">
        <f t="shared" si="1"/>
        <v>32.955467080164091</v>
      </c>
      <c r="L29" s="192">
        <f t="shared" si="2"/>
        <v>0.69772893377360634</v>
      </c>
      <c r="M29">
        <f t="shared" si="3"/>
        <v>6.4485898848659531</v>
      </c>
      <c r="N29" s="191">
        <f t="shared" si="4"/>
        <v>26.506877195298138</v>
      </c>
      <c r="O29" s="173">
        <f t="shared" si="5"/>
        <v>0.19567587584723878</v>
      </c>
    </row>
    <row r="30" spans="1:15" x14ac:dyDescent="0.25">
      <c r="A30">
        <v>25</v>
      </c>
      <c r="B30">
        <v>50</v>
      </c>
      <c r="C30">
        <v>3.5000000000000003E-2</v>
      </c>
      <c r="D30">
        <f t="shared" si="6"/>
        <v>2.6263741544199859</v>
      </c>
      <c r="E30">
        <f t="shared" si="7"/>
        <v>0.45042674287582873</v>
      </c>
      <c r="F30">
        <v>0.999</v>
      </c>
      <c r="G30" s="192">
        <f t="shared" si="8"/>
        <v>0.97529771259704667</v>
      </c>
      <c r="H30" s="192">
        <f>PRODUCT(F30:$F$39)</f>
        <v>0.99004488020974823</v>
      </c>
      <c r="I30" s="192">
        <f t="shared" si="0"/>
        <v>0.49894439291408776</v>
      </c>
      <c r="J30">
        <f t="shared" si="1"/>
        <v>35.363624334270177</v>
      </c>
      <c r="L30" s="192">
        <f t="shared" si="2"/>
        <v>0.72214944645568258</v>
      </c>
      <c r="M30">
        <f t="shared" si="3"/>
        <v>6.1710940336046001</v>
      </c>
      <c r="N30" s="191">
        <f t="shared" si="4"/>
        <v>29.192530300665577</v>
      </c>
      <c r="O30" s="173">
        <f t="shared" si="5"/>
        <v>0.17450400375462413</v>
      </c>
    </row>
    <row r="31" spans="1:15" x14ac:dyDescent="0.25">
      <c r="A31">
        <v>26</v>
      </c>
      <c r="B31">
        <v>51</v>
      </c>
      <c r="C31">
        <v>3.5000000000000003E-2</v>
      </c>
      <c r="D31">
        <f t="shared" si="6"/>
        <v>2.7182972498246851</v>
      </c>
      <c r="E31">
        <f t="shared" si="7"/>
        <v>0.4344454171619459</v>
      </c>
      <c r="F31">
        <v>0.999</v>
      </c>
      <c r="G31" s="192">
        <f t="shared" si="8"/>
        <v>0.97432241488444959</v>
      </c>
      <c r="H31" s="192">
        <f>PRODUCT(F31:$F$39)</f>
        <v>0.99103591612587416</v>
      </c>
      <c r="I31" s="192">
        <f t="shared" si="0"/>
        <v>0.53486838920390223</v>
      </c>
      <c r="J31">
        <f t="shared" si="1"/>
        <v>37.947753039377019</v>
      </c>
      <c r="L31" s="192">
        <f t="shared" si="2"/>
        <v>0.74742467708163141</v>
      </c>
      <c r="M31">
        <f t="shared" si="3"/>
        <v>5.8471157131367759</v>
      </c>
      <c r="N31" s="191">
        <f t="shared" si="4"/>
        <v>32.100637326240246</v>
      </c>
      <c r="O31" s="173">
        <f t="shared" si="5"/>
        <v>0.1540833183738029</v>
      </c>
    </row>
    <row r="32" spans="1:15" x14ac:dyDescent="0.25">
      <c r="A32">
        <v>27</v>
      </c>
      <c r="B32">
        <v>52</v>
      </c>
      <c r="C32">
        <v>3.5000000000000003E-2</v>
      </c>
      <c r="D32">
        <f t="shared" si="6"/>
        <v>2.813437653568549</v>
      </c>
      <c r="E32">
        <f t="shared" si="7"/>
        <v>0.41903111544389127</v>
      </c>
      <c r="F32">
        <v>0.999</v>
      </c>
      <c r="G32" s="192">
        <f t="shared" si="8"/>
        <v>0.97334809246956511</v>
      </c>
      <c r="H32" s="192">
        <f>PRODUCT(F32:$F$39)</f>
        <v>0.9920279440699441</v>
      </c>
      <c r="I32" s="192">
        <f t="shared" si="0"/>
        <v>0.57337891322658319</v>
      </c>
      <c r="J32">
        <f t="shared" si="1"/>
        <v>40.72071197018235</v>
      </c>
      <c r="L32" s="192">
        <f t="shared" si="2"/>
        <v>0.77358454077948846</v>
      </c>
      <c r="M32">
        <f t="shared" si="3"/>
        <v>5.4723411317828967</v>
      </c>
      <c r="N32" s="191">
        <f t="shared" si="4"/>
        <v>35.248370838399453</v>
      </c>
      <c r="O32" s="173">
        <f t="shared" si="5"/>
        <v>0.13438716729191783</v>
      </c>
    </row>
    <row r="33" spans="1:15" x14ac:dyDescent="0.25">
      <c r="A33">
        <v>28</v>
      </c>
      <c r="B33">
        <v>53</v>
      </c>
      <c r="C33">
        <v>3.5000000000000003E-2</v>
      </c>
      <c r="D33">
        <f t="shared" si="6"/>
        <v>2.9119079714434482</v>
      </c>
      <c r="E33">
        <f t="shared" si="7"/>
        <v>0.40416371947755869</v>
      </c>
      <c r="F33">
        <v>0.999</v>
      </c>
      <c r="G33" s="192">
        <f t="shared" si="8"/>
        <v>0.97237474437709559</v>
      </c>
      <c r="H33" s="192">
        <f>PRODUCT(F33:$F$39)</f>
        <v>0.99302096503497905</v>
      </c>
      <c r="I33" s="192">
        <f t="shared" si="0"/>
        <v>0.6146621949788974</v>
      </c>
      <c r="J33">
        <f t="shared" si="1"/>
        <v>43.696299531567057</v>
      </c>
      <c r="L33" s="192">
        <f t="shared" si="2"/>
        <v>0.80065999970677049</v>
      </c>
      <c r="M33">
        <f t="shared" si="3"/>
        <v>5.0421091747303866</v>
      </c>
      <c r="N33" s="191">
        <f t="shared" si="4"/>
        <v>38.654190356836672</v>
      </c>
      <c r="O33" s="173">
        <f t="shared" si="5"/>
        <v>0.11538984373465924</v>
      </c>
    </row>
    <row r="34" spans="1:15" x14ac:dyDescent="0.25">
      <c r="A34">
        <v>29</v>
      </c>
      <c r="B34">
        <v>54</v>
      </c>
      <c r="C34">
        <v>3.5000000000000003E-2</v>
      </c>
      <c r="D34">
        <f t="shared" si="6"/>
        <v>3.0138247504439688</v>
      </c>
      <c r="E34">
        <f t="shared" si="7"/>
        <v>0.38982382482240113</v>
      </c>
      <c r="F34">
        <v>0.999</v>
      </c>
      <c r="G34" s="192">
        <f t="shared" si="8"/>
        <v>0.97140236963271853</v>
      </c>
      <c r="H34" s="192">
        <f>PRODUCT(F34:$F$39)</f>
        <v>0.994014980014994</v>
      </c>
      <c r="I34" s="192">
        <f t="shared" si="0"/>
        <v>0.65891787301737803</v>
      </c>
      <c r="J34">
        <f t="shared" si="1"/>
        <v>46.88932242026015</v>
      </c>
      <c r="L34" s="192">
        <f t="shared" si="2"/>
        <v>0.82868309969650744</v>
      </c>
      <c r="M34">
        <f t="shared" si="3"/>
        <v>4.5513849005258411</v>
      </c>
      <c r="N34" s="191">
        <f t="shared" si="4"/>
        <v>42.337937519734311</v>
      </c>
      <c r="O34" s="173">
        <f t="shared" si="5"/>
        <v>9.706655301462104E-2</v>
      </c>
    </row>
    <row r="35" spans="1:15" x14ac:dyDescent="0.25">
      <c r="A35">
        <v>30</v>
      </c>
      <c r="B35">
        <v>55</v>
      </c>
      <c r="C35">
        <v>3.5000000000000003E-2</v>
      </c>
      <c r="D35">
        <f t="shared" si="6"/>
        <v>3.1193086167095077</v>
      </c>
      <c r="E35">
        <f t="shared" si="7"/>
        <v>0.37599271551538616</v>
      </c>
      <c r="F35">
        <v>0.999</v>
      </c>
      <c r="G35" s="192">
        <f t="shared" si="8"/>
        <v>0.97043096726308586</v>
      </c>
      <c r="H35" s="192">
        <f>PRODUCT(F35:$F$39)</f>
        <v>0.99500999000499901</v>
      </c>
      <c r="I35" s="192">
        <f t="shared" si="0"/>
        <v>0.7063599598746293</v>
      </c>
      <c r="J35">
        <f t="shared" si="1"/>
        <v>50.315669303822702</v>
      </c>
      <c r="L35" s="192">
        <f t="shared" si="2"/>
        <v>0.85768700818588528</v>
      </c>
      <c r="M35">
        <f t="shared" si="3"/>
        <v>3.9947310615505969</v>
      </c>
      <c r="N35" s="191">
        <f t="shared" si="4"/>
        <v>46.320938242272106</v>
      </c>
      <c r="O35" s="173">
        <f t="shared" si="5"/>
        <v>7.9393380170083516E-2</v>
      </c>
    </row>
    <row r="36" spans="1:15" x14ac:dyDescent="0.25">
      <c r="A36">
        <v>31</v>
      </c>
      <c r="B36">
        <v>56</v>
      </c>
      <c r="C36">
        <v>3.5000000000000003E-2</v>
      </c>
      <c r="D36">
        <f t="shared" si="6"/>
        <v>3.22848441829434</v>
      </c>
      <c r="E36">
        <f t="shared" si="7"/>
        <v>0.36265233964353188</v>
      </c>
      <c r="F36">
        <v>0.999</v>
      </c>
      <c r="G36" s="192">
        <f t="shared" si="8"/>
        <v>0.96946053629582274</v>
      </c>
      <c r="H36" s="192">
        <f>PRODUCT(F36:$F$39)</f>
        <v>0.99600599600100004</v>
      </c>
      <c r="I36" s="192">
        <f t="shared" si="0"/>
        <v>0.75721787698560261</v>
      </c>
      <c r="J36">
        <f t="shared" si="1"/>
        <v>53.992389883581517</v>
      </c>
      <c r="L36" s="192">
        <f t="shared" si="2"/>
        <v>0.88770605347239107</v>
      </c>
      <c r="M36">
        <f t="shared" si="3"/>
        <v>3.3662775027096812</v>
      </c>
      <c r="N36" s="191">
        <f t="shared" si="4"/>
        <v>50.626112380871838</v>
      </c>
      <c r="O36" s="173">
        <f t="shared" si="5"/>
        <v>6.2347258751984387E-2</v>
      </c>
    </row>
    <row r="37" spans="1:15" x14ac:dyDescent="0.25">
      <c r="A37">
        <v>32</v>
      </c>
      <c r="B37">
        <v>57</v>
      </c>
      <c r="C37">
        <v>3.5000000000000003E-2</v>
      </c>
      <c r="D37">
        <f t="shared" si="6"/>
        <v>3.3414813729346418</v>
      </c>
      <c r="E37">
        <f t="shared" si="7"/>
        <v>0.34978528578313828</v>
      </c>
      <c r="F37">
        <v>0.999</v>
      </c>
      <c r="G37" s="192">
        <f t="shared" si="8"/>
        <v>0.96849107575952686</v>
      </c>
      <c r="H37" s="192">
        <f>PRODUCT(F37:$F$39)</f>
        <v>0.997002999</v>
      </c>
      <c r="I37" s="192">
        <f t="shared" si="0"/>
        <v>0.81173756412856624</v>
      </c>
      <c r="J37">
        <f t="shared" si="1"/>
        <v>57.937779734934338</v>
      </c>
      <c r="L37" s="192">
        <f t="shared" si="2"/>
        <v>0.9187757653439248</v>
      </c>
      <c r="M37">
        <f t="shared" si="3"/>
        <v>2.6596882818642387</v>
      </c>
      <c r="N37" s="191">
        <f t="shared" si="4"/>
        <v>55.278091453070097</v>
      </c>
      <c r="O37" s="173">
        <f t="shared" si="5"/>
        <v>4.5905940718341767E-2</v>
      </c>
    </row>
    <row r="38" spans="1:15" x14ac:dyDescent="0.25">
      <c r="A38">
        <v>33</v>
      </c>
      <c r="B38">
        <v>58</v>
      </c>
      <c r="C38">
        <v>3.5000000000000003E-2</v>
      </c>
      <c r="D38">
        <f t="shared" si="6"/>
        <v>3.4584332209873541</v>
      </c>
      <c r="E38">
        <f t="shared" si="7"/>
        <v>0.33737476027496505</v>
      </c>
      <c r="F38">
        <v>0.999</v>
      </c>
      <c r="G38" s="192">
        <f t="shared" si="8"/>
        <v>0.96752258468376728</v>
      </c>
      <c r="H38" s="192">
        <f>PRODUCT(F38:$F$39)</f>
        <v>0.99800100000000003</v>
      </c>
      <c r="I38" s="192">
        <f t="shared" si="0"/>
        <v>0.87018266874582295</v>
      </c>
      <c r="J38">
        <f t="shared" si="1"/>
        <v>62.1714713471968</v>
      </c>
      <c r="L38" s="192">
        <f t="shared" si="2"/>
        <v>0.95093291713096206</v>
      </c>
      <c r="M38">
        <f t="shared" si="3"/>
        <v>1.8681263440538305</v>
      </c>
      <c r="N38" s="191">
        <f t="shared" si="4"/>
        <v>60.303345003142972</v>
      </c>
      <c r="O38" s="173">
        <f t="shared" si="5"/>
        <v>3.0047967396834994E-2</v>
      </c>
    </row>
    <row r="39" spans="1:15" x14ac:dyDescent="0.25">
      <c r="A39">
        <v>34</v>
      </c>
      <c r="B39">
        <v>59</v>
      </c>
      <c r="C39">
        <v>3.5000000000000003E-2</v>
      </c>
      <c r="D39">
        <f t="shared" si="6"/>
        <v>3.5794783837219111</v>
      </c>
      <c r="E39">
        <f t="shared" si="7"/>
        <v>0.32540456530569412</v>
      </c>
      <c r="F39">
        <v>0.999</v>
      </c>
      <c r="G39" s="192">
        <f t="shared" si="8"/>
        <v>0.96655506209908348</v>
      </c>
      <c r="H39" s="192">
        <f>PRODUCT(F39:$F$39)</f>
        <v>0.999</v>
      </c>
      <c r="I39" s="192">
        <f t="shared" si="0"/>
        <v>0.93283582089552231</v>
      </c>
      <c r="J39">
        <f t="shared" si="1"/>
        <v>66.714531816010989</v>
      </c>
      <c r="L39" s="192">
        <f t="shared" si="2"/>
        <v>0.98421556923054565</v>
      </c>
      <c r="M39">
        <f t="shared" si="3"/>
        <v>0.98421556923054565</v>
      </c>
      <c r="N39" s="191">
        <f t="shared" si="4"/>
        <v>65.730316246780447</v>
      </c>
      <c r="O39" s="173">
        <f t="shared" si="5"/>
        <v>1.4752641477644924E-2</v>
      </c>
    </row>
    <row r="40" spans="1:15" x14ac:dyDescent="0.25">
      <c r="A40">
        <v>35</v>
      </c>
      <c r="B40">
        <v>60</v>
      </c>
      <c r="C40">
        <v>3.5000000000000003E-2</v>
      </c>
      <c r="D40">
        <v>0</v>
      </c>
      <c r="E40">
        <f t="shared" si="7"/>
        <v>0</v>
      </c>
      <c r="F40">
        <v>0.999</v>
      </c>
      <c r="G40" s="192">
        <f t="shared" si="8"/>
        <v>0.9655885070369844</v>
      </c>
      <c r="H40" s="192">
        <v>1</v>
      </c>
      <c r="I40" s="192">
        <f t="shared" si="0"/>
        <v>1</v>
      </c>
      <c r="J40">
        <f t="shared" si="1"/>
        <v>71.589567674438229</v>
      </c>
      <c r="L40" s="192">
        <f t="shared" si="2"/>
        <v>0</v>
      </c>
      <c r="M40">
        <f t="shared" si="3"/>
        <v>0</v>
      </c>
      <c r="N40" s="191">
        <f t="shared" si="4"/>
        <v>71.589567674438229</v>
      </c>
      <c r="O40" s="173">
        <f t="shared" si="5"/>
        <v>0</v>
      </c>
    </row>
    <row r="41" spans="1:15" x14ac:dyDescent="0.25">
      <c r="D41">
        <f>D39*C1</f>
        <v>71.589567674438229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E16" sqref="E16"/>
    </sheetView>
  </sheetViews>
  <sheetFormatPr defaultRowHeight="15" x14ac:dyDescent="0.25"/>
  <cols>
    <col min="11" max="11" width="11.42578125" customWidth="1"/>
    <col min="12" max="12" width="11.42578125" style="192" customWidth="1"/>
    <col min="13" max="14" width="13.42578125" customWidth="1"/>
    <col min="17" max="18" width="11.28515625" customWidth="1"/>
    <col min="19" max="20" width="9.140625" style="192"/>
    <col min="23" max="24" width="9.42578125" customWidth="1"/>
    <col min="25" max="25" width="12.140625" customWidth="1"/>
    <col min="34" max="34" width="9.140625" customWidth="1"/>
  </cols>
  <sheetData>
    <row r="1" spans="1:26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0.28508341138759591</v>
      </c>
    </row>
    <row r="2" spans="1:26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6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92" t="s">
        <v>269</v>
      </c>
      <c r="M4" t="s">
        <v>265</v>
      </c>
      <c r="N4" t="s">
        <v>266</v>
      </c>
      <c r="O4" t="s">
        <v>264</v>
      </c>
      <c r="P4" t="s">
        <v>280</v>
      </c>
      <c r="Q4" t="s">
        <v>271</v>
      </c>
      <c r="R4" t="s">
        <v>281</v>
      </c>
      <c r="S4" s="192" t="s">
        <v>267</v>
      </c>
      <c r="T4" s="192" t="s">
        <v>283</v>
      </c>
      <c r="U4" t="s">
        <v>268</v>
      </c>
      <c r="V4" t="s">
        <v>284</v>
      </c>
      <c r="W4" t="s">
        <v>274</v>
      </c>
      <c r="X4" t="s">
        <v>285</v>
      </c>
      <c r="Y4" t="s">
        <v>275</v>
      </c>
      <c r="Z4" t="s">
        <v>275</v>
      </c>
    </row>
    <row r="5" spans="1:26" x14ac:dyDescent="0.25">
      <c r="A5">
        <v>0</v>
      </c>
      <c r="B5">
        <v>25</v>
      </c>
      <c r="C5">
        <v>5.5E-2</v>
      </c>
      <c r="D5">
        <v>0.85</v>
      </c>
      <c r="E5">
        <f>C5*(D5)</f>
        <v>4.675E-2</v>
      </c>
      <c r="F5">
        <v>1</v>
      </c>
      <c r="G5">
        <v>1</v>
      </c>
      <c r="I5">
        <f>F5*L5/(1+$C$2)^(B5-25)</f>
        <v>1</v>
      </c>
      <c r="J5">
        <f>G5*L5/(1+$C$2)^(B5-25)</f>
        <v>1</v>
      </c>
      <c r="K5">
        <v>0.999</v>
      </c>
      <c r="L5" s="192">
        <v>1</v>
      </c>
      <c r="M5" s="192">
        <f>PRODUCT(K5:$K$39)</f>
        <v>0.9655885070369844</v>
      </c>
      <c r="N5" s="192">
        <f>1/(1+$C$2)^(60-B5)</f>
        <v>8.7736945871373678E-2</v>
      </c>
      <c r="O5">
        <f>$F$39*$C$1*M5*N5</f>
        <v>6.0649097153057552</v>
      </c>
      <c r="P5">
        <f>$G$39*$C$1*M5*N5</f>
        <v>6.064869048283958</v>
      </c>
      <c r="Q5">
        <f>SUM(I5:I40)</f>
        <v>22.057376355196357</v>
      </c>
      <c r="R5">
        <f>SUM(J5:J40)</f>
        <v>21.274015975760289</v>
      </c>
      <c r="S5" s="192">
        <f>F5*$G$1</f>
        <v>0.27496061261506116</v>
      </c>
      <c r="T5" s="192">
        <f>G5*$J$1</f>
        <v>0.28508341138759591</v>
      </c>
      <c r="U5">
        <f>NPV($G$2,S5:S40)*(1+$G$2)</f>
        <v>6.0649097153057641</v>
      </c>
      <c r="V5">
        <f>NPV($G$2,T5:T40)*(1+$G$2)</f>
        <v>6.0648690482839633</v>
      </c>
      <c r="W5" s="191">
        <f>O5-U5</f>
        <v>-8.8817841970012523E-15</v>
      </c>
      <c r="X5" s="191">
        <f>P5-V5</f>
        <v>0</v>
      </c>
      <c r="Y5" s="173">
        <f>U5/O5</f>
        <v>1.0000000000000016</v>
      </c>
      <c r="Z5" s="173">
        <f>V5/P5</f>
        <v>1.0000000000000009</v>
      </c>
    </row>
    <row r="6" spans="1:26" x14ac:dyDescent="0.25">
      <c r="A6">
        <v>1</v>
      </c>
      <c r="B6">
        <v>26</v>
      </c>
      <c r="C6">
        <v>5.2999999999999999E-2</v>
      </c>
      <c r="D6">
        <v>0.85</v>
      </c>
      <c r="E6">
        <f>C6*(D6)</f>
        <v>4.505E-2</v>
      </c>
      <c r="F6">
        <f>F5*(1+C5)</f>
        <v>1.0549999999999999</v>
      </c>
      <c r="G6">
        <f>G5*(1+E5)</f>
        <v>1.0467500000000001</v>
      </c>
      <c r="I6">
        <f>F6*L6/(1+$C$2)^(B6-25)</f>
        <v>0.98315764925373117</v>
      </c>
      <c r="J6">
        <f>G6*L6/(1+$C$2)^(B6-25)</f>
        <v>0.97546944962686566</v>
      </c>
      <c r="K6">
        <v>0.999</v>
      </c>
      <c r="L6" s="192">
        <f>K5*L5</f>
        <v>0.999</v>
      </c>
      <c r="M6" s="192">
        <f>PRODUCT(K6:$K$39)</f>
        <v>0.96655506209908348</v>
      </c>
      <c r="N6" s="192">
        <f>1/(1+$C$2)^(60-B6)</f>
        <v>9.4054005974112578E-2</v>
      </c>
      <c r="O6">
        <f>$F$39*$C$1*M6*N6</f>
        <v>6.508091306113883</v>
      </c>
      <c r="P6">
        <f>$G$39*$C$1*M6*N6</f>
        <v>6.5080476674278307</v>
      </c>
      <c r="S6" s="192">
        <f t="shared" ref="S6:S40" si="0">F6*$G$1</f>
        <v>0.29008344630888949</v>
      </c>
      <c r="T6" s="192">
        <f t="shared" ref="T6:T40" si="1">G6*$J$1</f>
        <v>0.29841106086996605</v>
      </c>
      <c r="U6">
        <f t="shared" ref="U6:V40" si="2">NPV($G$2,S6:S41)*(1+$G$2)</f>
        <v>6.2130384765609934</v>
      </c>
      <c r="V6">
        <f t="shared" si="2"/>
        <v>6.2021323350879953</v>
      </c>
      <c r="W6" s="191">
        <f t="shared" ref="W6:W40" si="3">O6-U6</f>
        <v>0.29505282955288958</v>
      </c>
      <c r="X6" s="191">
        <f t="shared" ref="X6:X40" si="4">P6-V6</f>
        <v>0.30591533233983537</v>
      </c>
      <c r="Y6" s="173">
        <f t="shared" ref="Y6:Z40" si="5">U6/O6</f>
        <v>0.95466369236772863</v>
      </c>
      <c r="Z6" s="173">
        <f t="shared" si="5"/>
        <v>0.95299430059940815</v>
      </c>
    </row>
    <row r="7" spans="1:26" x14ac:dyDescent="0.25">
      <c r="A7">
        <v>2</v>
      </c>
      <c r="B7">
        <v>27</v>
      </c>
      <c r="C7">
        <v>5.0999999999999997E-2</v>
      </c>
      <c r="D7">
        <v>0.85</v>
      </c>
      <c r="E7">
        <f>C7*(D7)</f>
        <v>4.3349999999999993E-2</v>
      </c>
      <c r="F7">
        <f>F6*(1+C6)</f>
        <v>1.1109149999999999</v>
      </c>
      <c r="G7">
        <f t="shared" ref="G7:G39" si="6">G6*(1+E6)</f>
        <v>1.0939060875000002</v>
      </c>
      <c r="I7">
        <f>F7*L7/(1+$C$2)^(B7-25)</f>
        <v>0.96476654818984586</v>
      </c>
      <c r="J7">
        <f>G7*L7/(1+$C$2)^(B7-25)</f>
        <v>0.94999527423901453</v>
      </c>
      <c r="K7">
        <v>0.999</v>
      </c>
      <c r="L7" s="192">
        <f t="shared" ref="L7:L40" si="7">K6*L6</f>
        <v>0.99800100000000003</v>
      </c>
      <c r="M7" s="192">
        <f>PRODUCT(K7:$K$39)</f>
        <v>0.96752258468376728</v>
      </c>
      <c r="N7" s="192">
        <f>1/(1+$C$2)^(60-B7)</f>
        <v>0.10082589440424869</v>
      </c>
      <c r="O7">
        <f>$F$39*$C$1*M7*N7</f>
        <v>6.9836575376917764</v>
      </c>
      <c r="P7">
        <f>$G$39*$C$1*M7*N7</f>
        <v>6.9836107101928286</v>
      </c>
      <c r="S7" s="192">
        <f t="shared" si="0"/>
        <v>0.30545786896326066</v>
      </c>
      <c r="T7" s="192">
        <f t="shared" si="1"/>
        <v>0.31185447916215803</v>
      </c>
      <c r="U7">
        <f t="shared" si="2"/>
        <v>6.3557635559862407</v>
      </c>
      <c r="V7">
        <f t="shared" si="2"/>
        <v>6.3351243302920199</v>
      </c>
      <c r="W7" s="191">
        <f t="shared" si="3"/>
        <v>0.62789398170553579</v>
      </c>
      <c r="X7" s="191">
        <f t="shared" si="4"/>
        <v>0.64848637990080871</v>
      </c>
      <c r="Y7" s="173">
        <f t="shared" si="5"/>
        <v>0.91009095473013901</v>
      </c>
      <c r="Z7" s="173">
        <f t="shared" si="5"/>
        <v>0.90714167687578584</v>
      </c>
    </row>
    <row r="8" spans="1:26" x14ac:dyDescent="0.25">
      <c r="A8">
        <v>3</v>
      </c>
      <c r="B8">
        <v>28</v>
      </c>
      <c r="C8">
        <v>4.9000000000000002E-2</v>
      </c>
      <c r="D8">
        <v>0.85</v>
      </c>
      <c r="E8">
        <f>C8*(D8)</f>
        <v>4.165E-2</v>
      </c>
      <c r="F8">
        <f>F7*(1+C7)</f>
        <v>1.1675716649999999</v>
      </c>
      <c r="G8">
        <f t="shared" si="6"/>
        <v>1.1413269163931252</v>
      </c>
      <c r="I8">
        <f>F8*L8/(1+$C$2)^(B8-25)</f>
        <v>0.94492133629233244</v>
      </c>
      <c r="J8">
        <f>G8*L8/(1+$C$2)^(B8-25)</f>
        <v>0.9236813356416963</v>
      </c>
      <c r="K8">
        <v>0.999</v>
      </c>
      <c r="L8" s="192">
        <f t="shared" si="7"/>
        <v>0.997002999</v>
      </c>
      <c r="M8" s="192">
        <f>PRODUCT(K8:$K$39)</f>
        <v>0.96849107575952686</v>
      </c>
      <c r="N8" s="192">
        <f>1/(1+$C$2)^(60-B8)</f>
        <v>0.1080853588013546</v>
      </c>
      <c r="O8">
        <f>$F$39*$C$1*M8*N8</f>
        <v>7.4939748552608458</v>
      </c>
      <c r="P8">
        <f>$G$39*$C$1*M8*N8</f>
        <v>7.4939246059326443</v>
      </c>
      <c r="S8" s="192">
        <f t="shared" si="0"/>
        <v>0.32103622028038692</v>
      </c>
      <c r="T8" s="192">
        <f t="shared" si="1"/>
        <v>0.32537337083383761</v>
      </c>
      <c r="U8">
        <f t="shared" si="2"/>
        <v>6.4924201166052393</v>
      </c>
      <c r="V8">
        <f t="shared" si="2"/>
        <v>6.4634086891003122</v>
      </c>
      <c r="W8" s="191">
        <f t="shared" si="3"/>
        <v>1.0015547386556065</v>
      </c>
      <c r="X8" s="191">
        <f t="shared" si="4"/>
        <v>1.0305159168323321</v>
      </c>
      <c r="Y8" s="173">
        <f t="shared" si="5"/>
        <v>0.86635200170807825</v>
      </c>
      <c r="Z8" s="173">
        <f t="shared" si="5"/>
        <v>0.86248648458292287</v>
      </c>
    </row>
    <row r="9" spans="1:26" x14ac:dyDescent="0.25">
      <c r="A9">
        <v>4</v>
      </c>
      <c r="B9">
        <v>29</v>
      </c>
      <c r="C9">
        <v>4.7E-2</v>
      </c>
      <c r="D9">
        <v>0.9</v>
      </c>
      <c r="E9">
        <f>C9*(D9)</f>
        <v>4.2300000000000004E-2</v>
      </c>
      <c r="F9">
        <f>F8*(1+C8)</f>
        <v>1.2247826765849998</v>
      </c>
      <c r="G9">
        <f t="shared" si="6"/>
        <v>1.1888631824608988</v>
      </c>
      <c r="I9">
        <f>F9*L9/(1+$C$2)^(B9-25)</f>
        <v>0.92372318963515465</v>
      </c>
      <c r="J9">
        <f>G9*L9/(1+$C$2)^(B9-25)</f>
        <v>0.89663293899990815</v>
      </c>
      <c r="K9">
        <v>0.999</v>
      </c>
      <c r="L9" s="192">
        <f t="shared" si="7"/>
        <v>0.99600599600100004</v>
      </c>
      <c r="M9" s="192">
        <f>PRODUCT(K9:$K$39)</f>
        <v>0.96946053629582274</v>
      </c>
      <c r="N9" s="192">
        <f>1/(1+$C$2)^(60-B9)</f>
        <v>0.11586750463505217</v>
      </c>
      <c r="O9">
        <f>$F$39*$C$1*M9*N9</f>
        <v>8.041582627467097</v>
      </c>
      <c r="P9">
        <f>$G$39*$C$1*M9*N9</f>
        <v>8.0415287062660656</v>
      </c>
      <c r="S9" s="192">
        <f t="shared" si="0"/>
        <v>0.33676699507412589</v>
      </c>
      <c r="T9" s="192">
        <f t="shared" si="1"/>
        <v>0.33892517172906694</v>
      </c>
      <c r="U9">
        <f t="shared" si="2"/>
        <v>6.6223458827429846</v>
      </c>
      <c r="V9">
        <f t="shared" si="2"/>
        <v>6.5865604216032638</v>
      </c>
      <c r="W9" s="191">
        <f t="shared" si="3"/>
        <v>1.4192367447241123</v>
      </c>
      <c r="X9" s="191">
        <f t="shared" si="4"/>
        <v>1.4549682846628018</v>
      </c>
      <c r="Y9" s="173">
        <f t="shared" si="5"/>
        <v>0.82351275731763052</v>
      </c>
      <c r="Z9" s="173">
        <f t="shared" si="5"/>
        <v>0.81906819737781056</v>
      </c>
    </row>
    <row r="10" spans="1:26" x14ac:dyDescent="0.25">
      <c r="A10">
        <v>5</v>
      </c>
      <c r="B10">
        <v>30</v>
      </c>
      <c r="C10">
        <v>4.4999999999999998E-2</v>
      </c>
      <c r="D10">
        <v>0.9</v>
      </c>
      <c r="E10">
        <f>C10*(D10)</f>
        <v>4.0500000000000001E-2</v>
      </c>
      <c r="F10">
        <f>F9*(1+C9)</f>
        <v>1.2823474623844948</v>
      </c>
      <c r="G10">
        <f t="shared" si="6"/>
        <v>1.2391520950789949</v>
      </c>
      <c r="I10">
        <f>F10*L10/(1+$C$2)^(B10-25)</f>
        <v>0.90127895650042811</v>
      </c>
      <c r="J10">
        <f>G10*L10/(1+$C$2)^(B10-25)</f>
        <v>0.87091973116351173</v>
      </c>
      <c r="K10">
        <v>0.999</v>
      </c>
      <c r="L10" s="192">
        <f t="shared" si="7"/>
        <v>0.99500999000499901</v>
      </c>
      <c r="M10" s="192">
        <f>PRODUCT(K10:$K$39)</f>
        <v>0.97043096726308586</v>
      </c>
      <c r="N10" s="192">
        <f>1/(1+$C$2)^(60-B10)</f>
        <v>0.12420996496877595</v>
      </c>
      <c r="O10">
        <f>$F$39*$C$1*M10*N10</f>
        <v>8.6292057824271566</v>
      </c>
      <c r="P10">
        <f>$G$39*$C$1*M10*N10</f>
        <v>8.6291479210382622</v>
      </c>
      <c r="S10" s="192">
        <f t="shared" si="0"/>
        <v>0.35259504384260981</v>
      </c>
      <c r="T10" s="192">
        <f t="shared" si="1"/>
        <v>0.35326170649320648</v>
      </c>
      <c r="U10">
        <f t="shared" si="2"/>
        <v>6.7448854530340503</v>
      </c>
      <c r="V10">
        <f t="shared" si="2"/>
        <v>6.7041691570221618</v>
      </c>
      <c r="W10" s="191">
        <f t="shared" si="3"/>
        <v>1.8843203293931063</v>
      </c>
      <c r="X10" s="191">
        <f t="shared" si="4"/>
        <v>1.9249787640161005</v>
      </c>
      <c r="Y10" s="173">
        <f t="shared" si="5"/>
        <v>0.78163455862526676</v>
      </c>
      <c r="Z10" s="173">
        <f t="shared" si="5"/>
        <v>0.77692133897451066</v>
      </c>
    </row>
    <row r="11" spans="1:26" x14ac:dyDescent="0.25">
      <c r="A11">
        <v>6</v>
      </c>
      <c r="B11">
        <v>31</v>
      </c>
      <c r="C11">
        <v>4.2999999999999997E-2</v>
      </c>
      <c r="D11">
        <v>0.9</v>
      </c>
      <c r="E11">
        <f>C11*(D11)</f>
        <v>3.8699999999999998E-2</v>
      </c>
      <c r="F11">
        <f>F10*(1+C10)</f>
        <v>1.3400530981917971</v>
      </c>
      <c r="G11">
        <f t="shared" si="6"/>
        <v>1.2893377549296943</v>
      </c>
      <c r="I11">
        <f>F11*L11/(1+$C$2)^(B11-25)</f>
        <v>0.87770025469533985</v>
      </c>
      <c r="J11">
        <f>G11*L11/(1+$C$2)^(B11-25)</f>
        <v>0.84448301146955063</v>
      </c>
      <c r="K11">
        <v>0.999</v>
      </c>
      <c r="L11" s="192">
        <f t="shared" si="7"/>
        <v>0.994014980014994</v>
      </c>
      <c r="M11" s="192">
        <f>PRODUCT(K11:$K$39)</f>
        <v>0.97140236963271853</v>
      </c>
      <c r="N11" s="192">
        <f>1/(1+$C$2)^(60-B11)</f>
        <v>0.13315308244652782</v>
      </c>
      <c r="O11">
        <f>$F$39*$C$1*M11*N11</f>
        <v>9.2597683671290412</v>
      </c>
      <c r="P11">
        <f>$G$39*$C$1*M11*N11</f>
        <v>9.2597062776306469</v>
      </c>
      <c r="S11" s="192">
        <f t="shared" si="0"/>
        <v>0.36846182081552725</v>
      </c>
      <c r="T11" s="192">
        <f t="shared" si="1"/>
        <v>0.36756880560618133</v>
      </c>
      <c r="U11">
        <f t="shared" si="2"/>
        <v>6.8593947133665925</v>
      </c>
      <c r="V11">
        <f t="shared" si="2"/>
        <v>6.8149877747417804</v>
      </c>
      <c r="W11" s="191">
        <f t="shared" si="3"/>
        <v>2.4003736537624487</v>
      </c>
      <c r="X11" s="191">
        <f t="shared" si="4"/>
        <v>2.4447185028888665</v>
      </c>
      <c r="Y11" s="173">
        <f t="shared" si="5"/>
        <v>0.74077389859086984</v>
      </c>
      <c r="Z11" s="173">
        <f t="shared" si="5"/>
        <v>0.73598314788939334</v>
      </c>
    </row>
    <row r="12" spans="1:26" x14ac:dyDescent="0.25">
      <c r="A12">
        <v>7</v>
      </c>
      <c r="B12">
        <v>32</v>
      </c>
      <c r="C12">
        <v>4.1000000000000002E-2</v>
      </c>
      <c r="D12">
        <v>0.9</v>
      </c>
      <c r="E12">
        <f>C12*(D12)</f>
        <v>3.6900000000000002E-2</v>
      </c>
      <c r="F12">
        <f>F11*(1+C11)</f>
        <v>1.3976753814140443</v>
      </c>
      <c r="G12">
        <f t="shared" si="6"/>
        <v>1.3392351260454733</v>
      </c>
      <c r="I12">
        <f>F12*L12/(1+$C$2)^(B12-25)</f>
        <v>0.85310254130745544</v>
      </c>
      <c r="J12">
        <f>G12*L12/(1+$C$2)^(B12-25)</f>
        <v>0.81743221969161262</v>
      </c>
      <c r="K12">
        <v>0.999</v>
      </c>
      <c r="L12" s="192">
        <f t="shared" si="7"/>
        <v>0.99302096503497905</v>
      </c>
      <c r="M12" s="192">
        <f>PRODUCT(K12:$K$39)</f>
        <v>0.97237474437709559</v>
      </c>
      <c r="N12" s="192">
        <f>1/(1+$C$2)^(60-B12)</f>
        <v>0.14274010438267784</v>
      </c>
      <c r="O12">
        <f>$F$39*$C$1*M12*N12</f>
        <v>9.9364080976599922</v>
      </c>
      <c r="P12">
        <f>$G$39*$C$1*M12*N12</f>
        <v>9.9363414710911453</v>
      </c>
      <c r="S12" s="192">
        <f t="shared" si="0"/>
        <v>0.38430567911059488</v>
      </c>
      <c r="T12" s="192">
        <f t="shared" si="1"/>
        <v>0.38179371838314052</v>
      </c>
      <c r="U12">
        <f t="shared" si="2"/>
        <v>6.9652453061208632</v>
      </c>
      <c r="V12">
        <f t="shared" si="2"/>
        <v>6.9185516865999626</v>
      </c>
      <c r="W12" s="191">
        <f t="shared" si="3"/>
        <v>2.971162791539129</v>
      </c>
      <c r="X12" s="191">
        <f t="shared" si="4"/>
        <v>3.0177897844911827</v>
      </c>
      <c r="Y12" s="173">
        <f t="shared" si="5"/>
        <v>0.70098220983507786</v>
      </c>
      <c r="Z12" s="173">
        <f t="shared" si="5"/>
        <v>0.6962876333033482</v>
      </c>
    </row>
    <row r="13" spans="1:26" x14ac:dyDescent="0.25">
      <c r="A13">
        <v>8</v>
      </c>
      <c r="B13">
        <v>33</v>
      </c>
      <c r="C13">
        <v>3.9E-2</v>
      </c>
      <c r="D13">
        <v>0.9</v>
      </c>
      <c r="E13">
        <f>C13*(D13)</f>
        <v>3.5099999999999999E-2</v>
      </c>
      <c r="F13">
        <f>F12*(1+C12)</f>
        <v>1.4549800720520201</v>
      </c>
      <c r="G13">
        <f t="shared" si="6"/>
        <v>1.3886529021965512</v>
      </c>
      <c r="I13">
        <f>F13*L13/(1+$C$2)^(B13-25)</f>
        <v>0.82760416581675345</v>
      </c>
      <c r="J13">
        <f>G13*L13/(1+$C$2)^(B13-25)</f>
        <v>0.78987674732242041</v>
      </c>
      <c r="K13">
        <v>0.999</v>
      </c>
      <c r="L13" s="192">
        <f t="shared" si="7"/>
        <v>0.9920279440699441</v>
      </c>
      <c r="M13" s="192">
        <f>PRODUCT(K13:$K$39)</f>
        <v>0.97334809246956511</v>
      </c>
      <c r="N13" s="192">
        <f>1/(1+$C$2)^(60-B13)</f>
        <v>0.15301739189823066</v>
      </c>
      <c r="O13">
        <f>$F$39*$C$1*M13*N13</f>
        <v>10.662491972664176</v>
      </c>
      <c r="P13">
        <f>$G$39*$C$1*M13*N13</f>
        <v>10.662420477487196</v>
      </c>
      <c r="S13" s="192">
        <f t="shared" si="0"/>
        <v>0.40006221195412928</v>
      </c>
      <c r="T13" s="192">
        <f t="shared" si="1"/>
        <v>0.39588190659147843</v>
      </c>
      <c r="U13">
        <f t="shared" si="2"/>
        <v>7.06182910926427</v>
      </c>
      <c r="V13">
        <f t="shared" si="2"/>
        <v>7.014418960889321</v>
      </c>
      <c r="W13" s="191">
        <f t="shared" si="3"/>
        <v>3.600662863399906</v>
      </c>
      <c r="X13" s="191">
        <f t="shared" si="4"/>
        <v>3.6480015165978745</v>
      </c>
      <c r="Y13" s="173">
        <f t="shared" si="5"/>
        <v>0.66230569058048927</v>
      </c>
      <c r="Z13" s="173">
        <f t="shared" si="5"/>
        <v>0.65786366010416464</v>
      </c>
    </row>
    <row r="14" spans="1:26" x14ac:dyDescent="0.25">
      <c r="A14">
        <v>9</v>
      </c>
      <c r="B14">
        <v>34</v>
      </c>
      <c r="C14">
        <v>3.6999999999999998E-2</v>
      </c>
      <c r="D14">
        <v>0.9</v>
      </c>
      <c r="E14">
        <f>C14*(D14)</f>
        <v>3.3299999999999996E-2</v>
      </c>
      <c r="F14">
        <f>F13*(1+C13)</f>
        <v>1.5117242948620488</v>
      </c>
      <c r="G14">
        <f t="shared" si="6"/>
        <v>1.43739461906365</v>
      </c>
      <c r="I14">
        <f>F14*L14/(1+$C$2)^(B14-25)</f>
        <v>0.80132541749563724</v>
      </c>
      <c r="J14">
        <f>G14*L14/(1+$C$2)^(B14-25)</f>
        <v>0.76192520497414529</v>
      </c>
      <c r="K14">
        <v>0.999</v>
      </c>
      <c r="L14" s="192">
        <f t="shared" si="7"/>
        <v>0.99103591612587416</v>
      </c>
      <c r="M14" s="192">
        <f>PRODUCT(K14:$K$39)</f>
        <v>0.97432241488444959</v>
      </c>
      <c r="N14" s="192">
        <f>1/(1+$C$2)^(60-B14)</f>
        <v>0.16403464411490326</v>
      </c>
      <c r="O14">
        <f>$F$39*$C$1*M14*N14</f>
        <v>11.441633027723721</v>
      </c>
      <c r="P14">
        <f>$G$39*$C$1*M14*N14</f>
        <v>11.441556308174448</v>
      </c>
      <c r="S14" s="192">
        <f t="shared" si="0"/>
        <v>0.41566463822034033</v>
      </c>
      <c r="T14" s="192">
        <f t="shared" si="1"/>
        <v>0.40977736151283922</v>
      </c>
      <c r="U14">
        <f t="shared" si="2"/>
        <v>7.1485626765930643</v>
      </c>
      <c r="V14">
        <f t="shared" si="2"/>
        <v>7.1021738961033947</v>
      </c>
      <c r="W14" s="191">
        <f t="shared" si="3"/>
        <v>4.2930703511306572</v>
      </c>
      <c r="X14" s="191">
        <f t="shared" si="4"/>
        <v>4.3393824120710534</v>
      </c>
      <c r="Y14" s="173">
        <f t="shared" si="5"/>
        <v>0.6247851735212705</v>
      </c>
      <c r="Z14" s="173">
        <f t="shared" si="5"/>
        <v>0.62073495115600918</v>
      </c>
    </row>
    <row r="15" spans="1:26" x14ac:dyDescent="0.25">
      <c r="A15">
        <v>10</v>
      </c>
      <c r="B15">
        <v>35</v>
      </c>
      <c r="C15">
        <v>3.5000000000000003E-2</v>
      </c>
      <c r="D15">
        <v>0.9</v>
      </c>
      <c r="E15">
        <f>C15*(D15)</f>
        <v>3.1500000000000007E-2</v>
      </c>
      <c r="F15">
        <f>F14*(1+C14)</f>
        <v>1.5676580937719444</v>
      </c>
      <c r="G15">
        <f t="shared" si="6"/>
        <v>1.4852598598784696</v>
      </c>
      <c r="I15">
        <f>F15*L15/(1+$C$2)^(B15-25)</f>
        <v>0.77438757787782886</v>
      </c>
      <c r="J15">
        <f>G15*L15/(1+$C$2)^(B15-25)</f>
        <v>0.73368471733720564</v>
      </c>
      <c r="K15">
        <v>0.999</v>
      </c>
      <c r="L15" s="192">
        <f t="shared" si="7"/>
        <v>0.99004488020974823</v>
      </c>
      <c r="M15" s="192">
        <f>PRODUCT(K15:$K$39)</f>
        <v>0.97529771259704667</v>
      </c>
      <c r="N15" s="192">
        <f>1/(1+$C$2)^(60-B15)</f>
        <v>0.17584513849117636</v>
      </c>
      <c r="O15">
        <f>$F$39*$C$1*M15*N15</f>
        <v>12.27770831403387</v>
      </c>
      <c r="P15">
        <f>$G$39*$C$1*M15*N15</f>
        <v>12.277625988351366</v>
      </c>
      <c r="S15" s="192">
        <f t="shared" si="0"/>
        <v>0.43104422983449281</v>
      </c>
      <c r="T15" s="192">
        <f t="shared" si="1"/>
        <v>0.4234229476512168</v>
      </c>
      <c r="U15">
        <f t="shared" si="2"/>
        <v>7.2248915887242857</v>
      </c>
      <c r="V15">
        <f t="shared" si="2"/>
        <v>7.1814305155966718</v>
      </c>
      <c r="W15" s="191">
        <f t="shared" si="3"/>
        <v>5.0528167253095839</v>
      </c>
      <c r="X15" s="191">
        <f t="shared" si="4"/>
        <v>5.0961954727546939</v>
      </c>
      <c r="Y15" s="173">
        <f t="shared" si="5"/>
        <v>0.58845603788012868</v>
      </c>
      <c r="Z15" s="173">
        <f t="shared" si="5"/>
        <v>0.58492012400525906</v>
      </c>
    </row>
    <row r="16" spans="1:26" x14ac:dyDescent="0.25">
      <c r="A16">
        <v>11</v>
      </c>
      <c r="B16">
        <v>36</v>
      </c>
      <c r="C16">
        <v>3.5000000000000003E-2</v>
      </c>
      <c r="D16">
        <v>0.9</v>
      </c>
      <c r="E16">
        <f>C16*(D16)</f>
        <v>3.1500000000000007E-2</v>
      </c>
      <c r="F16">
        <f>F15*(1+C15)</f>
        <v>1.6225261270539624</v>
      </c>
      <c r="G16">
        <f t="shared" si="6"/>
        <v>1.5320455454646416</v>
      </c>
      <c r="I16">
        <f>F16*L16/(1+$C$2)^(B16-25)</f>
        <v>0.74691198876907583</v>
      </c>
      <c r="J16">
        <f>G16*L16/(1+$C$2)^(B16-25)</f>
        <v>0.70526025200316633</v>
      </c>
      <c r="K16">
        <v>0.999</v>
      </c>
      <c r="L16" s="192">
        <f t="shared" si="7"/>
        <v>0.98905483532953853</v>
      </c>
      <c r="M16" s="192">
        <f>PRODUCT(K16:$K$39)</f>
        <v>0.97627398658363029</v>
      </c>
      <c r="N16" s="192">
        <f>1/(1+$C$2)^(60-B16)</f>
        <v>0.18850598846254105</v>
      </c>
      <c r="O16">
        <f>$F$39*$C$1*M16*N16</f>
        <v>13.174878190835141</v>
      </c>
      <c r="P16">
        <f>$G$39*$C$1*M16*N16</f>
        <v>13.174789849362025</v>
      </c>
      <c r="S16" s="192">
        <f t="shared" si="0"/>
        <v>0.44613077787870004</v>
      </c>
      <c r="T16" s="192">
        <f t="shared" si="1"/>
        <v>0.43676077050223017</v>
      </c>
      <c r="U16">
        <f t="shared" si="2"/>
        <v>7.2902946633932517</v>
      </c>
      <c r="V16">
        <f t="shared" si="2"/>
        <v>7.2518359487863142</v>
      </c>
      <c r="W16" s="191">
        <f t="shared" si="3"/>
        <v>5.8845835274418894</v>
      </c>
      <c r="X16" s="191">
        <f t="shared" si="4"/>
        <v>5.9229539005757106</v>
      </c>
      <c r="Y16" s="173">
        <f t="shared" si="5"/>
        <v>0.55334816442284906</v>
      </c>
      <c r="Z16" s="173">
        <f t="shared" si="5"/>
        <v>0.55043276072729741</v>
      </c>
    </row>
    <row r="17" spans="1:26" x14ac:dyDescent="0.25">
      <c r="A17">
        <v>12</v>
      </c>
      <c r="B17">
        <v>37</v>
      </c>
      <c r="C17">
        <v>3.5000000000000003E-2</v>
      </c>
      <c r="D17">
        <v>0.9</v>
      </c>
      <c r="E17">
        <f>C17*(D17)</f>
        <v>3.1500000000000007E-2</v>
      </c>
      <c r="F17">
        <f>F16*(1+C16)</f>
        <v>1.679314541500851</v>
      </c>
      <c r="G17">
        <f t="shared" si="6"/>
        <v>1.5803049801467779</v>
      </c>
      <c r="I17">
        <f>F17*L17/(1+$C$2)^(B17-25)</f>
        <v>0.72041124483919539</v>
      </c>
      <c r="J17">
        <f>G17*L17/(1+$C$2)^(B17-25)</f>
        <v>0.67793700932026579</v>
      </c>
      <c r="K17">
        <v>0.999</v>
      </c>
      <c r="L17" s="192">
        <f t="shared" si="7"/>
        <v>0.98806578049420901</v>
      </c>
      <c r="M17" s="192">
        <f>PRODUCT(K17:$K$39)</f>
        <v>0.97725123782145173</v>
      </c>
      <c r="N17" s="192">
        <f>1/(1+$C$2)^(60-B17)</f>
        <v>0.20207841963184406</v>
      </c>
      <c r="O17">
        <f>$F$39*$C$1*M17*N17</f>
        <v>14.137607027602877</v>
      </c>
      <c r="P17">
        <f>$G$39*$C$1*M17*N17</f>
        <v>14.137512230746841</v>
      </c>
      <c r="S17" s="192">
        <f t="shared" si="0"/>
        <v>0.46174535510445452</v>
      </c>
      <c r="T17" s="192">
        <f t="shared" si="1"/>
        <v>0.45051873477305049</v>
      </c>
      <c r="U17">
        <f t="shared" si="2"/>
        <v>7.3442879732448434</v>
      </c>
      <c r="V17">
        <f t="shared" si="2"/>
        <v>7.3130736647853229</v>
      </c>
      <c r="W17" s="191">
        <f t="shared" si="3"/>
        <v>6.793319054358034</v>
      </c>
      <c r="X17" s="191">
        <f t="shared" si="4"/>
        <v>6.8244385659615183</v>
      </c>
      <c r="Y17" s="173">
        <f t="shared" si="5"/>
        <v>0.51948593272578147</v>
      </c>
      <c r="Z17" s="173">
        <f t="shared" si="5"/>
        <v>0.51728150932244998</v>
      </c>
    </row>
    <row r="18" spans="1:26" x14ac:dyDescent="0.25">
      <c r="A18">
        <v>13</v>
      </c>
      <c r="B18">
        <v>38</v>
      </c>
      <c r="C18">
        <v>3.5000000000000003E-2</v>
      </c>
      <c r="D18">
        <v>1.05</v>
      </c>
      <c r="E18">
        <f>C18*(D18)</f>
        <v>3.6750000000000005E-2</v>
      </c>
      <c r="F18">
        <f>F17*(1+C17)</f>
        <v>1.7380905504533806</v>
      </c>
      <c r="G18">
        <f t="shared" si="6"/>
        <v>1.6300845870214016</v>
      </c>
      <c r="I18">
        <f>F18*L18/(1+$C$2)^(B18-25)</f>
        <v>0.69485075818111797</v>
      </c>
      <c r="J18">
        <f>G18*L18/(1+$C$2)^(B18-25)</f>
        <v>0.65167232564248156</v>
      </c>
      <c r="K18">
        <v>0.999</v>
      </c>
      <c r="L18" s="192">
        <f t="shared" si="7"/>
        <v>0.98707771471371475</v>
      </c>
      <c r="M18" s="192">
        <f>PRODUCT(K18:$K$39)</f>
        <v>0.9782294672887405</v>
      </c>
      <c r="N18" s="192">
        <f>1/(1+$C$2)^(60-B18)</f>
        <v>0.21662806584533684</v>
      </c>
      <c r="O18">
        <f>$F$39*$C$1*M18*N18</f>
        <v>15.170685419009294</v>
      </c>
      <c r="P18">
        <f>$G$39*$C$1*M18*N18</f>
        <v>15.170583695055671</v>
      </c>
      <c r="S18" s="192">
        <f t="shared" si="0"/>
        <v>0.47790644253311038</v>
      </c>
      <c r="T18" s="192">
        <f t="shared" si="1"/>
        <v>0.46471007491840161</v>
      </c>
      <c r="U18">
        <f t="shared" si="2"/>
        <v>7.3854711578043029</v>
      </c>
      <c r="V18">
        <f t="shared" si="2"/>
        <v>7.3640229078810338</v>
      </c>
      <c r="W18" s="191">
        <f t="shared" si="3"/>
        <v>7.7852142612049908</v>
      </c>
      <c r="X18" s="191">
        <f t="shared" si="4"/>
        <v>7.8065607871746368</v>
      </c>
      <c r="Y18" s="173">
        <f t="shared" si="5"/>
        <v>0.48682514690800327</v>
      </c>
      <c r="Z18" s="173">
        <f t="shared" si="5"/>
        <v>0.48541460604980435</v>
      </c>
    </row>
    <row r="19" spans="1:26" x14ac:dyDescent="0.25">
      <c r="A19">
        <v>14</v>
      </c>
      <c r="B19">
        <v>39</v>
      </c>
      <c r="C19">
        <v>3.5000000000000003E-2</v>
      </c>
      <c r="D19">
        <v>1.05</v>
      </c>
      <c r="E19">
        <f>C19*(D19)</f>
        <v>3.6750000000000005E-2</v>
      </c>
      <c r="F19">
        <f>F18*(1+C18)</f>
        <v>1.7989237197192487</v>
      </c>
      <c r="G19">
        <f t="shared" si="6"/>
        <v>1.6899901955944381</v>
      </c>
      <c r="I19">
        <f>F19*L19/(1+$C$2)^(B19-25)</f>
        <v>0.67019716808091367</v>
      </c>
      <c r="J19">
        <f>G19*L19/(1+$C$2)^(B19-25)</f>
        <v>0.62961349097596342</v>
      </c>
      <c r="K19">
        <v>0.999</v>
      </c>
      <c r="L19" s="192">
        <f t="shared" si="7"/>
        <v>0.98609063699900101</v>
      </c>
      <c r="M19" s="192">
        <f>PRODUCT(K19:$K$39)</f>
        <v>0.97920867596470518</v>
      </c>
      <c r="N19" s="192">
        <f>1/(1+$C$2)^(60-B19)</f>
        <v>0.23222528658620112</v>
      </c>
      <c r="O19">
        <f>$F$39*$C$1*M19*N19</f>
        <v>16.279254023201165</v>
      </c>
      <c r="P19">
        <f>$G$39*$C$1*M19*N19</f>
        <v>16.279144865965645</v>
      </c>
      <c r="S19" s="192">
        <f t="shared" si="0"/>
        <v>0.49463316802176921</v>
      </c>
      <c r="T19" s="192">
        <f t="shared" si="1"/>
        <v>0.48178817017165287</v>
      </c>
      <c r="U19">
        <f t="shared" si="2"/>
        <v>7.4123216964671839</v>
      </c>
      <c r="V19">
        <f t="shared" si="2"/>
        <v>7.4034668237597057</v>
      </c>
      <c r="W19" s="191">
        <f t="shared" si="3"/>
        <v>8.8669323267339806</v>
      </c>
      <c r="X19" s="191">
        <f t="shared" si="4"/>
        <v>8.8756780422059389</v>
      </c>
      <c r="Y19" s="173">
        <f t="shared" si="5"/>
        <v>0.45532317917658605</v>
      </c>
      <c r="Z19" s="173">
        <f t="shared" si="5"/>
        <v>0.45478229260296882</v>
      </c>
    </row>
    <row r="20" spans="1:26" x14ac:dyDescent="0.25">
      <c r="A20">
        <v>15</v>
      </c>
      <c r="B20">
        <v>40</v>
      </c>
      <c r="C20">
        <v>3.5000000000000003E-2</v>
      </c>
      <c r="D20">
        <v>1.05</v>
      </c>
      <c r="E20">
        <f>C20*(D20)</f>
        <v>3.6750000000000005E-2</v>
      </c>
      <c r="F20">
        <f>F19*(1+C19)</f>
        <v>1.8618860499094223</v>
      </c>
      <c r="G20">
        <f t="shared" si="6"/>
        <v>1.7520973352825338</v>
      </c>
      <c r="I20">
        <f>F20*L20/(1+$C$2)^(B20-25)</f>
        <v>0.64641829747647561</v>
      </c>
      <c r="J20">
        <f>G20*L20/(1+$C$2)^(B20-25)</f>
        <v>0.60830133860313507</v>
      </c>
      <c r="K20">
        <v>0.999</v>
      </c>
      <c r="L20" s="192">
        <f t="shared" si="7"/>
        <v>0.98510454636200206</v>
      </c>
      <c r="M20" s="192">
        <f>PRODUCT(K20:$K$39)</f>
        <v>0.98018886482953471</v>
      </c>
      <c r="N20" s="192">
        <f>1/(1+$C$2)^(60-B20)</f>
        <v>0.24894550722040762</v>
      </c>
      <c r="O20">
        <f>$F$39*$C$1*M20*N20</f>
        <v>17.468829142013664</v>
      </c>
      <c r="P20">
        <f>$G$39*$C$1*M20*N20</f>
        <v>17.468712008323497</v>
      </c>
      <c r="S20" s="192">
        <f t="shared" si="0"/>
        <v>0.51194532890253108</v>
      </c>
      <c r="T20" s="192">
        <f t="shared" si="1"/>
        <v>0.49949388542546114</v>
      </c>
      <c r="U20">
        <f t="shared" si="2"/>
        <v>7.4231852877812656</v>
      </c>
      <c r="V20">
        <f t="shared" si="2"/>
        <v>7.4274669836300209</v>
      </c>
      <c r="W20" s="191">
        <f t="shared" si="3"/>
        <v>10.045643854232399</v>
      </c>
      <c r="X20" s="191">
        <f t="shared" si="4"/>
        <v>10.041245024693476</v>
      </c>
      <c r="Y20" s="173">
        <f t="shared" si="5"/>
        <v>0.42493891419019175</v>
      </c>
      <c r="Z20" s="173">
        <f t="shared" si="5"/>
        <v>0.42518687010759459</v>
      </c>
    </row>
    <row r="21" spans="1:26" x14ac:dyDescent="0.25">
      <c r="A21">
        <v>16</v>
      </c>
      <c r="B21">
        <v>41</v>
      </c>
      <c r="C21">
        <v>3.5000000000000003E-2</v>
      </c>
      <c r="D21">
        <v>1.05</v>
      </c>
      <c r="E21">
        <f>C21*(D21)</f>
        <v>3.6750000000000005E-2</v>
      </c>
      <c r="F21">
        <f>F20*(1+C20)</f>
        <v>1.9270520616562519</v>
      </c>
      <c r="G21">
        <f t="shared" si="6"/>
        <v>1.8164869123541669</v>
      </c>
      <c r="I21">
        <f>F21*L21/(1+$C$2)^(B21-25)</f>
        <v>0.62348311096106701</v>
      </c>
      <c r="J21">
        <f>G21*L21/(1+$C$2)^(B21-25)</f>
        <v>0.58771059364179401</v>
      </c>
      <c r="K21">
        <v>0.999</v>
      </c>
      <c r="L21" s="192">
        <f t="shared" si="7"/>
        <v>0.98411944181564004</v>
      </c>
      <c r="M21" s="192">
        <f>PRODUCT(K21:$K$39)</f>
        <v>0.98117003486439913</v>
      </c>
      <c r="N21" s="192">
        <f>1/(1+$C$2)^(60-B21)</f>
        <v>0.26686958374027703</v>
      </c>
      <c r="O21">
        <f>$F$39*$C$1*M21*N21</f>
        <v>18.745330170409062</v>
      </c>
      <c r="P21">
        <f>$G$39*$C$1*M21*N21</f>
        <v>18.745204477400193</v>
      </c>
      <c r="S21" s="192">
        <f t="shared" si="0"/>
        <v>0.52986341541411963</v>
      </c>
      <c r="T21" s="192">
        <f t="shared" si="1"/>
        <v>0.51785028571484681</v>
      </c>
      <c r="U21">
        <f t="shared" si="2"/>
        <v>7.4162655014194243</v>
      </c>
      <c r="V21">
        <f t="shared" si="2"/>
        <v>7.434221382657948</v>
      </c>
      <c r="W21" s="191">
        <f t="shared" si="3"/>
        <v>11.329064668989638</v>
      </c>
      <c r="X21" s="191">
        <f t="shared" si="4"/>
        <v>11.310983094742245</v>
      </c>
      <c r="Y21" s="173">
        <f t="shared" si="5"/>
        <v>0.39563269539666829</v>
      </c>
      <c r="Z21" s="173">
        <f t="shared" si="5"/>
        <v>0.39659324024023734</v>
      </c>
    </row>
    <row r="22" spans="1:26" x14ac:dyDescent="0.25">
      <c r="A22">
        <v>17</v>
      </c>
      <c r="B22">
        <v>42</v>
      </c>
      <c r="C22">
        <v>3.5000000000000003E-2</v>
      </c>
      <c r="D22">
        <v>1.1000000000000001</v>
      </c>
      <c r="E22">
        <f>C22*(D22)</f>
        <v>3.8500000000000006E-2</v>
      </c>
      <c r="F22">
        <f>F21*(1+C21)</f>
        <v>1.9944988838142206</v>
      </c>
      <c r="G22">
        <f t="shared" si="6"/>
        <v>1.8832428063831828</v>
      </c>
      <c r="I22">
        <f>F22*L22/(1+$C$2)^(B22-25)</f>
        <v>0.60136167427692111</v>
      </c>
      <c r="J22">
        <f>G22*L22/(1+$C$2)^(B22-25)</f>
        <v>0.56781683675389161</v>
      </c>
      <c r="K22">
        <v>0.999</v>
      </c>
      <c r="L22" s="192">
        <f t="shared" si="7"/>
        <v>0.98313532237382439</v>
      </c>
      <c r="M22" s="192">
        <f>PRODUCT(K22:$K$39)</f>
        <v>0.98215218705145058</v>
      </c>
      <c r="N22" s="192">
        <f>1/(1+$C$2)^(60-B22)</f>
        <v>0.286084193769577</v>
      </c>
      <c r="O22">
        <f>$F$39*$C$1*M22*N22</f>
        <v>20.115109051730247</v>
      </c>
      <c r="P22">
        <f>$G$39*$C$1*M22*N22</f>
        <v>20.114974173946955</v>
      </c>
      <c r="S22" s="192">
        <f t="shared" si="0"/>
        <v>0.5484086349536138</v>
      </c>
      <c r="T22" s="192">
        <f t="shared" si="1"/>
        <v>0.53688128371486754</v>
      </c>
      <c r="U22">
        <f t="shared" si="2"/>
        <v>7.3896126488465343</v>
      </c>
      <c r="V22">
        <f t="shared" si="2"/>
        <v>7.4217715875105146</v>
      </c>
      <c r="W22" s="191">
        <f t="shared" si="3"/>
        <v>12.725496402883714</v>
      </c>
      <c r="X22" s="191">
        <f t="shared" si="4"/>
        <v>12.69320258643644</v>
      </c>
      <c r="Y22" s="173">
        <f t="shared" si="5"/>
        <v>0.36736627327461097</v>
      </c>
      <c r="Z22" s="173">
        <f t="shared" si="5"/>
        <v>0.36896749274096713</v>
      </c>
    </row>
    <row r="23" spans="1:26" x14ac:dyDescent="0.25">
      <c r="A23">
        <v>18</v>
      </c>
      <c r="B23">
        <v>43</v>
      </c>
      <c r="C23">
        <v>3.5000000000000003E-2</v>
      </c>
      <c r="D23">
        <v>1.1000000000000001</v>
      </c>
      <c r="E23">
        <f>C23*(D23)</f>
        <v>3.8500000000000006E-2</v>
      </c>
      <c r="F23">
        <f>F22*(1+C22)</f>
        <v>2.0643063447477181</v>
      </c>
      <c r="G23">
        <f t="shared" si="6"/>
        <v>1.9557476544289352</v>
      </c>
      <c r="I23">
        <f>F23*L23/(1+$C$2)^(B23-25)</f>
        <v>0.58002511524602307</v>
      </c>
      <c r="J23">
        <f>G23*L23/(1+$C$2)^(B23-25)</f>
        <v>0.54952248804472714</v>
      </c>
      <c r="K23">
        <v>0.999</v>
      </c>
      <c r="L23" s="192">
        <f t="shared" si="7"/>
        <v>0.98215218705145058</v>
      </c>
      <c r="M23" s="192">
        <f>PRODUCT(K23:$K$39)</f>
        <v>0.98313532237382439</v>
      </c>
      <c r="N23" s="192">
        <f>1/(1+$C$2)^(60-B23)</f>
        <v>0.30668225572098651</v>
      </c>
      <c r="O23">
        <f>$F$39*$C$1*M23*N23</f>
        <v>21.584981885340163</v>
      </c>
      <c r="P23">
        <f>$G$39*$C$1*M23*N23</f>
        <v>21.584837151622754</v>
      </c>
      <c r="S23" s="192">
        <f t="shared" si="0"/>
        <v>0.56760293717699017</v>
      </c>
      <c r="T23" s="192">
        <f t="shared" si="1"/>
        <v>0.55755121313788991</v>
      </c>
      <c r="U23">
        <f t="shared" si="2"/>
        <v>7.3411118147079177</v>
      </c>
      <c r="V23">
        <f t="shared" si="2"/>
        <v>7.3879903960649962</v>
      </c>
      <c r="W23" s="191">
        <f t="shared" si="3"/>
        <v>14.243870070632244</v>
      </c>
      <c r="X23" s="191">
        <f t="shared" si="4"/>
        <v>14.196846755557758</v>
      </c>
      <c r="Y23" s="173">
        <f t="shared" si="5"/>
        <v>0.34010275541133389</v>
      </c>
      <c r="Z23" s="173">
        <f t="shared" si="5"/>
        <v>0.34227686519791811</v>
      </c>
    </row>
    <row r="24" spans="1:26" x14ac:dyDescent="0.25">
      <c r="A24">
        <v>19</v>
      </c>
      <c r="B24">
        <v>44</v>
      </c>
      <c r="C24">
        <v>3.5000000000000003E-2</v>
      </c>
      <c r="D24">
        <v>1.1000000000000001</v>
      </c>
      <c r="E24">
        <f>C24*(D24)</f>
        <v>3.8500000000000006E-2</v>
      </c>
      <c r="F24">
        <f>F23*(1+C23)</f>
        <v>2.136557066813888</v>
      </c>
      <c r="G24">
        <f t="shared" si="6"/>
        <v>2.0310439391244492</v>
      </c>
      <c r="I24">
        <f>F24*L24/(1+$C$2)^(B24-25)</f>
        <v>0.55944558608708417</v>
      </c>
      <c r="J24">
        <f>G24*L24/(1+$C$2)^(B24-25)</f>
        <v>0.53181756038303607</v>
      </c>
      <c r="K24">
        <v>0.999</v>
      </c>
      <c r="L24" s="192">
        <f t="shared" si="7"/>
        <v>0.98117003486439913</v>
      </c>
      <c r="M24" s="192">
        <f>PRODUCT(K24:$K$39)</f>
        <v>0.98411944181564004</v>
      </c>
      <c r="N24" s="192">
        <f>1/(1+$C$2)^(60-B24)</f>
        <v>0.32876337813289758</v>
      </c>
      <c r="O24">
        <f>$F$39*$C$1*M24*N24</f>
        <v>23.162262843928584</v>
      </c>
      <c r="P24">
        <f>$G$39*$C$1*M24*N24</f>
        <v>23.16210753407367</v>
      </c>
      <c r="S24" s="192">
        <f t="shared" si="0"/>
        <v>0.58746903997818478</v>
      </c>
      <c r="T24" s="192">
        <f t="shared" si="1"/>
        <v>0.57901693484369865</v>
      </c>
      <c r="U24">
        <f t="shared" si="2"/>
        <v>7.2684699866998557</v>
      </c>
      <c r="V24">
        <f t="shared" si="2"/>
        <v>7.3295603644623224</v>
      </c>
      <c r="W24" s="191">
        <f t="shared" si="3"/>
        <v>15.893792857228728</v>
      </c>
      <c r="X24" s="191">
        <f t="shared" si="4"/>
        <v>15.832547169611347</v>
      </c>
      <c r="Y24" s="173">
        <f t="shared" si="5"/>
        <v>0.31380655835209581</v>
      </c>
      <c r="Z24" s="173">
        <f t="shared" si="5"/>
        <v>0.31644617631102179</v>
      </c>
    </row>
    <row r="25" spans="1:26" x14ac:dyDescent="0.25">
      <c r="A25">
        <v>20</v>
      </c>
      <c r="B25">
        <v>45</v>
      </c>
      <c r="C25">
        <v>3.5000000000000003E-2</v>
      </c>
      <c r="D25">
        <v>1.1000000000000001</v>
      </c>
      <c r="E25">
        <f>C25*(D25)</f>
        <v>3.8500000000000006E-2</v>
      </c>
      <c r="F25">
        <f>F24*(1+C24)</f>
        <v>2.2113365641523739</v>
      </c>
      <c r="G25">
        <f t="shared" si="6"/>
        <v>2.1092391307807405</v>
      </c>
      <c r="I25">
        <f>F25*L25/(1+$C$2)^(B25-25)</f>
        <v>0.53959622706952592</v>
      </c>
      <c r="J25">
        <f>G25*L25/(1+$C$2)^(B25-25)</f>
        <v>0.51468306335944514</v>
      </c>
      <c r="K25">
        <v>0.999</v>
      </c>
      <c r="L25" s="192">
        <f t="shared" si="7"/>
        <v>0.98018886482953471</v>
      </c>
      <c r="M25" s="192">
        <f>PRODUCT(K25:$K$39)</f>
        <v>0.98510454636200206</v>
      </c>
      <c r="N25" s="192">
        <f>1/(1+$C$2)^(60-B25)</f>
        <v>0.35243434135846635</v>
      </c>
      <c r="O25">
        <f>$F$39*$C$1*M25*N25</f>
        <v>24.854800569260714</v>
      </c>
      <c r="P25">
        <f>$G$39*$C$1*M25*N25</f>
        <v>24.854633910437421</v>
      </c>
      <c r="S25" s="192">
        <f t="shared" si="0"/>
        <v>0.60803045637742126</v>
      </c>
      <c r="T25" s="192">
        <f t="shared" si="1"/>
        <v>0.60130908683518103</v>
      </c>
      <c r="U25">
        <f t="shared" si="2"/>
        <v>7.1692022171027308</v>
      </c>
      <c r="V25">
        <f t="shared" si="2"/>
        <v>7.2438263829340999</v>
      </c>
      <c r="W25" s="191">
        <f t="shared" si="3"/>
        <v>17.685598352157982</v>
      </c>
      <c r="X25" s="191">
        <f t="shared" si="4"/>
        <v>17.610807527503322</v>
      </c>
      <c r="Y25" s="173">
        <f t="shared" si="5"/>
        <v>0.28844336115773439</v>
      </c>
      <c r="Z25" s="173">
        <f t="shared" si="5"/>
        <v>0.29144771993170004</v>
      </c>
    </row>
    <row r="26" spans="1:26" x14ac:dyDescent="0.25">
      <c r="A26">
        <v>21</v>
      </c>
      <c r="B26">
        <v>46</v>
      </c>
      <c r="C26">
        <v>3.5000000000000003E-2</v>
      </c>
      <c r="D26">
        <v>1.1000000000000001</v>
      </c>
      <c r="E26">
        <f>C26*(D26)</f>
        <v>3.8500000000000006E-2</v>
      </c>
      <c r="F26">
        <f>F25*(1+C25)</f>
        <v>2.2887333438977069</v>
      </c>
      <c r="G26">
        <f t="shared" si="6"/>
        <v>2.1904448373157992</v>
      </c>
      <c r="I26">
        <f>F26*L26/(1+$C$2)^(B26-25)</f>
        <v>0.5204511314570357</v>
      </c>
      <c r="J26">
        <f>G26*L26/(1+$C$2)^(B26-25)</f>
        <v>0.49810061841183301</v>
      </c>
      <c r="K26">
        <v>0.999</v>
      </c>
      <c r="L26" s="192">
        <f t="shared" si="7"/>
        <v>0.97920867596470518</v>
      </c>
      <c r="M26" s="192">
        <f>PRODUCT(K26:$K$39)</f>
        <v>0.98609063699900101</v>
      </c>
      <c r="N26" s="192">
        <f>1/(1+$C$2)^(60-B26)</f>
        <v>0.37780961393627593</v>
      </c>
      <c r="O26">
        <f>$F$39*$C$1*M26*N26</f>
        <v>26.671017227474962</v>
      </c>
      <c r="P26">
        <f>$G$39*$C$1*M26*N26</f>
        <v>26.670838390379295</v>
      </c>
      <c r="S26" s="192">
        <f t="shared" si="0"/>
        <v>0.62931152235063093</v>
      </c>
      <c r="T26" s="192">
        <f t="shared" si="1"/>
        <v>0.62445948667833562</v>
      </c>
      <c r="U26">
        <f t="shared" si="2"/>
        <v>7.0406167442417766</v>
      </c>
      <c r="V26">
        <f t="shared" si="2"/>
        <v>7.1279064478659055</v>
      </c>
      <c r="W26" s="191">
        <f t="shared" si="3"/>
        <v>19.630400483233185</v>
      </c>
      <c r="X26" s="191">
        <f t="shared" si="4"/>
        <v>19.542931942513391</v>
      </c>
      <c r="Y26" s="173">
        <f t="shared" si="5"/>
        <v>0.26398006061009682</v>
      </c>
      <c r="Z26" s="173">
        <f t="shared" si="5"/>
        <v>0.2672546825688496</v>
      </c>
    </row>
    <row r="27" spans="1:26" x14ac:dyDescent="0.25">
      <c r="A27">
        <v>22</v>
      </c>
      <c r="B27">
        <v>47</v>
      </c>
      <c r="C27">
        <v>3.5000000000000003E-2</v>
      </c>
      <c r="D27">
        <v>1.1000000000000001</v>
      </c>
      <c r="E27">
        <f>C27*(D27)</f>
        <v>3.8500000000000006E-2</v>
      </c>
      <c r="F27">
        <f>F26*(1+C26)</f>
        <v>2.3688390109341264</v>
      </c>
      <c r="G27">
        <f t="shared" si="6"/>
        <v>2.2747769635524575</v>
      </c>
      <c r="I27">
        <f>F27*L27/(1+$C$2)^(B27-25)</f>
        <v>0.50198531169493821</v>
      </c>
      <c r="J27">
        <f>G27*L27/(1+$C$2)^(B27-25)</f>
        <v>0.48205243911237661</v>
      </c>
      <c r="K27">
        <v>0.999</v>
      </c>
      <c r="L27" s="192">
        <f t="shared" si="7"/>
        <v>0.9782294672887405</v>
      </c>
      <c r="M27" s="192">
        <f>PRODUCT(K27:$K$39)</f>
        <v>0.98707771471371475</v>
      </c>
      <c r="N27" s="192">
        <f>1/(1+$C$2)^(60-B27)</f>
        <v>0.40501190613968785</v>
      </c>
      <c r="O27">
        <f>$F$39*$C$1*M27*N27</f>
        <v>28.619950418271433</v>
      </c>
      <c r="P27">
        <f>$G$39*$C$1*M27*N27</f>
        <v>28.61975851299961</v>
      </c>
      <c r="S27" s="192">
        <f t="shared" si="0"/>
        <v>0.65133742563290298</v>
      </c>
      <c r="T27" s="192">
        <f t="shared" si="1"/>
        <v>0.6485011769154515</v>
      </c>
      <c r="U27">
        <f t="shared" si="2"/>
        <v>6.8797989968641717</v>
      </c>
      <c r="V27">
        <f t="shared" si="2"/>
        <v>6.9786738162092865</v>
      </c>
      <c r="W27" s="191">
        <f t="shared" si="3"/>
        <v>21.740151421407262</v>
      </c>
      <c r="X27" s="191">
        <f t="shared" si="4"/>
        <v>21.641084696790323</v>
      </c>
      <c r="Y27" s="173">
        <f t="shared" si="5"/>
        <v>0.24038472800679619</v>
      </c>
      <c r="Z27" s="173">
        <f t="shared" si="5"/>
        <v>0.24384111462853353</v>
      </c>
    </row>
    <row r="28" spans="1:26" x14ac:dyDescent="0.25">
      <c r="A28">
        <v>23</v>
      </c>
      <c r="B28">
        <v>48</v>
      </c>
      <c r="C28">
        <v>3.5000000000000003E-2</v>
      </c>
      <c r="D28">
        <v>1.1000000000000001</v>
      </c>
      <c r="E28">
        <f>C28*(D28)</f>
        <v>3.8500000000000006E-2</v>
      </c>
      <c r="F28">
        <f>F27*(1+C27)</f>
        <v>2.4517483763168206</v>
      </c>
      <c r="G28">
        <f t="shared" si="6"/>
        <v>2.362355876649227</v>
      </c>
      <c r="I28">
        <f>F28*L28/(1+$C$2)^(B28-25)</f>
        <v>0.48417466679725446</v>
      </c>
      <c r="J28">
        <f>G28*L28/(1+$C$2)^(B28-25)</f>
        <v>0.46652131208972475</v>
      </c>
      <c r="K28">
        <v>0.999</v>
      </c>
      <c r="L28" s="192">
        <f t="shared" si="7"/>
        <v>0.97725123782145173</v>
      </c>
      <c r="M28" s="192">
        <f>PRODUCT(K28:$K$39)</f>
        <v>0.98806578049420901</v>
      </c>
      <c r="N28" s="192">
        <f>1/(1+$C$2)^(60-B28)</f>
        <v>0.43417276338174543</v>
      </c>
      <c r="O28">
        <f>$F$39*$C$1*M28*N28</f>
        <v>30.711298146533519</v>
      </c>
      <c r="P28">
        <f>$G$39*$C$1*M28*N28</f>
        <v>30.711092218153738</v>
      </c>
      <c r="S28" s="192">
        <f t="shared" si="0"/>
        <v>0.67413423553005447</v>
      </c>
      <c r="T28" s="192">
        <f t="shared" si="1"/>
        <v>0.67346847222669637</v>
      </c>
      <c r="U28">
        <f t="shared" si="2"/>
        <v>6.6835943987586797</v>
      </c>
      <c r="V28">
        <f t="shared" si="2"/>
        <v>6.7927378071301199</v>
      </c>
      <c r="W28" s="191">
        <f t="shared" si="3"/>
        <v>24.02770374777484</v>
      </c>
      <c r="X28" s="191">
        <f t="shared" si="4"/>
        <v>23.918354411023618</v>
      </c>
      <c r="Y28" s="173">
        <f t="shared" si="5"/>
        <v>0.21762656748891215</v>
      </c>
      <c r="Z28" s="173">
        <f t="shared" si="5"/>
        <v>0.22118190258029449</v>
      </c>
    </row>
    <row r="29" spans="1:26" x14ac:dyDescent="0.25">
      <c r="A29">
        <v>24</v>
      </c>
      <c r="B29">
        <v>49</v>
      </c>
      <c r="C29">
        <v>3.5000000000000003E-2</v>
      </c>
      <c r="D29">
        <v>1.1000000000000001</v>
      </c>
      <c r="E29">
        <f>C29*(D29)</f>
        <v>3.8500000000000006E-2</v>
      </c>
      <c r="F29">
        <f>F28*(1+C28)</f>
        <v>2.5375595694879092</v>
      </c>
      <c r="G29">
        <f t="shared" si="6"/>
        <v>2.4533065779002223</v>
      </c>
      <c r="I29">
        <f>F29*L29/(1+$C$2)^(B29-25)</f>
        <v>0.46699595089087964</v>
      </c>
      <c r="J29">
        <f>G29*L29/(1+$C$2)^(B29-25)</f>
        <v>0.4514905785658338</v>
      </c>
      <c r="K29">
        <v>0.999</v>
      </c>
      <c r="L29" s="192">
        <f t="shared" si="7"/>
        <v>0.97627398658363029</v>
      </c>
      <c r="M29" s="192">
        <f>PRODUCT(K29:$K$39)</f>
        <v>0.98905483532953853</v>
      </c>
      <c r="N29" s="192">
        <f>1/(1+$C$2)^(60-B29)</f>
        <v>0.46543320234523111</v>
      </c>
      <c r="O29">
        <f>$F$39*$C$1*M29*N29</f>
        <v>32.955467080164091</v>
      </c>
      <c r="P29">
        <f>$G$39*$C$1*M29*N29</f>
        <v>32.955246103964775</v>
      </c>
      <c r="S29" s="192">
        <f t="shared" si="0"/>
        <v>0.69772893377360634</v>
      </c>
      <c r="T29" s="192">
        <f t="shared" si="1"/>
        <v>0.69939700840742414</v>
      </c>
      <c r="U29">
        <f t="shared" si="2"/>
        <v>6.4485898848659531</v>
      </c>
      <c r="V29">
        <f t="shared" si="2"/>
        <v>6.5664231501666386</v>
      </c>
      <c r="W29" s="191">
        <f t="shared" si="3"/>
        <v>26.506877195298138</v>
      </c>
      <c r="X29" s="191">
        <f t="shared" si="4"/>
        <v>26.388822953798137</v>
      </c>
      <c r="Y29" s="173">
        <f t="shared" si="5"/>
        <v>0.19567587584723878</v>
      </c>
      <c r="Z29" s="173">
        <f t="shared" si="5"/>
        <v>0.19925274202023471</v>
      </c>
    </row>
    <row r="30" spans="1:26" x14ac:dyDescent="0.25">
      <c r="A30">
        <v>25</v>
      </c>
      <c r="B30">
        <v>50</v>
      </c>
      <c r="C30">
        <v>3.5000000000000003E-2</v>
      </c>
      <c r="D30">
        <v>1.1000000000000001</v>
      </c>
      <c r="E30">
        <f>C30*(D30)</f>
        <v>3.8500000000000006E-2</v>
      </c>
      <c r="F30">
        <f>F29*(1+C29)</f>
        <v>2.6263741544199859</v>
      </c>
      <c r="G30">
        <f t="shared" si="6"/>
        <v>2.547758881149381</v>
      </c>
      <c r="I30">
        <f>F30*L30/(1+$C$2)^(B30-25)</f>
        <v>0.45042674287582873</v>
      </c>
      <c r="J30">
        <f>G30*L30/(1+$C$2)^(B30-25)</f>
        <v>0.4369441164876659</v>
      </c>
      <c r="K30">
        <v>0.999</v>
      </c>
      <c r="L30" s="192">
        <f t="shared" si="7"/>
        <v>0.97529771259704667</v>
      </c>
      <c r="M30" s="192">
        <f>PRODUCT(K30:$K$39)</f>
        <v>0.99004488020974823</v>
      </c>
      <c r="N30" s="192">
        <f>1/(1+$C$2)^(60-B30)</f>
        <v>0.49894439291408776</v>
      </c>
      <c r="O30">
        <f>$F$39*$C$1*M30*N30</f>
        <v>35.363624334270177</v>
      </c>
      <c r="P30">
        <f>$G$39*$C$1*M30*N30</f>
        <v>35.363387210660903</v>
      </c>
      <c r="S30" s="192">
        <f t="shared" si="0"/>
        <v>0.72214944645568258</v>
      </c>
      <c r="T30" s="192">
        <f t="shared" si="1"/>
        <v>0.72632379323111007</v>
      </c>
      <c r="U30">
        <f t="shared" si="2"/>
        <v>6.1710940336046001</v>
      </c>
      <c r="V30">
        <f t="shared" si="2"/>
        <v>6.2957477717376165</v>
      </c>
      <c r="W30" s="191">
        <f t="shared" si="3"/>
        <v>29.192530300665577</v>
      </c>
      <c r="X30" s="191">
        <f t="shared" si="4"/>
        <v>29.067639438923287</v>
      </c>
      <c r="Y30" s="173">
        <f t="shared" si="5"/>
        <v>0.17450400375462413</v>
      </c>
      <c r="Z30" s="173">
        <f t="shared" si="5"/>
        <v>0.17803011160196935</v>
      </c>
    </row>
    <row r="31" spans="1:26" x14ac:dyDescent="0.25">
      <c r="A31">
        <v>26</v>
      </c>
      <c r="B31">
        <v>51</v>
      </c>
      <c r="C31">
        <v>3.5000000000000003E-2</v>
      </c>
      <c r="D31">
        <v>1.1000000000000001</v>
      </c>
      <c r="E31">
        <f>C31*(D31)</f>
        <v>3.8500000000000006E-2</v>
      </c>
      <c r="F31">
        <f>F30*(1+C30)</f>
        <v>2.7182972498246851</v>
      </c>
      <c r="G31">
        <f t="shared" si="6"/>
        <v>2.6458475980736322</v>
      </c>
      <c r="I31">
        <f>F31*L31/(1+$C$2)^(B31-25)</f>
        <v>0.4344454171619459</v>
      </c>
      <c r="J31">
        <f>G31*L31/(1+$C$2)^(B31-25)</f>
        <v>0.42286632323457873</v>
      </c>
      <c r="K31">
        <v>0.999</v>
      </c>
      <c r="L31" s="192">
        <f t="shared" si="7"/>
        <v>0.97432241488444959</v>
      </c>
      <c r="M31" s="192">
        <f>PRODUCT(K31:$K$39)</f>
        <v>0.99103591612587416</v>
      </c>
      <c r="N31" s="192">
        <f>1/(1+$C$2)^(60-B31)</f>
        <v>0.53486838920390223</v>
      </c>
      <c r="O31">
        <f>$F$39*$C$1*M31*N31</f>
        <v>37.947753039377019</v>
      </c>
      <c r="P31">
        <f>$G$39*$C$1*M31*N31</f>
        <v>37.947498588416913</v>
      </c>
      <c r="S31" s="192">
        <f t="shared" si="0"/>
        <v>0.74742467708163141</v>
      </c>
      <c r="T31" s="192">
        <f t="shared" si="1"/>
        <v>0.75428725927050777</v>
      </c>
      <c r="U31">
        <f t="shared" si="2"/>
        <v>5.8471157131367759</v>
      </c>
      <c r="V31">
        <f t="shared" si="2"/>
        <v>5.9763989038628376</v>
      </c>
      <c r="W31" s="191">
        <f t="shared" si="3"/>
        <v>32.100637326240246</v>
      </c>
      <c r="X31" s="191">
        <f t="shared" si="4"/>
        <v>31.971099684554076</v>
      </c>
      <c r="Y31" s="173">
        <f t="shared" si="5"/>
        <v>0.1540833183738029</v>
      </c>
      <c r="Z31" s="173">
        <f t="shared" si="5"/>
        <v>0.15749124780749243</v>
      </c>
    </row>
    <row r="32" spans="1:26" x14ac:dyDescent="0.25">
      <c r="A32">
        <v>27</v>
      </c>
      <c r="B32">
        <v>52</v>
      </c>
      <c r="C32">
        <v>3.5000000000000003E-2</v>
      </c>
      <c r="D32">
        <v>1.1000000000000001</v>
      </c>
      <c r="E32">
        <f>C32*(D32)</f>
        <v>3.8500000000000006E-2</v>
      </c>
      <c r="F32">
        <f>F31*(1+C31)</f>
        <v>2.813437653568549</v>
      </c>
      <c r="G32">
        <f t="shared" si="6"/>
        <v>2.7477127305994671</v>
      </c>
      <c r="I32">
        <f>F32*L32/(1+$C$2)^(B32-25)</f>
        <v>0.41903111544389127</v>
      </c>
      <c r="J32">
        <f>G32*L32/(1+$C$2)^(B32-25)</f>
        <v>0.40924209888286467</v>
      </c>
      <c r="K32">
        <v>0.999</v>
      </c>
      <c r="L32" s="192">
        <f t="shared" si="7"/>
        <v>0.97334809246956511</v>
      </c>
      <c r="M32" s="192">
        <f>PRODUCT(K32:$K$39)</f>
        <v>0.9920279440699441</v>
      </c>
      <c r="N32" s="192">
        <f>1/(1+$C$2)^(60-B32)</f>
        <v>0.57337891322658319</v>
      </c>
      <c r="O32">
        <f>$F$39*$C$1*M32*N32</f>
        <v>40.72071197018235</v>
      </c>
      <c r="P32">
        <f>$G$39*$C$1*M32*N32</f>
        <v>40.720438925708642</v>
      </c>
      <c r="S32" s="192">
        <f t="shared" si="0"/>
        <v>0.77358454077948846</v>
      </c>
      <c r="T32" s="192">
        <f t="shared" si="1"/>
        <v>0.78332731875242234</v>
      </c>
      <c r="U32">
        <f t="shared" si="2"/>
        <v>5.4723411317828967</v>
      </c>
      <c r="V32">
        <f t="shared" si="2"/>
        <v>5.6037073903933701</v>
      </c>
      <c r="W32" s="191">
        <f t="shared" si="3"/>
        <v>35.248370838399453</v>
      </c>
      <c r="X32" s="191">
        <f t="shared" si="4"/>
        <v>35.116731535315274</v>
      </c>
      <c r="Y32" s="173">
        <f t="shared" si="5"/>
        <v>0.13438716729191783</v>
      </c>
      <c r="Z32" s="173">
        <f t="shared" si="5"/>
        <v>0.13761412053089384</v>
      </c>
    </row>
    <row r="33" spans="1:26" x14ac:dyDescent="0.25">
      <c r="A33">
        <v>28</v>
      </c>
      <c r="B33">
        <v>53</v>
      </c>
      <c r="C33">
        <v>3.5000000000000003E-2</v>
      </c>
      <c r="D33">
        <v>1.1000000000000001</v>
      </c>
      <c r="E33">
        <f>C33*(D33)</f>
        <v>3.8500000000000006E-2</v>
      </c>
      <c r="F33">
        <f>F32*(1+C32)</f>
        <v>2.9119079714434482</v>
      </c>
      <c r="G33">
        <f t="shared" si="6"/>
        <v>2.8534996707275466</v>
      </c>
      <c r="I33">
        <f>F33*L33/(1+$C$2)^(B33-25)</f>
        <v>0.40416371947755869</v>
      </c>
      <c r="J33">
        <f>G33*L33/(1+$C$2)^(B33-25)</f>
        <v>0.39605683000948239</v>
      </c>
      <c r="K33">
        <v>0.999</v>
      </c>
      <c r="L33" s="192">
        <f t="shared" si="7"/>
        <v>0.97237474437709559</v>
      </c>
      <c r="M33" s="192">
        <f>PRODUCT(K33:$K$39)</f>
        <v>0.99302096503497905</v>
      </c>
      <c r="N33" s="192">
        <f>1/(1+$C$2)^(60-B33)</f>
        <v>0.6146621949788974</v>
      </c>
      <c r="O33">
        <f>$F$39*$C$1*M33*N33</f>
        <v>43.696299531567057</v>
      </c>
      <c r="P33">
        <f>$G$39*$C$1*M33*N33</f>
        <v>43.696006534894572</v>
      </c>
      <c r="S33" s="192">
        <f t="shared" si="0"/>
        <v>0.80065999970677049</v>
      </c>
      <c r="T33" s="192">
        <f t="shared" si="1"/>
        <v>0.81348542052439066</v>
      </c>
      <c r="U33">
        <f t="shared" si="2"/>
        <v>5.0421091747303866</v>
      </c>
      <c r="V33">
        <f t="shared" si="2"/>
        <v>5.1726200568559522</v>
      </c>
      <c r="W33" s="191">
        <f t="shared" si="3"/>
        <v>38.654190356836672</v>
      </c>
      <c r="X33" s="191">
        <f t="shared" si="4"/>
        <v>38.523386478038617</v>
      </c>
      <c r="Y33" s="173">
        <f t="shared" si="5"/>
        <v>0.11538984373465924</v>
      </c>
      <c r="Z33" s="173">
        <f t="shared" si="5"/>
        <v>0.11837740944873813</v>
      </c>
    </row>
    <row r="34" spans="1:26" x14ac:dyDescent="0.25">
      <c r="A34">
        <v>29</v>
      </c>
      <c r="B34">
        <v>54</v>
      </c>
      <c r="C34">
        <v>3.5000000000000003E-2</v>
      </c>
      <c r="D34">
        <v>1.1000000000000001</v>
      </c>
      <c r="E34">
        <f>C34*(D34)</f>
        <v>3.8500000000000006E-2</v>
      </c>
      <c r="F34">
        <f>F33*(1+C33)</f>
        <v>3.0138247504439688</v>
      </c>
      <c r="G34">
        <f t="shared" si="6"/>
        <v>2.963359408050557</v>
      </c>
      <c r="I34">
        <f>F34*L34/(1+$C$2)^(B34-25)</f>
        <v>0.38982382482240113</v>
      </c>
      <c r="J34">
        <f>G34*L34/(1+$C$2)^(B34-25)</f>
        <v>0.38329637401761429</v>
      </c>
      <c r="K34">
        <v>0.999</v>
      </c>
      <c r="L34" s="192">
        <f t="shared" si="7"/>
        <v>0.97140236963271853</v>
      </c>
      <c r="M34" s="192">
        <f>PRODUCT(K34:$K$39)</f>
        <v>0.994014980014994</v>
      </c>
      <c r="N34" s="192">
        <f>1/(1+$C$2)^(60-B34)</f>
        <v>0.65891787301737803</v>
      </c>
      <c r="O34">
        <f>$F$39*$C$1*M34*N34</f>
        <v>46.88932242026015</v>
      </c>
      <c r="P34">
        <f>$G$39*$C$1*M34*N34</f>
        <v>46.889008013420401</v>
      </c>
      <c r="S34" s="192">
        <f t="shared" si="0"/>
        <v>0.82868309969650744</v>
      </c>
      <c r="T34" s="192">
        <f t="shared" si="1"/>
        <v>0.84480460921457967</v>
      </c>
      <c r="U34">
        <f t="shared" si="2"/>
        <v>4.5513849005258411</v>
      </c>
      <c r="V34">
        <f t="shared" si="2"/>
        <v>4.6776700001475815</v>
      </c>
      <c r="W34" s="191">
        <f t="shared" si="3"/>
        <v>42.337937519734311</v>
      </c>
      <c r="X34" s="191">
        <f t="shared" si="4"/>
        <v>42.211338013272822</v>
      </c>
      <c r="Y34" s="173">
        <f t="shared" si="5"/>
        <v>9.706655301462104E-2</v>
      </c>
      <c r="Z34" s="173">
        <f t="shared" si="5"/>
        <v>9.9760481151760685E-2</v>
      </c>
    </row>
    <row r="35" spans="1:26" x14ac:dyDescent="0.25">
      <c r="A35">
        <v>30</v>
      </c>
      <c r="B35">
        <v>55</v>
      </c>
      <c r="C35">
        <v>3.5000000000000003E-2</v>
      </c>
      <c r="D35">
        <v>1.1000000000000001</v>
      </c>
      <c r="E35">
        <f>C35*(D35)</f>
        <v>3.8500000000000006E-2</v>
      </c>
      <c r="F35">
        <f>F34*(1+C34)</f>
        <v>3.1193086167095077</v>
      </c>
      <c r="G35">
        <f t="shared" si="6"/>
        <v>3.0774487452605035</v>
      </c>
      <c r="I35">
        <f>F35*L35/(1+$C$2)^(B35-25)</f>
        <v>0.37599271551538616</v>
      </c>
      <c r="J35">
        <f>G35*L35/(1+$C$2)^(B35-25)</f>
        <v>0.37094704396723432</v>
      </c>
      <c r="K35">
        <v>0.999</v>
      </c>
      <c r="L35" s="192">
        <f t="shared" si="7"/>
        <v>0.97043096726308586</v>
      </c>
      <c r="M35" s="192">
        <f>PRODUCT(K35:$K$39)</f>
        <v>0.99500999000499901</v>
      </c>
      <c r="N35" s="192">
        <f>1/(1+$C$2)^(60-B35)</f>
        <v>0.7063599598746293</v>
      </c>
      <c r="O35">
        <f>$F$39*$C$1*M35*N35</f>
        <v>50.315669303822702</v>
      </c>
      <c r="P35">
        <f>$G$39*$C$1*M35*N35</f>
        <v>50.315331922308978</v>
      </c>
      <c r="S35" s="192">
        <f t="shared" si="0"/>
        <v>0.85768700818588528</v>
      </c>
      <c r="T35" s="192">
        <f t="shared" si="1"/>
        <v>0.87732958666934091</v>
      </c>
      <c r="U35">
        <f t="shared" si="2"/>
        <v>3.9947310615505969</v>
      </c>
      <c r="V35">
        <f t="shared" si="2"/>
        <v>4.1129446437239023</v>
      </c>
      <c r="W35" s="191">
        <f t="shared" si="3"/>
        <v>46.320938242272106</v>
      </c>
      <c r="X35" s="191">
        <f t="shared" si="4"/>
        <v>46.202387278585078</v>
      </c>
      <c r="Y35" s="173">
        <f t="shared" si="5"/>
        <v>7.9393380170083516E-2</v>
      </c>
      <c r="Z35" s="173">
        <f t="shared" si="5"/>
        <v>8.1743367013351484E-2</v>
      </c>
    </row>
    <row r="36" spans="1:26" x14ac:dyDescent="0.25">
      <c r="A36">
        <v>31</v>
      </c>
      <c r="B36">
        <v>56</v>
      </c>
      <c r="C36">
        <v>3.5000000000000003E-2</v>
      </c>
      <c r="D36">
        <v>1.1000000000000001</v>
      </c>
      <c r="E36">
        <f>C36*(D36)</f>
        <v>3.8500000000000006E-2</v>
      </c>
      <c r="F36">
        <f>F35*(1+C35)</f>
        <v>3.22848441829434</v>
      </c>
      <c r="G36">
        <f t="shared" si="6"/>
        <v>3.195930521953033</v>
      </c>
      <c r="I36">
        <f>F36*L36/(1+$C$2)^(B36-25)</f>
        <v>0.36265233964353188</v>
      </c>
      <c r="J36">
        <f>G36*L36/(1+$C$2)^(B36-25)</f>
        <v>0.35899559389441493</v>
      </c>
      <c r="K36">
        <v>0.999</v>
      </c>
      <c r="L36" s="192">
        <f t="shared" si="7"/>
        <v>0.96946053629582274</v>
      </c>
      <c r="M36" s="192">
        <f>PRODUCT(K36:$K$39)</f>
        <v>0.99600599600100004</v>
      </c>
      <c r="N36" s="192">
        <f>1/(1+$C$2)^(60-B36)</f>
        <v>0.75721787698560261</v>
      </c>
      <c r="O36">
        <f>$F$39*$C$1*M36*N36</f>
        <v>53.992389883581517</v>
      </c>
      <c r="P36">
        <f>$G$39*$C$1*M36*N36</f>
        <v>53.992027848563794</v>
      </c>
      <c r="S36" s="192">
        <f t="shared" si="0"/>
        <v>0.88770605347239107</v>
      </c>
      <c r="T36" s="192">
        <f t="shared" si="1"/>
        <v>0.91110677575611065</v>
      </c>
      <c r="U36">
        <f t="shared" si="2"/>
        <v>3.3662775027096812</v>
      </c>
      <c r="V36">
        <f t="shared" si="2"/>
        <v>3.4720513925550449</v>
      </c>
      <c r="W36" s="191">
        <f t="shared" si="3"/>
        <v>50.626112380871838</v>
      </c>
      <c r="X36" s="191">
        <f t="shared" si="4"/>
        <v>50.519976456008749</v>
      </c>
      <c r="Y36" s="173">
        <f t="shared" si="5"/>
        <v>6.2347258751984387E-2</v>
      </c>
      <c r="Z36" s="173">
        <f t="shared" si="5"/>
        <v>6.4306741771089124E-2</v>
      </c>
    </row>
    <row r="37" spans="1:26" x14ac:dyDescent="0.25">
      <c r="A37">
        <v>32</v>
      </c>
      <c r="B37">
        <v>57</v>
      </c>
      <c r="C37">
        <v>3.5000000000000003E-2</v>
      </c>
      <c r="D37">
        <v>1.1000000000000001</v>
      </c>
      <c r="E37">
        <f>C37*(D37)</f>
        <v>3.8500000000000006E-2</v>
      </c>
      <c r="F37">
        <f>F36*(1+C36)</f>
        <v>3.3414813729346418</v>
      </c>
      <c r="G37">
        <f t="shared" si="6"/>
        <v>3.3189738470482246</v>
      </c>
      <c r="I37">
        <f>F37*L37/(1+$C$2)^(B37-25)</f>
        <v>0.34978528578313828</v>
      </c>
      <c r="J37">
        <f>G37*L37/(1+$C$2)^(B37-25)</f>
        <v>0.34742920460362908</v>
      </c>
      <c r="K37">
        <v>0.999</v>
      </c>
      <c r="L37" s="192">
        <f t="shared" si="7"/>
        <v>0.96849107575952686</v>
      </c>
      <c r="M37" s="192">
        <f>PRODUCT(K37:$K$39)</f>
        <v>0.997002999</v>
      </c>
      <c r="N37" s="192">
        <f>1/(1+$C$2)^(60-B37)</f>
        <v>0.81173756412856624</v>
      </c>
      <c r="O37">
        <f>$F$39*$C$1*M37*N37</f>
        <v>57.937779734934338</v>
      </c>
      <c r="P37">
        <f>$G$39*$C$1*M37*N37</f>
        <v>57.937391244905307</v>
      </c>
      <c r="S37" s="192">
        <f t="shared" si="0"/>
        <v>0.9187757653439248</v>
      </c>
      <c r="T37" s="192">
        <f t="shared" si="1"/>
        <v>0.94618438662272086</v>
      </c>
      <c r="U37">
        <f t="shared" si="2"/>
        <v>2.6596882818642387</v>
      </c>
      <c r="V37">
        <f t="shared" si="2"/>
        <v>2.7480807099183759</v>
      </c>
      <c r="W37" s="191">
        <f t="shared" si="3"/>
        <v>55.278091453070097</v>
      </c>
      <c r="X37" s="191">
        <f t="shared" si="4"/>
        <v>55.18931053498693</v>
      </c>
      <c r="Y37" s="173">
        <f t="shared" si="5"/>
        <v>4.5905940718341767E-2</v>
      </c>
      <c r="Z37" s="173">
        <f t="shared" si="5"/>
        <v>4.7431902798350918E-2</v>
      </c>
    </row>
    <row r="38" spans="1:26" x14ac:dyDescent="0.25">
      <c r="A38">
        <v>33</v>
      </c>
      <c r="B38">
        <v>58</v>
      </c>
      <c r="C38">
        <v>3.5000000000000003E-2</v>
      </c>
      <c r="D38">
        <v>1.1000000000000001</v>
      </c>
      <c r="E38">
        <f>C38*(D38)</f>
        <v>3.8500000000000006E-2</v>
      </c>
      <c r="F38">
        <f>F37*(1+C37)</f>
        <v>3.4584332209873541</v>
      </c>
      <c r="G38">
        <f t="shared" si="6"/>
        <v>3.4467543401595813</v>
      </c>
      <c r="I38">
        <f>F38*L38/(1+$C$2)^(B38-25)</f>
        <v>0.33737476027496505</v>
      </c>
      <c r="J38">
        <f>G38*L38/(1+$C$2)^(B38-25)</f>
        <v>0.3362354699178059</v>
      </c>
      <c r="K38">
        <v>0.999</v>
      </c>
      <c r="L38" s="192">
        <f t="shared" si="7"/>
        <v>0.96752258468376728</v>
      </c>
      <c r="M38" s="192">
        <f>PRODUCT(K38:$K$39)</f>
        <v>0.99800100000000003</v>
      </c>
      <c r="N38" s="192">
        <f>1/(1+$C$2)^(60-B38)</f>
        <v>0.87018266874582295</v>
      </c>
      <c r="O38">
        <f>$F$39*$C$1*M38*N38</f>
        <v>62.1714713471968</v>
      </c>
      <c r="P38">
        <f>$G$39*$C$1*M38*N38</f>
        <v>62.171054469007494</v>
      </c>
      <c r="S38" s="192">
        <f t="shared" si="0"/>
        <v>0.95093291713096206</v>
      </c>
      <c r="T38" s="192">
        <f t="shared" si="1"/>
        <v>0.98261248550769564</v>
      </c>
      <c r="U38">
        <f t="shared" si="2"/>
        <v>1.8681263440538305</v>
      </c>
      <c r="V38">
        <f t="shared" si="2"/>
        <v>1.9335664249979403</v>
      </c>
      <c r="W38" s="191">
        <f t="shared" si="3"/>
        <v>60.303345003142972</v>
      </c>
      <c r="X38" s="191">
        <f t="shared" si="4"/>
        <v>60.237488044009552</v>
      </c>
      <c r="Y38" s="173">
        <f t="shared" si="5"/>
        <v>3.0047967396834994E-2</v>
      </c>
      <c r="Z38" s="173">
        <f t="shared" si="5"/>
        <v>3.1100750043765633E-2</v>
      </c>
    </row>
    <row r="39" spans="1:26" x14ac:dyDescent="0.25">
      <c r="A39">
        <v>34</v>
      </c>
      <c r="B39">
        <v>59</v>
      </c>
      <c r="C39">
        <v>3.5000000000000003E-2</v>
      </c>
      <c r="D39">
        <v>1.1000000000000001</v>
      </c>
      <c r="E39">
        <f>C39*(D39)</f>
        <v>3.8500000000000006E-2</v>
      </c>
      <c r="F39">
        <f>F38*(1+C38)</f>
        <v>3.5794783837219111</v>
      </c>
      <c r="G39">
        <f t="shared" si="6"/>
        <v>3.579454382255725</v>
      </c>
      <c r="I39">
        <f>F39*L39/(1+$C$2)^(B39-25)</f>
        <v>0.32540456530569412</v>
      </c>
      <c r="J39">
        <f>G39*L39/(1+$C$2)^(B39-25)</f>
        <v>0.32540238337139149</v>
      </c>
      <c r="K39">
        <v>0.999</v>
      </c>
      <c r="L39" s="192">
        <f t="shared" si="7"/>
        <v>0.96655506209908348</v>
      </c>
      <c r="M39" s="192">
        <f>PRODUCT(K39:$K$39)</f>
        <v>0.999</v>
      </c>
      <c r="N39" s="192">
        <f>1/(1+$C$2)^(60-B39)</f>
        <v>0.93283582089552231</v>
      </c>
      <c r="O39">
        <f>$F$39*$C$1*M39*N39</f>
        <v>66.714531816010989</v>
      </c>
      <c r="P39">
        <f>$G$39*$C$1*M39*N39</f>
        <v>66.714084475251298</v>
      </c>
      <c r="S39" s="192">
        <f t="shared" si="0"/>
        <v>0.98421556923054565</v>
      </c>
      <c r="T39" s="192">
        <f t="shared" si="1"/>
        <v>1.0204430661997419</v>
      </c>
      <c r="U39">
        <f t="shared" si="2"/>
        <v>0.98421556923054565</v>
      </c>
      <c r="V39">
        <f t="shared" si="2"/>
        <v>1.0204430661997419</v>
      </c>
      <c r="W39" s="191">
        <f t="shared" si="3"/>
        <v>65.730316246780447</v>
      </c>
      <c r="X39" s="191">
        <f t="shared" si="4"/>
        <v>65.693641409051551</v>
      </c>
      <c r="Y39" s="173">
        <f t="shared" si="5"/>
        <v>1.4752641477644924E-2</v>
      </c>
      <c r="Z39" s="173">
        <f t="shared" si="5"/>
        <v>1.5295766616992133E-2</v>
      </c>
    </row>
    <row r="40" spans="1:26" x14ac:dyDescent="0.25">
      <c r="A40">
        <v>35</v>
      </c>
      <c r="B40">
        <v>60</v>
      </c>
      <c r="C40">
        <v>3.5000000000000003E-2</v>
      </c>
      <c r="D40">
        <v>1.1000000000000001</v>
      </c>
      <c r="E40">
        <v>0</v>
      </c>
      <c r="F40">
        <v>0</v>
      </c>
      <c r="G40">
        <v>0</v>
      </c>
      <c r="I40">
        <f>F40*L40/(1+$C$2)^(B40-25)</f>
        <v>0</v>
      </c>
      <c r="J40">
        <f>G40*L40/(1+$C$2)^(B40-25)</f>
        <v>0</v>
      </c>
      <c r="K40">
        <v>0.999</v>
      </c>
      <c r="L40" s="192">
        <f t="shared" si="7"/>
        <v>0.9655885070369844</v>
      </c>
      <c r="M40" s="192">
        <v>1</v>
      </c>
      <c r="N40" s="192">
        <f>1/(1+$C$2)^(60-B40)</f>
        <v>1</v>
      </c>
      <c r="O40">
        <f>$F$39*$C$1*M40*N40</f>
        <v>71.589567674438229</v>
      </c>
      <c r="P40">
        <f>$G$39*$C$1*M40*N40</f>
        <v>71.589087645114503</v>
      </c>
      <c r="S40" s="192">
        <f t="shared" si="0"/>
        <v>0</v>
      </c>
      <c r="T40" s="192">
        <f t="shared" si="1"/>
        <v>0</v>
      </c>
      <c r="U40">
        <f t="shared" si="2"/>
        <v>0</v>
      </c>
      <c r="V40">
        <f t="shared" si="2"/>
        <v>0</v>
      </c>
      <c r="W40" s="191">
        <f t="shared" si="3"/>
        <v>71.589567674438229</v>
      </c>
      <c r="X40" s="191">
        <f t="shared" si="4"/>
        <v>71.589087645114503</v>
      </c>
      <c r="Y40" s="173">
        <f t="shared" si="5"/>
        <v>0</v>
      </c>
      <c r="Z40" s="173">
        <f t="shared" si="5"/>
        <v>0</v>
      </c>
    </row>
    <row r="41" spans="1:26" x14ac:dyDescent="0.25">
      <c r="F41">
        <f>F39*C1</f>
        <v>71.589567674438229</v>
      </c>
      <c r="G41">
        <f>G39*C1</f>
        <v>71.589087645114503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calibSalgrowth</vt:lpstr>
      <vt:lpstr>calibSalgrowth (2)</vt:lpstr>
      <vt:lpstr>calibSalgrowth (3)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Fiscal2</vt:lpstr>
      <vt:lpstr>Options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2017-12-14T20:09:32Z</dcterms:modified>
</cp:coreProperties>
</file>