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067"/>
  <workbookPr filterPrivacy="1"/>
  <bookViews>
    <workbookView xWindow="0" yWindow="0" windowWidth="22260" windowHeight="12210"/>
  </bookViews>
  <sheets>
    <sheet name="params" sheetId="1" r:id="rId1"/>
    <sheet name="GlobalParams" sheetId="3" r:id="rId2"/>
    <sheet name="returns" sheetId="2" r:id="rId3"/>
    <sheet name="Calibration_2016" sheetId="10" r:id="rId4"/>
    <sheet name="Calibration_2015" sheetId="7" r:id="rId5"/>
    <sheet name="Calibration_benefit" sheetId="8" r:id="rId6"/>
    <sheet name="Scenarios" sheetId="9" r:id="rId7"/>
    <sheet name="RiskTransfer" sheetId="11" r:id="rId8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1" i="11" l="1"/>
  <c r="C21" i="11"/>
  <c r="C8" i="11"/>
  <c r="C7" i="11"/>
  <c r="D6" i="11"/>
  <c r="C6" i="11"/>
  <c r="C22" i="11" l="1"/>
  <c r="C23" i="11" s="1"/>
  <c r="D66" i="10"/>
  <c r="D60" i="10"/>
  <c r="D57" i="10"/>
  <c r="F6" i="10"/>
  <c r="D7" i="10" l="1"/>
  <c r="E11" i="10" l="1"/>
  <c r="C11" i="10"/>
  <c r="C13" i="10"/>
  <c r="E13" i="10" s="1"/>
  <c r="E21" i="10"/>
  <c r="E3" i="10"/>
  <c r="E4" i="10"/>
  <c r="E6" i="10"/>
  <c r="E8" i="10"/>
  <c r="E9" i="10"/>
  <c r="E10" i="10"/>
  <c r="E12" i="10"/>
  <c r="E14" i="10"/>
  <c r="E15" i="10"/>
  <c r="E7" i="10"/>
  <c r="B43" i="10"/>
  <c r="C16" i="10"/>
  <c r="C20" i="10"/>
  <c r="E23" i="10"/>
  <c r="E22" i="10"/>
  <c r="E17" i="10"/>
  <c r="C7" i="10"/>
  <c r="F6" i="2"/>
  <c r="E2" i="2" l="1"/>
  <c r="F2" i="2"/>
  <c r="E3" i="2"/>
  <c r="F3" i="2"/>
  <c r="E4" i="2"/>
  <c r="F4" i="2"/>
  <c r="F5" i="2"/>
  <c r="D4" i="7" l="1"/>
  <c r="E21" i="7" l="1"/>
  <c r="E13" i="7"/>
  <c r="E10" i="7"/>
  <c r="C19" i="7" l="1"/>
  <c r="C7" i="7"/>
  <c r="C9" i="7" s="1"/>
  <c r="E8" i="7" l="1"/>
  <c r="E9" i="7"/>
  <c r="E11" i="7"/>
  <c r="E12" i="7"/>
  <c r="E14" i="7"/>
  <c r="E20" i="7"/>
  <c r="E16" i="7"/>
  <c r="E6" i="7"/>
  <c r="E7" i="7" l="1"/>
  <c r="E4" i="7"/>
  <c r="E3" i="7"/>
</calcChain>
</file>

<file path=xl/comments1.xml><?xml version="1.0" encoding="utf-8"?>
<comments xmlns="http://schemas.openxmlformats.org/spreadsheetml/2006/main">
  <authors>
    <author>Author</author>
  </authors>
  <commentList>
    <comment ref="L4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DC reform applied to all current and future members</t>
        </r>
      </text>
    </comment>
    <comment ref="Y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AV2016 pdf page 30</t>
        </r>
      </text>
    </comment>
    <comment ref="A46" authorId="0" shapeId="0">
      <text>
        <r>
          <rPr>
            <b/>
            <sz val="9"/>
            <color indexed="81"/>
            <rFont val="Tahoma"/>
            <charset val="1"/>
          </rPr>
          <t xml:space="preserve">Author:
</t>
        </r>
      </text>
    </comment>
    <comment ref="A47" authorId="0" shapeId="0">
      <text>
        <r>
          <rPr>
            <b/>
            <sz val="9"/>
            <color indexed="81"/>
            <rFont val="Tahoma"/>
            <charset val="1"/>
          </rPr>
          <t xml:space="preserve">Author:
</t>
        </r>
      </text>
    </comment>
    <comment ref="A53" authorId="0" shapeId="0">
      <text>
        <r>
          <rPr>
            <b/>
            <sz val="9"/>
            <color indexed="81"/>
            <rFont val="Tahoma"/>
            <charset val="1"/>
          </rPr>
          <t xml:space="preserve">Author:
</t>
        </r>
      </text>
    </comment>
    <comment ref="A54" authorId="0" shapeId="0">
      <text>
        <r>
          <rPr>
            <b/>
            <sz val="9"/>
            <color indexed="81"/>
            <rFont val="Tahoma"/>
            <charset val="1"/>
          </rPr>
          <t xml:space="preserve">Author:
</t>
        </r>
      </text>
    </comment>
    <comment ref="A55" authorId="0" shapeId="0">
      <text>
        <r>
          <rPr>
            <b/>
            <sz val="9"/>
            <color indexed="81"/>
            <rFont val="Tahoma"/>
            <charset val="1"/>
          </rPr>
          <t xml:space="preserve">Author:
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B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CAFR p105
</t>
        </r>
      </text>
    </comment>
    <comment ref="B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CAFR p97
</t>
        </r>
      </text>
    </comment>
    <comment ref="B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CAFR p96
</t>
        </r>
      </text>
    </comment>
    <comment ref="B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AV2016 pdf p17
</t>
        </r>
      </text>
    </comment>
    <comment ref="B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AV2016
pdf page 18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B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CAFR p105
</t>
        </r>
      </text>
    </comment>
    <comment ref="B1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CAFR p97
</t>
        </r>
      </text>
    </comment>
    <comment ref="B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CAFR p96
</t>
        </r>
      </text>
    </comment>
  </commentList>
</comments>
</file>

<file path=xl/sharedStrings.xml><?xml version="1.0" encoding="utf-8"?>
<sst xmlns="http://schemas.openxmlformats.org/spreadsheetml/2006/main" count="628" uniqueCount="186">
  <si>
    <t>runname</t>
  </si>
  <si>
    <t>nsim</t>
  </si>
  <si>
    <t>nyear</t>
  </si>
  <si>
    <t>ncore</t>
  </si>
  <si>
    <t>ADC</t>
  </si>
  <si>
    <t>nonNegC</t>
  </si>
  <si>
    <t>EEC_fixed</t>
  </si>
  <si>
    <t>i</t>
  </si>
  <si>
    <t>ir.mean</t>
  </si>
  <si>
    <t>ir.sd</t>
  </si>
  <si>
    <t>m</t>
  </si>
  <si>
    <t>salgrowth_amort</t>
  </si>
  <si>
    <t>amort_method</t>
  </si>
  <si>
    <t>s.year</t>
  </si>
  <si>
    <t>include</t>
  </si>
  <si>
    <t>note</t>
  </si>
  <si>
    <t>ConPolicy</t>
  </si>
  <si>
    <t>r.mean</t>
  </si>
  <si>
    <t>r.sd</t>
  </si>
  <si>
    <t>period</t>
  </si>
  <si>
    <t>return_det</t>
  </si>
  <si>
    <t>RS1</t>
  </si>
  <si>
    <t>RS2</t>
  </si>
  <si>
    <t>RS3</t>
  </si>
  <si>
    <t>return_type</t>
  </si>
  <si>
    <t>scenario</t>
  </si>
  <si>
    <t>return_scenario</t>
  </si>
  <si>
    <t>internal</t>
  </si>
  <si>
    <t>cp</t>
  </si>
  <si>
    <t>r.geoMean</t>
  </si>
  <si>
    <t>init.year</t>
  </si>
  <si>
    <t>min.ea</t>
  </si>
  <si>
    <t>max.ea</t>
  </si>
  <si>
    <t>min.age</t>
  </si>
  <si>
    <t>max.age</t>
  </si>
  <si>
    <t>tier</t>
  </si>
  <si>
    <t>sumTiers</t>
  </si>
  <si>
    <t>F</t>
  </si>
  <si>
    <t>wf_growth</t>
  </si>
  <si>
    <t>no_entrance</t>
  </si>
  <si>
    <t>nyear.override</t>
  </si>
  <si>
    <t>useAVamort</t>
  </si>
  <si>
    <t>useAVunrecReturn</t>
  </si>
  <si>
    <t>init_MA</t>
  </si>
  <si>
    <t>init_AA</t>
  </si>
  <si>
    <t>MA_0_pct</t>
  </si>
  <si>
    <t>AA_0_pct</t>
  </si>
  <si>
    <t>AL_pct</t>
  </si>
  <si>
    <t>simple</t>
  </si>
  <si>
    <t>diff</t>
  </si>
  <si>
    <t>PVFB for actives</t>
  </si>
  <si>
    <t>PVFB for retirees/bens</t>
  </si>
  <si>
    <t>AL total</t>
  </si>
  <si>
    <t>AL for actives</t>
  </si>
  <si>
    <t>VVA</t>
  </si>
  <si>
    <t>MVA</t>
  </si>
  <si>
    <t>AV2016</t>
  </si>
  <si>
    <t>Model</t>
  </si>
  <si>
    <t>MA_0</t>
  </si>
  <si>
    <t>AA_0</t>
  </si>
  <si>
    <t>Dev.single</t>
  </si>
  <si>
    <t>Dev.allTiers</t>
  </si>
  <si>
    <t>amort_type</t>
  </si>
  <si>
    <t>useSharedRisk</t>
  </si>
  <si>
    <t>closed</t>
  </si>
  <si>
    <t>useERC_cap</t>
  </si>
  <si>
    <t>useERC_floor</t>
  </si>
  <si>
    <t>$billion</t>
  </si>
  <si>
    <t>FVFB for vested</t>
  </si>
  <si>
    <t>SC $b</t>
  </si>
  <si>
    <t>NC rate %</t>
  </si>
  <si>
    <t>EEC rate %</t>
  </si>
  <si>
    <t>SC rate %</t>
  </si>
  <si>
    <t>UAAL</t>
  </si>
  <si>
    <t>payroll  (approp)</t>
  </si>
  <si>
    <t>payroll  (calc)</t>
  </si>
  <si>
    <t>B</t>
  </si>
  <si>
    <t>EEC $b</t>
  </si>
  <si>
    <t>B disb</t>
  </si>
  <si>
    <t>B ben</t>
  </si>
  <si>
    <t>B normal+early+lump sum</t>
  </si>
  <si>
    <t>Retirees</t>
  </si>
  <si>
    <t>Ben</t>
  </si>
  <si>
    <t>disability</t>
  </si>
  <si>
    <t>Scenario name</t>
  </si>
  <si>
    <t>Assumption Achieved: Baseline</t>
  </si>
  <si>
    <t>SD</t>
  </si>
  <si>
    <t>Exp. Return</t>
  </si>
  <si>
    <t>Policy</t>
  </si>
  <si>
    <t>Current policy: Shared-risk; contraints on growth of ERC rate</t>
  </si>
  <si>
    <t>15-years of low returns</t>
  </si>
  <si>
    <t>High volatility</t>
  </si>
  <si>
    <t>5-7.5</t>
  </si>
  <si>
    <t>policy.SR</t>
  </si>
  <si>
    <t>policy.EL</t>
  </si>
  <si>
    <t>ReturnScn</t>
  </si>
  <si>
    <t>Assumption Achieved: Current policy</t>
  </si>
  <si>
    <t>Assumption Achieved: Shared Risk only</t>
  </si>
  <si>
    <t>Assumption Achieved: ERC limit only</t>
  </si>
  <si>
    <t>Assumption Achieved: Shared Risk alt</t>
  </si>
  <si>
    <t>returnScn</t>
  </si>
  <si>
    <t>RS1_SR0EL0</t>
  </si>
  <si>
    <t>RS1_SR1EL1</t>
  </si>
  <si>
    <t>RS1_SR0EL1</t>
  </si>
  <si>
    <t>RS1_SR1EL0</t>
  </si>
  <si>
    <t>15 years of low returns</t>
  </si>
  <si>
    <t>Assumption achived</t>
  </si>
  <si>
    <t>RS2_SR0EL0</t>
  </si>
  <si>
    <t>RS2_SR1EL1</t>
  </si>
  <si>
    <t>RS2_SR0EL1</t>
  </si>
  <si>
    <t>RS2_SR1EL0</t>
  </si>
  <si>
    <t>RS3_SR0EL0</t>
  </si>
  <si>
    <t>RS3_SR1EL1</t>
  </si>
  <si>
    <t>RS3_SR0EL1</t>
  </si>
  <si>
    <t>RS3_SR1EL0</t>
  </si>
  <si>
    <t>SharedRisk_cap</t>
  </si>
  <si>
    <t>RS1_SR2EL1</t>
  </si>
  <si>
    <t>RS1_SR1EL2</t>
  </si>
  <si>
    <t>RS2_SR2EL1</t>
  </si>
  <si>
    <t>RS2_SR1EL2</t>
  </si>
  <si>
    <t>RS3_SR2EL1</t>
  </si>
  <si>
    <t>RS3_SR1EL2</t>
  </si>
  <si>
    <t>RS1_SR1EL1.open</t>
  </si>
  <si>
    <t>open</t>
  </si>
  <si>
    <t>RS1_SR1EL1.PR</t>
  </si>
  <si>
    <t>RS1_SR1EL1.s5</t>
  </si>
  <si>
    <t>RS2_SR1EL1.s5</t>
  </si>
  <si>
    <t>RS3_SR1EL1.s5</t>
  </si>
  <si>
    <t>tE</t>
  </si>
  <si>
    <t>DC_reform</t>
  </si>
  <si>
    <t>PVFB for vested</t>
  </si>
  <si>
    <t>B Annual annuity</t>
  </si>
  <si>
    <t>payroll  (est)</t>
  </si>
  <si>
    <t>NC $b</t>
  </si>
  <si>
    <t>SC $b in2018</t>
  </si>
  <si>
    <t>higher Shared-risk cap</t>
  </si>
  <si>
    <t>discount rate 7.25%</t>
  </si>
  <si>
    <t>discount rate 6.25%</t>
  </si>
  <si>
    <t>DC_reform_start.year</t>
  </si>
  <si>
    <t>discount rate 6.25%; DC rate calc. at 6.25%</t>
  </si>
  <si>
    <t>DC.rate</t>
  </si>
  <si>
    <t>AA0</t>
  </si>
  <si>
    <t>MA0</t>
  </si>
  <si>
    <t>discount rate 7.25%; DC rate calc. at 7.25%</t>
  </si>
  <si>
    <t>SR1EL1.Reform_R725.d725.DC1</t>
  </si>
  <si>
    <t>SR1EL1.Reform_R625.d725.DC1</t>
  </si>
  <si>
    <t>SR1EL1.Reform_R625.d625.DC1</t>
  </si>
  <si>
    <t>RS1_SR1EL1_R625.d725</t>
  </si>
  <si>
    <t>RS1_SR1EL1_R625.d625</t>
  </si>
  <si>
    <t>SR1EL1.Reform_R625.d725.DC3</t>
  </si>
  <si>
    <t>SR1EL1.Reform_R625.d625.DC3</t>
  </si>
  <si>
    <t>SR1EL1.Reform_R725.d725.DC3</t>
  </si>
  <si>
    <t>discount rate 6.25%; DC rate 5%</t>
  </si>
  <si>
    <t>Difference</t>
  </si>
  <si>
    <t>Pure DB</t>
  </si>
  <si>
    <t>DB/DC hybrid</t>
  </si>
  <si>
    <t>risk transfer</t>
  </si>
  <si>
    <t>risk transfer (%)</t>
  </si>
  <si>
    <t>Employer pension cost ($B) with IFO method</t>
  </si>
  <si>
    <t>7.25% return; discount 7.25%</t>
  </si>
  <si>
    <t>6.25% return; discount 6.25%</t>
  </si>
  <si>
    <t>6.25% return; discount 7.25%</t>
  </si>
  <si>
    <t>Employer pension cost ($B) with Pew method</t>
  </si>
  <si>
    <t>Note: Final year UAAL is included.</t>
  </si>
  <si>
    <t>SERS(2015)</t>
  </si>
  <si>
    <t xml:space="preserve">Comparison of PSERS and SERS </t>
  </si>
  <si>
    <t>AL $b</t>
  </si>
  <si>
    <t>Total annuity   $b</t>
  </si>
  <si>
    <t>PSERS (2015)</t>
  </si>
  <si>
    <t xml:space="preserve">PSERS is about twice as large as SERS. </t>
  </si>
  <si>
    <t>SR1EL1.Reform_R725.d725.DC4</t>
  </si>
  <si>
    <t>SR1EL1.Reform_R625.d725.DC4</t>
  </si>
  <si>
    <t>SR1EL1.Reform_R625.d625.DC4</t>
  </si>
  <si>
    <t>discount rate 6.25%; DC rate 9%</t>
  </si>
  <si>
    <t>discount rate 7.25%; DC rate 9%</t>
  </si>
  <si>
    <t>discount rate 7.25%; DC rate 5%</t>
  </si>
  <si>
    <t>DC rate 5%</t>
  </si>
  <si>
    <t>DC rate 9%</t>
  </si>
  <si>
    <t>DC_reform_all</t>
  </si>
  <si>
    <t>SR1EL1.Reform_R625.d725.DC3a</t>
  </si>
  <si>
    <t>discount rate 7.25%; DC rate 5%; DC reform on all current and future members</t>
  </si>
  <si>
    <t>SR1EL1.Reform_R625.d725.DC4a</t>
  </si>
  <si>
    <t>SR1EL1.Reform_R725.d725.DC3a</t>
  </si>
  <si>
    <t>SR1EL1.Reform_R725.d725.DC4a</t>
  </si>
  <si>
    <t>SR1EL1.Reform_R725.d725.DC4b</t>
  </si>
  <si>
    <t>discount rate 7.25%; DC rate 5%; DC reform on all current and future members; use origional init values MA and 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</si>
</sst>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"/>
    <numFmt numFmtId="165" formatCode="0.0000"/>
    <numFmt numFmtId="166" formatCode="0.00000"/>
    <numFmt numFmtId="167" formatCode="0.0%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0000"/>
      <name val="Courier New"/>
      <family val="3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1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 style="medium">
        <color rgb="FFA3A3A3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1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2" fontId="0" fillId="0" borderId="0" xfId="0" applyNumberFormat="1" applyFont="1" applyFill="1" applyBorder="1" applyAlignment="1">
      <alignment horizontal="right"/>
    </xf>
    <xf numFmtId="165" fontId="0" fillId="0" borderId="0" xfId="0" applyNumberFormat="1"/>
    <xf numFmtId="0" fontId="1" fillId="7" borderId="0" xfId="0" applyFont="1" applyFill="1"/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10" fontId="0" fillId="0" borderId="1" xfId="1" applyNumberFormat="1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166" fontId="0" fillId="0" borderId="0" xfId="0" applyNumberFormat="1"/>
    <xf numFmtId="166" fontId="0" fillId="0" borderId="0" xfId="0" applyNumberFormat="1" applyFont="1" applyBorder="1"/>
    <xf numFmtId="164" fontId="0" fillId="0" borderId="0" xfId="0" applyNumberFormat="1" applyFont="1" applyFill="1" applyBorder="1" applyAlignment="1">
      <alignment horizontal="right"/>
    </xf>
    <xf numFmtId="0" fontId="1" fillId="8" borderId="1" xfId="0" applyFont="1" applyFill="1" applyBorder="1" applyAlignment="1">
      <alignment horizontal="left" vertical="center" wrapText="1"/>
    </xf>
    <xf numFmtId="0" fontId="0" fillId="8" borderId="1" xfId="0" applyFill="1" applyBorder="1" applyAlignment="1">
      <alignment horizontal="left" vertical="center" wrapText="1"/>
    </xf>
    <xf numFmtId="10" fontId="0" fillId="8" borderId="1" xfId="1" applyNumberFormat="1" applyFont="1" applyFill="1" applyBorder="1" applyAlignment="1">
      <alignment horizontal="left" vertical="center" wrapText="1"/>
    </xf>
    <xf numFmtId="9" fontId="0" fillId="8" borderId="1" xfId="1" applyFont="1" applyFill="1" applyBorder="1" applyAlignment="1">
      <alignment horizontal="left" vertical="center" wrapText="1"/>
    </xf>
    <xf numFmtId="0" fontId="0" fillId="8" borderId="0" xfId="0" applyFill="1" applyBorder="1" applyAlignment="1">
      <alignment horizontal="left" vertical="center" wrapText="1"/>
    </xf>
    <xf numFmtId="9" fontId="0" fillId="8" borderId="0" xfId="1" applyFont="1" applyFill="1" applyBorder="1" applyAlignment="1">
      <alignment horizontal="left" vertical="center" wrapText="1"/>
    </xf>
    <xf numFmtId="0" fontId="0" fillId="8" borderId="0" xfId="0" applyFill="1" applyAlignment="1">
      <alignment horizontal="left" vertical="center"/>
    </xf>
    <xf numFmtId="0" fontId="0" fillId="0" borderId="0" xfId="0" applyFont="1"/>
    <xf numFmtId="0" fontId="1" fillId="0" borderId="0" xfId="0" applyFont="1" applyAlignment="1">
      <alignment horizontal="center"/>
    </xf>
    <xf numFmtId="10" fontId="0" fillId="0" borderId="0" xfId="1" applyNumberFormat="1" applyFont="1"/>
    <xf numFmtId="0" fontId="5" fillId="9" borderId="0" xfId="0" applyFont="1" applyFill="1" applyBorder="1" applyAlignment="1">
      <alignment wrapText="1"/>
    </xf>
    <xf numFmtId="0" fontId="0" fillId="0" borderId="0" xfId="0" applyAlignment="1">
      <alignment vertical="center" readingOrder="1"/>
    </xf>
    <xf numFmtId="0" fontId="1" fillId="10" borderId="0" xfId="0" applyFont="1" applyFill="1"/>
    <xf numFmtId="0" fontId="1" fillId="10" borderId="0" xfId="0" applyFont="1" applyFill="1" applyAlignment="1">
      <alignment horizontal="center"/>
    </xf>
    <xf numFmtId="0" fontId="0" fillId="10" borderId="0" xfId="0" applyFill="1"/>
    <xf numFmtId="167" fontId="0" fillId="10" borderId="0" xfId="1" applyNumberFormat="1" applyFont="1" applyFill="1"/>
    <xf numFmtId="0" fontId="1" fillId="10" borderId="2" xfId="0" applyFont="1" applyFill="1" applyBorder="1"/>
    <xf numFmtId="0" fontId="0" fillId="10" borderId="2" xfId="0" applyFill="1" applyBorder="1"/>
    <xf numFmtId="0" fontId="0" fillId="10" borderId="0" xfId="0" applyFont="1" applyFill="1"/>
    <xf numFmtId="0" fontId="0" fillId="10" borderId="0" xfId="0" applyFill="1" applyAlignment="1">
      <alignment horizontal="center" vertical="center"/>
    </xf>
    <xf numFmtId="0" fontId="0" fillId="10" borderId="0" xfId="0" applyFill="1" applyAlignment="1"/>
    <xf numFmtId="0" fontId="1" fillId="10" borderId="0" xfId="0" applyFont="1" applyFill="1" applyAlignment="1">
      <alignment horizontal="center" vertical="center"/>
    </xf>
    <xf numFmtId="0" fontId="1" fillId="10" borderId="2" xfId="0" applyFont="1" applyFill="1" applyBorder="1" applyAlignment="1">
      <alignment horizontal="center"/>
    </xf>
    <xf numFmtId="0" fontId="0" fillId="10" borderId="2" xfId="0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27</xdr:row>
      <xdr:rowOff>66675</xdr:rowOff>
    </xdr:from>
    <xdr:to>
      <xdr:col>4</xdr:col>
      <xdr:colOff>895350</xdr:colOff>
      <xdr:row>40</xdr:row>
      <xdr:rowOff>85725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BF1D99B-C2AD-4BDD-894F-6D49520F66A3}"/>
            </a:ext>
          </a:extLst>
        </xdr:cNvPr>
        <xdr:cNvSpPr txBox="1"/>
      </xdr:nvSpPr>
      <xdr:spPr>
        <a:xfrm>
          <a:off x="571500" y="5000625"/>
          <a:ext cx="6219825" cy="24955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x-none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Duration: </a:t>
          </a:r>
          <a:endParaRPr lang="x-non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AAL DR:  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18174710587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AAL +1%:  AAL: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16192752562    (AL.act: 6941488396,      PVFB.act = 9984484403)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Change: 16192752562/18174710587 -1=-0.1091 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Target: -10.9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AAL -1%    AAL: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20564421674   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(AL.act =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9573882561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   PVFB.act =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15528002079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Change:  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20564421674/18174710587 -1=0.1315 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Target: 13.3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Duration: (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20564421674 - 16192752562)/(2*18174710587) = 0.1203 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Target: 12.12</a:t>
          </a:r>
        </a:p>
        <a:p>
          <a:endParaRPr lang="en-US" sz="1100"/>
        </a:p>
      </xdr:txBody>
    </xdr:sp>
    <xdr:clientData/>
  </xdr:twoCellAnchor>
  <xdr:twoCellAnchor editAs="oneCell">
    <xdr:from>
      <xdr:col>0</xdr:col>
      <xdr:colOff>447675</xdr:colOff>
      <xdr:row>44</xdr:row>
      <xdr:rowOff>28575</xdr:rowOff>
    </xdr:from>
    <xdr:to>
      <xdr:col>5</xdr:col>
      <xdr:colOff>570559</xdr:colOff>
      <xdr:row>51</xdr:row>
      <xdr:rowOff>47456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6A4457E-C7D3-419F-ABAA-AB9C00810F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7675" y="8601075"/>
          <a:ext cx="7523809" cy="135238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25</xdr:row>
      <xdr:rowOff>66675</xdr:rowOff>
    </xdr:from>
    <xdr:to>
      <xdr:col>4</xdr:col>
      <xdr:colOff>895350</xdr:colOff>
      <xdr:row>38</xdr:row>
      <xdr:rowOff>85725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D2DCB43-3DA5-4FD4-BCAB-FC10424603A6}"/>
            </a:ext>
          </a:extLst>
        </xdr:cNvPr>
        <xdr:cNvSpPr txBox="1"/>
      </xdr:nvSpPr>
      <xdr:spPr>
        <a:xfrm>
          <a:off x="571500" y="4991100"/>
          <a:ext cx="6219825" cy="24955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x-none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Duration: </a:t>
          </a:r>
          <a:endParaRPr lang="x-non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AAL DR:  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18174710587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AAL +1%:  AAL: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16192752562    (AL.act: 6941488396,      PVFB.act = 9984484403)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Change: 16192752562/18174710587 -1=-0.1091 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Target: -10.9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AAL -1%    AAL: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20564421674   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(AL.act =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9573882561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   PVFB.act =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15528002079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Change:  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20564421674/18174710587 -1=0.1315 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Target: 13.3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Duration: (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20564421674 - 16192752562)/(2*18174710587) = 0.1203 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Target: 12.12</a:t>
          </a:r>
        </a:p>
        <a:p>
          <a:endParaRPr lang="en-US" sz="1100"/>
        </a:p>
      </xdr:txBody>
    </xdr:sp>
    <xdr:clientData/>
  </xdr:twoCellAnchor>
  <xdr:twoCellAnchor editAs="oneCell">
    <xdr:from>
      <xdr:col>5</xdr:col>
      <xdr:colOff>571500</xdr:colOff>
      <xdr:row>23</xdr:row>
      <xdr:rowOff>123825</xdr:rowOff>
    </xdr:from>
    <xdr:to>
      <xdr:col>18</xdr:col>
      <xdr:colOff>37159</xdr:colOff>
      <xdr:row>30</xdr:row>
      <xdr:rowOff>142706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8CA8223-F717-495F-861A-A182779084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48600" y="4476750"/>
          <a:ext cx="7523809" cy="135238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571500</xdr:colOff>
      <xdr:row>13</xdr:row>
      <xdr:rowOff>76200</xdr:rowOff>
    </xdr:from>
    <xdr:to>
      <xdr:col>24</xdr:col>
      <xdr:colOff>208681</xdr:colOff>
      <xdr:row>30</xdr:row>
      <xdr:rowOff>75795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013942C-FA28-4E5B-B739-8FB129CA90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86700" y="2552700"/>
          <a:ext cx="6952381" cy="3238095"/>
        </a:xfrm>
        <a:prstGeom prst="rect">
          <a:avLst/>
        </a:prstGeom>
      </xdr:spPr>
    </xdr:pic>
    <xdr:clientData/>
  </xdr:twoCellAnchor>
  <xdr:twoCellAnchor editAs="oneCell">
    <xdr:from>
      <xdr:col>13</xdr:col>
      <xdr:colOff>190500</xdr:colOff>
      <xdr:row>32</xdr:row>
      <xdr:rowOff>133350</xdr:rowOff>
    </xdr:from>
    <xdr:to>
      <xdr:col>24</xdr:col>
      <xdr:colOff>113471</xdr:colOff>
      <xdr:row>35</xdr:row>
      <xdr:rowOff>38040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AAAD80A-2164-4C1C-B1A9-2D76AEF2F6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115300" y="6229350"/>
          <a:ext cx="6628571" cy="47619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409575</xdr:colOff>
      <xdr:row>3</xdr:row>
      <xdr:rowOff>76200</xdr:rowOff>
    </xdr:from>
    <xdr:to>
      <xdr:col>21</xdr:col>
      <xdr:colOff>104775</xdr:colOff>
      <xdr:row>24</xdr:row>
      <xdr:rowOff>76200</xdr:rowOff>
    </xdr:to>
    <xdr:pic>
      <xdr:nvPicPr>
        <xdr:cNvPr id="2" name="Picture 1" descr="SRIELI &#10;135.14 &#10;IRSI SRIELI R625.d625 &#10;167.971 &#10;SRIELI . Reform R625 . d625 . DCI &#10;174.10 &#10;SRIELI .Reform R725 .d725 .DCI &#10;145.981 &#10;32.83 &#10;28.13 &#10;4.70 &#10;14.32 &#10;133.961 &#10;178.611 &#10;187.981 &#10;145.681 &#10;44.651 &#10;42.291 &#10;Diff . CL2 &#10;Diff . PL2 &#10;riskTansfer2 &#10;riskTransfer2 . pct &#10;rxskTransfer . Pew &#10;SRIELI &#10;IRSI SRIELI R625.d725 &#10;SRIELI . Reform &#10;R625 . d725 . DCI &#10;SRIELI . Reform &#10;R725 . d725 . DCI &#10;Diff . CLI &#10;Diff . PLI &#10;riskTansferI &#10;riskTransferI . pct &#10;as . data. &#10;2.361 &#10;5.291 ">
          <a:extLst>
            <a:ext uri="{FF2B5EF4-FFF2-40B4-BE49-F238E27FC236}">
              <a16:creationId xmlns:a16="http://schemas.microsoft.com/office/drawing/2014/main" id="{6C3416ED-FF82-44A8-90FF-0F00BB98AC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20675" y="647700"/>
          <a:ext cx="3352800" cy="400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514350</xdr:colOff>
      <xdr:row>1</xdr:row>
      <xdr:rowOff>76200</xdr:rowOff>
    </xdr:from>
    <xdr:to>
      <xdr:col>13</xdr:col>
      <xdr:colOff>219075</xdr:colOff>
      <xdr:row>13</xdr:row>
      <xdr:rowOff>102471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755F229-0F69-41E7-AF8B-74C5DCDA7A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48400" y="266700"/>
          <a:ext cx="5191125" cy="2312271"/>
        </a:xfrm>
        <a:prstGeom prst="rect">
          <a:avLst/>
        </a:prstGeom>
      </xdr:spPr>
    </xdr:pic>
    <xdr:clientData/>
  </xdr:twoCellAnchor>
  <xdr:twoCellAnchor editAs="oneCell">
    <xdr:from>
      <xdr:col>4</xdr:col>
      <xdr:colOff>533401</xdr:colOff>
      <xdr:row>16</xdr:row>
      <xdr:rowOff>57150</xdr:rowOff>
    </xdr:from>
    <xdr:to>
      <xdr:col>13</xdr:col>
      <xdr:colOff>438150</xdr:colOff>
      <xdr:row>26</xdr:row>
      <xdr:rowOff>134913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62D80B1-F694-44E8-B2C7-9E9E24779A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267451" y="3105150"/>
          <a:ext cx="5391149" cy="198276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4:AM58"/>
  <sheetViews>
    <sheetView tabSelected="1" zoomScaleNormal="100" workbookViewId="0">
      <pane xSplit="5" ySplit="4" topLeftCell="F29" activePane="bottomRight" state="frozen"/>
      <selection pane="topRight" activeCell="F1" sqref="F1"/>
      <selection pane="bottomLeft" activeCell="A5" sqref="A5"/>
      <selection pane="bottomRight" activeCell="G63" sqref="G63"/>
    </sheetView>
  </sheetViews>
  <sheetFormatPr defaultRowHeight="15" x14ac:dyDescent="0.25"/>
  <cols>
    <col min="1" max="1" width="32.42578125" bestFit="1" customWidth="1"/>
    <col min="2" max="2" width="13.42578125" customWidth="1"/>
    <col min="3" max="3" width="12.85546875" bestFit="1" customWidth="1"/>
    <col min="4" max="4" width="12.5703125" customWidth="1"/>
    <col min="5" max="5" width="62" customWidth="1"/>
    <col min="6" max="6" width="9" customWidth="1"/>
    <col min="7" max="7" width="14.28515625" customWidth="1"/>
    <col min="8" max="8" width="12" bestFit="1" customWidth="1"/>
    <col min="9" max="9" width="18" bestFit="1" customWidth="1"/>
    <col min="10" max="10" width="14.28515625" bestFit="1" customWidth="1"/>
    <col min="11" max="11" width="14.28515625" customWidth="1"/>
    <col min="12" max="12" width="13.42578125" customWidth="1"/>
    <col min="13" max="14" width="20.85546875" customWidth="1"/>
    <col min="15" max="18" width="14.28515625" customWidth="1"/>
    <col min="19" max="19" width="12.28515625" customWidth="1"/>
    <col min="20" max="20" width="11.42578125" customWidth="1"/>
    <col min="21" max="21" width="14.28515625" customWidth="1"/>
    <col min="22" max="22" width="14.42578125" bestFit="1" customWidth="1"/>
    <col min="23" max="23" width="11.28515625" bestFit="1" customWidth="1"/>
    <col min="25" max="25" width="15.7109375" customWidth="1"/>
    <col min="27" max="27" width="14" customWidth="1"/>
    <col min="28" max="28" width="13.42578125" customWidth="1"/>
    <col min="29" max="29" width="12.5703125" customWidth="1"/>
    <col min="30" max="30" width="14.85546875" customWidth="1"/>
    <col min="38" max="38" width="21.7109375" customWidth="1"/>
    <col min="39" max="39" width="16.5703125" customWidth="1"/>
  </cols>
  <sheetData>
    <row r="4" spans="1:39" s="1" customFormat="1" x14ac:dyDescent="0.25">
      <c r="A4" s="1" t="s">
        <v>0</v>
      </c>
      <c r="B4" s="1" t="s">
        <v>100</v>
      </c>
      <c r="C4" s="1" t="s">
        <v>93</v>
      </c>
      <c r="D4" s="1" t="s">
        <v>94</v>
      </c>
      <c r="E4" s="1" t="s">
        <v>15</v>
      </c>
      <c r="F4" s="1" t="s">
        <v>35</v>
      </c>
      <c r="G4" s="1" t="s">
        <v>14</v>
      </c>
      <c r="H4" s="1" t="s">
        <v>41</v>
      </c>
      <c r="I4" s="1" t="s">
        <v>42</v>
      </c>
      <c r="J4" s="1" t="s">
        <v>40</v>
      </c>
      <c r="K4" s="25" t="s">
        <v>129</v>
      </c>
      <c r="L4" s="25" t="s">
        <v>178</v>
      </c>
      <c r="M4" s="25" t="s">
        <v>138</v>
      </c>
      <c r="N4" s="25" t="s">
        <v>140</v>
      </c>
      <c r="O4" s="1" t="s">
        <v>63</v>
      </c>
      <c r="P4" s="1" t="s">
        <v>65</v>
      </c>
      <c r="Q4" s="1" t="s">
        <v>66</v>
      </c>
      <c r="R4" s="1" t="s">
        <v>115</v>
      </c>
      <c r="S4" s="3" t="s">
        <v>16</v>
      </c>
      <c r="T4" s="3" t="s">
        <v>5</v>
      </c>
      <c r="U4" s="3" t="s">
        <v>6</v>
      </c>
      <c r="V4" s="4" t="s">
        <v>12</v>
      </c>
      <c r="W4" s="4" t="s">
        <v>62</v>
      </c>
      <c r="X4" s="4" t="s">
        <v>10</v>
      </c>
      <c r="Y4" s="4" t="s">
        <v>11</v>
      </c>
      <c r="Z4" s="4" t="s">
        <v>13</v>
      </c>
      <c r="AA4" s="6" t="s">
        <v>38</v>
      </c>
      <c r="AB4" s="6" t="s">
        <v>39</v>
      </c>
      <c r="AC4" s="5" t="s">
        <v>24</v>
      </c>
      <c r="AD4" s="5" t="s">
        <v>26</v>
      </c>
      <c r="AE4" s="5" t="s">
        <v>7</v>
      </c>
      <c r="AF4" s="5" t="s">
        <v>8</v>
      </c>
      <c r="AG4" s="5" t="s">
        <v>9</v>
      </c>
      <c r="AH4" s="9" t="s">
        <v>43</v>
      </c>
      <c r="AI4" s="9" t="s">
        <v>44</v>
      </c>
      <c r="AJ4" s="9" t="s">
        <v>45</v>
      </c>
      <c r="AK4" s="9" t="s">
        <v>46</v>
      </c>
      <c r="AL4" s="1" t="s">
        <v>58</v>
      </c>
      <c r="AM4" s="1" t="s">
        <v>59</v>
      </c>
    </row>
    <row r="5" spans="1:39" x14ac:dyDescent="0.25">
      <c r="A5" t="s">
        <v>60</v>
      </c>
      <c r="B5" t="s">
        <v>21</v>
      </c>
      <c r="C5">
        <v>1</v>
      </c>
      <c r="D5">
        <v>1</v>
      </c>
      <c r="F5" t="s">
        <v>128</v>
      </c>
      <c r="G5" t="b">
        <v>0</v>
      </c>
      <c r="H5" t="b">
        <v>1</v>
      </c>
      <c r="I5" t="b">
        <v>1</v>
      </c>
      <c r="J5">
        <v>10</v>
      </c>
      <c r="K5" t="b">
        <v>0</v>
      </c>
      <c r="L5" t="b">
        <v>0</v>
      </c>
      <c r="M5">
        <v>2017</v>
      </c>
      <c r="N5">
        <v>0</v>
      </c>
      <c r="O5" t="b">
        <v>1</v>
      </c>
      <c r="P5" t="b">
        <v>1</v>
      </c>
      <c r="Q5" t="b">
        <v>1</v>
      </c>
      <c r="R5">
        <v>0.02</v>
      </c>
      <c r="S5" t="s">
        <v>4</v>
      </c>
      <c r="T5" t="b">
        <v>1</v>
      </c>
      <c r="U5" t="b">
        <v>1</v>
      </c>
      <c r="V5" t="s">
        <v>28</v>
      </c>
      <c r="W5" t="s">
        <v>64</v>
      </c>
      <c r="X5">
        <v>24</v>
      </c>
      <c r="Y5">
        <v>3.5000000000000003E-2</v>
      </c>
      <c r="Z5">
        <v>10</v>
      </c>
      <c r="AA5">
        <v>0</v>
      </c>
      <c r="AB5" t="s">
        <v>37</v>
      </c>
      <c r="AC5" t="s">
        <v>48</v>
      </c>
      <c r="AD5" t="s">
        <v>21</v>
      </c>
      <c r="AE5">
        <v>7.2499999999999995E-2</v>
      </c>
      <c r="AF5">
        <v>7.9699999999999993E-2</v>
      </c>
      <c r="AG5" s="7">
        <v>0.12</v>
      </c>
      <c r="AH5" t="s">
        <v>47</v>
      </c>
      <c r="AI5" t="s">
        <v>47</v>
      </c>
      <c r="AJ5">
        <v>0.499</v>
      </c>
      <c r="AK5">
        <v>0.57299999999999995</v>
      </c>
    </row>
    <row r="6" spans="1:39" x14ac:dyDescent="0.25">
      <c r="A6" t="s">
        <v>61</v>
      </c>
      <c r="B6" t="s">
        <v>21</v>
      </c>
      <c r="C6">
        <v>1</v>
      </c>
      <c r="D6">
        <v>1</v>
      </c>
      <c r="F6" t="s">
        <v>36</v>
      </c>
      <c r="G6" t="b">
        <v>0</v>
      </c>
      <c r="H6" t="b">
        <v>1</v>
      </c>
      <c r="I6" t="b">
        <v>1</v>
      </c>
      <c r="J6">
        <v>10</v>
      </c>
      <c r="K6" t="b">
        <v>0</v>
      </c>
      <c r="L6" t="b">
        <v>0</v>
      </c>
      <c r="M6">
        <v>2017</v>
      </c>
      <c r="N6">
        <v>0</v>
      </c>
      <c r="O6" t="b">
        <v>1</v>
      </c>
      <c r="P6" t="b">
        <v>1</v>
      </c>
      <c r="Q6" t="b">
        <v>1</v>
      </c>
      <c r="R6">
        <v>0.02</v>
      </c>
      <c r="S6" t="s">
        <v>4</v>
      </c>
      <c r="T6" t="b">
        <v>1</v>
      </c>
      <c r="U6" t="b">
        <v>1</v>
      </c>
      <c r="V6" t="s">
        <v>28</v>
      </c>
      <c r="W6" t="s">
        <v>64</v>
      </c>
      <c r="X6">
        <v>24</v>
      </c>
      <c r="Y6">
        <v>3.5000000000000003E-2</v>
      </c>
      <c r="Z6">
        <v>10</v>
      </c>
      <c r="AA6">
        <v>0</v>
      </c>
      <c r="AB6" t="s">
        <v>37</v>
      </c>
      <c r="AC6" t="s">
        <v>48</v>
      </c>
      <c r="AD6" t="s">
        <v>21</v>
      </c>
      <c r="AE6">
        <v>7.2499999999999995E-2</v>
      </c>
      <c r="AF6">
        <v>7.9699999999999993E-2</v>
      </c>
      <c r="AG6" s="7">
        <v>0.12</v>
      </c>
      <c r="AH6" t="s">
        <v>47</v>
      </c>
      <c r="AI6" t="s">
        <v>47</v>
      </c>
      <c r="AJ6">
        <v>0.499</v>
      </c>
      <c r="AK6">
        <v>0.57299999999999995</v>
      </c>
    </row>
    <row r="7" spans="1:39" x14ac:dyDescent="0.25">
      <c r="AG7" s="7"/>
    </row>
    <row r="8" spans="1:39" x14ac:dyDescent="0.25">
      <c r="A8" t="s">
        <v>101</v>
      </c>
      <c r="B8" t="s">
        <v>21</v>
      </c>
      <c r="C8">
        <v>0</v>
      </c>
      <c r="D8">
        <v>0</v>
      </c>
      <c r="F8" t="s">
        <v>36</v>
      </c>
      <c r="G8" t="b">
        <v>0</v>
      </c>
      <c r="H8" t="b">
        <v>1</v>
      </c>
      <c r="I8" t="b">
        <v>1</v>
      </c>
      <c r="J8">
        <v>0</v>
      </c>
      <c r="K8" t="b">
        <v>0</v>
      </c>
      <c r="L8" t="b">
        <v>0</v>
      </c>
      <c r="M8">
        <v>2017</v>
      </c>
      <c r="N8">
        <v>0</v>
      </c>
      <c r="O8" t="b">
        <v>0</v>
      </c>
      <c r="P8" t="b">
        <v>0</v>
      </c>
      <c r="Q8" t="b">
        <v>1</v>
      </c>
      <c r="R8">
        <v>0.02</v>
      </c>
      <c r="S8" t="s">
        <v>4</v>
      </c>
      <c r="T8" t="b">
        <v>1</v>
      </c>
      <c r="U8" t="b">
        <v>1</v>
      </c>
      <c r="V8" t="s">
        <v>28</v>
      </c>
      <c r="W8" t="s">
        <v>64</v>
      </c>
      <c r="X8">
        <v>24</v>
      </c>
      <c r="Y8">
        <v>3.5000000000000003E-2</v>
      </c>
      <c r="Z8">
        <v>10</v>
      </c>
      <c r="AA8">
        <v>0</v>
      </c>
      <c r="AB8" t="s">
        <v>37</v>
      </c>
      <c r="AC8" t="s">
        <v>27</v>
      </c>
      <c r="AD8" t="s">
        <v>21</v>
      </c>
      <c r="AE8">
        <v>7.2499999999999995E-2</v>
      </c>
      <c r="AF8">
        <v>8.2199999999999995E-2</v>
      </c>
      <c r="AG8" s="7">
        <v>0.12</v>
      </c>
      <c r="AH8" t="s">
        <v>47</v>
      </c>
      <c r="AI8" t="s">
        <v>47</v>
      </c>
      <c r="AJ8">
        <v>0.499</v>
      </c>
      <c r="AK8">
        <v>0.57299999999999995</v>
      </c>
    </row>
    <row r="9" spans="1:39" x14ac:dyDescent="0.25">
      <c r="A9" t="s">
        <v>102</v>
      </c>
      <c r="B9" t="s">
        <v>21</v>
      </c>
      <c r="C9">
        <v>1</v>
      </c>
      <c r="D9">
        <v>1</v>
      </c>
      <c r="F9" t="s">
        <v>36</v>
      </c>
      <c r="G9" t="b">
        <v>0</v>
      </c>
      <c r="H9" t="b">
        <v>1</v>
      </c>
      <c r="I9" t="b">
        <v>1</v>
      </c>
      <c r="J9">
        <v>0</v>
      </c>
      <c r="K9" t="b">
        <v>0</v>
      </c>
      <c r="L9" t="b">
        <v>0</v>
      </c>
      <c r="M9">
        <v>2017</v>
      </c>
      <c r="N9">
        <v>0</v>
      </c>
      <c r="O9" t="b">
        <v>1</v>
      </c>
      <c r="P9" t="b">
        <v>1</v>
      </c>
      <c r="Q9" t="b">
        <v>1</v>
      </c>
      <c r="R9">
        <v>0.02</v>
      </c>
      <c r="S9" t="s">
        <v>4</v>
      </c>
      <c r="T9" t="b">
        <v>1</v>
      </c>
      <c r="U9" t="b">
        <v>1</v>
      </c>
      <c r="V9" t="s">
        <v>28</v>
      </c>
      <c r="W9" t="s">
        <v>64</v>
      </c>
      <c r="X9">
        <v>24</v>
      </c>
      <c r="Y9">
        <v>3.5000000000000003E-2</v>
      </c>
      <c r="Z9">
        <v>10</v>
      </c>
      <c r="AA9">
        <v>0</v>
      </c>
      <c r="AB9" t="s">
        <v>37</v>
      </c>
      <c r="AC9" t="s">
        <v>27</v>
      </c>
      <c r="AD9" t="s">
        <v>21</v>
      </c>
      <c r="AE9">
        <v>7.2499999999999995E-2</v>
      </c>
      <c r="AF9">
        <v>8.2199999999999995E-2</v>
      </c>
      <c r="AG9" s="7">
        <v>0.12</v>
      </c>
      <c r="AH9" t="s">
        <v>47</v>
      </c>
      <c r="AI9" t="s">
        <v>47</v>
      </c>
      <c r="AJ9">
        <v>0.499</v>
      </c>
      <c r="AK9">
        <v>0.57299999999999995</v>
      </c>
    </row>
    <row r="10" spans="1:39" x14ac:dyDescent="0.25">
      <c r="A10" t="s">
        <v>103</v>
      </c>
      <c r="B10" t="s">
        <v>21</v>
      </c>
      <c r="C10">
        <v>0</v>
      </c>
      <c r="D10">
        <v>1</v>
      </c>
      <c r="F10" t="s">
        <v>36</v>
      </c>
      <c r="G10" t="b">
        <v>0</v>
      </c>
      <c r="H10" t="b">
        <v>1</v>
      </c>
      <c r="I10" t="b">
        <v>1</v>
      </c>
      <c r="J10">
        <v>0</v>
      </c>
      <c r="K10" t="b">
        <v>0</v>
      </c>
      <c r="L10" t="b">
        <v>0</v>
      </c>
      <c r="M10">
        <v>2017</v>
      </c>
      <c r="N10">
        <v>0</v>
      </c>
      <c r="O10" t="b">
        <v>0</v>
      </c>
      <c r="P10" t="b">
        <v>1</v>
      </c>
      <c r="Q10" t="b">
        <v>1</v>
      </c>
      <c r="R10">
        <v>0.02</v>
      </c>
      <c r="S10" t="s">
        <v>4</v>
      </c>
      <c r="T10" t="b">
        <v>1</v>
      </c>
      <c r="U10" t="b">
        <v>1</v>
      </c>
      <c r="V10" t="s">
        <v>28</v>
      </c>
      <c r="W10" t="s">
        <v>64</v>
      </c>
      <c r="X10">
        <v>24</v>
      </c>
      <c r="Y10">
        <v>3.5000000000000003E-2</v>
      </c>
      <c r="Z10">
        <v>10</v>
      </c>
      <c r="AA10">
        <v>0</v>
      </c>
      <c r="AB10" t="s">
        <v>37</v>
      </c>
      <c r="AC10" t="s">
        <v>27</v>
      </c>
      <c r="AD10" t="s">
        <v>21</v>
      </c>
      <c r="AE10">
        <v>7.2499999999999995E-2</v>
      </c>
      <c r="AF10">
        <v>8.2199999999999995E-2</v>
      </c>
      <c r="AG10" s="7">
        <v>0.12</v>
      </c>
      <c r="AH10" t="s">
        <v>47</v>
      </c>
      <c r="AI10" t="s">
        <v>47</v>
      </c>
      <c r="AJ10">
        <v>0.499</v>
      </c>
      <c r="AK10">
        <v>0.57299999999999995</v>
      </c>
    </row>
    <row r="11" spans="1:39" x14ac:dyDescent="0.25">
      <c r="A11" t="s">
        <v>104</v>
      </c>
      <c r="B11" t="s">
        <v>21</v>
      </c>
      <c r="C11">
        <v>1</v>
      </c>
      <c r="D11">
        <v>0</v>
      </c>
      <c r="F11" t="s">
        <v>36</v>
      </c>
      <c r="G11" t="b">
        <v>0</v>
      </c>
      <c r="H11" t="b">
        <v>1</v>
      </c>
      <c r="I11" t="b">
        <v>1</v>
      </c>
      <c r="J11">
        <v>0</v>
      </c>
      <c r="K11" t="b">
        <v>0</v>
      </c>
      <c r="L11" t="b">
        <v>0</v>
      </c>
      <c r="M11">
        <v>2017</v>
      </c>
      <c r="N11">
        <v>0</v>
      </c>
      <c r="O11" t="b">
        <v>1</v>
      </c>
      <c r="P11" t="b">
        <v>0</v>
      </c>
      <c r="Q11" t="b">
        <v>1</v>
      </c>
      <c r="R11">
        <v>0.02</v>
      </c>
      <c r="S11" t="s">
        <v>4</v>
      </c>
      <c r="T11" t="b">
        <v>1</v>
      </c>
      <c r="U11" t="b">
        <v>1</v>
      </c>
      <c r="V11" t="s">
        <v>28</v>
      </c>
      <c r="W11" t="s">
        <v>64</v>
      </c>
      <c r="X11">
        <v>24</v>
      </c>
      <c r="Y11">
        <v>3.5000000000000003E-2</v>
      </c>
      <c r="Z11">
        <v>10</v>
      </c>
      <c r="AA11">
        <v>0</v>
      </c>
      <c r="AB11" t="s">
        <v>37</v>
      </c>
      <c r="AC11" t="s">
        <v>27</v>
      </c>
      <c r="AD11" t="s">
        <v>21</v>
      </c>
      <c r="AE11">
        <v>7.2499999999999995E-2</v>
      </c>
      <c r="AF11">
        <v>8.2199999999999995E-2</v>
      </c>
      <c r="AG11" s="7">
        <v>0.12</v>
      </c>
      <c r="AH11" t="s">
        <v>47</v>
      </c>
      <c r="AI11" t="s">
        <v>47</v>
      </c>
      <c r="AJ11">
        <v>0.499</v>
      </c>
      <c r="AK11">
        <v>0.57299999999999995</v>
      </c>
    </row>
    <row r="12" spans="1:39" x14ac:dyDescent="0.25">
      <c r="A12" t="s">
        <v>116</v>
      </c>
      <c r="B12" t="s">
        <v>21</v>
      </c>
      <c r="C12">
        <v>2</v>
      </c>
      <c r="D12">
        <v>1</v>
      </c>
      <c r="E12" t="s">
        <v>135</v>
      </c>
      <c r="F12" t="s">
        <v>36</v>
      </c>
      <c r="G12" t="b">
        <v>0</v>
      </c>
      <c r="H12" t="b">
        <v>1</v>
      </c>
      <c r="I12" t="b">
        <v>1</v>
      </c>
      <c r="J12">
        <v>0</v>
      </c>
      <c r="K12" t="b">
        <v>0</v>
      </c>
      <c r="L12" t="b">
        <v>0</v>
      </c>
      <c r="M12">
        <v>2017</v>
      </c>
      <c r="N12">
        <v>0</v>
      </c>
      <c r="O12" t="b">
        <v>1</v>
      </c>
      <c r="P12" t="b">
        <v>1</v>
      </c>
      <c r="Q12" t="b">
        <v>1</v>
      </c>
      <c r="R12">
        <v>0.05</v>
      </c>
      <c r="S12" t="s">
        <v>4</v>
      </c>
      <c r="T12" t="b">
        <v>1</v>
      </c>
      <c r="U12" t="b">
        <v>1</v>
      </c>
      <c r="V12" t="s">
        <v>28</v>
      </c>
      <c r="W12" t="s">
        <v>64</v>
      </c>
      <c r="X12">
        <v>24</v>
      </c>
      <c r="Y12">
        <v>3.5000000000000003E-2</v>
      </c>
      <c r="Z12">
        <v>10</v>
      </c>
      <c r="AA12">
        <v>0</v>
      </c>
      <c r="AB12" t="s">
        <v>37</v>
      </c>
      <c r="AC12" t="s">
        <v>27</v>
      </c>
      <c r="AD12" t="s">
        <v>21</v>
      </c>
      <c r="AE12">
        <v>7.2499999999999995E-2</v>
      </c>
      <c r="AF12">
        <v>8.2199999999999995E-2</v>
      </c>
      <c r="AG12" s="7">
        <v>0.12</v>
      </c>
      <c r="AH12" t="s">
        <v>47</v>
      </c>
      <c r="AI12" t="s">
        <v>47</v>
      </c>
      <c r="AJ12">
        <v>0.499</v>
      </c>
      <c r="AK12">
        <v>0.57299999999999995</v>
      </c>
    </row>
    <row r="13" spans="1:39" x14ac:dyDescent="0.25">
      <c r="A13" t="s">
        <v>117</v>
      </c>
      <c r="B13" t="s">
        <v>21</v>
      </c>
      <c r="C13">
        <v>1</v>
      </c>
      <c r="D13">
        <v>2</v>
      </c>
      <c r="F13" t="s">
        <v>36</v>
      </c>
      <c r="G13" t="b">
        <v>0</v>
      </c>
      <c r="H13" t="b">
        <v>1</v>
      </c>
      <c r="I13" t="b">
        <v>1</v>
      </c>
      <c r="J13">
        <v>0</v>
      </c>
      <c r="K13" t="b">
        <v>0</v>
      </c>
      <c r="L13" t="b">
        <v>0</v>
      </c>
      <c r="M13">
        <v>2017</v>
      </c>
      <c r="N13">
        <v>0</v>
      </c>
      <c r="O13" t="b">
        <v>1</v>
      </c>
      <c r="P13" t="b">
        <v>1</v>
      </c>
      <c r="Q13" t="b">
        <v>0</v>
      </c>
      <c r="R13">
        <v>0.02</v>
      </c>
      <c r="S13" t="s">
        <v>4</v>
      </c>
      <c r="T13" t="b">
        <v>1</v>
      </c>
      <c r="U13" t="b">
        <v>1</v>
      </c>
      <c r="V13" t="s">
        <v>28</v>
      </c>
      <c r="W13" t="s">
        <v>64</v>
      </c>
      <c r="X13">
        <v>24</v>
      </c>
      <c r="Y13">
        <v>3.5000000000000003E-2</v>
      </c>
      <c r="Z13">
        <v>10</v>
      </c>
      <c r="AA13">
        <v>0</v>
      </c>
      <c r="AB13" t="s">
        <v>37</v>
      </c>
      <c r="AC13" t="s">
        <v>27</v>
      </c>
      <c r="AD13" t="s">
        <v>21</v>
      </c>
      <c r="AE13">
        <v>7.2499999999999995E-2</v>
      </c>
      <c r="AF13">
        <v>8.2199999999999995E-2</v>
      </c>
      <c r="AG13" s="7">
        <v>0.12</v>
      </c>
      <c r="AH13" t="s">
        <v>47</v>
      </c>
      <c r="AI13" t="s">
        <v>47</v>
      </c>
      <c r="AJ13">
        <v>0.499</v>
      </c>
      <c r="AK13">
        <v>0.57299999999999995</v>
      </c>
    </row>
    <row r="15" spans="1:39" x14ac:dyDescent="0.25">
      <c r="A15" t="s">
        <v>107</v>
      </c>
      <c r="B15" t="s">
        <v>22</v>
      </c>
      <c r="C15">
        <v>0</v>
      </c>
      <c r="D15">
        <v>0</v>
      </c>
      <c r="F15" t="s">
        <v>36</v>
      </c>
      <c r="G15" t="b">
        <v>0</v>
      </c>
      <c r="H15" t="b">
        <v>1</v>
      </c>
      <c r="I15" t="b">
        <v>1</v>
      </c>
      <c r="J15">
        <v>0</v>
      </c>
      <c r="K15" t="b">
        <v>0</v>
      </c>
      <c r="L15" t="b">
        <v>0</v>
      </c>
      <c r="M15">
        <v>2017</v>
      </c>
      <c r="N15">
        <v>0</v>
      </c>
      <c r="O15" t="b">
        <v>0</v>
      </c>
      <c r="P15" t="b">
        <v>0</v>
      </c>
      <c r="Q15" t="b">
        <v>1</v>
      </c>
      <c r="R15">
        <v>0.02</v>
      </c>
      <c r="S15" t="s">
        <v>4</v>
      </c>
      <c r="T15" t="b">
        <v>1</v>
      </c>
      <c r="U15" t="b">
        <v>1</v>
      </c>
      <c r="V15" t="s">
        <v>28</v>
      </c>
      <c r="W15" t="s">
        <v>64</v>
      </c>
      <c r="X15">
        <v>24</v>
      </c>
      <c r="Y15">
        <v>3.5000000000000003E-2</v>
      </c>
      <c r="Z15">
        <v>10</v>
      </c>
      <c r="AA15">
        <v>0</v>
      </c>
      <c r="AB15" t="s">
        <v>37</v>
      </c>
      <c r="AC15" t="s">
        <v>27</v>
      </c>
      <c r="AD15" t="s">
        <v>22</v>
      </c>
      <c r="AE15">
        <v>7.2499999999999995E-2</v>
      </c>
      <c r="AF15">
        <v>8.2199999999999995E-2</v>
      </c>
      <c r="AG15" s="7">
        <v>0.12</v>
      </c>
      <c r="AH15" t="s">
        <v>47</v>
      </c>
      <c r="AI15" t="s">
        <v>47</v>
      </c>
      <c r="AJ15">
        <v>0.499</v>
      </c>
      <c r="AK15">
        <v>0.57299999999999995</v>
      </c>
    </row>
    <row r="16" spans="1:39" x14ac:dyDescent="0.25">
      <c r="A16" t="s">
        <v>108</v>
      </c>
      <c r="B16" t="s">
        <v>22</v>
      </c>
      <c r="C16">
        <v>1</v>
      </c>
      <c r="D16">
        <v>1</v>
      </c>
      <c r="F16" t="s">
        <v>36</v>
      </c>
      <c r="G16" t="b">
        <v>0</v>
      </c>
      <c r="H16" t="b">
        <v>1</v>
      </c>
      <c r="I16" t="b">
        <v>1</v>
      </c>
      <c r="J16">
        <v>0</v>
      </c>
      <c r="K16" t="b">
        <v>0</v>
      </c>
      <c r="L16" t="b">
        <v>0</v>
      </c>
      <c r="M16">
        <v>2017</v>
      </c>
      <c r="N16">
        <v>0</v>
      </c>
      <c r="O16" t="b">
        <v>1</v>
      </c>
      <c r="P16" t="b">
        <v>1</v>
      </c>
      <c r="Q16" t="b">
        <v>1</v>
      </c>
      <c r="R16">
        <v>0.02</v>
      </c>
      <c r="S16" t="s">
        <v>4</v>
      </c>
      <c r="T16" t="b">
        <v>1</v>
      </c>
      <c r="U16" t="b">
        <v>1</v>
      </c>
      <c r="V16" t="s">
        <v>28</v>
      </c>
      <c r="W16" t="s">
        <v>64</v>
      </c>
      <c r="X16">
        <v>24</v>
      </c>
      <c r="Y16">
        <v>3.5000000000000003E-2</v>
      </c>
      <c r="Z16">
        <v>10</v>
      </c>
      <c r="AA16">
        <v>0</v>
      </c>
      <c r="AB16" t="s">
        <v>37</v>
      </c>
      <c r="AC16" t="s">
        <v>27</v>
      </c>
      <c r="AD16" t="s">
        <v>22</v>
      </c>
      <c r="AE16">
        <v>7.2499999999999995E-2</v>
      </c>
      <c r="AF16">
        <v>8.2199999999999995E-2</v>
      </c>
      <c r="AG16" s="7">
        <v>0.12</v>
      </c>
      <c r="AH16" t="s">
        <v>47</v>
      </c>
      <c r="AI16" t="s">
        <v>47</v>
      </c>
      <c r="AJ16">
        <v>0.499</v>
      </c>
      <c r="AK16">
        <v>0.57299999999999995</v>
      </c>
    </row>
    <row r="17" spans="1:37" x14ac:dyDescent="0.25">
      <c r="A17" t="s">
        <v>109</v>
      </c>
      <c r="B17" t="s">
        <v>22</v>
      </c>
      <c r="C17">
        <v>0</v>
      </c>
      <c r="D17">
        <v>1</v>
      </c>
      <c r="F17" t="s">
        <v>36</v>
      </c>
      <c r="G17" t="b">
        <v>0</v>
      </c>
      <c r="H17" t="b">
        <v>1</v>
      </c>
      <c r="I17" t="b">
        <v>1</v>
      </c>
      <c r="J17">
        <v>0</v>
      </c>
      <c r="K17" t="b">
        <v>0</v>
      </c>
      <c r="L17" t="b">
        <v>0</v>
      </c>
      <c r="M17">
        <v>2017</v>
      </c>
      <c r="N17">
        <v>0</v>
      </c>
      <c r="O17" t="b">
        <v>0</v>
      </c>
      <c r="P17" t="b">
        <v>1</v>
      </c>
      <c r="Q17" t="b">
        <v>1</v>
      </c>
      <c r="R17">
        <v>0.02</v>
      </c>
      <c r="S17" t="s">
        <v>4</v>
      </c>
      <c r="T17" t="b">
        <v>1</v>
      </c>
      <c r="U17" t="b">
        <v>1</v>
      </c>
      <c r="V17" t="s">
        <v>28</v>
      </c>
      <c r="W17" t="s">
        <v>64</v>
      </c>
      <c r="X17">
        <v>24</v>
      </c>
      <c r="Y17">
        <v>3.5000000000000003E-2</v>
      </c>
      <c r="Z17">
        <v>10</v>
      </c>
      <c r="AA17">
        <v>0</v>
      </c>
      <c r="AB17" t="s">
        <v>37</v>
      </c>
      <c r="AC17" t="s">
        <v>27</v>
      </c>
      <c r="AD17" t="s">
        <v>22</v>
      </c>
      <c r="AE17">
        <v>7.2499999999999995E-2</v>
      </c>
      <c r="AF17">
        <v>8.2199999999999995E-2</v>
      </c>
      <c r="AG17" s="7">
        <v>0.12</v>
      </c>
      <c r="AH17" t="s">
        <v>47</v>
      </c>
      <c r="AI17" t="s">
        <v>47</v>
      </c>
      <c r="AJ17">
        <v>0.499</v>
      </c>
      <c r="AK17">
        <v>0.57299999999999995</v>
      </c>
    </row>
    <row r="18" spans="1:37" x14ac:dyDescent="0.25">
      <c r="A18" t="s">
        <v>110</v>
      </c>
      <c r="B18" t="s">
        <v>22</v>
      </c>
      <c r="C18">
        <v>1</v>
      </c>
      <c r="D18">
        <v>0</v>
      </c>
      <c r="F18" t="s">
        <v>36</v>
      </c>
      <c r="G18" t="b">
        <v>0</v>
      </c>
      <c r="H18" t="b">
        <v>1</v>
      </c>
      <c r="I18" t="b">
        <v>1</v>
      </c>
      <c r="J18">
        <v>0</v>
      </c>
      <c r="K18" t="b">
        <v>0</v>
      </c>
      <c r="L18" t="b">
        <v>0</v>
      </c>
      <c r="M18">
        <v>2017</v>
      </c>
      <c r="N18">
        <v>0</v>
      </c>
      <c r="O18" t="b">
        <v>1</v>
      </c>
      <c r="P18" t="b">
        <v>0</v>
      </c>
      <c r="Q18" t="b">
        <v>1</v>
      </c>
      <c r="R18">
        <v>0.02</v>
      </c>
      <c r="S18" t="s">
        <v>4</v>
      </c>
      <c r="T18" t="b">
        <v>1</v>
      </c>
      <c r="U18" t="b">
        <v>1</v>
      </c>
      <c r="V18" t="s">
        <v>28</v>
      </c>
      <c r="W18" t="s">
        <v>64</v>
      </c>
      <c r="X18">
        <v>24</v>
      </c>
      <c r="Y18">
        <v>3.5000000000000003E-2</v>
      </c>
      <c r="Z18">
        <v>10</v>
      </c>
      <c r="AA18">
        <v>0</v>
      </c>
      <c r="AB18" t="s">
        <v>37</v>
      </c>
      <c r="AC18" t="s">
        <v>27</v>
      </c>
      <c r="AD18" t="s">
        <v>22</v>
      </c>
      <c r="AE18">
        <v>7.2499999999999995E-2</v>
      </c>
      <c r="AF18">
        <v>8.2199999999999995E-2</v>
      </c>
      <c r="AG18" s="7">
        <v>0.12</v>
      </c>
      <c r="AH18" t="s">
        <v>47</v>
      </c>
      <c r="AI18" t="s">
        <v>47</v>
      </c>
      <c r="AJ18">
        <v>0.499</v>
      </c>
      <c r="AK18">
        <v>0.57299999999999995</v>
      </c>
    </row>
    <row r="19" spans="1:37" x14ac:dyDescent="0.25">
      <c r="A19" t="s">
        <v>118</v>
      </c>
      <c r="B19" t="s">
        <v>22</v>
      </c>
      <c r="C19">
        <v>2</v>
      </c>
      <c r="D19">
        <v>1</v>
      </c>
      <c r="F19" t="s">
        <v>36</v>
      </c>
      <c r="G19" t="b">
        <v>0</v>
      </c>
      <c r="H19" t="b">
        <v>1</v>
      </c>
      <c r="I19" t="b">
        <v>1</v>
      </c>
      <c r="J19">
        <v>0</v>
      </c>
      <c r="K19" t="b">
        <v>0</v>
      </c>
      <c r="L19" t="b">
        <v>0</v>
      </c>
      <c r="M19">
        <v>2017</v>
      </c>
      <c r="N19">
        <v>0</v>
      </c>
      <c r="O19" t="b">
        <v>1</v>
      </c>
      <c r="P19" t="b">
        <v>1</v>
      </c>
      <c r="Q19" t="b">
        <v>1</v>
      </c>
      <c r="R19">
        <v>0.05</v>
      </c>
      <c r="S19" t="s">
        <v>4</v>
      </c>
      <c r="T19" t="b">
        <v>1</v>
      </c>
      <c r="U19" t="b">
        <v>1</v>
      </c>
      <c r="V19" t="s">
        <v>28</v>
      </c>
      <c r="W19" t="s">
        <v>64</v>
      </c>
      <c r="X19">
        <v>24</v>
      </c>
      <c r="Y19">
        <v>3.5000000000000003E-2</v>
      </c>
      <c r="Z19">
        <v>10</v>
      </c>
      <c r="AA19">
        <v>0</v>
      </c>
      <c r="AB19" t="s">
        <v>37</v>
      </c>
      <c r="AC19" t="s">
        <v>27</v>
      </c>
      <c r="AD19" t="s">
        <v>22</v>
      </c>
      <c r="AE19">
        <v>7.2499999999999995E-2</v>
      </c>
      <c r="AF19">
        <v>8.2199999999999995E-2</v>
      </c>
      <c r="AG19" s="7">
        <v>0.12</v>
      </c>
      <c r="AH19" t="s">
        <v>47</v>
      </c>
      <c r="AI19" t="s">
        <v>47</v>
      </c>
      <c r="AJ19">
        <v>0.499</v>
      </c>
      <c r="AK19">
        <v>0.57299999999999995</v>
      </c>
    </row>
    <row r="20" spans="1:37" x14ac:dyDescent="0.25">
      <c r="A20" t="s">
        <v>119</v>
      </c>
      <c r="B20" t="s">
        <v>22</v>
      </c>
      <c r="C20">
        <v>1</v>
      </c>
      <c r="D20">
        <v>2</v>
      </c>
      <c r="F20" t="s">
        <v>36</v>
      </c>
      <c r="G20" t="b">
        <v>0</v>
      </c>
      <c r="H20" t="b">
        <v>1</v>
      </c>
      <c r="I20" t="b">
        <v>1</v>
      </c>
      <c r="J20">
        <v>0</v>
      </c>
      <c r="K20" t="b">
        <v>0</v>
      </c>
      <c r="L20" t="b">
        <v>0</v>
      </c>
      <c r="M20">
        <v>2017</v>
      </c>
      <c r="N20">
        <v>0</v>
      </c>
      <c r="O20" t="b">
        <v>1</v>
      </c>
      <c r="P20" t="b">
        <v>1</v>
      </c>
      <c r="Q20" t="b">
        <v>0</v>
      </c>
      <c r="R20">
        <v>0.02</v>
      </c>
      <c r="S20" t="s">
        <v>4</v>
      </c>
      <c r="T20" t="b">
        <v>1</v>
      </c>
      <c r="U20" t="b">
        <v>1</v>
      </c>
      <c r="V20" t="s">
        <v>28</v>
      </c>
      <c r="W20" t="s">
        <v>64</v>
      </c>
      <c r="X20">
        <v>24</v>
      </c>
      <c r="Y20">
        <v>3.5000000000000003E-2</v>
      </c>
      <c r="Z20">
        <v>10</v>
      </c>
      <c r="AA20">
        <v>0</v>
      </c>
      <c r="AB20" t="s">
        <v>37</v>
      </c>
      <c r="AC20" t="s">
        <v>27</v>
      </c>
      <c r="AD20" t="s">
        <v>22</v>
      </c>
      <c r="AE20">
        <v>7.2499999999999995E-2</v>
      </c>
      <c r="AF20">
        <v>8.2199999999999995E-2</v>
      </c>
      <c r="AG20" s="7">
        <v>0.12</v>
      </c>
      <c r="AH20" t="s">
        <v>47</v>
      </c>
      <c r="AI20" t="s">
        <v>47</v>
      </c>
      <c r="AJ20">
        <v>0.499</v>
      </c>
      <c r="AK20">
        <v>0.57299999999999995</v>
      </c>
    </row>
    <row r="22" spans="1:37" x14ac:dyDescent="0.25">
      <c r="A22" t="s">
        <v>111</v>
      </c>
      <c r="B22" t="s">
        <v>23</v>
      </c>
      <c r="C22">
        <v>0</v>
      </c>
      <c r="D22">
        <v>0</v>
      </c>
      <c r="F22" t="s">
        <v>36</v>
      </c>
      <c r="G22" t="b">
        <v>0</v>
      </c>
      <c r="H22" t="b">
        <v>1</v>
      </c>
      <c r="I22" t="b">
        <v>1</v>
      </c>
      <c r="J22">
        <v>0</v>
      </c>
      <c r="K22" t="b">
        <v>0</v>
      </c>
      <c r="L22" t="b">
        <v>0</v>
      </c>
      <c r="M22">
        <v>2017</v>
      </c>
      <c r="N22">
        <v>0</v>
      </c>
      <c r="O22" t="b">
        <v>0</v>
      </c>
      <c r="P22" t="b">
        <v>0</v>
      </c>
      <c r="Q22" t="b">
        <v>1</v>
      </c>
      <c r="R22">
        <v>0.02</v>
      </c>
      <c r="S22" t="s">
        <v>4</v>
      </c>
      <c r="T22" t="b">
        <v>1</v>
      </c>
      <c r="U22" t="b">
        <v>1</v>
      </c>
      <c r="V22" t="s">
        <v>28</v>
      </c>
      <c r="W22" t="s">
        <v>64</v>
      </c>
      <c r="X22">
        <v>24</v>
      </c>
      <c r="Y22">
        <v>3.5000000000000003E-2</v>
      </c>
      <c r="Z22">
        <v>10</v>
      </c>
      <c r="AA22">
        <v>0</v>
      </c>
      <c r="AB22" t="s">
        <v>37</v>
      </c>
      <c r="AC22" t="s">
        <v>27</v>
      </c>
      <c r="AD22" t="s">
        <v>23</v>
      </c>
      <c r="AE22">
        <v>7.2499999999999995E-2</v>
      </c>
      <c r="AF22">
        <v>8.2199999999999995E-2</v>
      </c>
      <c r="AG22" s="7">
        <v>0.12</v>
      </c>
      <c r="AH22" t="s">
        <v>47</v>
      </c>
      <c r="AI22" t="s">
        <v>47</v>
      </c>
      <c r="AJ22">
        <v>0.499</v>
      </c>
      <c r="AK22">
        <v>0.57299999999999995</v>
      </c>
    </row>
    <row r="23" spans="1:37" x14ac:dyDescent="0.25">
      <c r="A23" t="s">
        <v>112</v>
      </c>
      <c r="B23" t="s">
        <v>23</v>
      </c>
      <c r="C23">
        <v>1</v>
      </c>
      <c r="D23">
        <v>1</v>
      </c>
      <c r="F23" t="s">
        <v>36</v>
      </c>
      <c r="G23" t="b">
        <v>0</v>
      </c>
      <c r="H23" t="b">
        <v>1</v>
      </c>
      <c r="I23" t="b">
        <v>1</v>
      </c>
      <c r="J23">
        <v>0</v>
      </c>
      <c r="K23" t="b">
        <v>0</v>
      </c>
      <c r="L23" t="b">
        <v>0</v>
      </c>
      <c r="M23">
        <v>2017</v>
      </c>
      <c r="N23">
        <v>0</v>
      </c>
      <c r="O23" t="b">
        <v>1</v>
      </c>
      <c r="P23" t="b">
        <v>1</v>
      </c>
      <c r="Q23" t="b">
        <v>1</v>
      </c>
      <c r="R23">
        <v>0.02</v>
      </c>
      <c r="S23" t="s">
        <v>4</v>
      </c>
      <c r="T23" t="b">
        <v>1</v>
      </c>
      <c r="U23" t="b">
        <v>1</v>
      </c>
      <c r="V23" t="s">
        <v>28</v>
      </c>
      <c r="W23" t="s">
        <v>64</v>
      </c>
      <c r="X23">
        <v>24</v>
      </c>
      <c r="Y23">
        <v>3.5000000000000003E-2</v>
      </c>
      <c r="Z23">
        <v>10</v>
      </c>
      <c r="AA23">
        <v>0</v>
      </c>
      <c r="AB23" t="s">
        <v>37</v>
      </c>
      <c r="AC23" t="s">
        <v>27</v>
      </c>
      <c r="AD23" t="s">
        <v>23</v>
      </c>
      <c r="AE23">
        <v>7.2499999999999995E-2</v>
      </c>
      <c r="AF23">
        <v>8.2199999999999995E-2</v>
      </c>
      <c r="AG23" s="7">
        <v>0.12</v>
      </c>
      <c r="AH23" t="s">
        <v>47</v>
      </c>
      <c r="AI23" t="s">
        <v>47</v>
      </c>
      <c r="AJ23">
        <v>0.499</v>
      </c>
      <c r="AK23">
        <v>0.57299999999999995</v>
      </c>
    </row>
    <row r="24" spans="1:37" x14ac:dyDescent="0.25">
      <c r="A24" t="s">
        <v>113</v>
      </c>
      <c r="B24" t="s">
        <v>23</v>
      </c>
      <c r="C24">
        <v>0</v>
      </c>
      <c r="D24">
        <v>1</v>
      </c>
      <c r="F24" t="s">
        <v>36</v>
      </c>
      <c r="G24" t="b">
        <v>0</v>
      </c>
      <c r="H24" t="b">
        <v>1</v>
      </c>
      <c r="I24" t="b">
        <v>1</v>
      </c>
      <c r="J24">
        <v>0</v>
      </c>
      <c r="K24" t="b">
        <v>0</v>
      </c>
      <c r="L24" t="b">
        <v>0</v>
      </c>
      <c r="M24">
        <v>2017</v>
      </c>
      <c r="N24">
        <v>0</v>
      </c>
      <c r="O24" t="b">
        <v>0</v>
      </c>
      <c r="P24" t="b">
        <v>1</v>
      </c>
      <c r="Q24" t="b">
        <v>1</v>
      </c>
      <c r="R24">
        <v>0.02</v>
      </c>
      <c r="S24" t="s">
        <v>4</v>
      </c>
      <c r="T24" t="b">
        <v>1</v>
      </c>
      <c r="U24" t="b">
        <v>1</v>
      </c>
      <c r="V24" t="s">
        <v>28</v>
      </c>
      <c r="W24" t="s">
        <v>64</v>
      </c>
      <c r="X24">
        <v>24</v>
      </c>
      <c r="Y24">
        <v>3.5000000000000003E-2</v>
      </c>
      <c r="Z24">
        <v>10</v>
      </c>
      <c r="AA24">
        <v>0</v>
      </c>
      <c r="AB24" t="s">
        <v>37</v>
      </c>
      <c r="AC24" t="s">
        <v>27</v>
      </c>
      <c r="AD24" t="s">
        <v>23</v>
      </c>
      <c r="AE24">
        <v>7.2499999999999995E-2</v>
      </c>
      <c r="AF24">
        <v>8.2199999999999995E-2</v>
      </c>
      <c r="AG24" s="7">
        <v>0.12</v>
      </c>
      <c r="AH24" t="s">
        <v>47</v>
      </c>
      <c r="AI24" t="s">
        <v>47</v>
      </c>
      <c r="AJ24">
        <v>0.499</v>
      </c>
      <c r="AK24">
        <v>0.57299999999999995</v>
      </c>
    </row>
    <row r="25" spans="1:37" x14ac:dyDescent="0.25">
      <c r="A25" t="s">
        <v>114</v>
      </c>
      <c r="B25" t="s">
        <v>23</v>
      </c>
      <c r="C25">
        <v>1</v>
      </c>
      <c r="D25">
        <v>0</v>
      </c>
      <c r="F25" t="s">
        <v>36</v>
      </c>
      <c r="G25" t="b">
        <v>0</v>
      </c>
      <c r="H25" t="b">
        <v>1</v>
      </c>
      <c r="I25" t="b">
        <v>1</v>
      </c>
      <c r="J25">
        <v>0</v>
      </c>
      <c r="K25" t="b">
        <v>0</v>
      </c>
      <c r="L25" t="b">
        <v>0</v>
      </c>
      <c r="M25">
        <v>2017</v>
      </c>
      <c r="N25">
        <v>0</v>
      </c>
      <c r="O25" t="b">
        <v>1</v>
      </c>
      <c r="P25" t="b">
        <v>0</v>
      </c>
      <c r="Q25" t="b">
        <v>1</v>
      </c>
      <c r="R25">
        <v>0.02</v>
      </c>
      <c r="S25" t="s">
        <v>4</v>
      </c>
      <c r="T25" t="b">
        <v>1</v>
      </c>
      <c r="U25" t="b">
        <v>1</v>
      </c>
      <c r="V25" t="s">
        <v>28</v>
      </c>
      <c r="W25" t="s">
        <v>64</v>
      </c>
      <c r="X25">
        <v>24</v>
      </c>
      <c r="Y25">
        <v>3.5000000000000003E-2</v>
      </c>
      <c r="Z25">
        <v>10</v>
      </c>
      <c r="AA25">
        <v>0</v>
      </c>
      <c r="AB25" t="s">
        <v>37</v>
      </c>
      <c r="AC25" t="s">
        <v>27</v>
      </c>
      <c r="AD25" t="s">
        <v>23</v>
      </c>
      <c r="AE25">
        <v>7.2499999999999995E-2</v>
      </c>
      <c r="AF25">
        <v>8.2199999999999995E-2</v>
      </c>
      <c r="AG25" s="7">
        <v>0.12</v>
      </c>
      <c r="AH25" t="s">
        <v>47</v>
      </c>
      <c r="AI25" t="s">
        <v>47</v>
      </c>
      <c r="AJ25">
        <v>0.499</v>
      </c>
      <c r="AK25">
        <v>0.57299999999999995</v>
      </c>
    </row>
    <row r="26" spans="1:37" x14ac:dyDescent="0.25">
      <c r="A26" t="s">
        <v>120</v>
      </c>
      <c r="B26" t="s">
        <v>23</v>
      </c>
      <c r="C26">
        <v>2</v>
      </c>
      <c r="D26">
        <v>1</v>
      </c>
      <c r="F26" t="s">
        <v>36</v>
      </c>
      <c r="G26" t="b">
        <v>0</v>
      </c>
      <c r="H26" t="b">
        <v>1</v>
      </c>
      <c r="I26" t="b">
        <v>1</v>
      </c>
      <c r="J26">
        <v>0</v>
      </c>
      <c r="K26" t="b">
        <v>0</v>
      </c>
      <c r="L26" t="b">
        <v>0</v>
      </c>
      <c r="M26">
        <v>2017</v>
      </c>
      <c r="N26">
        <v>0</v>
      </c>
      <c r="O26" t="b">
        <v>1</v>
      </c>
      <c r="P26" t="b">
        <v>1</v>
      </c>
      <c r="Q26" t="b">
        <v>1</v>
      </c>
      <c r="R26">
        <v>0.05</v>
      </c>
      <c r="S26" t="s">
        <v>4</v>
      </c>
      <c r="T26" t="b">
        <v>1</v>
      </c>
      <c r="U26" t="b">
        <v>1</v>
      </c>
      <c r="V26" t="s">
        <v>28</v>
      </c>
      <c r="W26" t="s">
        <v>64</v>
      </c>
      <c r="X26">
        <v>24</v>
      </c>
      <c r="Y26">
        <v>3.5000000000000003E-2</v>
      </c>
      <c r="Z26">
        <v>10</v>
      </c>
      <c r="AA26">
        <v>0</v>
      </c>
      <c r="AB26" t="s">
        <v>37</v>
      </c>
      <c r="AC26" t="s">
        <v>27</v>
      </c>
      <c r="AD26" t="s">
        <v>23</v>
      </c>
      <c r="AE26">
        <v>7.2499999999999995E-2</v>
      </c>
      <c r="AF26">
        <v>8.2199999999999995E-2</v>
      </c>
      <c r="AG26" s="7">
        <v>0.12</v>
      </c>
      <c r="AH26" t="s">
        <v>47</v>
      </c>
      <c r="AI26" t="s">
        <v>47</v>
      </c>
      <c r="AJ26">
        <v>0.499</v>
      </c>
      <c r="AK26">
        <v>0.57299999999999995</v>
      </c>
    </row>
    <row r="27" spans="1:37" x14ac:dyDescent="0.25">
      <c r="A27" t="s">
        <v>121</v>
      </c>
      <c r="B27" t="s">
        <v>23</v>
      </c>
      <c r="C27">
        <v>1</v>
      </c>
      <c r="D27">
        <v>2</v>
      </c>
      <c r="F27" t="s">
        <v>36</v>
      </c>
      <c r="G27" t="b">
        <v>0</v>
      </c>
      <c r="H27" t="b">
        <v>1</v>
      </c>
      <c r="I27" t="b">
        <v>1</v>
      </c>
      <c r="J27">
        <v>0</v>
      </c>
      <c r="K27" t="b">
        <v>0</v>
      </c>
      <c r="L27" t="b">
        <v>0</v>
      </c>
      <c r="M27">
        <v>2017</v>
      </c>
      <c r="N27">
        <v>0</v>
      </c>
      <c r="O27" t="b">
        <v>1</v>
      </c>
      <c r="P27" t="b">
        <v>1</v>
      </c>
      <c r="Q27" t="b">
        <v>0</v>
      </c>
      <c r="R27">
        <v>0.02</v>
      </c>
      <c r="S27" t="s">
        <v>4</v>
      </c>
      <c r="T27" t="b">
        <v>1</v>
      </c>
      <c r="U27" t="b">
        <v>1</v>
      </c>
      <c r="V27" t="s">
        <v>28</v>
      </c>
      <c r="W27" t="s">
        <v>64</v>
      </c>
      <c r="X27">
        <v>24</v>
      </c>
      <c r="Y27">
        <v>3.5000000000000003E-2</v>
      </c>
      <c r="Z27">
        <v>10</v>
      </c>
      <c r="AA27">
        <v>0</v>
      </c>
      <c r="AB27" t="s">
        <v>37</v>
      </c>
      <c r="AC27" t="s">
        <v>27</v>
      </c>
      <c r="AD27" t="s">
        <v>23</v>
      </c>
      <c r="AE27">
        <v>7.2499999999999995E-2</v>
      </c>
      <c r="AF27">
        <v>8.2199999999999995E-2</v>
      </c>
      <c r="AG27" s="7">
        <v>0.12</v>
      </c>
      <c r="AH27" t="s">
        <v>47</v>
      </c>
      <c r="AI27" t="s">
        <v>47</v>
      </c>
      <c r="AJ27">
        <v>0.499</v>
      </c>
      <c r="AK27">
        <v>0.57299999999999995</v>
      </c>
    </row>
    <row r="28" spans="1:37" x14ac:dyDescent="0.25">
      <c r="N28">
        <v>0</v>
      </c>
      <c r="AJ28">
        <v>0.499</v>
      </c>
      <c r="AK28">
        <v>0.57299999999999995</v>
      </c>
    </row>
    <row r="29" spans="1:37" x14ac:dyDescent="0.25">
      <c r="A29" t="s">
        <v>122</v>
      </c>
      <c r="B29" t="s">
        <v>21</v>
      </c>
      <c r="C29">
        <v>1</v>
      </c>
      <c r="D29">
        <v>1</v>
      </c>
      <c r="F29" t="s">
        <v>36</v>
      </c>
      <c r="G29" t="b">
        <v>0</v>
      </c>
      <c r="H29" t="b">
        <v>1</v>
      </c>
      <c r="I29" t="b">
        <v>1</v>
      </c>
      <c r="J29">
        <v>0</v>
      </c>
      <c r="K29" t="b">
        <v>0</v>
      </c>
      <c r="L29" t="b">
        <v>0</v>
      </c>
      <c r="M29">
        <v>2017</v>
      </c>
      <c r="N29">
        <v>0</v>
      </c>
      <c r="O29" t="b">
        <v>1</v>
      </c>
      <c r="P29" t="b">
        <v>1</v>
      </c>
      <c r="Q29" t="b">
        <v>1</v>
      </c>
      <c r="R29">
        <v>0.02</v>
      </c>
      <c r="S29" t="s">
        <v>4</v>
      </c>
      <c r="T29" t="b">
        <v>1</v>
      </c>
      <c r="U29" t="b">
        <v>1</v>
      </c>
      <c r="V29" t="s">
        <v>28</v>
      </c>
      <c r="W29" t="s">
        <v>123</v>
      </c>
      <c r="X29">
        <v>24</v>
      </c>
      <c r="Y29">
        <v>3.5000000000000003E-2</v>
      </c>
      <c r="Z29">
        <v>10</v>
      </c>
      <c r="AA29">
        <v>0</v>
      </c>
      <c r="AB29" t="s">
        <v>37</v>
      </c>
      <c r="AC29" t="s">
        <v>27</v>
      </c>
      <c r="AD29" t="s">
        <v>21</v>
      </c>
      <c r="AE29">
        <v>7.2499999999999995E-2</v>
      </c>
      <c r="AF29">
        <v>8.2199999999999995E-2</v>
      </c>
      <c r="AG29" s="7">
        <v>0.12</v>
      </c>
      <c r="AH29" t="s">
        <v>47</v>
      </c>
      <c r="AI29" t="s">
        <v>47</v>
      </c>
      <c r="AJ29">
        <v>0.499</v>
      </c>
      <c r="AK29">
        <v>0.57299999999999995</v>
      </c>
    </row>
    <row r="30" spans="1:37" x14ac:dyDescent="0.25">
      <c r="A30" t="s">
        <v>124</v>
      </c>
      <c r="B30" t="s">
        <v>21</v>
      </c>
      <c r="C30">
        <v>1</v>
      </c>
      <c r="D30">
        <v>1</v>
      </c>
      <c r="F30" t="s">
        <v>36</v>
      </c>
      <c r="G30" t="b">
        <v>0</v>
      </c>
      <c r="H30" t="b">
        <v>1</v>
      </c>
      <c r="I30" t="b">
        <v>1</v>
      </c>
      <c r="J30">
        <v>0</v>
      </c>
      <c r="K30" t="b">
        <v>0</v>
      </c>
      <c r="L30" t="b">
        <v>0</v>
      </c>
      <c r="M30">
        <v>2017</v>
      </c>
      <c r="N30">
        <v>0</v>
      </c>
      <c r="O30" t="b">
        <v>1</v>
      </c>
      <c r="P30" t="b">
        <v>1</v>
      </c>
      <c r="Q30" t="b">
        <v>1</v>
      </c>
      <c r="R30">
        <v>0.02</v>
      </c>
      <c r="S30" t="s">
        <v>4</v>
      </c>
      <c r="T30" t="b">
        <v>1</v>
      </c>
      <c r="U30" t="b">
        <v>1</v>
      </c>
      <c r="V30" t="s">
        <v>28</v>
      </c>
      <c r="W30" t="s">
        <v>64</v>
      </c>
      <c r="X30">
        <v>24</v>
      </c>
      <c r="Y30">
        <v>2.5000000000000001E-2</v>
      </c>
      <c r="Z30">
        <v>10</v>
      </c>
      <c r="AA30">
        <v>0</v>
      </c>
      <c r="AB30" t="s">
        <v>37</v>
      </c>
      <c r="AC30" t="s">
        <v>27</v>
      </c>
      <c r="AD30" t="s">
        <v>21</v>
      </c>
      <c r="AE30">
        <v>7.2499999999999995E-2</v>
      </c>
      <c r="AF30">
        <v>8.2199999999999995E-2</v>
      </c>
      <c r="AG30" s="7">
        <v>0.12</v>
      </c>
      <c r="AH30" t="s">
        <v>47</v>
      </c>
      <c r="AI30" t="s">
        <v>47</v>
      </c>
      <c r="AJ30">
        <v>0.499</v>
      </c>
      <c r="AK30">
        <v>0.57299999999999995</v>
      </c>
    </row>
    <row r="33" spans="1:39" x14ac:dyDescent="0.25">
      <c r="A33" t="s">
        <v>125</v>
      </c>
      <c r="B33" t="s">
        <v>21</v>
      </c>
      <c r="C33">
        <v>1</v>
      </c>
      <c r="D33">
        <v>1</v>
      </c>
      <c r="F33" t="s">
        <v>36</v>
      </c>
      <c r="G33" t="b">
        <v>0</v>
      </c>
      <c r="H33" t="b">
        <v>1</v>
      </c>
      <c r="I33" t="b">
        <v>1</v>
      </c>
      <c r="J33">
        <v>0</v>
      </c>
      <c r="K33" t="b">
        <v>0</v>
      </c>
      <c r="L33" t="b">
        <v>0</v>
      </c>
      <c r="M33">
        <v>2017</v>
      </c>
      <c r="N33">
        <v>0</v>
      </c>
      <c r="O33" t="b">
        <v>1</v>
      </c>
      <c r="P33" t="b">
        <v>1</v>
      </c>
      <c r="Q33" t="b">
        <v>1</v>
      </c>
      <c r="R33">
        <v>0.02</v>
      </c>
      <c r="S33" t="s">
        <v>4</v>
      </c>
      <c r="T33" t="b">
        <v>1</v>
      </c>
      <c r="U33" t="b">
        <v>1</v>
      </c>
      <c r="V33" t="s">
        <v>28</v>
      </c>
      <c r="W33" t="s">
        <v>64</v>
      </c>
      <c r="X33">
        <v>24</v>
      </c>
      <c r="Y33">
        <v>3.5000000000000003E-2</v>
      </c>
      <c r="Z33">
        <v>5</v>
      </c>
      <c r="AA33">
        <v>0</v>
      </c>
      <c r="AB33" t="s">
        <v>37</v>
      </c>
      <c r="AC33" t="s">
        <v>27</v>
      </c>
      <c r="AD33" t="s">
        <v>21</v>
      </c>
      <c r="AE33">
        <v>7.2499999999999995E-2</v>
      </c>
      <c r="AF33">
        <v>8.2199999999999995E-2</v>
      </c>
      <c r="AG33" s="7">
        <v>0.12</v>
      </c>
      <c r="AH33" t="s">
        <v>47</v>
      </c>
      <c r="AI33" t="s">
        <v>47</v>
      </c>
      <c r="AJ33">
        <v>0.499</v>
      </c>
      <c r="AK33">
        <v>0.57299999999999995</v>
      </c>
    </row>
    <row r="34" spans="1:39" x14ac:dyDescent="0.25">
      <c r="A34" t="s">
        <v>126</v>
      </c>
      <c r="B34" t="s">
        <v>22</v>
      </c>
      <c r="C34">
        <v>1</v>
      </c>
      <c r="D34">
        <v>1</v>
      </c>
      <c r="F34" t="s">
        <v>36</v>
      </c>
      <c r="G34" t="b">
        <v>0</v>
      </c>
      <c r="H34" t="b">
        <v>1</v>
      </c>
      <c r="I34" t="b">
        <v>1</v>
      </c>
      <c r="J34">
        <v>0</v>
      </c>
      <c r="K34" t="b">
        <v>0</v>
      </c>
      <c r="L34" t="b">
        <v>0</v>
      </c>
      <c r="M34">
        <v>2017</v>
      </c>
      <c r="N34">
        <v>0</v>
      </c>
      <c r="O34" t="b">
        <v>1</v>
      </c>
      <c r="P34" t="b">
        <v>1</v>
      </c>
      <c r="Q34" t="b">
        <v>1</v>
      </c>
      <c r="R34">
        <v>0.02</v>
      </c>
      <c r="S34" t="s">
        <v>4</v>
      </c>
      <c r="T34" t="b">
        <v>1</v>
      </c>
      <c r="U34" t="b">
        <v>1</v>
      </c>
      <c r="V34" t="s">
        <v>28</v>
      </c>
      <c r="W34" t="s">
        <v>64</v>
      </c>
      <c r="X34">
        <v>24</v>
      </c>
      <c r="Y34">
        <v>3.5000000000000003E-2</v>
      </c>
      <c r="Z34">
        <v>5</v>
      </c>
      <c r="AA34">
        <v>0</v>
      </c>
      <c r="AB34" t="s">
        <v>37</v>
      </c>
      <c r="AC34" t="s">
        <v>27</v>
      </c>
      <c r="AD34" t="s">
        <v>22</v>
      </c>
      <c r="AE34">
        <v>7.2499999999999995E-2</v>
      </c>
      <c r="AF34">
        <v>8.2199999999999995E-2</v>
      </c>
      <c r="AG34" s="7">
        <v>0.12</v>
      </c>
      <c r="AH34" t="s">
        <v>47</v>
      </c>
      <c r="AI34" t="s">
        <v>47</v>
      </c>
      <c r="AJ34">
        <v>0.499</v>
      </c>
      <c r="AK34">
        <v>0.57299999999999995</v>
      </c>
    </row>
    <row r="35" spans="1:39" x14ac:dyDescent="0.25">
      <c r="A35" t="s">
        <v>127</v>
      </c>
      <c r="B35" t="s">
        <v>23</v>
      </c>
      <c r="C35">
        <v>1</v>
      </c>
      <c r="D35">
        <v>1</v>
      </c>
      <c r="F35" t="s">
        <v>36</v>
      </c>
      <c r="G35" t="b">
        <v>0</v>
      </c>
      <c r="H35" t="b">
        <v>1</v>
      </c>
      <c r="I35" t="b">
        <v>1</v>
      </c>
      <c r="J35">
        <v>0</v>
      </c>
      <c r="K35" t="b">
        <v>0</v>
      </c>
      <c r="L35" t="b">
        <v>0</v>
      </c>
      <c r="M35">
        <v>2017</v>
      </c>
      <c r="N35">
        <v>0</v>
      </c>
      <c r="O35" t="b">
        <v>1</v>
      </c>
      <c r="P35" t="b">
        <v>1</v>
      </c>
      <c r="Q35" t="b">
        <v>1</v>
      </c>
      <c r="R35">
        <v>0.02</v>
      </c>
      <c r="S35" t="s">
        <v>4</v>
      </c>
      <c r="T35" t="b">
        <v>1</v>
      </c>
      <c r="U35" t="b">
        <v>1</v>
      </c>
      <c r="V35" t="s">
        <v>28</v>
      </c>
      <c r="W35" t="s">
        <v>64</v>
      </c>
      <c r="X35">
        <v>24</v>
      </c>
      <c r="Y35">
        <v>3.5000000000000003E-2</v>
      </c>
      <c r="Z35">
        <v>5</v>
      </c>
      <c r="AA35">
        <v>0</v>
      </c>
      <c r="AB35" t="s">
        <v>37</v>
      </c>
      <c r="AC35" t="s">
        <v>27</v>
      </c>
      <c r="AD35" t="s">
        <v>23</v>
      </c>
      <c r="AE35">
        <v>7.2499999999999995E-2</v>
      </c>
      <c r="AF35">
        <v>8.2199999999999995E-2</v>
      </c>
      <c r="AG35" s="7">
        <v>0.12</v>
      </c>
      <c r="AH35" t="s">
        <v>47</v>
      </c>
      <c r="AI35" t="s">
        <v>47</v>
      </c>
      <c r="AJ35">
        <v>0.499</v>
      </c>
      <c r="AK35">
        <v>0.57299999999999995</v>
      </c>
    </row>
    <row r="37" spans="1:39" x14ac:dyDescent="0.25">
      <c r="A37" t="s">
        <v>144</v>
      </c>
      <c r="B37" t="s">
        <v>21</v>
      </c>
      <c r="C37">
        <v>1</v>
      </c>
      <c r="D37">
        <v>1</v>
      </c>
      <c r="F37" t="s">
        <v>36</v>
      </c>
      <c r="G37" t="b">
        <v>0</v>
      </c>
      <c r="H37" t="b">
        <v>1</v>
      </c>
      <c r="I37" t="b">
        <v>1</v>
      </c>
      <c r="J37">
        <v>0</v>
      </c>
      <c r="K37" t="b">
        <v>1</v>
      </c>
      <c r="L37" t="b">
        <v>0</v>
      </c>
      <c r="M37">
        <v>2017</v>
      </c>
      <c r="N37">
        <v>1</v>
      </c>
      <c r="O37" t="b">
        <v>1</v>
      </c>
      <c r="P37" t="b">
        <v>1</v>
      </c>
      <c r="Q37" t="b">
        <v>1</v>
      </c>
      <c r="R37">
        <v>0.02</v>
      </c>
      <c r="S37" t="s">
        <v>4</v>
      </c>
      <c r="T37" t="b">
        <v>1</v>
      </c>
      <c r="U37" t="b">
        <v>1</v>
      </c>
      <c r="V37" t="s">
        <v>28</v>
      </c>
      <c r="W37" t="s">
        <v>64</v>
      </c>
      <c r="X37">
        <v>24</v>
      </c>
      <c r="Y37">
        <v>3.5000000000000003E-2</v>
      </c>
      <c r="Z37">
        <v>10</v>
      </c>
      <c r="AA37">
        <v>0</v>
      </c>
      <c r="AB37" t="s">
        <v>37</v>
      </c>
      <c r="AC37" t="s">
        <v>48</v>
      </c>
      <c r="AD37" t="s">
        <v>21</v>
      </c>
      <c r="AE37">
        <v>7.2499999999999995E-2</v>
      </c>
      <c r="AF37">
        <v>7.9699999999999993E-2</v>
      </c>
      <c r="AG37" s="7">
        <v>0.12</v>
      </c>
      <c r="AH37" t="s">
        <v>47</v>
      </c>
      <c r="AI37" t="s">
        <v>47</v>
      </c>
      <c r="AJ37">
        <v>0.499</v>
      </c>
      <c r="AK37">
        <v>0.57299999999999995</v>
      </c>
      <c r="AL37" s="27">
        <v>48971933106</v>
      </c>
      <c r="AM37">
        <v>56234303948</v>
      </c>
    </row>
    <row r="38" spans="1:39" x14ac:dyDescent="0.25">
      <c r="A38" t="s">
        <v>145</v>
      </c>
      <c r="B38" t="s">
        <v>21</v>
      </c>
      <c r="C38">
        <v>1</v>
      </c>
      <c r="D38">
        <v>1</v>
      </c>
      <c r="E38" t="s">
        <v>143</v>
      </c>
      <c r="F38" t="s">
        <v>36</v>
      </c>
      <c r="G38" t="b">
        <v>0</v>
      </c>
      <c r="H38" t="b">
        <v>1</v>
      </c>
      <c r="I38" t="b">
        <v>1</v>
      </c>
      <c r="J38">
        <v>0</v>
      </c>
      <c r="K38" t="b">
        <v>1</v>
      </c>
      <c r="L38" t="b">
        <v>0</v>
      </c>
      <c r="M38">
        <v>2017</v>
      </c>
      <c r="N38">
        <v>1</v>
      </c>
      <c r="O38" t="b">
        <v>1</v>
      </c>
      <c r="P38" t="b">
        <v>1</v>
      </c>
      <c r="Q38" t="b">
        <v>1</v>
      </c>
      <c r="R38">
        <v>0.02</v>
      </c>
      <c r="S38" t="s">
        <v>4</v>
      </c>
      <c r="T38" t="b">
        <v>1</v>
      </c>
      <c r="U38" t="b">
        <v>1</v>
      </c>
      <c r="V38" t="s">
        <v>28</v>
      </c>
      <c r="W38" t="s">
        <v>64</v>
      </c>
      <c r="X38">
        <v>24</v>
      </c>
      <c r="Y38">
        <v>3.5000000000000003E-2</v>
      </c>
      <c r="Z38">
        <v>10</v>
      </c>
      <c r="AA38">
        <v>0</v>
      </c>
      <c r="AB38" t="s">
        <v>37</v>
      </c>
      <c r="AC38" t="s">
        <v>48</v>
      </c>
      <c r="AD38" t="s">
        <v>21</v>
      </c>
      <c r="AE38">
        <v>7.2499999999999995E-2</v>
      </c>
      <c r="AF38">
        <v>6.9699999999999998E-2</v>
      </c>
      <c r="AG38" s="7">
        <v>0.12</v>
      </c>
      <c r="AH38" t="s">
        <v>47</v>
      </c>
      <c r="AI38" t="s">
        <v>47</v>
      </c>
      <c r="AJ38">
        <v>0.499</v>
      </c>
      <c r="AK38">
        <v>0.57299999999999995</v>
      </c>
      <c r="AL38" s="27">
        <v>48971933106</v>
      </c>
      <c r="AM38">
        <v>56234303948</v>
      </c>
    </row>
    <row r="39" spans="1:39" x14ac:dyDescent="0.25">
      <c r="A39" t="s">
        <v>146</v>
      </c>
      <c r="B39" t="s">
        <v>21</v>
      </c>
      <c r="C39">
        <v>1</v>
      </c>
      <c r="D39">
        <v>1</v>
      </c>
      <c r="E39" t="s">
        <v>139</v>
      </c>
      <c r="F39" t="s">
        <v>36</v>
      </c>
      <c r="G39" t="b">
        <v>0</v>
      </c>
      <c r="H39" t="b">
        <v>1</v>
      </c>
      <c r="I39" t="b">
        <v>1</v>
      </c>
      <c r="J39">
        <v>0</v>
      </c>
      <c r="K39" t="b">
        <v>1</v>
      </c>
      <c r="L39" t="b">
        <v>0</v>
      </c>
      <c r="M39">
        <v>2017</v>
      </c>
      <c r="N39">
        <v>1</v>
      </c>
      <c r="O39" t="b">
        <v>1</v>
      </c>
      <c r="P39" t="b">
        <v>1</v>
      </c>
      <c r="Q39" t="b">
        <v>1</v>
      </c>
      <c r="R39">
        <v>0.02</v>
      </c>
      <c r="S39" t="s">
        <v>4</v>
      </c>
      <c r="T39" t="b">
        <v>1</v>
      </c>
      <c r="U39" t="b">
        <v>1</v>
      </c>
      <c r="V39" t="s">
        <v>28</v>
      </c>
      <c r="W39" t="s">
        <v>64</v>
      </c>
      <c r="X39">
        <v>24</v>
      </c>
      <c r="Y39">
        <v>3.5000000000000003E-2</v>
      </c>
      <c r="Z39">
        <v>10</v>
      </c>
      <c r="AA39">
        <v>0</v>
      </c>
      <c r="AB39" t="s">
        <v>37</v>
      </c>
      <c r="AC39" t="s">
        <v>48</v>
      </c>
      <c r="AD39" t="s">
        <v>21</v>
      </c>
      <c r="AE39">
        <v>6.25E-2</v>
      </c>
      <c r="AF39">
        <v>6.9699999999999998E-2</v>
      </c>
      <c r="AG39" s="7">
        <v>0.12</v>
      </c>
      <c r="AH39" t="s">
        <v>142</v>
      </c>
      <c r="AI39" t="s">
        <v>141</v>
      </c>
      <c r="AJ39">
        <v>0.499</v>
      </c>
      <c r="AK39">
        <v>0.57299999999999995</v>
      </c>
      <c r="AL39" s="27">
        <v>48971933106</v>
      </c>
      <c r="AM39">
        <v>56234303948</v>
      </c>
    </row>
    <row r="40" spans="1:39" x14ac:dyDescent="0.25">
      <c r="AG40" s="7"/>
    </row>
    <row r="42" spans="1:39" x14ac:dyDescent="0.25">
      <c r="A42" t="s">
        <v>151</v>
      </c>
      <c r="B42" t="s">
        <v>21</v>
      </c>
      <c r="C42">
        <v>1</v>
      </c>
      <c r="D42">
        <v>1</v>
      </c>
      <c r="E42" t="s">
        <v>176</v>
      </c>
      <c r="F42" t="s">
        <v>36</v>
      </c>
      <c r="G42" t="b">
        <v>0</v>
      </c>
      <c r="H42" t="b">
        <v>1</v>
      </c>
      <c r="I42" t="b">
        <v>1</v>
      </c>
      <c r="J42">
        <v>0</v>
      </c>
      <c r="K42" t="b">
        <v>1</v>
      </c>
      <c r="L42" t="b">
        <v>0</v>
      </c>
      <c r="M42">
        <v>2017</v>
      </c>
      <c r="N42">
        <v>3</v>
      </c>
      <c r="O42" t="b">
        <v>1</v>
      </c>
      <c r="P42" t="b">
        <v>1</v>
      </c>
      <c r="Q42" t="b">
        <v>1</v>
      </c>
      <c r="R42">
        <v>0.02</v>
      </c>
      <c r="S42" t="s">
        <v>4</v>
      </c>
      <c r="T42" t="b">
        <v>1</v>
      </c>
      <c r="U42" t="b">
        <v>1</v>
      </c>
      <c r="V42" t="s">
        <v>28</v>
      </c>
      <c r="W42" t="s">
        <v>64</v>
      </c>
      <c r="X42">
        <v>24</v>
      </c>
      <c r="Y42">
        <v>3.5000000000000003E-2</v>
      </c>
      <c r="Z42">
        <v>10</v>
      </c>
      <c r="AA42">
        <v>0</v>
      </c>
      <c r="AB42" t="s">
        <v>37</v>
      </c>
      <c r="AC42" t="s">
        <v>48</v>
      </c>
      <c r="AD42" t="s">
        <v>21</v>
      </c>
      <c r="AE42">
        <v>7.2499999999999995E-2</v>
      </c>
      <c r="AF42">
        <v>7.9699999999999993E-2</v>
      </c>
      <c r="AG42" s="7">
        <v>0.12</v>
      </c>
      <c r="AH42" t="s">
        <v>47</v>
      </c>
      <c r="AI42" t="s">
        <v>47</v>
      </c>
      <c r="AJ42">
        <v>0.499</v>
      </c>
      <c r="AK42">
        <v>0.57299999999999995</v>
      </c>
      <c r="AL42" s="27">
        <v>48971933106</v>
      </c>
      <c r="AM42">
        <v>56234303948</v>
      </c>
    </row>
    <row r="43" spans="1:39" x14ac:dyDescent="0.25">
      <c r="A43" t="s">
        <v>149</v>
      </c>
      <c r="B43" t="s">
        <v>21</v>
      </c>
      <c r="C43">
        <v>1</v>
      </c>
      <c r="D43">
        <v>1</v>
      </c>
      <c r="E43" t="s">
        <v>175</v>
      </c>
      <c r="F43" t="s">
        <v>36</v>
      </c>
      <c r="G43" t="b">
        <v>0</v>
      </c>
      <c r="H43" t="b">
        <v>1</v>
      </c>
      <c r="I43" t="b">
        <v>1</v>
      </c>
      <c r="J43">
        <v>0</v>
      </c>
      <c r="K43" t="b">
        <v>1</v>
      </c>
      <c r="L43" t="b">
        <v>0</v>
      </c>
      <c r="M43">
        <v>2017</v>
      </c>
      <c r="N43">
        <v>3</v>
      </c>
      <c r="O43" t="b">
        <v>1</v>
      </c>
      <c r="P43" t="b">
        <v>1</v>
      </c>
      <c r="Q43" t="b">
        <v>1</v>
      </c>
      <c r="R43">
        <v>0.02</v>
      </c>
      <c r="S43" t="s">
        <v>4</v>
      </c>
      <c r="T43" t="b">
        <v>1</v>
      </c>
      <c r="U43" t="b">
        <v>1</v>
      </c>
      <c r="V43" t="s">
        <v>28</v>
      </c>
      <c r="W43" t="s">
        <v>64</v>
      </c>
      <c r="X43">
        <v>24</v>
      </c>
      <c r="Y43">
        <v>3.5000000000000003E-2</v>
      </c>
      <c r="Z43">
        <v>10</v>
      </c>
      <c r="AA43">
        <v>0</v>
      </c>
      <c r="AB43" t="s">
        <v>37</v>
      </c>
      <c r="AC43" t="s">
        <v>48</v>
      </c>
      <c r="AD43" t="s">
        <v>21</v>
      </c>
      <c r="AE43">
        <v>7.2499999999999995E-2</v>
      </c>
      <c r="AF43">
        <v>6.9699999999999998E-2</v>
      </c>
      <c r="AG43" s="7">
        <v>0.12</v>
      </c>
      <c r="AH43" t="s">
        <v>47</v>
      </c>
      <c r="AI43" t="s">
        <v>47</v>
      </c>
      <c r="AJ43">
        <v>0.499</v>
      </c>
      <c r="AK43">
        <v>0.57299999999999995</v>
      </c>
      <c r="AL43" s="27">
        <v>48971933106</v>
      </c>
      <c r="AM43">
        <v>56234303948</v>
      </c>
    </row>
    <row r="44" spans="1:39" x14ac:dyDescent="0.25">
      <c r="A44" t="s">
        <v>150</v>
      </c>
      <c r="B44" t="s">
        <v>21</v>
      </c>
      <c r="C44">
        <v>1</v>
      </c>
      <c r="D44">
        <v>1</v>
      </c>
      <c r="E44" t="s">
        <v>152</v>
      </c>
      <c r="F44" t="s">
        <v>36</v>
      </c>
      <c r="G44" t="b">
        <v>0</v>
      </c>
      <c r="H44" t="b">
        <v>1</v>
      </c>
      <c r="I44" t="b">
        <v>1</v>
      </c>
      <c r="J44">
        <v>0</v>
      </c>
      <c r="K44" t="b">
        <v>1</v>
      </c>
      <c r="L44" t="b">
        <v>0</v>
      </c>
      <c r="M44">
        <v>2017</v>
      </c>
      <c r="N44">
        <v>3</v>
      </c>
      <c r="O44" t="b">
        <v>1</v>
      </c>
      <c r="P44" t="b">
        <v>1</v>
      </c>
      <c r="Q44" t="b">
        <v>1</v>
      </c>
      <c r="R44">
        <v>0.02</v>
      </c>
      <c r="S44" t="s">
        <v>4</v>
      </c>
      <c r="T44" t="b">
        <v>1</v>
      </c>
      <c r="U44" t="b">
        <v>1</v>
      </c>
      <c r="V44" t="s">
        <v>28</v>
      </c>
      <c r="W44" t="s">
        <v>64</v>
      </c>
      <c r="X44">
        <v>24</v>
      </c>
      <c r="Y44">
        <v>3.5000000000000003E-2</v>
      </c>
      <c r="Z44">
        <v>10</v>
      </c>
      <c r="AA44">
        <v>0</v>
      </c>
      <c r="AB44" t="s">
        <v>37</v>
      </c>
      <c r="AC44" t="s">
        <v>48</v>
      </c>
      <c r="AD44" t="s">
        <v>21</v>
      </c>
      <c r="AE44">
        <v>6.25E-2</v>
      </c>
      <c r="AF44">
        <v>6.9699999999999998E-2</v>
      </c>
      <c r="AG44" s="7">
        <v>0.12</v>
      </c>
      <c r="AH44" t="s">
        <v>142</v>
      </c>
      <c r="AI44" t="s">
        <v>141</v>
      </c>
      <c r="AJ44">
        <v>0.499</v>
      </c>
      <c r="AK44">
        <v>0.57299999999999995</v>
      </c>
      <c r="AL44" s="27">
        <v>48971933106</v>
      </c>
      <c r="AM44">
        <v>56234303948</v>
      </c>
    </row>
    <row r="45" spans="1:39" x14ac:dyDescent="0.25">
      <c r="AG45" s="7"/>
      <c r="AL45" s="27"/>
    </row>
    <row r="46" spans="1:39" x14ac:dyDescent="0.25">
      <c r="A46" t="s">
        <v>182</v>
      </c>
      <c r="B46" t="s">
        <v>21</v>
      </c>
      <c r="C46">
        <v>1</v>
      </c>
      <c r="D46">
        <v>1</v>
      </c>
      <c r="E46" t="s">
        <v>180</v>
      </c>
      <c r="F46" t="s">
        <v>36</v>
      </c>
      <c r="G46" t="b">
        <v>0</v>
      </c>
      <c r="H46" t="b">
        <v>1</v>
      </c>
      <c r="I46" t="b">
        <v>1</v>
      </c>
      <c r="J46">
        <v>0</v>
      </c>
      <c r="K46" t="b">
        <v>1</v>
      </c>
      <c r="L46" t="b">
        <v>1</v>
      </c>
      <c r="M46">
        <v>2017</v>
      </c>
      <c r="N46">
        <v>3</v>
      </c>
      <c r="O46" t="b">
        <v>1</v>
      </c>
      <c r="P46" t="b">
        <v>1</v>
      </c>
      <c r="Q46" t="b">
        <v>1</v>
      </c>
      <c r="R46">
        <v>0.02</v>
      </c>
      <c r="S46" t="s">
        <v>4</v>
      </c>
      <c r="T46" t="b">
        <v>1</v>
      </c>
      <c r="U46" t="b">
        <v>1</v>
      </c>
      <c r="V46" t="s">
        <v>28</v>
      </c>
      <c r="W46" t="s">
        <v>64</v>
      </c>
      <c r="X46">
        <v>24</v>
      </c>
      <c r="Y46">
        <v>3.5000000000000003E-2</v>
      </c>
      <c r="Z46">
        <v>10</v>
      </c>
      <c r="AA46">
        <v>0</v>
      </c>
      <c r="AB46" t="s">
        <v>37</v>
      </c>
      <c r="AC46" t="s">
        <v>48</v>
      </c>
      <c r="AD46" t="s">
        <v>21</v>
      </c>
      <c r="AE46">
        <v>7.2499999999999995E-2</v>
      </c>
      <c r="AF46">
        <v>7.9699999999999993E-2</v>
      </c>
      <c r="AG46" s="7">
        <v>0.12</v>
      </c>
      <c r="AH46" t="s">
        <v>47</v>
      </c>
      <c r="AI46" t="s">
        <v>47</v>
      </c>
      <c r="AJ46">
        <v>0.499</v>
      </c>
      <c r="AK46">
        <v>0.57299999999999995</v>
      </c>
      <c r="AL46" s="27">
        <v>48971933106</v>
      </c>
      <c r="AM46">
        <v>56234303948</v>
      </c>
    </row>
    <row r="47" spans="1:39" x14ac:dyDescent="0.25">
      <c r="A47" t="s">
        <v>179</v>
      </c>
      <c r="B47" t="s">
        <v>21</v>
      </c>
      <c r="C47">
        <v>1</v>
      </c>
      <c r="D47">
        <v>1</v>
      </c>
      <c r="E47" t="s">
        <v>180</v>
      </c>
      <c r="F47" t="s">
        <v>36</v>
      </c>
      <c r="G47" t="b">
        <v>0</v>
      </c>
      <c r="H47" t="b">
        <v>1</v>
      </c>
      <c r="I47" t="b">
        <v>1</v>
      </c>
      <c r="J47">
        <v>0</v>
      </c>
      <c r="K47" t="b">
        <v>1</v>
      </c>
      <c r="L47" t="b">
        <v>1</v>
      </c>
      <c r="M47">
        <v>2017</v>
      </c>
      <c r="N47">
        <v>3</v>
      </c>
      <c r="O47" t="b">
        <v>1</v>
      </c>
      <c r="P47" t="b">
        <v>1</v>
      </c>
      <c r="Q47" t="b">
        <v>1</v>
      </c>
      <c r="R47">
        <v>0.02</v>
      </c>
      <c r="S47" t="s">
        <v>4</v>
      </c>
      <c r="T47" t="b">
        <v>1</v>
      </c>
      <c r="U47" t="b">
        <v>1</v>
      </c>
      <c r="V47" t="s">
        <v>28</v>
      </c>
      <c r="W47" t="s">
        <v>64</v>
      </c>
      <c r="X47">
        <v>24</v>
      </c>
      <c r="Y47">
        <v>3.5000000000000003E-2</v>
      </c>
      <c r="Z47">
        <v>10</v>
      </c>
      <c r="AA47">
        <v>0</v>
      </c>
      <c r="AB47" t="s">
        <v>37</v>
      </c>
      <c r="AC47" t="s">
        <v>48</v>
      </c>
      <c r="AD47" t="s">
        <v>21</v>
      </c>
      <c r="AE47">
        <v>7.2499999999999995E-2</v>
      </c>
      <c r="AF47">
        <v>6.9699999999999998E-2</v>
      </c>
      <c r="AG47" s="7">
        <v>0.12</v>
      </c>
      <c r="AH47" t="s">
        <v>47</v>
      </c>
      <c r="AI47" t="s">
        <v>47</v>
      </c>
      <c r="AJ47">
        <v>0.499</v>
      </c>
      <c r="AK47">
        <v>0.57299999999999995</v>
      </c>
      <c r="AL47" s="27">
        <v>48971933106</v>
      </c>
      <c r="AM47">
        <v>56234303948</v>
      </c>
    </row>
    <row r="49" spans="1:39" x14ac:dyDescent="0.25">
      <c r="A49" t="s">
        <v>170</v>
      </c>
      <c r="B49" t="s">
        <v>21</v>
      </c>
      <c r="C49">
        <v>1</v>
      </c>
      <c r="D49">
        <v>1</v>
      </c>
      <c r="E49" t="s">
        <v>177</v>
      </c>
      <c r="F49" t="s">
        <v>36</v>
      </c>
      <c r="G49" t="b">
        <v>0</v>
      </c>
      <c r="H49" t="b">
        <v>1</v>
      </c>
      <c r="I49" t="b">
        <v>1</v>
      </c>
      <c r="J49">
        <v>0</v>
      </c>
      <c r="K49" t="b">
        <v>1</v>
      </c>
      <c r="L49" t="b">
        <v>0</v>
      </c>
      <c r="M49">
        <v>2017</v>
      </c>
      <c r="N49">
        <v>4</v>
      </c>
      <c r="O49" t="b">
        <v>1</v>
      </c>
      <c r="P49" t="b">
        <v>1</v>
      </c>
      <c r="Q49" t="b">
        <v>1</v>
      </c>
      <c r="R49">
        <v>0.02</v>
      </c>
      <c r="S49" t="s">
        <v>4</v>
      </c>
      <c r="T49" t="b">
        <v>1</v>
      </c>
      <c r="U49" t="b">
        <v>1</v>
      </c>
      <c r="V49" t="s">
        <v>28</v>
      </c>
      <c r="W49" t="s">
        <v>64</v>
      </c>
      <c r="X49">
        <v>24</v>
      </c>
      <c r="Y49">
        <v>3.5000000000000003E-2</v>
      </c>
      <c r="Z49">
        <v>10</v>
      </c>
      <c r="AA49">
        <v>0</v>
      </c>
      <c r="AB49" t="s">
        <v>37</v>
      </c>
      <c r="AC49" t="s">
        <v>48</v>
      </c>
      <c r="AD49" t="s">
        <v>21</v>
      </c>
      <c r="AE49">
        <v>7.2499999999999995E-2</v>
      </c>
      <c r="AF49">
        <v>7.9699999999999993E-2</v>
      </c>
      <c r="AG49" s="7">
        <v>0.12</v>
      </c>
      <c r="AH49" t="s">
        <v>47</v>
      </c>
      <c r="AI49" t="s">
        <v>47</v>
      </c>
      <c r="AJ49">
        <v>0.499</v>
      </c>
      <c r="AK49">
        <v>0.57299999999999995</v>
      </c>
      <c r="AL49" s="27">
        <v>48971933106</v>
      </c>
      <c r="AM49">
        <v>56234303948</v>
      </c>
    </row>
    <row r="50" spans="1:39" x14ac:dyDescent="0.25">
      <c r="A50" t="s">
        <v>171</v>
      </c>
      <c r="B50" t="s">
        <v>21</v>
      </c>
      <c r="C50">
        <v>1</v>
      </c>
      <c r="D50">
        <v>1</v>
      </c>
      <c r="E50" t="s">
        <v>174</v>
      </c>
      <c r="F50" t="s">
        <v>36</v>
      </c>
      <c r="G50" t="b">
        <v>0</v>
      </c>
      <c r="H50" t="b">
        <v>1</v>
      </c>
      <c r="I50" t="b">
        <v>1</v>
      </c>
      <c r="J50">
        <v>0</v>
      </c>
      <c r="K50" t="b">
        <v>1</v>
      </c>
      <c r="L50" t="b">
        <v>0</v>
      </c>
      <c r="M50">
        <v>2017</v>
      </c>
      <c r="N50">
        <v>4</v>
      </c>
      <c r="O50" t="b">
        <v>1</v>
      </c>
      <c r="P50" t="b">
        <v>1</v>
      </c>
      <c r="Q50" t="b">
        <v>1</v>
      </c>
      <c r="R50">
        <v>0.02</v>
      </c>
      <c r="S50" t="s">
        <v>4</v>
      </c>
      <c r="T50" t="b">
        <v>1</v>
      </c>
      <c r="U50" t="b">
        <v>1</v>
      </c>
      <c r="V50" t="s">
        <v>28</v>
      </c>
      <c r="W50" t="s">
        <v>64</v>
      </c>
      <c r="X50">
        <v>24</v>
      </c>
      <c r="Y50">
        <v>3.5000000000000003E-2</v>
      </c>
      <c r="Z50">
        <v>10</v>
      </c>
      <c r="AA50">
        <v>0</v>
      </c>
      <c r="AB50" t="s">
        <v>37</v>
      </c>
      <c r="AC50" t="s">
        <v>48</v>
      </c>
      <c r="AD50" t="s">
        <v>21</v>
      </c>
      <c r="AE50">
        <v>7.2499999999999995E-2</v>
      </c>
      <c r="AF50">
        <v>6.9699999999999998E-2</v>
      </c>
      <c r="AG50" s="7">
        <v>0.12</v>
      </c>
      <c r="AH50" t="s">
        <v>47</v>
      </c>
      <c r="AI50" t="s">
        <v>47</v>
      </c>
      <c r="AJ50">
        <v>0.499</v>
      </c>
      <c r="AK50">
        <v>0.57299999999999995</v>
      </c>
      <c r="AL50" s="27">
        <v>48971933106</v>
      </c>
      <c r="AM50">
        <v>56234303948</v>
      </c>
    </row>
    <row r="51" spans="1:39" x14ac:dyDescent="0.25">
      <c r="A51" t="s">
        <v>172</v>
      </c>
      <c r="B51" t="s">
        <v>21</v>
      </c>
      <c r="C51">
        <v>1</v>
      </c>
      <c r="D51">
        <v>1</v>
      </c>
      <c r="E51" t="s">
        <v>173</v>
      </c>
      <c r="F51" t="s">
        <v>36</v>
      </c>
      <c r="G51" t="b">
        <v>0</v>
      </c>
      <c r="H51" t="b">
        <v>1</v>
      </c>
      <c r="I51" t="b">
        <v>1</v>
      </c>
      <c r="J51">
        <v>0</v>
      </c>
      <c r="K51" t="b">
        <v>1</v>
      </c>
      <c r="L51" t="b">
        <v>0</v>
      </c>
      <c r="M51">
        <v>2017</v>
      </c>
      <c r="N51">
        <v>4</v>
      </c>
      <c r="O51" t="b">
        <v>1</v>
      </c>
      <c r="P51" t="b">
        <v>1</v>
      </c>
      <c r="Q51" t="b">
        <v>1</v>
      </c>
      <c r="R51">
        <v>0.02</v>
      </c>
      <c r="S51" t="s">
        <v>4</v>
      </c>
      <c r="T51" t="b">
        <v>1</v>
      </c>
      <c r="U51" t="b">
        <v>1</v>
      </c>
      <c r="V51" t="s">
        <v>28</v>
      </c>
      <c r="W51" t="s">
        <v>64</v>
      </c>
      <c r="X51">
        <v>24</v>
      </c>
      <c r="Y51">
        <v>3.5000000000000003E-2</v>
      </c>
      <c r="Z51">
        <v>10</v>
      </c>
      <c r="AA51">
        <v>0</v>
      </c>
      <c r="AB51" t="s">
        <v>37</v>
      </c>
      <c r="AC51" t="s">
        <v>48</v>
      </c>
      <c r="AD51" t="s">
        <v>21</v>
      </c>
      <c r="AE51">
        <v>6.25E-2</v>
      </c>
      <c r="AF51">
        <v>6.9699999999999998E-2</v>
      </c>
      <c r="AG51" s="7">
        <v>0.12</v>
      </c>
      <c r="AH51" t="s">
        <v>142</v>
      </c>
      <c r="AI51" t="s">
        <v>141</v>
      </c>
      <c r="AJ51">
        <v>0.499</v>
      </c>
      <c r="AK51">
        <v>0.57299999999999995</v>
      </c>
      <c r="AL51" s="27">
        <v>48971933106</v>
      </c>
      <c r="AM51">
        <v>56234303948</v>
      </c>
    </row>
    <row r="52" spans="1:39" x14ac:dyDescent="0.25">
      <c r="AG52" s="7"/>
      <c r="AL52" s="27"/>
    </row>
    <row r="53" spans="1:39" x14ac:dyDescent="0.25">
      <c r="A53" t="s">
        <v>183</v>
      </c>
      <c r="B53" t="s">
        <v>21</v>
      </c>
      <c r="C53">
        <v>1</v>
      </c>
      <c r="D53">
        <v>1</v>
      </c>
      <c r="E53" t="s">
        <v>180</v>
      </c>
      <c r="F53" t="s">
        <v>36</v>
      </c>
      <c r="G53" t="b">
        <v>0</v>
      </c>
      <c r="H53" t="b">
        <v>1</v>
      </c>
      <c r="I53" t="b">
        <v>1</v>
      </c>
      <c r="J53">
        <v>0</v>
      </c>
      <c r="K53" t="b">
        <v>1</v>
      </c>
      <c r="L53" t="b">
        <v>1</v>
      </c>
      <c r="M53">
        <v>2017</v>
      </c>
      <c r="N53">
        <v>4</v>
      </c>
      <c r="O53" t="b">
        <v>1</v>
      </c>
      <c r="P53" t="b">
        <v>1</v>
      </c>
      <c r="Q53" t="b">
        <v>1</v>
      </c>
      <c r="R53">
        <v>0.02</v>
      </c>
      <c r="S53" t="s">
        <v>4</v>
      </c>
      <c r="T53" t="b">
        <v>1</v>
      </c>
      <c r="U53" t="b">
        <v>1</v>
      </c>
      <c r="V53" t="s">
        <v>28</v>
      </c>
      <c r="W53" t="s">
        <v>64</v>
      </c>
      <c r="X53">
        <v>24</v>
      </c>
      <c r="Y53">
        <v>3.5000000000000003E-2</v>
      </c>
      <c r="Z53">
        <v>10</v>
      </c>
      <c r="AA53">
        <v>0</v>
      </c>
      <c r="AB53" t="s">
        <v>37</v>
      </c>
      <c r="AC53" t="s">
        <v>48</v>
      </c>
      <c r="AD53" t="s">
        <v>21</v>
      </c>
      <c r="AE53">
        <v>7.2499999999999995E-2</v>
      </c>
      <c r="AF53">
        <v>7.9699999999999993E-2</v>
      </c>
      <c r="AG53" s="7">
        <v>0.12</v>
      </c>
      <c r="AH53" t="s">
        <v>47</v>
      </c>
      <c r="AI53" t="s">
        <v>47</v>
      </c>
      <c r="AJ53">
        <v>0.499</v>
      </c>
      <c r="AK53">
        <v>0.57299999999999995</v>
      </c>
      <c r="AL53" s="27">
        <v>48971933106</v>
      </c>
      <c r="AM53">
        <v>56234303948</v>
      </c>
    </row>
    <row r="54" spans="1:39" x14ac:dyDescent="0.25">
      <c r="A54" t="s">
        <v>181</v>
      </c>
      <c r="B54" t="s">
        <v>21</v>
      </c>
      <c r="C54">
        <v>1</v>
      </c>
      <c r="D54">
        <v>1</v>
      </c>
      <c r="E54" t="s">
        <v>180</v>
      </c>
      <c r="F54" t="s">
        <v>36</v>
      </c>
      <c r="G54" t="b">
        <v>0</v>
      </c>
      <c r="H54" t="b">
        <v>1</v>
      </c>
      <c r="I54" t="b">
        <v>1</v>
      </c>
      <c r="J54">
        <v>0</v>
      </c>
      <c r="K54" t="b">
        <v>1</v>
      </c>
      <c r="L54" t="b">
        <v>1</v>
      </c>
      <c r="M54">
        <v>2017</v>
      </c>
      <c r="N54">
        <v>4</v>
      </c>
      <c r="O54" t="b">
        <v>1</v>
      </c>
      <c r="P54" t="b">
        <v>1</v>
      </c>
      <c r="Q54" t="b">
        <v>1</v>
      </c>
      <c r="R54">
        <v>0.02</v>
      </c>
      <c r="S54" t="s">
        <v>4</v>
      </c>
      <c r="T54" t="b">
        <v>1</v>
      </c>
      <c r="U54" t="b">
        <v>1</v>
      </c>
      <c r="V54" t="s">
        <v>28</v>
      </c>
      <c r="W54" t="s">
        <v>64</v>
      </c>
      <c r="X54">
        <v>24</v>
      </c>
      <c r="Y54">
        <v>3.5000000000000003E-2</v>
      </c>
      <c r="Z54">
        <v>10</v>
      </c>
      <c r="AA54">
        <v>0</v>
      </c>
      <c r="AB54" t="s">
        <v>37</v>
      </c>
      <c r="AC54" t="s">
        <v>48</v>
      </c>
      <c r="AD54" t="s">
        <v>21</v>
      </c>
      <c r="AE54">
        <v>7.2499999999999995E-2</v>
      </c>
      <c r="AF54">
        <v>6.9699999999999998E-2</v>
      </c>
      <c r="AG54" s="7">
        <v>0.12</v>
      </c>
      <c r="AH54" t="s">
        <v>47</v>
      </c>
      <c r="AI54" t="s">
        <v>47</v>
      </c>
      <c r="AJ54">
        <v>0.499</v>
      </c>
      <c r="AK54">
        <v>0.57299999999999995</v>
      </c>
      <c r="AL54" s="27">
        <v>48971933106</v>
      </c>
      <c r="AM54">
        <v>56234303948</v>
      </c>
    </row>
    <row r="55" spans="1:39" x14ac:dyDescent="0.25">
      <c r="A55" t="s">
        <v>184</v>
      </c>
      <c r="B55" t="s">
        <v>21</v>
      </c>
      <c r="C55">
        <v>1</v>
      </c>
      <c r="D55">
        <v>1</v>
      </c>
      <c r="E55" t="s">
        <v>185</v>
      </c>
      <c r="F55" t="s">
        <v>36</v>
      </c>
      <c r="G55" t="b">
        <v>1</v>
      </c>
      <c r="H55" t="b">
        <v>1</v>
      </c>
      <c r="I55" t="b">
        <v>1</v>
      </c>
      <c r="J55">
        <v>0</v>
      </c>
      <c r="K55" t="b">
        <v>1</v>
      </c>
      <c r="L55" t="b">
        <v>1</v>
      </c>
      <c r="M55">
        <v>2017</v>
      </c>
      <c r="N55">
        <v>4</v>
      </c>
      <c r="O55" t="b">
        <v>1</v>
      </c>
      <c r="P55" t="b">
        <v>1</v>
      </c>
      <c r="Q55" t="b">
        <v>1</v>
      </c>
      <c r="R55">
        <v>0.02</v>
      </c>
      <c r="S55" t="s">
        <v>4</v>
      </c>
      <c r="T55" t="b">
        <v>1</v>
      </c>
      <c r="U55" t="b">
        <v>1</v>
      </c>
      <c r="V55" t="s">
        <v>28</v>
      </c>
      <c r="W55" t="s">
        <v>64</v>
      </c>
      <c r="X55">
        <v>24</v>
      </c>
      <c r="Y55">
        <v>3.5000000000000003E-2</v>
      </c>
      <c r="Z55">
        <v>10</v>
      </c>
      <c r="AA55">
        <v>0</v>
      </c>
      <c r="AB55" t="s">
        <v>37</v>
      </c>
      <c r="AC55" t="s">
        <v>48</v>
      </c>
      <c r="AD55" t="s">
        <v>21</v>
      </c>
      <c r="AE55">
        <v>7.2499999999999995E-2</v>
      </c>
      <c r="AF55">
        <v>7.9699999999999993E-2</v>
      </c>
      <c r="AG55" s="7">
        <v>0.12</v>
      </c>
      <c r="AH55" t="s">
        <v>142</v>
      </c>
      <c r="AI55" t="s">
        <v>141</v>
      </c>
      <c r="AJ55">
        <v>0.499</v>
      </c>
      <c r="AK55">
        <v>0.57299999999999995</v>
      </c>
      <c r="AL55" s="27">
        <v>48971933106</v>
      </c>
      <c r="AM55">
        <v>56234303948</v>
      </c>
    </row>
    <row r="57" spans="1:39" x14ac:dyDescent="0.25">
      <c r="A57" t="s">
        <v>147</v>
      </c>
      <c r="B57" t="s">
        <v>21</v>
      </c>
      <c r="C57">
        <v>1</v>
      </c>
      <c r="D57">
        <v>1</v>
      </c>
      <c r="E57" t="s">
        <v>136</v>
      </c>
      <c r="F57" t="s">
        <v>36</v>
      </c>
      <c r="G57" t="b">
        <v>0</v>
      </c>
      <c r="H57" t="b">
        <v>1</v>
      </c>
      <c r="I57" t="b">
        <v>1</v>
      </c>
      <c r="J57">
        <v>0</v>
      </c>
      <c r="K57" t="b">
        <v>0</v>
      </c>
      <c r="L57" t="b">
        <v>0</v>
      </c>
      <c r="M57">
        <v>2017</v>
      </c>
      <c r="N57">
        <v>0</v>
      </c>
      <c r="O57" t="b">
        <v>1</v>
      </c>
      <c r="P57" t="b">
        <v>1</v>
      </c>
      <c r="Q57" t="b">
        <v>1</v>
      </c>
      <c r="R57">
        <v>0.02</v>
      </c>
      <c r="S57" t="s">
        <v>4</v>
      </c>
      <c r="T57" t="b">
        <v>1</v>
      </c>
      <c r="U57" t="b">
        <v>1</v>
      </c>
      <c r="V57" t="s">
        <v>28</v>
      </c>
      <c r="W57" t="s">
        <v>64</v>
      </c>
      <c r="X57">
        <v>24</v>
      </c>
      <c r="Y57">
        <v>3.5000000000000003E-2</v>
      </c>
      <c r="Z57">
        <v>10</v>
      </c>
      <c r="AA57">
        <v>0</v>
      </c>
      <c r="AB57" t="s">
        <v>37</v>
      </c>
      <c r="AC57" t="s">
        <v>48</v>
      </c>
      <c r="AD57" t="s">
        <v>21</v>
      </c>
      <c r="AE57">
        <v>7.2499999999999995E-2</v>
      </c>
      <c r="AF57">
        <v>6.9699999999999998E-2</v>
      </c>
      <c r="AG57" s="7">
        <v>0.12</v>
      </c>
      <c r="AH57" t="s">
        <v>47</v>
      </c>
      <c r="AI57" t="s">
        <v>47</v>
      </c>
      <c r="AJ57">
        <v>0.499</v>
      </c>
      <c r="AK57">
        <v>0.57299999999999995</v>
      </c>
      <c r="AL57" s="27">
        <v>48971933106</v>
      </c>
      <c r="AM57">
        <v>56234303948</v>
      </c>
    </row>
    <row r="58" spans="1:39" x14ac:dyDescent="0.25">
      <c r="A58" t="s">
        <v>148</v>
      </c>
      <c r="B58" t="s">
        <v>21</v>
      </c>
      <c r="C58">
        <v>1</v>
      </c>
      <c r="D58">
        <v>1</v>
      </c>
      <c r="E58" t="s">
        <v>137</v>
      </c>
      <c r="F58" t="s">
        <v>36</v>
      </c>
      <c r="G58" t="b">
        <v>0</v>
      </c>
      <c r="H58" t="b">
        <v>1</v>
      </c>
      <c r="I58" t="b">
        <v>1</v>
      </c>
      <c r="J58">
        <v>0</v>
      </c>
      <c r="K58" t="b">
        <v>0</v>
      </c>
      <c r="L58" t="b">
        <v>0</v>
      </c>
      <c r="M58">
        <v>2017</v>
      </c>
      <c r="N58">
        <v>0</v>
      </c>
      <c r="O58" t="b">
        <v>1</v>
      </c>
      <c r="P58" t="b">
        <v>1</v>
      </c>
      <c r="Q58" t="b">
        <v>1</v>
      </c>
      <c r="R58">
        <v>0.02</v>
      </c>
      <c r="S58" t="s">
        <v>4</v>
      </c>
      <c r="T58" t="b">
        <v>1</v>
      </c>
      <c r="U58" t="b">
        <v>1</v>
      </c>
      <c r="V58" t="s">
        <v>28</v>
      </c>
      <c r="W58" t="s">
        <v>64</v>
      </c>
      <c r="X58">
        <v>24</v>
      </c>
      <c r="Y58">
        <v>3.5000000000000003E-2</v>
      </c>
      <c r="Z58">
        <v>10</v>
      </c>
      <c r="AA58">
        <v>0</v>
      </c>
      <c r="AB58" t="s">
        <v>37</v>
      </c>
      <c r="AC58" t="s">
        <v>48</v>
      </c>
      <c r="AD58" t="s">
        <v>21</v>
      </c>
      <c r="AE58">
        <v>6.25E-2</v>
      </c>
      <c r="AF58">
        <v>6.9699999999999998E-2</v>
      </c>
      <c r="AG58" s="7">
        <v>0.12</v>
      </c>
      <c r="AH58" t="s">
        <v>142</v>
      </c>
      <c r="AI58" t="s">
        <v>141</v>
      </c>
      <c r="AJ58">
        <v>0.499</v>
      </c>
      <c r="AK58">
        <v>0.57299999999999995</v>
      </c>
      <c r="AL58" s="27">
        <v>48971933106</v>
      </c>
      <c r="AM58">
        <v>56234303948</v>
      </c>
    </row>
  </sheetData>
  <dataValidations count="2">
    <dataValidation type="list" allowBlank="1" showInputMessage="1" showErrorMessage="1" sqref="H22:I27 G5:G30 H5:I13 H29:I30 G33:I35 H15:I20 G37:I40 G57:G59 H57:I58 G42:I47 G49:I55">
      <formula1>"TRUE, FALSE"</formula1>
    </dataValidation>
    <dataValidation type="list" allowBlank="1" showInputMessage="1" showErrorMessage="1" sqref="AC22:AC27 AC15:AC20 AC5:AC13 AC29:AC30 AC33:AC35 AC57:AC58 AC42:AC47 AC37:AC40 AC49:AC55">
      <formula1>"simple, internal"</formula1>
    </dataValidation>
  </dataValidations>
  <pageMargins left="0.7" right="0.7" top="0.75" bottom="0.75" header="0.3" footer="0.3"/>
  <pageSetup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4"/>
  <sheetViews>
    <sheetView topLeftCell="A19" workbookViewId="0">
      <selection activeCell="F12" sqref="F12"/>
    </sheetView>
  </sheetViews>
  <sheetFormatPr defaultRowHeight="15" x14ac:dyDescent="0.25"/>
  <cols>
    <col min="2" max="2" width="10.85546875" customWidth="1"/>
  </cols>
  <sheetData>
    <row r="3" spans="1:8" x14ac:dyDescent="0.25">
      <c r="A3" t="s">
        <v>30</v>
      </c>
      <c r="B3" s="2" t="s">
        <v>1</v>
      </c>
      <c r="C3" s="2" t="s">
        <v>2</v>
      </c>
      <c r="D3" s="2" t="s">
        <v>3</v>
      </c>
      <c r="E3" s="2" t="s">
        <v>31</v>
      </c>
      <c r="F3" s="2" t="s">
        <v>32</v>
      </c>
      <c r="G3" s="2" t="s">
        <v>33</v>
      </c>
      <c r="H3" s="2" t="s">
        <v>34</v>
      </c>
    </row>
    <row r="4" spans="1:8" x14ac:dyDescent="0.25">
      <c r="A4">
        <v>2016</v>
      </c>
      <c r="B4">
        <v>2000</v>
      </c>
      <c r="C4">
        <v>40</v>
      </c>
      <c r="D4">
        <v>6</v>
      </c>
      <c r="E4">
        <v>20</v>
      </c>
      <c r="F4">
        <v>73</v>
      </c>
      <c r="G4">
        <v>20</v>
      </c>
      <c r="H4">
        <v>115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A36" sqref="A36"/>
    </sheetView>
  </sheetViews>
  <sheetFormatPr defaultRowHeight="15" x14ac:dyDescent="0.25"/>
  <cols>
    <col min="1" max="1" width="20.85546875" customWidth="1"/>
    <col min="2" max="2" width="12.5703125" customWidth="1"/>
    <col min="3" max="3" width="8.5703125" customWidth="1"/>
    <col min="5" max="5" width="13.140625" customWidth="1"/>
    <col min="6" max="6" width="16.28515625" customWidth="1"/>
    <col min="7" max="7" width="38" customWidth="1"/>
  </cols>
  <sheetData>
    <row r="1" spans="1:7" x14ac:dyDescent="0.25">
      <c r="A1" s="1" t="s">
        <v>25</v>
      </c>
      <c r="B1" s="1" t="s">
        <v>17</v>
      </c>
      <c r="C1" s="1" t="s">
        <v>18</v>
      </c>
      <c r="D1" s="1" t="s">
        <v>19</v>
      </c>
      <c r="E1" s="1" t="s">
        <v>20</v>
      </c>
      <c r="F1" s="1" t="s">
        <v>29</v>
      </c>
      <c r="G1" s="1" t="s">
        <v>15</v>
      </c>
    </row>
    <row r="2" spans="1:7" x14ac:dyDescent="0.25">
      <c r="A2" s="1" t="s">
        <v>21</v>
      </c>
      <c r="B2" s="8">
        <v>7.9699999999999993E-2</v>
      </c>
      <c r="C2" s="7">
        <v>0.12</v>
      </c>
      <c r="D2">
        <v>40</v>
      </c>
      <c r="E2" s="8">
        <f>B2-C2^2/2</f>
        <v>7.2499999999999995E-2</v>
      </c>
      <c r="F2" s="26">
        <f>B2 - C2^2/2</f>
        <v>7.2499999999999995E-2</v>
      </c>
      <c r="G2" s="24" t="s">
        <v>106</v>
      </c>
    </row>
    <row r="3" spans="1:7" x14ac:dyDescent="0.25">
      <c r="A3" s="1" t="s">
        <v>22</v>
      </c>
      <c r="B3">
        <v>5.7200000000000001E-2</v>
      </c>
      <c r="C3" s="7">
        <v>0.12</v>
      </c>
      <c r="D3">
        <v>10</v>
      </c>
      <c r="E3">
        <f>B3-C3^2/2</f>
        <v>0.05</v>
      </c>
      <c r="F3" s="26">
        <f t="shared" ref="F3:F6" si="0">B3 - C3^2/2</f>
        <v>0.05</v>
      </c>
      <c r="G3" t="s">
        <v>105</v>
      </c>
    </row>
    <row r="4" spans="1:7" x14ac:dyDescent="0.25">
      <c r="A4" s="1" t="s">
        <v>22</v>
      </c>
      <c r="B4">
        <v>7.22E-2</v>
      </c>
      <c r="C4" s="7">
        <v>0.12</v>
      </c>
      <c r="D4">
        <v>5</v>
      </c>
      <c r="E4">
        <f>B4-C4^2/2</f>
        <v>6.5000000000000002E-2</v>
      </c>
      <c r="F4" s="26">
        <f t="shared" si="0"/>
        <v>6.5000000000000002E-2</v>
      </c>
    </row>
    <row r="5" spans="1:7" x14ac:dyDescent="0.25">
      <c r="A5" s="1" t="s">
        <v>22</v>
      </c>
      <c r="B5">
        <v>7.9699999999999993E-2</v>
      </c>
      <c r="C5" s="7">
        <v>0.12</v>
      </c>
      <c r="D5">
        <v>25</v>
      </c>
      <c r="E5">
        <v>7.2499999999999995E-2</v>
      </c>
      <c r="F5" s="26">
        <f t="shared" si="0"/>
        <v>7.2499999999999995E-2</v>
      </c>
    </row>
    <row r="6" spans="1:7" x14ac:dyDescent="0.25">
      <c r="A6" s="1" t="s">
        <v>23</v>
      </c>
      <c r="B6" s="15">
        <v>8.7291999999999995E-2</v>
      </c>
      <c r="C6" s="16">
        <v>0.17199999999999999</v>
      </c>
      <c r="D6">
        <v>40</v>
      </c>
      <c r="E6" s="14">
        <v>7.2499999999999995E-2</v>
      </c>
      <c r="F6" s="26">
        <f t="shared" si="0"/>
        <v>7.2499999999999995E-2</v>
      </c>
      <c r="G6" t="s">
        <v>91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F66"/>
  <sheetViews>
    <sheetView zoomScaleNormal="100" workbookViewId="0">
      <selection activeCell="C17" sqref="C17"/>
    </sheetView>
  </sheetViews>
  <sheetFormatPr defaultRowHeight="15" x14ac:dyDescent="0.25"/>
  <cols>
    <col min="2" max="2" width="24.42578125" style="10" customWidth="1"/>
    <col min="3" max="3" width="22.5703125" style="10" customWidth="1"/>
    <col min="4" max="4" width="32.28515625" style="10" customWidth="1"/>
    <col min="5" max="5" width="22.5703125" style="10" customWidth="1"/>
    <col min="6" max="6" width="11.140625" customWidth="1"/>
  </cols>
  <sheetData>
    <row r="1" spans="2:6" ht="15.75" thickBot="1" x14ac:dyDescent="0.3">
      <c r="B1" s="10" t="s">
        <v>67</v>
      </c>
    </row>
    <row r="2" spans="2:6" ht="14.25" customHeight="1" thickBot="1" x14ac:dyDescent="0.3">
      <c r="B2" s="11"/>
      <c r="C2" s="11" t="s">
        <v>56</v>
      </c>
      <c r="D2" s="11" t="s">
        <v>57</v>
      </c>
      <c r="E2" s="11" t="s">
        <v>49</v>
      </c>
    </row>
    <row r="3" spans="2:6" ht="15.75" thickBot="1" x14ac:dyDescent="0.3">
      <c r="B3" s="17" t="s">
        <v>50</v>
      </c>
      <c r="C3" s="18">
        <v>61.86</v>
      </c>
      <c r="D3" s="18">
        <v>62.89</v>
      </c>
      <c r="E3" s="19">
        <f>D3/C3</f>
        <v>1.0166505011315874</v>
      </c>
    </row>
    <row r="4" spans="2:6" ht="15.75" thickBot="1" x14ac:dyDescent="0.3">
      <c r="B4" s="17" t="s">
        <v>51</v>
      </c>
      <c r="C4" s="18">
        <v>55.31</v>
      </c>
      <c r="D4" s="18">
        <v>55.38</v>
      </c>
      <c r="E4" s="19">
        <f t="shared" ref="E4:E17" si="0">D4/C4</f>
        <v>1.0012655939251491</v>
      </c>
    </row>
    <row r="5" spans="2:6" ht="15.75" thickBot="1" x14ac:dyDescent="0.3">
      <c r="B5" s="17" t="s">
        <v>130</v>
      </c>
      <c r="C5" s="18">
        <v>1.83</v>
      </c>
      <c r="D5" s="18">
        <v>1.83</v>
      </c>
      <c r="E5" s="19"/>
    </row>
    <row r="6" spans="2:6" ht="15.75" thickBot="1" x14ac:dyDescent="0.3">
      <c r="B6" s="11" t="s">
        <v>53</v>
      </c>
      <c r="C6" s="11">
        <v>42.85</v>
      </c>
      <c r="D6" s="11">
        <v>40.92</v>
      </c>
      <c r="E6" s="12">
        <f>D6/C6</f>
        <v>0.9549591598599767</v>
      </c>
      <c r="F6">
        <f>(D3-D6)/D3</f>
        <v>0.34934011766576561</v>
      </c>
    </row>
    <row r="7" spans="2:6" ht="15.75" thickBot="1" x14ac:dyDescent="0.3">
      <c r="B7" s="11" t="s">
        <v>52</v>
      </c>
      <c r="C7" s="11">
        <f>SUM(C4:C6)</f>
        <v>99.990000000000009</v>
      </c>
      <c r="D7" s="11">
        <f>SUM(D4:D6)</f>
        <v>98.13</v>
      </c>
      <c r="E7" s="12">
        <f t="shared" si="0"/>
        <v>0.98139813981398127</v>
      </c>
    </row>
    <row r="8" spans="2:6" ht="15.75" thickBot="1" x14ac:dyDescent="0.3">
      <c r="B8" s="18" t="s">
        <v>54</v>
      </c>
      <c r="C8" s="18">
        <v>57.39</v>
      </c>
      <c r="D8" s="18">
        <v>56.2</v>
      </c>
      <c r="E8" s="19">
        <f t="shared" si="0"/>
        <v>0.97926468025788471</v>
      </c>
    </row>
    <row r="9" spans="2:6" ht="15.75" thickBot="1" x14ac:dyDescent="0.3">
      <c r="B9" s="18" t="s">
        <v>55</v>
      </c>
      <c r="C9" s="18">
        <v>49.96</v>
      </c>
      <c r="D9" s="18">
        <v>49</v>
      </c>
      <c r="E9" s="19">
        <f t="shared" si="0"/>
        <v>0.98078462770216168</v>
      </c>
    </row>
    <row r="10" spans="2:6" ht="15.75" thickBot="1" x14ac:dyDescent="0.3">
      <c r="B10" s="17" t="s">
        <v>73</v>
      </c>
      <c r="C10" s="18">
        <v>42.7</v>
      </c>
      <c r="D10" s="18">
        <v>41.91</v>
      </c>
      <c r="E10" s="19">
        <f t="shared" si="0"/>
        <v>0.98149882903981245</v>
      </c>
    </row>
    <row r="11" spans="2:6" ht="15.75" thickBot="1" x14ac:dyDescent="0.3">
      <c r="B11" s="17" t="s">
        <v>133</v>
      </c>
      <c r="C11" s="18">
        <f>C22*C12/100</f>
        <v>2.0496276</v>
      </c>
      <c r="D11" s="18">
        <v>2.2067999999999999</v>
      </c>
      <c r="E11" s="19">
        <f t="shared" si="0"/>
        <v>1.0766833936076972</v>
      </c>
    </row>
    <row r="12" spans="2:6" ht="15.75" thickBot="1" x14ac:dyDescent="0.3">
      <c r="B12" s="13" t="s">
        <v>70</v>
      </c>
      <c r="C12" s="11">
        <v>15.24</v>
      </c>
      <c r="D12" s="11"/>
      <c r="E12" s="12">
        <f t="shared" si="0"/>
        <v>0</v>
      </c>
    </row>
    <row r="13" spans="2:6" ht="15.75" thickBot="1" x14ac:dyDescent="0.3">
      <c r="B13" s="11" t="s">
        <v>134</v>
      </c>
      <c r="C13" s="11">
        <f>C22*C14/100</f>
        <v>3.2331395999999999</v>
      </c>
      <c r="D13" s="11">
        <v>3.19</v>
      </c>
      <c r="E13" s="12">
        <f t="shared" si="0"/>
        <v>0.98665705619392374</v>
      </c>
    </row>
    <row r="14" spans="2:6" ht="15.75" thickBot="1" x14ac:dyDescent="0.3">
      <c r="B14" s="11" t="s">
        <v>72</v>
      </c>
      <c r="C14" s="11">
        <v>24.04</v>
      </c>
      <c r="D14" s="11"/>
      <c r="E14" s="12">
        <f t="shared" si="0"/>
        <v>0</v>
      </c>
    </row>
    <row r="15" spans="2:6" ht="15.75" thickBot="1" x14ac:dyDescent="0.3">
      <c r="B15" s="13" t="s">
        <v>71</v>
      </c>
      <c r="C15" s="11">
        <v>7.54</v>
      </c>
      <c r="D15" s="11">
        <v>7.57</v>
      </c>
      <c r="E15" s="12">
        <f t="shared" si="0"/>
        <v>1.0039787798408488</v>
      </c>
    </row>
    <row r="16" spans="2:6" ht="15.75" thickBot="1" x14ac:dyDescent="0.3">
      <c r="B16" s="13" t="s">
        <v>77</v>
      </c>
      <c r="C16" s="11">
        <f>C23*C15/100</f>
        <v>0.96888999999999992</v>
      </c>
      <c r="D16" s="11"/>
      <c r="E16" s="12"/>
    </row>
    <row r="17" spans="2:5" ht="15.75" thickBot="1" x14ac:dyDescent="0.3">
      <c r="B17" s="17" t="s">
        <v>76</v>
      </c>
      <c r="C17" s="18">
        <v>6.36</v>
      </c>
      <c r="D17" s="18">
        <v>6.18</v>
      </c>
      <c r="E17" s="19">
        <f t="shared" si="0"/>
        <v>0.97169811320754707</v>
      </c>
    </row>
    <row r="18" spans="2:5" ht="15.75" thickBot="1" x14ac:dyDescent="0.3">
      <c r="B18" s="18" t="s">
        <v>78</v>
      </c>
      <c r="C18" s="18">
        <v>0.182</v>
      </c>
      <c r="D18" s="18"/>
      <c r="E18" s="20"/>
    </row>
    <row r="19" spans="2:5" x14ac:dyDescent="0.25">
      <c r="B19" s="21" t="s">
        <v>79</v>
      </c>
      <c r="C19" s="21">
        <v>0.25800000000000001</v>
      </c>
      <c r="D19" s="21"/>
      <c r="E19" s="22"/>
    </row>
    <row r="20" spans="2:5" ht="15.75" thickBot="1" x14ac:dyDescent="0.3">
      <c r="B20" s="23" t="s">
        <v>80</v>
      </c>
      <c r="C20" s="23">
        <f>3.2+2+0.687</f>
        <v>5.8870000000000005</v>
      </c>
      <c r="D20" s="23"/>
      <c r="E20" s="23"/>
    </row>
    <row r="21" spans="2:5" ht="15.75" thickBot="1" x14ac:dyDescent="0.3">
      <c r="B21" s="23" t="s">
        <v>131</v>
      </c>
      <c r="C21" s="23">
        <v>5.67</v>
      </c>
      <c r="D21" s="18">
        <v>5.49</v>
      </c>
      <c r="E21" s="19">
        <f t="shared" ref="E21" si="1">D21/C21</f>
        <v>0.96825396825396826</v>
      </c>
    </row>
    <row r="22" spans="2:5" ht="15.75" thickBot="1" x14ac:dyDescent="0.3">
      <c r="B22" s="11" t="s">
        <v>132</v>
      </c>
      <c r="C22" s="11">
        <v>13.449</v>
      </c>
      <c r="D22" s="11"/>
      <c r="E22" s="12">
        <f>D22/C22</f>
        <v>0</v>
      </c>
    </row>
    <row r="23" spans="2:5" ht="15.75" thickBot="1" x14ac:dyDescent="0.3">
      <c r="B23" s="11" t="s">
        <v>75</v>
      </c>
      <c r="C23" s="11">
        <v>12.85</v>
      </c>
      <c r="D23" s="11">
        <v>12.92</v>
      </c>
      <c r="E23" s="12">
        <f>D23/C23</f>
        <v>1.0054474708171206</v>
      </c>
    </row>
    <row r="43" spans="2:2" x14ac:dyDescent="0.25">
      <c r="B43" s="10">
        <f>49956.6/100114</f>
        <v>0.49899714325668737</v>
      </c>
    </row>
    <row r="57" spans="4:4" x14ac:dyDescent="0.25">
      <c r="D57" s="10">
        <f>(64.7-41.8)/64.7</f>
        <v>0.35394126738794446</v>
      </c>
    </row>
    <row r="60" spans="4:4" x14ac:dyDescent="0.25">
      <c r="D60" s="10">
        <f>(2.187 - 0.979 + 3.1)/12.92</f>
        <v>0.33343653250773991</v>
      </c>
    </row>
    <row r="66" spans="4:4" x14ac:dyDescent="0.25">
      <c r="D66" s="10">
        <f>33.3/31.7</f>
        <v>1.0504731861198737</v>
      </c>
    </row>
  </sheetData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E21"/>
  <sheetViews>
    <sheetView workbookViewId="0">
      <selection activeCell="D11" sqref="D11"/>
    </sheetView>
  </sheetViews>
  <sheetFormatPr defaultRowHeight="15" x14ac:dyDescent="0.25"/>
  <cols>
    <col min="2" max="2" width="24.42578125" style="10" bestFit="1" customWidth="1"/>
    <col min="3" max="3" width="22.5703125" style="10" customWidth="1"/>
    <col min="4" max="4" width="32.28515625" style="10" customWidth="1"/>
    <col min="5" max="5" width="22.5703125" style="10" customWidth="1"/>
    <col min="6" max="6" width="11.140625" customWidth="1"/>
  </cols>
  <sheetData>
    <row r="1" spans="2:5" ht="15.75" thickBot="1" x14ac:dyDescent="0.3">
      <c r="B1" s="10" t="s">
        <v>67</v>
      </c>
    </row>
    <row r="2" spans="2:5" ht="14.25" customHeight="1" thickBot="1" x14ac:dyDescent="0.3">
      <c r="B2" s="11"/>
      <c r="C2" s="11" t="s">
        <v>56</v>
      </c>
      <c r="D2" s="11" t="s">
        <v>57</v>
      </c>
      <c r="E2" s="11" t="s">
        <v>49</v>
      </c>
    </row>
    <row r="3" spans="2:5" ht="15.75" thickBot="1" x14ac:dyDescent="0.3">
      <c r="B3" s="17" t="s">
        <v>50</v>
      </c>
      <c r="C3" s="18">
        <v>61.13</v>
      </c>
      <c r="D3" s="18">
        <v>60</v>
      </c>
      <c r="E3" s="19">
        <f>D3/C3</f>
        <v>0.98151480451496809</v>
      </c>
    </row>
    <row r="4" spans="2:5" ht="15.75" thickBot="1" x14ac:dyDescent="0.3">
      <c r="B4" s="17" t="s">
        <v>51</v>
      </c>
      <c r="C4" s="18">
        <v>52.74</v>
      </c>
      <c r="D4" s="18">
        <f>D7-D6</f>
        <v>52.900000000000006</v>
      </c>
      <c r="E4" s="19">
        <f t="shared" ref="E4:E16" si="0">D4/C4</f>
        <v>1.0030337504740237</v>
      </c>
    </row>
    <row r="5" spans="2:5" ht="15.75" thickBot="1" x14ac:dyDescent="0.3">
      <c r="B5" s="17" t="s">
        <v>68</v>
      </c>
      <c r="C5" s="18">
        <v>1.61</v>
      </c>
      <c r="D5" s="18"/>
      <c r="E5" s="19"/>
    </row>
    <row r="6" spans="2:5" ht="15.75" thickBot="1" x14ac:dyDescent="0.3">
      <c r="B6" s="11" t="s">
        <v>53</v>
      </c>
      <c r="C6" s="11">
        <v>40.200000000000003</v>
      </c>
      <c r="D6" s="11">
        <v>39</v>
      </c>
      <c r="E6" s="12">
        <f>D6/C6</f>
        <v>0.9701492537313432</v>
      </c>
    </row>
    <row r="7" spans="2:5" ht="15.75" thickBot="1" x14ac:dyDescent="0.3">
      <c r="B7" s="11" t="s">
        <v>52</v>
      </c>
      <c r="C7" s="11">
        <f>SUM(C4:C6)</f>
        <v>94.550000000000011</v>
      </c>
      <c r="D7" s="11">
        <v>91.9</v>
      </c>
      <c r="E7" s="12">
        <f t="shared" si="0"/>
        <v>0.97197250132205182</v>
      </c>
    </row>
    <row r="8" spans="2:5" ht="15.75" thickBot="1" x14ac:dyDescent="0.3">
      <c r="B8" s="18" t="s">
        <v>54</v>
      </c>
      <c r="C8" s="18">
        <v>57.36</v>
      </c>
      <c r="D8" s="18">
        <v>55.7</v>
      </c>
      <c r="E8" s="19">
        <f t="shared" si="0"/>
        <v>0.97105997210599726</v>
      </c>
    </row>
    <row r="9" spans="2:5" ht="15.75" thickBot="1" x14ac:dyDescent="0.3">
      <c r="B9" s="18" t="s">
        <v>55</v>
      </c>
      <c r="C9" s="18">
        <f>C7*0.546</f>
        <v>51.624300000000012</v>
      </c>
      <c r="D9" s="18">
        <v>50.2</v>
      </c>
      <c r="E9" s="19">
        <f t="shared" si="0"/>
        <v>0.9724102796551235</v>
      </c>
    </row>
    <row r="10" spans="2:5" ht="15.75" thickBot="1" x14ac:dyDescent="0.3">
      <c r="B10" s="17" t="s">
        <v>73</v>
      </c>
      <c r="C10" s="18">
        <v>37.35</v>
      </c>
      <c r="D10" s="18">
        <v>36.200000000000003</v>
      </c>
      <c r="E10" s="19">
        <f t="shared" si="0"/>
        <v>0.9692101740294512</v>
      </c>
    </row>
    <row r="11" spans="2:5" ht="15.75" thickBot="1" x14ac:dyDescent="0.3">
      <c r="B11" s="13" t="s">
        <v>70</v>
      </c>
      <c r="C11" s="11">
        <v>15.83</v>
      </c>
      <c r="D11" s="11">
        <v>16.600000000000001</v>
      </c>
      <c r="E11" s="12">
        <f t="shared" si="0"/>
        <v>1.0486418193303855</v>
      </c>
    </row>
    <row r="12" spans="2:5" ht="15.75" thickBot="1" x14ac:dyDescent="0.3">
      <c r="B12" s="11" t="s">
        <v>69</v>
      </c>
      <c r="C12" s="11">
        <v>2.83</v>
      </c>
      <c r="D12" s="11">
        <v>2.75</v>
      </c>
      <c r="E12" s="12">
        <f t="shared" si="0"/>
        <v>0.9717314487632509</v>
      </c>
    </row>
    <row r="13" spans="2:5" ht="15.75" thickBot="1" x14ac:dyDescent="0.3">
      <c r="B13" s="11" t="s">
        <v>72</v>
      </c>
      <c r="C13" s="11">
        <v>20</v>
      </c>
      <c r="D13" s="11">
        <v>21.6</v>
      </c>
      <c r="E13" s="12">
        <f t="shared" si="0"/>
        <v>1.08</v>
      </c>
    </row>
    <row r="14" spans="2:5" ht="15.75" thickBot="1" x14ac:dyDescent="0.3">
      <c r="B14" s="13" t="s">
        <v>71</v>
      </c>
      <c r="C14" s="11">
        <v>7.49</v>
      </c>
      <c r="D14" s="11">
        <v>7.56</v>
      </c>
      <c r="E14" s="12">
        <f t="shared" si="0"/>
        <v>1.0093457943925233</v>
      </c>
    </row>
    <row r="15" spans="2:5" ht="15.75" thickBot="1" x14ac:dyDescent="0.3">
      <c r="B15" s="13" t="s">
        <v>77</v>
      </c>
      <c r="C15" s="11"/>
      <c r="D15" s="11"/>
      <c r="E15" s="12"/>
    </row>
    <row r="16" spans="2:5" ht="15.75" thickBot="1" x14ac:dyDescent="0.3">
      <c r="B16" s="17" t="s">
        <v>76</v>
      </c>
      <c r="C16" s="18">
        <v>6.2</v>
      </c>
      <c r="D16" s="18">
        <v>5.52</v>
      </c>
      <c r="E16" s="19">
        <f t="shared" si="0"/>
        <v>0.89032258064516123</v>
      </c>
    </row>
    <row r="17" spans="2:5" ht="15.75" thickBot="1" x14ac:dyDescent="0.3">
      <c r="B17" s="18" t="s">
        <v>78</v>
      </c>
      <c r="C17" s="18">
        <v>0.17799999999999999</v>
      </c>
      <c r="D17" s="18"/>
      <c r="E17" s="20"/>
    </row>
    <row r="18" spans="2:5" x14ac:dyDescent="0.25">
      <c r="B18" s="21" t="s">
        <v>79</v>
      </c>
      <c r="C18" s="21">
        <v>0.23499999999999999</v>
      </c>
      <c r="D18" s="21"/>
      <c r="E18" s="22"/>
    </row>
    <row r="19" spans="2:5" ht="15.75" thickBot="1" x14ac:dyDescent="0.3">
      <c r="B19" s="23" t="s">
        <v>80</v>
      </c>
      <c r="C19" s="23">
        <f>3.09+2+0.687</f>
        <v>5.7770000000000001</v>
      </c>
      <c r="D19" s="23"/>
      <c r="E19" s="23"/>
    </row>
    <row r="20" spans="2:5" ht="15.75" thickBot="1" x14ac:dyDescent="0.3">
      <c r="B20" s="11" t="s">
        <v>74</v>
      </c>
      <c r="C20" s="11">
        <v>13.38</v>
      </c>
      <c r="D20" s="11"/>
      <c r="E20" s="12">
        <f>D20/C20</f>
        <v>0</v>
      </c>
    </row>
    <row r="21" spans="2:5" ht="15.75" thickBot="1" x14ac:dyDescent="0.3">
      <c r="B21" s="11" t="s">
        <v>75</v>
      </c>
      <c r="C21" s="11">
        <v>12.68</v>
      </c>
      <c r="D21" s="11">
        <v>12.7</v>
      </c>
      <c r="E21" s="12">
        <f>D21/C21</f>
        <v>1.001577287066246</v>
      </c>
    </row>
  </sheetData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1:C14"/>
  <sheetViews>
    <sheetView workbookViewId="0">
      <selection activeCell="I40" sqref="I40"/>
    </sheetView>
  </sheetViews>
  <sheetFormatPr defaultRowHeight="15" x14ac:dyDescent="0.25"/>
  <sheetData>
    <row r="11" spans="2:3" x14ac:dyDescent="0.25">
      <c r="C11" t="s">
        <v>76</v>
      </c>
    </row>
    <row r="12" spans="2:3" x14ac:dyDescent="0.25">
      <c r="B12" t="s">
        <v>81</v>
      </c>
      <c r="C12">
        <v>5.21</v>
      </c>
    </row>
    <row r="13" spans="2:3" x14ac:dyDescent="0.25">
      <c r="B13" t="s">
        <v>82</v>
      </c>
      <c r="C13">
        <v>0.13700000000000001</v>
      </c>
    </row>
    <row r="14" spans="2:3" x14ac:dyDescent="0.25">
      <c r="B14" t="s">
        <v>83</v>
      </c>
      <c r="C14">
        <v>0.17299999999999999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1"/>
  <sheetViews>
    <sheetView workbookViewId="0">
      <selection activeCell="C55" sqref="C55"/>
    </sheetView>
  </sheetViews>
  <sheetFormatPr defaultRowHeight="15" x14ac:dyDescent="0.25"/>
  <cols>
    <col min="3" max="3" width="41.140625" customWidth="1"/>
    <col min="4" max="4" width="14" customWidth="1"/>
    <col min="5" max="6" width="15.140625" customWidth="1"/>
    <col min="7" max="7" width="67.42578125" customWidth="1"/>
    <col min="8" max="9" width="20.5703125" customWidth="1"/>
  </cols>
  <sheetData>
    <row r="2" spans="2:9" x14ac:dyDescent="0.25">
      <c r="C2" t="s">
        <v>84</v>
      </c>
      <c r="D2" t="s">
        <v>95</v>
      </c>
      <c r="E2" t="s">
        <v>93</v>
      </c>
      <c r="F2" t="s">
        <v>94</v>
      </c>
      <c r="G2" t="s">
        <v>88</v>
      </c>
      <c r="H2" t="s">
        <v>87</v>
      </c>
      <c r="I2" t="s">
        <v>86</v>
      </c>
    </row>
    <row r="3" spans="2:9" x14ac:dyDescent="0.25">
      <c r="B3">
        <v>1</v>
      </c>
      <c r="C3" t="s">
        <v>85</v>
      </c>
      <c r="D3" t="s">
        <v>21</v>
      </c>
      <c r="E3">
        <v>0</v>
      </c>
      <c r="F3">
        <v>0</v>
      </c>
    </row>
    <row r="4" spans="2:9" x14ac:dyDescent="0.25">
      <c r="B4">
        <v>2</v>
      </c>
      <c r="C4" t="s">
        <v>96</v>
      </c>
      <c r="D4" t="s">
        <v>21</v>
      </c>
      <c r="E4">
        <v>1</v>
      </c>
      <c r="F4">
        <v>1</v>
      </c>
      <c r="G4" t="s">
        <v>89</v>
      </c>
      <c r="H4">
        <v>7.5</v>
      </c>
      <c r="I4">
        <v>12</v>
      </c>
    </row>
    <row r="5" spans="2:9" x14ac:dyDescent="0.25">
      <c r="B5">
        <v>3</v>
      </c>
      <c r="C5" t="s">
        <v>97</v>
      </c>
      <c r="D5" t="s">
        <v>21</v>
      </c>
      <c r="E5">
        <v>1</v>
      </c>
      <c r="F5">
        <v>0</v>
      </c>
    </row>
    <row r="6" spans="2:9" x14ac:dyDescent="0.25">
      <c r="B6">
        <v>4</v>
      </c>
      <c r="C6" t="s">
        <v>98</v>
      </c>
      <c r="D6" t="s">
        <v>21</v>
      </c>
      <c r="E6">
        <v>0</v>
      </c>
      <c r="F6">
        <v>1</v>
      </c>
    </row>
    <row r="7" spans="2:9" x14ac:dyDescent="0.25">
      <c r="B7">
        <v>5</v>
      </c>
      <c r="C7" t="s">
        <v>99</v>
      </c>
      <c r="D7" t="s">
        <v>21</v>
      </c>
      <c r="E7">
        <v>1</v>
      </c>
      <c r="F7">
        <v>1</v>
      </c>
      <c r="G7" t="s">
        <v>89</v>
      </c>
      <c r="H7">
        <v>7.5</v>
      </c>
      <c r="I7">
        <v>12</v>
      </c>
    </row>
    <row r="10" spans="2:9" x14ac:dyDescent="0.25">
      <c r="C10" t="s">
        <v>90</v>
      </c>
      <c r="G10" t="s">
        <v>89</v>
      </c>
      <c r="H10" t="s">
        <v>92</v>
      </c>
      <c r="I10">
        <v>12</v>
      </c>
    </row>
    <row r="11" spans="2:9" x14ac:dyDescent="0.25">
      <c r="C11" t="s">
        <v>91</v>
      </c>
      <c r="G11" t="s">
        <v>89</v>
      </c>
      <c r="H11">
        <v>7.5</v>
      </c>
      <c r="I11">
        <v>17.2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42"/>
  <sheetViews>
    <sheetView workbookViewId="0">
      <selection activeCell="B35" sqref="B35"/>
    </sheetView>
  </sheetViews>
  <sheetFormatPr defaultRowHeight="15" x14ac:dyDescent="0.25"/>
  <cols>
    <col min="2" max="2" width="29.7109375" customWidth="1"/>
    <col min="3" max="3" width="24.5703125" customWidth="1"/>
    <col min="4" max="4" width="25.140625" customWidth="1"/>
  </cols>
  <sheetData>
    <row r="2" spans="2:4" x14ac:dyDescent="0.25">
      <c r="B2" s="39" t="s">
        <v>158</v>
      </c>
      <c r="C2" s="39"/>
      <c r="D2" s="39"/>
    </row>
    <row r="3" spans="2:4" x14ac:dyDescent="0.25">
      <c r="B3" s="29"/>
      <c r="C3" s="38" t="s">
        <v>154</v>
      </c>
      <c r="D3" s="30" t="s">
        <v>155</v>
      </c>
    </row>
    <row r="4" spans="2:4" x14ac:dyDescent="0.25">
      <c r="B4" s="29" t="s">
        <v>159</v>
      </c>
      <c r="C4" s="31">
        <v>135.13999999999999</v>
      </c>
      <c r="D4" s="31">
        <v>145.97999999999999</v>
      </c>
    </row>
    <row r="5" spans="2:4" x14ac:dyDescent="0.25">
      <c r="B5" s="29" t="s">
        <v>160</v>
      </c>
      <c r="C5" s="31">
        <v>167.97</v>
      </c>
      <c r="D5" s="31">
        <v>174.1</v>
      </c>
    </row>
    <row r="6" spans="2:4" x14ac:dyDescent="0.25">
      <c r="B6" s="33" t="s">
        <v>153</v>
      </c>
      <c r="C6" s="34">
        <f>C5-C4</f>
        <v>32.830000000000013</v>
      </c>
      <c r="D6" s="34">
        <f>D5-D4</f>
        <v>28.120000000000005</v>
      </c>
    </row>
    <row r="7" spans="2:4" x14ac:dyDescent="0.25">
      <c r="B7" s="29" t="s">
        <v>156</v>
      </c>
      <c r="C7" s="31">
        <f>C6-D6</f>
        <v>4.710000000000008</v>
      </c>
      <c r="D7" s="31"/>
    </row>
    <row r="8" spans="2:4" x14ac:dyDescent="0.25">
      <c r="B8" s="29" t="s">
        <v>157</v>
      </c>
      <c r="C8" s="32">
        <f>C7/C6</f>
        <v>0.14346634176058501</v>
      </c>
      <c r="D8" s="31"/>
    </row>
    <row r="17" spans="2:14" x14ac:dyDescent="0.25">
      <c r="B17" s="39" t="s">
        <v>162</v>
      </c>
      <c r="C17" s="39"/>
      <c r="D17" s="39"/>
    </row>
    <row r="18" spans="2:14" x14ac:dyDescent="0.25">
      <c r="B18" s="29"/>
      <c r="C18" s="38" t="s">
        <v>154</v>
      </c>
      <c r="D18" s="30" t="s">
        <v>155</v>
      </c>
    </row>
    <row r="19" spans="2:14" x14ac:dyDescent="0.25">
      <c r="B19" s="29" t="s">
        <v>159</v>
      </c>
      <c r="C19" s="31">
        <v>133.96</v>
      </c>
      <c r="D19" s="31">
        <v>145.68</v>
      </c>
    </row>
    <row r="20" spans="2:14" x14ac:dyDescent="0.25">
      <c r="B20" s="29" t="s">
        <v>161</v>
      </c>
      <c r="C20" s="31">
        <v>178.61</v>
      </c>
      <c r="D20" s="31">
        <v>187.98</v>
      </c>
    </row>
    <row r="21" spans="2:14" x14ac:dyDescent="0.25">
      <c r="B21" s="33" t="s">
        <v>153</v>
      </c>
      <c r="C21" s="34">
        <f>C20-C19</f>
        <v>44.650000000000006</v>
      </c>
      <c r="D21" s="34">
        <f>D20-D19</f>
        <v>42.299999999999983</v>
      </c>
    </row>
    <row r="22" spans="2:14" x14ac:dyDescent="0.25">
      <c r="B22" s="29" t="s">
        <v>156</v>
      </c>
      <c r="C22" s="31">
        <f>C21-D21</f>
        <v>2.3500000000000227</v>
      </c>
      <c r="D22" s="31"/>
    </row>
    <row r="23" spans="2:14" x14ac:dyDescent="0.25">
      <c r="B23" s="29" t="s">
        <v>157</v>
      </c>
      <c r="C23" s="32">
        <f>C22/C21</f>
        <v>5.2631578947368925E-2</v>
      </c>
      <c r="D23" s="31"/>
      <c r="N23" s="28"/>
    </row>
    <row r="24" spans="2:14" x14ac:dyDescent="0.25">
      <c r="B24" s="35" t="s">
        <v>163</v>
      </c>
      <c r="N24" s="28"/>
    </row>
    <row r="25" spans="2:14" x14ac:dyDescent="0.25">
      <c r="N25" s="28"/>
    </row>
    <row r="26" spans="2:14" x14ac:dyDescent="0.25">
      <c r="N26" s="28"/>
    </row>
    <row r="27" spans="2:14" x14ac:dyDescent="0.25">
      <c r="N27" s="28"/>
    </row>
    <row r="28" spans="2:14" x14ac:dyDescent="0.25">
      <c r="N28" s="28"/>
    </row>
    <row r="29" spans="2:14" x14ac:dyDescent="0.25">
      <c r="N29" s="28"/>
    </row>
    <row r="30" spans="2:14" x14ac:dyDescent="0.25">
      <c r="N30" s="28"/>
    </row>
    <row r="31" spans="2:14" x14ac:dyDescent="0.25">
      <c r="B31" s="40" t="s">
        <v>165</v>
      </c>
      <c r="C31" s="40"/>
      <c r="D31" s="40"/>
      <c r="N31" s="28"/>
    </row>
    <row r="32" spans="2:14" x14ac:dyDescent="0.25">
      <c r="B32" s="37"/>
      <c r="C32" s="36" t="s">
        <v>168</v>
      </c>
      <c r="D32" s="36" t="s">
        <v>164</v>
      </c>
      <c r="N32" s="28"/>
    </row>
    <row r="33" spans="2:14" x14ac:dyDescent="0.25">
      <c r="B33" s="37" t="s">
        <v>166</v>
      </c>
      <c r="C33" s="36">
        <v>94.6</v>
      </c>
      <c r="D33" s="36">
        <v>46.3</v>
      </c>
      <c r="N33" s="28"/>
    </row>
    <row r="34" spans="2:14" x14ac:dyDescent="0.25">
      <c r="B34" s="37" t="s">
        <v>167</v>
      </c>
      <c r="C34" s="36">
        <v>5.52</v>
      </c>
      <c r="D34" s="36">
        <v>2.66</v>
      </c>
      <c r="N34" s="28"/>
    </row>
    <row r="35" spans="2:14" x14ac:dyDescent="0.25">
      <c r="B35" t="s">
        <v>169</v>
      </c>
      <c r="N35" s="28"/>
    </row>
    <row r="36" spans="2:14" x14ac:dyDescent="0.25">
      <c r="N36" s="28"/>
    </row>
    <row r="37" spans="2:14" x14ac:dyDescent="0.25">
      <c r="N37" s="28"/>
    </row>
    <row r="38" spans="2:14" x14ac:dyDescent="0.25">
      <c r="N38" s="28"/>
    </row>
    <row r="39" spans="2:14" x14ac:dyDescent="0.25">
      <c r="N39" s="28"/>
    </row>
    <row r="40" spans="2:14" x14ac:dyDescent="0.25">
      <c r="N40" s="28"/>
    </row>
    <row r="41" spans="2:14" x14ac:dyDescent="0.25">
      <c r="N41" s="28"/>
    </row>
    <row r="42" spans="2:14" x14ac:dyDescent="0.25">
      <c r="N42" s="28"/>
    </row>
  </sheetData>
  <mergeCells count="3">
    <mergeCell ref="B2:D2"/>
    <mergeCell ref="B17:D17"/>
    <mergeCell ref="B31:D31"/>
  </mergeCell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params</vt:lpstr>
      <vt:lpstr>GlobalParams</vt:lpstr>
      <vt:lpstr>returns</vt:lpstr>
      <vt:lpstr>Calibration_2016</vt:lpstr>
      <vt:lpstr>Calibration_2015</vt:lpstr>
      <vt:lpstr>Calibration_benefit</vt:lpstr>
      <vt:lpstr>Scenarios</vt:lpstr>
      <vt:lpstr>RiskTransfer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2017-06-13T01:40:19Z</dcterms:modified>
</cp:coreProperties>
</file>