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enSim-Projects\Model_UCRP\Data\"/>
    </mc:Choice>
  </mc:AlternateContent>
  <bookViews>
    <workbookView minimized="1" xWindow="0" yWindow="0" windowWidth="28800" windowHeight="14010" firstSheet="1" activeTab="1"/>
  </bookViews>
  <sheets>
    <sheet name="Data for Stochastic Study" sheetId="4" r:id="rId1"/>
    <sheet name="Data" sheetId="11" r:id="rId2"/>
    <sheet name="Data_Check" sheetId="10" r:id="rId3"/>
    <sheet name="Sheet1" sheetId="12" r:id="rId4"/>
  </sheets>
  <calcPr calcId="171027"/>
</workbook>
</file>

<file path=xl/calcChain.xml><?xml version="1.0" encoding="utf-8"?>
<calcChain xmlns="http://schemas.openxmlformats.org/spreadsheetml/2006/main">
  <c r="R6" i="10" l="1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5" i="10"/>
  <c r="C6" i="10" l="1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6" i="10"/>
  <c r="C8" i="10" l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B2" i="12"/>
  <c r="M6" i="11"/>
  <c r="M7" i="11"/>
  <c r="M5" i="1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5" i="10"/>
  <c r="T7" i="10"/>
  <c r="T6" i="10"/>
  <c r="T5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J34" i="11" l="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H5" i="10"/>
  <c r="G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F5" i="10"/>
  <c r="X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K5" i="10" l="1"/>
  <c r="J5" i="10"/>
  <c r="G6" i="10"/>
  <c r="Y5" i="10"/>
  <c r="F6" i="10"/>
  <c r="Z5" i="10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K7" i="10" l="1"/>
  <c r="K6" i="10"/>
  <c r="F7" i="10"/>
  <c r="I5" i="10"/>
  <c r="I6" i="10"/>
  <c r="Y6" i="10"/>
  <c r="G7" i="10"/>
  <c r="J6" i="10"/>
  <c r="Z6" i="10"/>
  <c r="A38" i="4"/>
  <c r="K8" i="10" l="1"/>
  <c r="G8" i="10"/>
  <c r="J7" i="10"/>
  <c r="Z7" i="10"/>
  <c r="F8" i="10"/>
  <c r="Y7" i="10"/>
  <c r="I7" i="10"/>
  <c r="K9" i="10" l="1"/>
  <c r="F9" i="10"/>
  <c r="Y8" i="10"/>
  <c r="I8" i="10"/>
  <c r="G9" i="10"/>
  <c r="J8" i="10"/>
  <c r="Z8" i="10"/>
  <c r="K10" i="10" l="1"/>
  <c r="G10" i="10"/>
  <c r="J9" i="10"/>
  <c r="Z9" i="10"/>
  <c r="F10" i="10"/>
  <c r="Y9" i="10"/>
  <c r="I9" i="10"/>
  <c r="K11" i="10" l="1"/>
  <c r="F11" i="10"/>
  <c r="Y10" i="10"/>
  <c r="I10" i="10"/>
  <c r="G11" i="10"/>
  <c r="J10" i="10"/>
  <c r="Z10" i="10"/>
  <c r="K12" i="10" l="1"/>
  <c r="G12" i="10"/>
  <c r="J11" i="10"/>
  <c r="Z11" i="10"/>
  <c r="F12" i="10"/>
  <c r="I11" i="10"/>
  <c r="Y11" i="10"/>
  <c r="K13" i="10" l="1"/>
  <c r="F13" i="10"/>
  <c r="I12" i="10"/>
  <c r="Y12" i="10"/>
  <c r="G13" i="10"/>
  <c r="J12" i="10"/>
  <c r="Z12" i="10"/>
  <c r="K14" i="10" l="1"/>
  <c r="G14" i="10"/>
  <c r="J13" i="10"/>
  <c r="Z13" i="10"/>
  <c r="F14" i="10"/>
  <c r="I13" i="10"/>
  <c r="Y13" i="10"/>
  <c r="K15" i="10" l="1"/>
  <c r="F15" i="10"/>
  <c r="I14" i="10"/>
  <c r="Y14" i="10"/>
  <c r="G15" i="10"/>
  <c r="Z14" i="10"/>
  <c r="J14" i="10"/>
  <c r="K16" i="10" l="1"/>
  <c r="G16" i="10"/>
  <c r="J15" i="10"/>
  <c r="Z15" i="10"/>
  <c r="F16" i="10"/>
  <c r="I15" i="10"/>
  <c r="Y15" i="10"/>
  <c r="K17" i="10" l="1"/>
  <c r="F17" i="10"/>
  <c r="I16" i="10"/>
  <c r="Y16" i="10"/>
  <c r="G17" i="10"/>
  <c r="J16" i="10"/>
  <c r="Z16" i="10"/>
  <c r="K18" i="10" l="1"/>
  <c r="G18" i="10"/>
  <c r="J17" i="10"/>
  <c r="Z17" i="10"/>
  <c r="F18" i="10"/>
  <c r="Y17" i="10"/>
  <c r="I17" i="10"/>
  <c r="K19" i="10" l="1"/>
  <c r="F19" i="10"/>
  <c r="Y18" i="10"/>
  <c r="I18" i="10"/>
  <c r="G19" i="10"/>
  <c r="J18" i="10"/>
  <c r="Z18" i="10"/>
  <c r="K20" i="10" l="1"/>
  <c r="G20" i="10"/>
  <c r="J19" i="10"/>
  <c r="Z19" i="10"/>
  <c r="F20" i="10"/>
  <c r="Y19" i="10"/>
  <c r="I19" i="10"/>
  <c r="K21" i="10" l="1"/>
  <c r="F21" i="10"/>
  <c r="Y20" i="10"/>
  <c r="I20" i="10"/>
  <c r="G21" i="10"/>
  <c r="J20" i="10"/>
  <c r="Z20" i="10"/>
  <c r="K22" i="10" l="1"/>
  <c r="G22" i="10"/>
  <c r="J21" i="10"/>
  <c r="Z21" i="10"/>
  <c r="F22" i="10"/>
  <c r="I21" i="10"/>
  <c r="Y21" i="10"/>
  <c r="K23" i="10" l="1"/>
  <c r="F23" i="10"/>
  <c r="I22" i="10"/>
  <c r="Y22" i="10"/>
  <c r="G23" i="10"/>
  <c r="Z22" i="10"/>
  <c r="J22" i="10"/>
  <c r="K24" i="10" l="1"/>
  <c r="G24" i="10"/>
  <c r="J23" i="10"/>
  <c r="Z23" i="10"/>
  <c r="F24" i="10"/>
  <c r="I23" i="10"/>
  <c r="Y23" i="10"/>
  <c r="K25" i="10" l="1"/>
  <c r="G25" i="10"/>
  <c r="J24" i="10"/>
  <c r="Z24" i="10"/>
  <c r="F25" i="10"/>
  <c r="Y24" i="10"/>
  <c r="I24" i="10"/>
  <c r="K26" i="10" l="1"/>
  <c r="F26" i="10"/>
  <c r="Y25" i="10"/>
  <c r="I25" i="10"/>
  <c r="G26" i="10"/>
  <c r="Z25" i="10"/>
  <c r="J25" i="10"/>
  <c r="K27" i="10" l="1"/>
  <c r="G27" i="10"/>
  <c r="J26" i="10"/>
  <c r="Z26" i="10"/>
  <c r="F27" i="10"/>
  <c r="Y26" i="10"/>
  <c r="I26" i="10"/>
  <c r="K28" i="10" l="1"/>
  <c r="F28" i="10"/>
  <c r="I27" i="10"/>
  <c r="Y27" i="10"/>
  <c r="G28" i="10"/>
  <c r="J27" i="10"/>
  <c r="Z27" i="10"/>
  <c r="K29" i="10" l="1"/>
  <c r="G29" i="10"/>
  <c r="J28" i="10"/>
  <c r="Z28" i="10"/>
  <c r="F29" i="10"/>
  <c r="Y28" i="10"/>
  <c r="I28" i="10"/>
  <c r="K30" i="10" l="1"/>
  <c r="F30" i="10"/>
  <c r="I29" i="10"/>
  <c r="Y29" i="10"/>
  <c r="G30" i="10"/>
  <c r="J29" i="10"/>
  <c r="Z29" i="10"/>
  <c r="K31" i="10" l="1"/>
  <c r="G31" i="10"/>
  <c r="J30" i="10"/>
  <c r="Z30" i="10"/>
  <c r="F31" i="10"/>
  <c r="I30" i="10"/>
  <c r="Y30" i="10"/>
  <c r="K32" i="10" l="1"/>
  <c r="G32" i="10"/>
  <c r="J31" i="10"/>
  <c r="Z31" i="10"/>
  <c r="F32" i="10"/>
  <c r="I31" i="10"/>
  <c r="Y31" i="10"/>
  <c r="K34" i="10" l="1"/>
  <c r="K33" i="10"/>
  <c r="F33" i="10"/>
  <c r="I32" i="10"/>
  <c r="Y32" i="10"/>
  <c r="G33" i="10"/>
  <c r="J32" i="10"/>
  <c r="Z32" i="10"/>
  <c r="G34" i="10" l="1"/>
  <c r="J33" i="10"/>
  <c r="Z33" i="10"/>
  <c r="F34" i="10"/>
  <c r="Y33" i="10"/>
  <c r="I33" i="10"/>
  <c r="Y34" i="10" l="1"/>
  <c r="I34" i="10"/>
  <c r="J34" i="10"/>
  <c r="Z34" i="10"/>
</calcChain>
</file>

<file path=xl/comments1.xml><?xml version="1.0" encoding="utf-8"?>
<comments xmlns="http://schemas.openxmlformats.org/spreadsheetml/2006/main">
  <authors>
    <author>Yimeng Yin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Seems safe to assume benefit payments and contributions are made at the beginning of year.</t>
        </r>
      </text>
    </comment>
  </commentList>
</comments>
</file>

<file path=xl/sharedStrings.xml><?xml version="1.0" encoding="utf-8"?>
<sst xmlns="http://schemas.openxmlformats.org/spreadsheetml/2006/main" count="93" uniqueCount="68">
  <si>
    <t xml:space="preserve">$ Amounts in Thousands </t>
  </si>
  <si>
    <t>Assumptions Used:</t>
  </si>
  <si>
    <t>Plan Year Beginning</t>
  </si>
  <si>
    <t xml:space="preserve">Payroll for Plan Year </t>
  </si>
  <si>
    <t>Projected Employee Contributions ($ Amount)</t>
  </si>
  <si>
    <t>All results shown are for the Plan Year noted unless otherwise noted.</t>
  </si>
  <si>
    <t>UCRP Projections Based on July 1, 2015 Actuarial Valuation</t>
  </si>
  <si>
    <t>DRAFT</t>
  </si>
  <si>
    <t>AAL (at beginning of Plan Year)</t>
  </si>
  <si>
    <t>Total Normal cost (w/ expenses at middle of year - % of Payroll - From Prior Year Valuation Date)</t>
  </si>
  <si>
    <t>Total Projected ($ Amount)</t>
  </si>
  <si>
    <t xml:space="preserve"> </t>
  </si>
  <si>
    <t>UAAL (at beginning of Plan Year)*</t>
  </si>
  <si>
    <t>*Based on Projected Contribution Scenario</t>
  </si>
  <si>
    <t>Campus and Medical Center Segment Only</t>
  </si>
  <si>
    <t>7.25% Return Per Year</t>
  </si>
  <si>
    <t>20 Year Level Dollar Amortization of Gains/Losses for Total Funding Policy Contributions</t>
  </si>
  <si>
    <t>Reflects 2013 Tier and 2013 Modified Tier; Excludes 2016 Tier</t>
  </si>
  <si>
    <t xml:space="preserve">Approved/Projected Employer Rate = 14% Maximum; Includes Three Years of STIP  </t>
  </si>
  <si>
    <t>Level Active Member Population</t>
  </si>
  <si>
    <t>Assumed Growth Rate for Active Member Population</t>
  </si>
  <si>
    <t>Market Value of Assets (at beginning of Plan Year)*</t>
  </si>
  <si>
    <t>Actuarial Value of Assets (at beginning of Plan Year)*</t>
  </si>
  <si>
    <t>Projected UC Contributions ($ Amount) Including STIP Borrowing Amounts Listed Above</t>
  </si>
  <si>
    <t>Funded Ratio (Actuarial Value of Assets Basis)*</t>
  </si>
  <si>
    <t>Borrowing ($564 million in 2015/16, $478 million in 2016/17 and $401 million in 2017/18)</t>
  </si>
  <si>
    <t>No State Funding Assumed</t>
  </si>
  <si>
    <t>Expected Benefit Payments for Plan Year Beginning</t>
  </si>
  <si>
    <t>AL</t>
  </si>
  <si>
    <t>B</t>
  </si>
  <si>
    <t>PR</t>
  </si>
  <si>
    <t>year</t>
  </si>
  <si>
    <t>MA</t>
  </si>
  <si>
    <t>AA</t>
  </si>
  <si>
    <t>NC_PR</t>
  </si>
  <si>
    <t>EEC</t>
  </si>
  <si>
    <t>ERC</t>
  </si>
  <si>
    <t>C</t>
  </si>
  <si>
    <t>UAAL</t>
  </si>
  <si>
    <t>f</t>
  </si>
  <si>
    <t>MA_calc</t>
  </si>
  <si>
    <t>assumed return</t>
  </si>
  <si>
    <t>FR_MA</t>
  </si>
  <si>
    <t>FR_AA</t>
  </si>
  <si>
    <t>MA_calc/MA</t>
  </si>
  <si>
    <t>FR_MA_calc</t>
  </si>
  <si>
    <t>MA_calc2</t>
  </si>
  <si>
    <t>MA_calc2/MA</t>
  </si>
  <si>
    <t>FR_MA_calc2</t>
  </si>
  <si>
    <t>MA_calc3/MA</t>
  </si>
  <si>
    <t>MA_calc3</t>
  </si>
  <si>
    <t>AL.Segal</t>
  </si>
  <si>
    <t>B.Segal</t>
  </si>
  <si>
    <t>MA.Segal</t>
  </si>
  <si>
    <t>AA.Segal</t>
  </si>
  <si>
    <t>PR.Segal</t>
  </si>
  <si>
    <t>NC_PR.Segal</t>
  </si>
  <si>
    <t>EEC.Segal</t>
  </si>
  <si>
    <t>ERC.Segal</t>
  </si>
  <si>
    <t>C.Segal</t>
  </si>
  <si>
    <t>FR_AA.Segal</t>
  </si>
  <si>
    <t>UAAL.AA.Segal</t>
  </si>
  <si>
    <t>STIP.Segal</t>
  </si>
  <si>
    <t>NC</t>
  </si>
  <si>
    <t>ERC_Rate</t>
  </si>
  <si>
    <t>Past smoothing</t>
  </si>
  <si>
    <t>init.smoothing</t>
  </si>
  <si>
    <t>EEC_Rate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</si>
</sst>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&lt;36526]mm/dd/yy;mm/dd/yyyy"/>
    <numFmt numFmtId="167" formatCode="0.0000"/>
    <numFmt numFmtId="168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sz val="14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4" fillId="0" borderId="0" xfId="0" applyFont="1"/>
    <xf numFmtId="0" fontId="0" fillId="0" borderId="0" xfId="0" applyFont="1"/>
    <xf numFmtId="166" fontId="6" fillId="0" borderId="0" xfId="2" applyNumberFormat="1" applyFont="1" applyFill="1" applyBorder="1" applyAlignment="1">
      <alignment horizontal="right"/>
    </xf>
    <xf numFmtId="166" fontId="5" fillId="0" borderId="0" xfId="2" applyNumberFormat="1" applyFont="1" applyFill="1" applyBorder="1" applyAlignment="1">
      <alignment horizontal="right"/>
    </xf>
    <xf numFmtId="3" fontId="0" fillId="2" borderId="0" xfId="0" applyNumberFormat="1" applyFill="1"/>
    <xf numFmtId="167" fontId="5" fillId="0" borderId="0" xfId="2" applyNumberFormat="1" applyFont="1" applyFill="1" applyBorder="1" applyAlignment="1">
      <alignment horizontal="right"/>
    </xf>
    <xf numFmtId="10" fontId="0" fillId="0" borderId="0" xfId="0" applyNumberFormat="1" applyFill="1"/>
    <xf numFmtId="3" fontId="0" fillId="0" borderId="0" xfId="0" applyNumberFormat="1" applyFill="1"/>
    <xf numFmtId="10" fontId="0" fillId="2" borderId="0" xfId="0" applyNumberFormat="1" applyFill="1"/>
    <xf numFmtId="0" fontId="2" fillId="0" borderId="0" xfId="0" applyNumberFormat="1" applyFont="1"/>
    <xf numFmtId="165" fontId="5" fillId="0" borderId="0" xfId="1" applyNumberFormat="1" applyFont="1" applyFill="1" applyBorder="1" applyAlignment="1">
      <alignment horizontal="right"/>
    </xf>
    <xf numFmtId="164" fontId="0" fillId="2" borderId="0" xfId="0" applyNumberFormat="1" applyFill="1"/>
    <xf numFmtId="10" fontId="0" fillId="0" borderId="0" xfId="3" applyNumberFormat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  <xf numFmtId="10" fontId="0" fillId="2" borderId="0" xfId="3" applyNumberFormat="1" applyFont="1" applyFill="1"/>
    <xf numFmtId="168" fontId="0" fillId="2" borderId="0" xfId="3" applyNumberFormat="1" applyFont="1" applyFill="1"/>
    <xf numFmtId="1" fontId="0" fillId="2" borderId="0" xfId="0" applyNumberFormat="1" applyFill="1"/>
    <xf numFmtId="0" fontId="10" fillId="0" borderId="0" xfId="0" applyFont="1" applyAlignment="1">
      <alignment vertical="center"/>
    </xf>
  </cellXfs>
  <cellStyles count="4">
    <cellStyle name="Comma" xfId="1" builtinId="3"/>
    <cellStyle name="Normal" xfId="0" builtinId="0"/>
    <cellStyle name="normal_model2" xfId="2"/>
    <cellStyle name="Percent" xfId="3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topLeftCell="A4" zoomScaleNormal="100" workbookViewId="0">
      <selection activeCell="N39" sqref="N39"/>
    </sheetView>
  </sheetViews>
  <sheetFormatPr defaultRowHeight="15" x14ac:dyDescent="0.25"/>
  <cols>
    <col min="1" max="1" width="90.42578125" customWidth="1"/>
    <col min="2" max="2" width="10.7109375" bestFit="1" customWidth="1"/>
    <col min="3" max="4" width="10.7109375" customWidth="1"/>
    <col min="5" max="14" width="10.7109375" bestFit="1" customWidth="1"/>
    <col min="15" max="15" width="11.28515625" customWidth="1"/>
    <col min="16" max="16" width="11.5703125" customWidth="1"/>
    <col min="17" max="31" width="11.140625" bestFit="1" customWidth="1"/>
  </cols>
  <sheetData>
    <row r="1" spans="1:31" x14ac:dyDescent="0.25">
      <c r="A1" s="1" t="s">
        <v>6</v>
      </c>
      <c r="D1" s="1" t="s">
        <v>7</v>
      </c>
    </row>
    <row r="2" spans="1:31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1" t="s">
        <v>14</v>
      </c>
    </row>
    <row r="4" spans="1:31" x14ac:dyDescent="0.25">
      <c r="A4" s="3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13" t="s">
        <v>15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1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1" t="s">
        <v>17</v>
      </c>
    </row>
    <row r="8" spans="1:31" ht="18.75" x14ac:dyDescent="0.3">
      <c r="A8" s="4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8.75" x14ac:dyDescent="0.3">
      <c r="A9" s="4" t="s">
        <v>25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8.75" x14ac:dyDescent="0.3">
      <c r="A10" s="4" t="s">
        <v>26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8.75" x14ac:dyDescent="0.3">
      <c r="A11" s="4" t="s">
        <v>19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5" t="s">
        <v>2</v>
      </c>
      <c r="B12" s="6">
        <v>42186</v>
      </c>
      <c r="C12" s="6">
        <v>42552</v>
      </c>
      <c r="D12" s="6">
        <v>42917</v>
      </c>
      <c r="E12" s="6">
        <v>43282</v>
      </c>
      <c r="F12" s="6">
        <v>43647</v>
      </c>
      <c r="G12" s="6">
        <v>44013</v>
      </c>
      <c r="H12" s="6">
        <v>44378</v>
      </c>
      <c r="I12" s="6">
        <v>44743</v>
      </c>
      <c r="J12" s="6">
        <v>45108</v>
      </c>
      <c r="K12" s="6">
        <v>45474</v>
      </c>
      <c r="L12" s="6">
        <v>45839</v>
      </c>
      <c r="M12" s="6">
        <v>46204</v>
      </c>
      <c r="N12" s="6">
        <v>46569</v>
      </c>
      <c r="O12" s="6">
        <v>46935</v>
      </c>
      <c r="P12" s="6">
        <v>47300</v>
      </c>
      <c r="Q12" s="6">
        <v>47665</v>
      </c>
      <c r="R12" s="6">
        <v>48030</v>
      </c>
      <c r="S12" s="6">
        <v>48396</v>
      </c>
      <c r="T12" s="6">
        <v>48761</v>
      </c>
      <c r="U12" s="6">
        <v>49126</v>
      </c>
      <c r="V12" s="6">
        <v>49491</v>
      </c>
      <c r="W12" s="6">
        <v>49857</v>
      </c>
      <c r="X12" s="6">
        <v>50222</v>
      </c>
      <c r="Y12" s="6">
        <v>50587</v>
      </c>
      <c r="Z12" s="6">
        <v>50952</v>
      </c>
      <c r="AA12" s="6">
        <v>51318</v>
      </c>
      <c r="AB12" s="6">
        <v>51683</v>
      </c>
      <c r="AC12" s="6">
        <v>52048</v>
      </c>
      <c r="AD12" s="6">
        <v>52413</v>
      </c>
      <c r="AE12" s="6">
        <v>52779</v>
      </c>
    </row>
    <row r="13" spans="1:3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x14ac:dyDescent="0.25">
      <c r="A14" t="s">
        <v>8</v>
      </c>
      <c r="B14" s="8">
        <v>56433239</v>
      </c>
      <c r="C14" s="8">
        <v>59065579.5</v>
      </c>
      <c r="D14" s="8">
        <v>62226817.766999997</v>
      </c>
      <c r="E14" s="8">
        <v>65442832.614500001</v>
      </c>
      <c r="F14" s="8">
        <v>68700014.317000002</v>
      </c>
      <c r="G14" s="8">
        <v>72003942.274000004</v>
      </c>
      <c r="H14" s="8">
        <v>75361833.741999999</v>
      </c>
      <c r="I14" s="8">
        <v>78747901.607999995</v>
      </c>
      <c r="J14" s="8">
        <v>82174466.365500003</v>
      </c>
      <c r="K14" s="8">
        <v>85649408.87650001</v>
      </c>
      <c r="L14" s="8">
        <v>89154189.7095</v>
      </c>
      <c r="M14" s="8">
        <v>92721858.923500001</v>
      </c>
      <c r="N14" s="8">
        <v>96348949.317000002</v>
      </c>
      <c r="O14" s="8">
        <v>99996412.812000006</v>
      </c>
      <c r="P14" s="8">
        <v>103681857.498</v>
      </c>
      <c r="Q14" s="8">
        <v>107394143.302</v>
      </c>
      <c r="R14" s="8">
        <v>111128839.1055</v>
      </c>
      <c r="S14" s="8">
        <v>114919807.711</v>
      </c>
      <c r="T14" s="8">
        <v>118757730.5395</v>
      </c>
      <c r="U14" s="8">
        <v>122639095.78799999</v>
      </c>
      <c r="V14" s="8">
        <v>126560083.41150001</v>
      </c>
      <c r="W14" s="8">
        <v>130556117.18799999</v>
      </c>
      <c r="X14" s="8">
        <v>134620249.26100001</v>
      </c>
      <c r="Y14" s="8">
        <v>138764406.24250001</v>
      </c>
      <c r="Z14" s="8">
        <v>143002006.00099999</v>
      </c>
      <c r="AA14" s="8">
        <v>147351214.41750002</v>
      </c>
      <c r="AB14" s="8">
        <v>151826978.37550002</v>
      </c>
      <c r="AC14" s="8">
        <v>156443764.99400002</v>
      </c>
      <c r="AD14" s="8">
        <v>161221543.1435</v>
      </c>
      <c r="AE14" s="8">
        <v>166182376.79299998</v>
      </c>
    </row>
    <row r="16" spans="1:31" x14ac:dyDescent="0.25">
      <c r="A16" t="s">
        <v>27</v>
      </c>
      <c r="B16" s="8">
        <v>2984903</v>
      </c>
      <c r="C16" s="8">
        <v>2838341</v>
      </c>
      <c r="D16" s="8">
        <v>3043787.7549999999</v>
      </c>
      <c r="E16" s="8">
        <v>3268127.787</v>
      </c>
      <c r="F16" s="8">
        <v>3488298.503</v>
      </c>
      <c r="G16" s="8">
        <v>3706022.3220000002</v>
      </c>
      <c r="H16" s="8">
        <v>3953736.8659999999</v>
      </c>
      <c r="I16" s="8">
        <v>4192666.33</v>
      </c>
      <c r="J16" s="8">
        <v>4428532.9249999998</v>
      </c>
      <c r="K16" s="8">
        <v>4686375.2209999999</v>
      </c>
      <c r="L16" s="8">
        <v>4917626.1829999993</v>
      </c>
      <c r="M16" s="8">
        <v>5158082.3790000007</v>
      </c>
      <c r="N16" s="8">
        <v>5439349.7940000007</v>
      </c>
      <c r="O16" s="8">
        <v>5708413.612999999</v>
      </c>
      <c r="P16" s="8">
        <v>5991703.5779999997</v>
      </c>
      <c r="Q16" s="8">
        <v>6284227.1059999997</v>
      </c>
      <c r="R16" s="8">
        <v>6548428.5930000003</v>
      </c>
      <c r="S16" s="8">
        <v>6828153.3150000004</v>
      </c>
      <c r="T16" s="8">
        <v>7117404.4510000004</v>
      </c>
      <c r="U16" s="8">
        <v>7415717.0499999998</v>
      </c>
      <c r="V16" s="8">
        <v>7686503.1329999994</v>
      </c>
      <c r="W16" s="8">
        <v>7974560.7919999994</v>
      </c>
      <c r="X16" s="8">
        <v>8256245.233</v>
      </c>
      <c r="Y16" s="8">
        <v>8535231.6030000001</v>
      </c>
      <c r="Z16" s="8">
        <v>8807209.807</v>
      </c>
      <c r="AA16" s="8">
        <v>9077952.6649999991</v>
      </c>
      <c r="AB16" s="8">
        <v>9348172.2890000008</v>
      </c>
      <c r="AC16" s="8">
        <v>9612839.7219999991</v>
      </c>
      <c r="AD16" s="8">
        <v>9871798.7489999998</v>
      </c>
      <c r="AE16" s="8">
        <v>10111258.429</v>
      </c>
    </row>
    <row r="17" spans="1:31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x14ac:dyDescent="0.25">
      <c r="A18" t="s">
        <v>21</v>
      </c>
      <c r="B18" s="8">
        <v>46628550</v>
      </c>
      <c r="C18" s="8">
        <v>49711639</v>
      </c>
      <c r="D18" s="8">
        <v>53085671</v>
      </c>
      <c r="E18" s="8">
        <v>56479365</v>
      </c>
      <c r="F18" s="8">
        <v>59540645</v>
      </c>
      <c r="G18" s="8">
        <v>62667296</v>
      </c>
      <c r="H18" s="8">
        <v>65869290</v>
      </c>
      <c r="I18" s="8">
        <v>69123899</v>
      </c>
      <c r="J18" s="8">
        <v>72446051</v>
      </c>
      <c r="K18" s="8">
        <v>75847279</v>
      </c>
      <c r="L18" s="8">
        <v>79313266</v>
      </c>
      <c r="M18" s="8">
        <v>82880453</v>
      </c>
      <c r="N18" s="8">
        <v>86549115</v>
      </c>
      <c r="O18" s="8">
        <v>90286656</v>
      </c>
      <c r="P18" s="8">
        <v>94114335</v>
      </c>
      <c r="Q18" s="8">
        <v>98027267</v>
      </c>
      <c r="R18" s="8">
        <v>102026264</v>
      </c>
      <c r="S18" s="8">
        <v>106150814</v>
      </c>
      <c r="T18" s="8">
        <v>110397372</v>
      </c>
      <c r="U18" s="8">
        <v>114769339</v>
      </c>
      <c r="V18" s="8">
        <v>119270595</v>
      </c>
      <c r="W18" s="8">
        <v>123943908</v>
      </c>
      <c r="X18" s="8">
        <v>128788369</v>
      </c>
      <c r="Y18" s="8">
        <v>133827203</v>
      </c>
      <c r="Z18" s="8">
        <v>139081897</v>
      </c>
      <c r="AA18" s="8">
        <v>144580791</v>
      </c>
      <c r="AB18" s="8">
        <v>150348949</v>
      </c>
      <c r="AC18" s="8">
        <v>155937751</v>
      </c>
      <c r="AD18" s="8">
        <v>161579737</v>
      </c>
      <c r="AE18" s="8">
        <v>167176903</v>
      </c>
    </row>
    <row r="19" spans="1:31" x14ac:dyDescent="0.25">
      <c r="A19" t="s">
        <v>22</v>
      </c>
      <c r="B19" s="8">
        <v>45533323</v>
      </c>
      <c r="C19" s="8">
        <v>48850858</v>
      </c>
      <c r="D19" s="8">
        <v>52970508</v>
      </c>
      <c r="E19" s="8">
        <v>56813973</v>
      </c>
      <c r="F19" s="8">
        <v>59540645</v>
      </c>
      <c r="G19" s="8">
        <v>62667297</v>
      </c>
      <c r="H19" s="8">
        <v>65869290</v>
      </c>
      <c r="I19" s="8">
        <v>69123899</v>
      </c>
      <c r="J19" s="8">
        <v>72446051</v>
      </c>
      <c r="K19" s="8">
        <v>75847279</v>
      </c>
      <c r="L19" s="8">
        <v>79313267</v>
      </c>
      <c r="M19" s="8">
        <v>82880453</v>
      </c>
      <c r="N19" s="8">
        <v>86549115</v>
      </c>
      <c r="O19" s="8">
        <v>90286656</v>
      </c>
      <c r="P19" s="8">
        <v>94114335</v>
      </c>
      <c r="Q19" s="8">
        <v>98027267</v>
      </c>
      <c r="R19" s="8">
        <v>102026264</v>
      </c>
      <c r="S19" s="8">
        <v>106150814</v>
      </c>
      <c r="T19" s="8">
        <v>110397372</v>
      </c>
      <c r="U19" s="8">
        <v>114769339</v>
      </c>
      <c r="V19" s="8">
        <v>119270595</v>
      </c>
      <c r="W19" s="8">
        <v>123943908</v>
      </c>
      <c r="X19" s="8">
        <v>128788369</v>
      </c>
      <c r="Y19" s="8">
        <v>133827203</v>
      </c>
      <c r="Z19" s="8">
        <v>139081897</v>
      </c>
      <c r="AA19" s="8">
        <v>144580791</v>
      </c>
      <c r="AB19" s="8">
        <v>150348949</v>
      </c>
      <c r="AC19" s="8">
        <v>155937751</v>
      </c>
      <c r="AD19" s="8">
        <v>161579737</v>
      </c>
      <c r="AE19" s="8">
        <v>167176903</v>
      </c>
    </row>
    <row r="20" spans="1:3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x14ac:dyDescent="0.25">
      <c r="A21" t="s">
        <v>3</v>
      </c>
      <c r="B21" s="8">
        <v>9659652</v>
      </c>
      <c r="C21" s="8">
        <v>9978783</v>
      </c>
      <c r="D21" s="8">
        <v>10287098.49</v>
      </c>
      <c r="E21" s="8">
        <v>10607568.939999999</v>
      </c>
      <c r="F21" s="8">
        <v>10937159.396</v>
      </c>
      <c r="G21" s="8">
        <v>11279244.789000001</v>
      </c>
      <c r="H21" s="8">
        <v>11634291.214</v>
      </c>
      <c r="I21" s="8">
        <v>11998436.456999999</v>
      </c>
      <c r="J21" s="8">
        <v>12378803.58</v>
      </c>
      <c r="K21" s="8">
        <v>12772393.197999999</v>
      </c>
      <c r="L21" s="8">
        <v>13185359.890000001</v>
      </c>
      <c r="M21" s="8">
        <v>13609552.706999999</v>
      </c>
      <c r="N21" s="8">
        <v>14044843.76</v>
      </c>
      <c r="O21" s="8">
        <v>14496900.566999998</v>
      </c>
      <c r="P21" s="8">
        <v>14964846.998</v>
      </c>
      <c r="Q21" s="8">
        <v>15450774.037999999</v>
      </c>
      <c r="R21" s="8">
        <v>15954150.216</v>
      </c>
      <c r="S21" s="8">
        <v>16473782.939999999</v>
      </c>
      <c r="T21" s="8">
        <v>17012925.153999999</v>
      </c>
      <c r="U21" s="8">
        <v>17571694.781999998</v>
      </c>
      <c r="V21" s="8">
        <v>18153519.267000001</v>
      </c>
      <c r="W21" s="8">
        <v>18756467.446000002</v>
      </c>
      <c r="X21" s="8">
        <v>19379148.286000002</v>
      </c>
      <c r="Y21" s="8">
        <v>20021908.123</v>
      </c>
      <c r="Z21" s="8">
        <v>20690356.355</v>
      </c>
      <c r="AA21" s="8">
        <v>21385952.672000002</v>
      </c>
      <c r="AB21" s="8">
        <v>22104330.197000001</v>
      </c>
      <c r="AC21" s="8">
        <v>22847854.338999998</v>
      </c>
      <c r="AD21" s="8">
        <v>23618083.615000002</v>
      </c>
      <c r="AE21" s="8">
        <v>24414205.000999998</v>
      </c>
    </row>
    <row r="22" spans="1:31" x14ac:dyDescent="0.25">
      <c r="B22" s="7"/>
      <c r="C22" s="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5">
      <c r="A23" t="s">
        <v>9</v>
      </c>
      <c r="B23" s="12">
        <v>0.18240000000000001</v>
      </c>
      <c r="C23" s="12">
        <v>0.18363940754254005</v>
      </c>
      <c r="D23" s="12">
        <v>0.18171025512826225</v>
      </c>
      <c r="E23" s="12">
        <v>0.18016501407326266</v>
      </c>
      <c r="F23" s="12">
        <v>0.17869881659664316</v>
      </c>
      <c r="G23" s="12">
        <v>0.17729006175333353</v>
      </c>
      <c r="H23" s="12">
        <v>0.17593526174789442</v>
      </c>
      <c r="I23" s="12">
        <v>0.17463574945502211</v>
      </c>
      <c r="J23" s="12">
        <v>0.17335791233865455</v>
      </c>
      <c r="K23" s="12">
        <v>0.17213563993514239</v>
      </c>
      <c r="L23" s="12">
        <v>0.17095161131199774</v>
      </c>
      <c r="M23" s="12">
        <v>0.16983375678600099</v>
      </c>
      <c r="N23" s="12">
        <v>0.16876571637703802</v>
      </c>
      <c r="O23" s="12">
        <v>0.16773452987495321</v>
      </c>
      <c r="P23" s="12">
        <v>0.16675949795043704</v>
      </c>
      <c r="Q23" s="12">
        <v>0.16583488502179483</v>
      </c>
      <c r="R23" s="12">
        <v>0.1649668002877259</v>
      </c>
      <c r="S23" s="12">
        <v>0.16415257504195746</v>
      </c>
      <c r="T23" s="12">
        <v>0.16337949670438187</v>
      </c>
      <c r="U23" s="12">
        <v>0.16266519270257149</v>
      </c>
      <c r="V23" s="12">
        <v>0.16199835473594737</v>
      </c>
      <c r="W23" s="12">
        <v>0.16138234794114192</v>
      </c>
      <c r="X23" s="12">
        <v>0.16081222245861859</v>
      </c>
      <c r="Y23" s="12">
        <v>0.16027713253292825</v>
      </c>
      <c r="Z23" s="12">
        <v>0.15977966210977643</v>
      </c>
      <c r="AA23" s="12">
        <v>0.15931895707885252</v>
      </c>
      <c r="AB23" s="12">
        <v>0.15889909146969705</v>
      </c>
      <c r="AC23" s="12">
        <v>0.15850761025972432</v>
      </c>
      <c r="AD23" s="12">
        <v>0.15815287870579603</v>
      </c>
      <c r="AE23" s="12">
        <v>0.15782328391677017</v>
      </c>
    </row>
    <row r="24" spans="1:31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5">
      <c r="A25" t="s">
        <v>4</v>
      </c>
      <c r="B25" s="8">
        <v>769134</v>
      </c>
      <c r="C25" s="8">
        <v>793249</v>
      </c>
      <c r="D25" s="8">
        <v>816501</v>
      </c>
      <c r="E25" s="8">
        <v>840640</v>
      </c>
      <c r="F25" s="8">
        <v>865280</v>
      </c>
      <c r="G25" s="8">
        <v>890837</v>
      </c>
      <c r="H25" s="8">
        <v>917432</v>
      </c>
      <c r="I25" s="8">
        <v>944741</v>
      </c>
      <c r="J25" s="8">
        <v>973204</v>
      </c>
      <c r="K25" s="8">
        <v>1002512</v>
      </c>
      <c r="L25" s="8">
        <v>1033251</v>
      </c>
      <c r="M25" s="8">
        <v>1064866</v>
      </c>
      <c r="N25" s="8">
        <v>1097241</v>
      </c>
      <c r="O25" s="8">
        <v>1130849</v>
      </c>
      <c r="P25" s="8">
        <v>1165519</v>
      </c>
      <c r="Q25" s="8">
        <v>1201819</v>
      </c>
      <c r="R25" s="8">
        <v>1239528</v>
      </c>
      <c r="S25" s="8">
        <v>1278363</v>
      </c>
      <c r="T25" s="8">
        <v>1318841</v>
      </c>
      <c r="U25" s="8">
        <v>1360705</v>
      </c>
      <c r="V25" s="8">
        <v>1404159</v>
      </c>
      <c r="W25" s="8">
        <v>1449123</v>
      </c>
      <c r="X25" s="8">
        <v>1495490</v>
      </c>
      <c r="Y25" s="8">
        <v>1543590</v>
      </c>
      <c r="Z25" s="8">
        <v>1593463</v>
      </c>
      <c r="AA25" s="8">
        <v>1645544</v>
      </c>
      <c r="AB25" s="8">
        <v>1698969</v>
      </c>
      <c r="AC25" s="8">
        <v>1754726</v>
      </c>
      <c r="AD25" s="8">
        <v>1812237</v>
      </c>
      <c r="AE25" s="8">
        <v>1872057</v>
      </c>
    </row>
    <row r="26" spans="1:31" x14ac:dyDescent="0.25">
      <c r="A26" t="s">
        <v>23</v>
      </c>
      <c r="B26" s="8">
        <v>1915880</v>
      </c>
      <c r="C26" s="8">
        <v>1874717</v>
      </c>
      <c r="D26" s="8">
        <v>1841422</v>
      </c>
      <c r="E26" s="8">
        <v>1485060</v>
      </c>
      <c r="F26" s="8">
        <v>1531202</v>
      </c>
      <c r="G26" s="8">
        <v>1579094</v>
      </c>
      <c r="H26" s="8">
        <v>1628801</v>
      </c>
      <c r="I26" s="8">
        <v>1679781</v>
      </c>
      <c r="J26" s="8">
        <v>1733033</v>
      </c>
      <c r="K26" s="8">
        <v>1788135</v>
      </c>
      <c r="L26" s="8">
        <v>1845950</v>
      </c>
      <c r="M26" s="8">
        <v>1905337</v>
      </c>
      <c r="N26" s="8">
        <v>1966278</v>
      </c>
      <c r="O26" s="8">
        <v>2029566</v>
      </c>
      <c r="P26" s="8">
        <v>2095079</v>
      </c>
      <c r="Q26" s="8">
        <v>2163108</v>
      </c>
      <c r="R26" s="8">
        <v>2233581</v>
      </c>
      <c r="S26" s="8">
        <v>2306330</v>
      </c>
      <c r="T26" s="8">
        <v>2381810</v>
      </c>
      <c r="U26" s="8">
        <v>2460037</v>
      </c>
      <c r="V26" s="8">
        <v>2541493</v>
      </c>
      <c r="W26" s="8">
        <v>2625905</v>
      </c>
      <c r="X26" s="8">
        <v>2713081</v>
      </c>
      <c r="Y26" s="8">
        <v>2803067</v>
      </c>
      <c r="Z26" s="8">
        <v>2896650</v>
      </c>
      <c r="AA26" s="8">
        <v>2994033</v>
      </c>
      <c r="AB26" s="8">
        <v>2637901</v>
      </c>
      <c r="AC26" s="8">
        <v>2510968</v>
      </c>
      <c r="AD26" s="8">
        <v>2278415</v>
      </c>
      <c r="AE26" s="8">
        <v>1951208</v>
      </c>
    </row>
    <row r="27" spans="1:31" x14ac:dyDescent="0.25">
      <c r="A27" t="s">
        <v>10</v>
      </c>
      <c r="B27" s="8">
        <f>+B26+B25</f>
        <v>2685014</v>
      </c>
      <c r="C27" s="8">
        <f t="shared" ref="C27:AE27" si="0">+C26+C25</f>
        <v>2667966</v>
      </c>
      <c r="D27" s="8">
        <f t="shared" si="0"/>
        <v>2657923</v>
      </c>
      <c r="E27" s="8">
        <f t="shared" si="0"/>
        <v>2325700</v>
      </c>
      <c r="F27" s="8">
        <f t="shared" si="0"/>
        <v>2396482</v>
      </c>
      <c r="G27" s="8">
        <f t="shared" si="0"/>
        <v>2469931</v>
      </c>
      <c r="H27" s="8">
        <f t="shared" si="0"/>
        <v>2546233</v>
      </c>
      <c r="I27" s="8">
        <f t="shared" si="0"/>
        <v>2624522</v>
      </c>
      <c r="J27" s="8">
        <f t="shared" si="0"/>
        <v>2706237</v>
      </c>
      <c r="K27" s="8">
        <f t="shared" si="0"/>
        <v>2790647</v>
      </c>
      <c r="L27" s="8">
        <f t="shared" si="0"/>
        <v>2879201</v>
      </c>
      <c r="M27" s="8">
        <f t="shared" si="0"/>
        <v>2970203</v>
      </c>
      <c r="N27" s="8">
        <f t="shared" si="0"/>
        <v>3063519</v>
      </c>
      <c r="O27" s="8">
        <f t="shared" si="0"/>
        <v>3160415</v>
      </c>
      <c r="P27" s="8">
        <f t="shared" si="0"/>
        <v>3260598</v>
      </c>
      <c r="Q27" s="8">
        <f t="shared" si="0"/>
        <v>3364927</v>
      </c>
      <c r="R27" s="8">
        <f t="shared" si="0"/>
        <v>3473109</v>
      </c>
      <c r="S27" s="8">
        <f t="shared" si="0"/>
        <v>3584693</v>
      </c>
      <c r="T27" s="8">
        <f t="shared" si="0"/>
        <v>3700651</v>
      </c>
      <c r="U27" s="8">
        <f t="shared" si="0"/>
        <v>3820742</v>
      </c>
      <c r="V27" s="8">
        <f t="shared" si="0"/>
        <v>3945652</v>
      </c>
      <c r="W27" s="8">
        <f t="shared" si="0"/>
        <v>4075028</v>
      </c>
      <c r="X27" s="8">
        <f t="shared" si="0"/>
        <v>4208571</v>
      </c>
      <c r="Y27" s="8">
        <f t="shared" si="0"/>
        <v>4346657</v>
      </c>
      <c r="Z27" s="8">
        <f t="shared" si="0"/>
        <v>4490113</v>
      </c>
      <c r="AA27" s="8">
        <f t="shared" si="0"/>
        <v>4639577</v>
      </c>
      <c r="AB27" s="8">
        <f t="shared" si="0"/>
        <v>4336870</v>
      </c>
      <c r="AC27" s="8">
        <f t="shared" si="0"/>
        <v>4265694</v>
      </c>
      <c r="AD27" s="8">
        <f t="shared" si="0"/>
        <v>4090652</v>
      </c>
      <c r="AE27" s="8">
        <f t="shared" si="0"/>
        <v>3823265</v>
      </c>
    </row>
    <row r="28" spans="1:31" x14ac:dyDescent="0.25">
      <c r="B28" s="14"/>
      <c r="C28" s="7"/>
      <c r="D28" s="7"/>
      <c r="E28" s="7" t="s">
        <v>11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x14ac:dyDescent="0.25">
      <c r="A29" t="s">
        <v>12</v>
      </c>
      <c r="B29" s="8">
        <v>10899916</v>
      </c>
      <c r="C29" s="8">
        <v>10214721.5</v>
      </c>
      <c r="D29" s="8">
        <v>9256309.7669999972</v>
      </c>
      <c r="E29" s="8">
        <v>8628859.6145000011</v>
      </c>
      <c r="F29" s="8">
        <v>9159369.3170000017</v>
      </c>
      <c r="G29" s="8">
        <v>9336645.2740000039</v>
      </c>
      <c r="H29" s="8">
        <v>9492543.7419999987</v>
      </c>
      <c r="I29" s="8">
        <v>9624002.6079999954</v>
      </c>
      <c r="J29" s="8">
        <v>9728415.3655000031</v>
      </c>
      <c r="K29" s="8">
        <v>9802129.8765000105</v>
      </c>
      <c r="L29" s="8">
        <v>9840922.7094999999</v>
      </c>
      <c r="M29" s="8">
        <v>9841405.9235000014</v>
      </c>
      <c r="N29" s="8">
        <v>9799834.3170000017</v>
      </c>
      <c r="O29" s="8">
        <v>9709756.8120000064</v>
      </c>
      <c r="P29" s="8">
        <v>9567522.4979999959</v>
      </c>
      <c r="Q29" s="8">
        <v>9366876.3020000011</v>
      </c>
      <c r="R29" s="8">
        <v>9102575.1054999977</v>
      </c>
      <c r="S29" s="8">
        <v>8768993.7109999955</v>
      </c>
      <c r="T29" s="8">
        <v>8360358.5394999981</v>
      </c>
      <c r="U29" s="8">
        <v>7869756.7879999876</v>
      </c>
      <c r="V29" s="8">
        <v>7289488.4115000069</v>
      </c>
      <c r="W29" s="8">
        <v>6612209.1879999936</v>
      </c>
      <c r="X29" s="8">
        <v>5831880.2610000074</v>
      </c>
      <c r="Y29" s="8">
        <v>4937203.2425000072</v>
      </c>
      <c r="Z29" s="8">
        <v>3920109.0009999871</v>
      </c>
      <c r="AA29" s="8">
        <v>2770423.4175000191</v>
      </c>
      <c r="AB29" s="8">
        <v>1478029.3755000234</v>
      </c>
      <c r="AC29" s="8">
        <v>506013.99400001764</v>
      </c>
      <c r="AD29" s="8">
        <v>-358193.85649999976</v>
      </c>
      <c r="AE29" s="8">
        <v>-994526.20700001717</v>
      </c>
    </row>
    <row r="30" spans="1:31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x14ac:dyDescent="0.25">
      <c r="A31" t="s">
        <v>24</v>
      </c>
      <c r="B31" s="12">
        <v>0.80685290808844057</v>
      </c>
      <c r="C31" s="12">
        <v>0.82706135135777348</v>
      </c>
      <c r="D31" s="12">
        <v>0.85124886505270103</v>
      </c>
      <c r="E31" s="12">
        <v>0.86814660567445967</v>
      </c>
      <c r="F31" s="12">
        <v>0.86667587469871177</v>
      </c>
      <c r="G31" s="12">
        <v>0.87033147103986574</v>
      </c>
      <c r="H31" s="12">
        <v>0.87404043571315471</v>
      </c>
      <c r="I31" s="12">
        <v>0.87778718656012678</v>
      </c>
      <c r="J31" s="12">
        <v>0.88161267367129059</v>
      </c>
      <c r="K31" s="12">
        <v>0.8855551952421068</v>
      </c>
      <c r="L31" s="12">
        <v>0.88961906623159648</v>
      </c>
      <c r="M31" s="12">
        <v>0.89386099418455756</v>
      </c>
      <c r="N31" s="12">
        <v>0.89828810395474756</v>
      </c>
      <c r="O31" s="12">
        <v>0.90289894868273923</v>
      </c>
      <c r="P31" s="12">
        <v>0.90772230813684496</v>
      </c>
      <c r="Q31" s="12">
        <v>0.91278038062411215</v>
      </c>
      <c r="R31" s="12">
        <v>0.91808989296776078</v>
      </c>
      <c r="S31" s="12">
        <v>0.92369467121758297</v>
      </c>
      <c r="T31" s="12">
        <v>0.92960156360752233</v>
      </c>
      <c r="U31" s="12">
        <v>0.93582995098395017</v>
      </c>
      <c r="V31" s="12">
        <v>0.94240294242064604</v>
      </c>
      <c r="W31" s="12">
        <v>0.94935350920035055</v>
      </c>
      <c r="X31" s="12">
        <v>0.95667902642422509</v>
      </c>
      <c r="Y31" s="12">
        <v>0.96442024740932542</v>
      </c>
      <c r="Z31" s="12">
        <v>0.97258703489115683</v>
      </c>
      <c r="AA31" s="12">
        <v>0.98119850298857803</v>
      </c>
      <c r="AB31" s="12">
        <v>0.9902650412244618</v>
      </c>
      <c r="AC31" s="12">
        <v>0.99676552150212294</v>
      </c>
      <c r="AD31" s="12">
        <v>1.0022217493364467</v>
      </c>
      <c r="AE31" s="12">
        <v>1.0059845467744082</v>
      </c>
    </row>
    <row r="32" spans="1:3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t="s">
        <v>20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</row>
    <row r="34" spans="1:3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A35" t="s">
        <v>5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x14ac:dyDescent="0.25">
      <c r="A36" s="1" t="s">
        <v>13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25">
      <c r="A38" t="str">
        <f ca="1">CELL("filename",A1)</f>
        <v>C:\Git\PenSim-Projects\Model_UCRP\Data\[UCRP_FullOverride_SegalProj2015.xlsx]Data for Stochastic Study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</sheetData>
  <pageMargins left="0.7" right="0.7" top="0.75" bottom="0.75" header="0.3" footer="0.3"/>
  <pageSetup scale="56" fitToWidth="2" orientation="landscape" r:id="rId1"/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4"/>
  <sheetViews>
    <sheetView tabSelected="1" workbookViewId="0">
      <selection activeCell="G39" sqref="G39"/>
    </sheetView>
  </sheetViews>
  <sheetFormatPr defaultRowHeight="15" x14ac:dyDescent="0.25"/>
  <cols>
    <col min="1" max="1" width="15.7109375" customWidth="1"/>
    <col min="2" max="2" width="15.140625" customWidth="1"/>
    <col min="3" max="3" width="16.28515625" customWidth="1"/>
    <col min="4" max="4" width="14.85546875" customWidth="1"/>
    <col min="5" max="5" width="15.140625" customWidth="1"/>
    <col min="6" max="6" width="14.28515625" customWidth="1"/>
    <col min="7" max="7" width="11.42578125" customWidth="1"/>
    <col min="8" max="8" width="14.85546875" customWidth="1"/>
    <col min="9" max="9" width="15.140625" customWidth="1"/>
    <col min="11" max="11" width="15.7109375" customWidth="1"/>
    <col min="12" max="12" width="10" customWidth="1"/>
    <col min="13" max="13" width="11.140625" bestFit="1" customWidth="1"/>
    <col min="14" max="14" width="15.42578125" customWidth="1"/>
  </cols>
  <sheetData>
    <row r="3" spans="1:14" x14ac:dyDescent="0.25">
      <c r="A3" s="5" t="s">
        <v>2</v>
      </c>
      <c r="B3" t="s">
        <v>8</v>
      </c>
      <c r="C3" t="s">
        <v>27</v>
      </c>
      <c r="D3" t="s">
        <v>21</v>
      </c>
      <c r="E3" t="s">
        <v>22</v>
      </c>
      <c r="F3" t="s">
        <v>3</v>
      </c>
      <c r="G3" t="s">
        <v>9</v>
      </c>
      <c r="H3" t="s">
        <v>4</v>
      </c>
      <c r="I3" t="s">
        <v>23</v>
      </c>
      <c r="J3" t="s">
        <v>10</v>
      </c>
      <c r="K3" t="s">
        <v>12</v>
      </c>
      <c r="L3" t="s">
        <v>24</v>
      </c>
    </row>
    <row r="4" spans="1:14" s="18" customFormat="1" x14ac:dyDescent="0.25">
      <c r="A4" s="17" t="s">
        <v>31</v>
      </c>
      <c r="B4" s="18" t="s">
        <v>51</v>
      </c>
      <c r="C4" s="19" t="s">
        <v>52</v>
      </c>
      <c r="D4" s="18" t="s">
        <v>53</v>
      </c>
      <c r="E4" s="18" t="s">
        <v>54</v>
      </c>
      <c r="F4" s="18" t="s">
        <v>55</v>
      </c>
      <c r="G4" s="18" t="s">
        <v>56</v>
      </c>
      <c r="H4" s="19" t="s">
        <v>57</v>
      </c>
      <c r="I4" s="19" t="s">
        <v>58</v>
      </c>
      <c r="J4" s="19" t="s">
        <v>59</v>
      </c>
      <c r="K4" s="18" t="s">
        <v>61</v>
      </c>
      <c r="L4" s="18" t="s">
        <v>60</v>
      </c>
      <c r="M4" s="18" t="s">
        <v>62</v>
      </c>
      <c r="N4" s="18" t="s">
        <v>66</v>
      </c>
    </row>
    <row r="5" spans="1:14" x14ac:dyDescent="0.25">
      <c r="A5" s="6">
        <v>42186</v>
      </c>
      <c r="B5" s="8">
        <v>56433239</v>
      </c>
      <c r="C5" s="8">
        <v>2984903</v>
      </c>
      <c r="D5" s="8">
        <v>46628550</v>
      </c>
      <c r="E5" s="8">
        <v>45533323</v>
      </c>
      <c r="F5" s="8">
        <v>9659652</v>
      </c>
      <c r="G5" s="12">
        <v>0.18240000000000001</v>
      </c>
      <c r="H5" s="8">
        <v>769134</v>
      </c>
      <c r="I5" s="8">
        <v>1915880</v>
      </c>
      <c r="J5" s="8">
        <f t="shared" ref="J5:J34" si="0">+I5+H5</f>
        <v>2685014</v>
      </c>
      <c r="K5" s="8">
        <v>10899916</v>
      </c>
      <c r="L5" s="12">
        <v>0.80685290808844057</v>
      </c>
      <c r="M5" s="8">
        <f>J5 - H5 - 0.14*F5</f>
        <v>563528.72</v>
      </c>
      <c r="N5" s="8">
        <v>0</v>
      </c>
    </row>
    <row r="6" spans="1:14" x14ac:dyDescent="0.25">
      <c r="A6" s="6">
        <v>42552</v>
      </c>
      <c r="B6" s="8">
        <v>59065579.5</v>
      </c>
      <c r="C6" s="8">
        <v>2838341</v>
      </c>
      <c r="D6" s="8">
        <v>49711639</v>
      </c>
      <c r="E6" s="8">
        <v>48850858</v>
      </c>
      <c r="F6" s="8">
        <v>9978783</v>
      </c>
      <c r="G6" s="12">
        <v>0.18363940754254005</v>
      </c>
      <c r="H6" s="8">
        <v>793249</v>
      </c>
      <c r="I6" s="8">
        <v>1874717</v>
      </c>
      <c r="J6" s="8">
        <f t="shared" si="0"/>
        <v>2667966</v>
      </c>
      <c r="K6" s="8">
        <v>10214721.5</v>
      </c>
      <c r="L6" s="12">
        <v>0.82706135135777348</v>
      </c>
      <c r="M6" s="8">
        <f t="shared" ref="M6:M7" si="1">J6 - H6 - 0.14*F6</f>
        <v>477687.37999999989</v>
      </c>
      <c r="N6" s="8">
        <v>860781</v>
      </c>
    </row>
    <row r="7" spans="1:14" x14ac:dyDescent="0.25">
      <c r="A7" s="6">
        <v>42917</v>
      </c>
      <c r="B7" s="8">
        <v>62226817.766999997</v>
      </c>
      <c r="C7" s="8">
        <v>3043787.7549999999</v>
      </c>
      <c r="D7" s="8">
        <v>53085671</v>
      </c>
      <c r="E7" s="8">
        <v>52970508</v>
      </c>
      <c r="F7" s="8">
        <v>10287098.49</v>
      </c>
      <c r="G7" s="12">
        <v>0.18171025512826225</v>
      </c>
      <c r="H7" s="8">
        <v>816501</v>
      </c>
      <c r="I7" s="8">
        <v>1841422</v>
      </c>
      <c r="J7" s="8">
        <f t="shared" si="0"/>
        <v>2657923</v>
      </c>
      <c r="K7" s="8">
        <v>9256309.7669999972</v>
      </c>
      <c r="L7" s="12">
        <v>0.85124886505270103</v>
      </c>
      <c r="M7" s="8">
        <f t="shared" si="1"/>
        <v>401228.21139999991</v>
      </c>
      <c r="N7" s="8">
        <v>115163</v>
      </c>
    </row>
    <row r="8" spans="1:14" x14ac:dyDescent="0.25">
      <c r="A8" s="6">
        <v>43282</v>
      </c>
      <c r="B8" s="8">
        <v>65442832.614500001</v>
      </c>
      <c r="C8" s="8">
        <v>3268127.787</v>
      </c>
      <c r="D8" s="8">
        <v>56479365</v>
      </c>
      <c r="E8" s="8">
        <v>56813973</v>
      </c>
      <c r="F8" s="8">
        <v>10607568.939999999</v>
      </c>
      <c r="G8" s="12">
        <v>0.18016501407326266</v>
      </c>
      <c r="H8" s="8">
        <v>840640</v>
      </c>
      <c r="I8" s="8">
        <v>1485060</v>
      </c>
      <c r="J8" s="8">
        <f t="shared" si="0"/>
        <v>2325700</v>
      </c>
      <c r="K8" s="8">
        <v>8628859.6145000011</v>
      </c>
      <c r="L8" s="12">
        <v>0.86814660567445967</v>
      </c>
      <c r="M8" s="8">
        <v>0</v>
      </c>
      <c r="N8" s="8">
        <v>-334608</v>
      </c>
    </row>
    <row r="9" spans="1:14" x14ac:dyDescent="0.25">
      <c r="A9" s="6">
        <v>43647</v>
      </c>
      <c r="B9" s="8">
        <v>68700014.317000002</v>
      </c>
      <c r="C9" s="8">
        <v>3488298.503</v>
      </c>
      <c r="D9" s="8">
        <v>59540645</v>
      </c>
      <c r="E9" s="8">
        <v>59540645</v>
      </c>
      <c r="F9" s="8">
        <v>10937159.396</v>
      </c>
      <c r="G9" s="12">
        <v>0.17869881659664316</v>
      </c>
      <c r="H9" s="8">
        <v>865280</v>
      </c>
      <c r="I9" s="8">
        <v>1531202</v>
      </c>
      <c r="J9" s="8">
        <f t="shared" si="0"/>
        <v>2396482</v>
      </c>
      <c r="K9" s="8">
        <v>9159369.3170000017</v>
      </c>
      <c r="L9" s="12">
        <v>0.86667587469871177</v>
      </c>
      <c r="M9" s="8">
        <v>0</v>
      </c>
      <c r="N9" s="8">
        <v>0</v>
      </c>
    </row>
    <row r="10" spans="1:14" x14ac:dyDescent="0.25">
      <c r="A10" s="6">
        <v>44013</v>
      </c>
      <c r="B10" s="8">
        <v>72003942.274000004</v>
      </c>
      <c r="C10" s="8">
        <v>3706022.3220000002</v>
      </c>
      <c r="D10" s="8">
        <v>62667296</v>
      </c>
      <c r="E10" s="8">
        <v>62667297</v>
      </c>
      <c r="F10" s="8">
        <v>11279244.789000001</v>
      </c>
      <c r="G10" s="12">
        <v>0.17729006175333353</v>
      </c>
      <c r="H10" s="8">
        <v>890837</v>
      </c>
      <c r="I10" s="8">
        <v>1579094</v>
      </c>
      <c r="J10" s="8">
        <f t="shared" si="0"/>
        <v>2469931</v>
      </c>
      <c r="K10" s="8">
        <v>9336645.2740000039</v>
      </c>
      <c r="L10" s="12">
        <v>0.87033147103986574</v>
      </c>
      <c r="M10" s="8">
        <v>0</v>
      </c>
      <c r="N10" s="8">
        <v>0</v>
      </c>
    </row>
    <row r="11" spans="1:14" x14ac:dyDescent="0.25">
      <c r="A11" s="6">
        <v>44378</v>
      </c>
      <c r="B11" s="8">
        <v>75361833.741999999</v>
      </c>
      <c r="C11" s="8">
        <v>3953736.8659999999</v>
      </c>
      <c r="D11" s="8">
        <v>65869290</v>
      </c>
      <c r="E11" s="8">
        <v>65869290</v>
      </c>
      <c r="F11" s="8">
        <v>11634291.214</v>
      </c>
      <c r="G11" s="12">
        <v>0.17593526174789442</v>
      </c>
      <c r="H11" s="8">
        <v>917432</v>
      </c>
      <c r="I11" s="8">
        <v>1628801</v>
      </c>
      <c r="J11" s="8">
        <f t="shared" si="0"/>
        <v>2546233</v>
      </c>
      <c r="K11" s="8">
        <v>9492543.7419999987</v>
      </c>
      <c r="L11" s="12">
        <v>0.87404043571315471</v>
      </c>
      <c r="M11" s="8">
        <v>0</v>
      </c>
      <c r="N11" s="8">
        <v>0</v>
      </c>
    </row>
    <row r="12" spans="1:14" x14ac:dyDescent="0.25">
      <c r="A12" s="6">
        <v>44743</v>
      </c>
      <c r="B12" s="8">
        <v>78747901.607999995</v>
      </c>
      <c r="C12" s="8">
        <v>4192666.33</v>
      </c>
      <c r="D12" s="8">
        <v>69123899</v>
      </c>
      <c r="E12" s="8">
        <v>69123899</v>
      </c>
      <c r="F12" s="8">
        <v>11998436.456999999</v>
      </c>
      <c r="G12" s="12">
        <v>0.17463574945502211</v>
      </c>
      <c r="H12" s="8">
        <v>944741</v>
      </c>
      <c r="I12" s="8">
        <v>1679781</v>
      </c>
      <c r="J12" s="8">
        <f t="shared" si="0"/>
        <v>2624522</v>
      </c>
      <c r="K12" s="8">
        <v>9624002.6079999954</v>
      </c>
      <c r="L12" s="12">
        <v>0.87778718656012678</v>
      </c>
      <c r="M12" s="8">
        <v>0</v>
      </c>
      <c r="N12" s="8">
        <v>0</v>
      </c>
    </row>
    <row r="13" spans="1:14" x14ac:dyDescent="0.25">
      <c r="A13" s="6">
        <v>45108</v>
      </c>
      <c r="B13" s="8">
        <v>82174466.365500003</v>
      </c>
      <c r="C13" s="8">
        <v>4428532.9249999998</v>
      </c>
      <c r="D13" s="8">
        <v>72446051</v>
      </c>
      <c r="E13" s="8">
        <v>72446051</v>
      </c>
      <c r="F13" s="8">
        <v>12378803.58</v>
      </c>
      <c r="G13" s="12">
        <v>0.17335791233865455</v>
      </c>
      <c r="H13" s="8">
        <v>973204</v>
      </c>
      <c r="I13" s="8">
        <v>1733033</v>
      </c>
      <c r="J13" s="8">
        <f t="shared" si="0"/>
        <v>2706237</v>
      </c>
      <c r="K13" s="8">
        <v>9728415.3655000031</v>
      </c>
      <c r="L13" s="12">
        <v>0.88161267367129059</v>
      </c>
      <c r="M13" s="8">
        <v>0</v>
      </c>
      <c r="N13" s="8">
        <v>0</v>
      </c>
    </row>
    <row r="14" spans="1:14" x14ac:dyDescent="0.25">
      <c r="A14" s="6">
        <v>45474</v>
      </c>
      <c r="B14" s="8">
        <v>85649408.87650001</v>
      </c>
      <c r="C14" s="8">
        <v>4686375.2209999999</v>
      </c>
      <c r="D14" s="8">
        <v>75847279</v>
      </c>
      <c r="E14" s="8">
        <v>75847279</v>
      </c>
      <c r="F14" s="8">
        <v>12772393.197999999</v>
      </c>
      <c r="G14" s="12">
        <v>0.17213563993514239</v>
      </c>
      <c r="H14" s="8">
        <v>1002512</v>
      </c>
      <c r="I14" s="8">
        <v>1788135</v>
      </c>
      <c r="J14" s="8">
        <f t="shared" si="0"/>
        <v>2790647</v>
      </c>
      <c r="K14" s="8">
        <v>9802129.8765000105</v>
      </c>
      <c r="L14" s="12">
        <v>0.8855551952421068</v>
      </c>
      <c r="M14" s="8">
        <v>0</v>
      </c>
      <c r="N14" s="8">
        <v>0</v>
      </c>
    </row>
    <row r="15" spans="1:14" x14ac:dyDescent="0.25">
      <c r="A15" s="6">
        <v>45839</v>
      </c>
      <c r="B15" s="8">
        <v>89154189.7095</v>
      </c>
      <c r="C15" s="8">
        <v>4917626.1829999993</v>
      </c>
      <c r="D15" s="8">
        <v>79313266</v>
      </c>
      <c r="E15" s="8">
        <v>79313267</v>
      </c>
      <c r="F15" s="8">
        <v>13185359.890000001</v>
      </c>
      <c r="G15" s="12">
        <v>0.17095161131199774</v>
      </c>
      <c r="H15" s="8">
        <v>1033251</v>
      </c>
      <c r="I15" s="8">
        <v>1845950</v>
      </c>
      <c r="J15" s="8">
        <f t="shared" si="0"/>
        <v>2879201</v>
      </c>
      <c r="K15" s="8">
        <v>9840922.7094999999</v>
      </c>
      <c r="L15" s="12">
        <v>0.88961906623159648</v>
      </c>
      <c r="M15" s="8">
        <v>0</v>
      </c>
      <c r="N15" s="8">
        <v>0</v>
      </c>
    </row>
    <row r="16" spans="1:14" x14ac:dyDescent="0.25">
      <c r="A16" s="6">
        <v>46204</v>
      </c>
      <c r="B16" s="8">
        <v>92721858.923500001</v>
      </c>
      <c r="C16" s="8">
        <v>5158082.3790000007</v>
      </c>
      <c r="D16" s="8">
        <v>82880453</v>
      </c>
      <c r="E16" s="8">
        <v>82880453</v>
      </c>
      <c r="F16" s="8">
        <v>13609552.706999999</v>
      </c>
      <c r="G16" s="12">
        <v>0.16983375678600099</v>
      </c>
      <c r="H16" s="8">
        <v>1064866</v>
      </c>
      <c r="I16" s="8">
        <v>1905337</v>
      </c>
      <c r="J16" s="8">
        <f t="shared" si="0"/>
        <v>2970203</v>
      </c>
      <c r="K16" s="8">
        <v>9841405.9235000014</v>
      </c>
      <c r="L16" s="12">
        <v>0.89386099418455756</v>
      </c>
      <c r="M16" s="8">
        <v>0</v>
      </c>
      <c r="N16" s="8">
        <v>0</v>
      </c>
    </row>
    <row r="17" spans="1:14" x14ac:dyDescent="0.25">
      <c r="A17" s="6">
        <v>46569</v>
      </c>
      <c r="B17" s="8">
        <v>96348949.317000002</v>
      </c>
      <c r="C17" s="8">
        <v>5439349.7940000007</v>
      </c>
      <c r="D17" s="8">
        <v>86549115</v>
      </c>
      <c r="E17" s="8">
        <v>86549115</v>
      </c>
      <c r="F17" s="8">
        <v>14044843.76</v>
      </c>
      <c r="G17" s="12">
        <v>0.16876571637703802</v>
      </c>
      <c r="H17" s="8">
        <v>1097241</v>
      </c>
      <c r="I17" s="8">
        <v>1966278</v>
      </c>
      <c r="J17" s="8">
        <f t="shared" si="0"/>
        <v>3063519</v>
      </c>
      <c r="K17" s="8">
        <v>9799834.3170000017</v>
      </c>
      <c r="L17" s="12">
        <v>0.89828810395474756</v>
      </c>
      <c r="M17" s="8">
        <v>0</v>
      </c>
      <c r="N17" s="8">
        <v>0</v>
      </c>
    </row>
    <row r="18" spans="1:14" x14ac:dyDescent="0.25">
      <c r="A18" s="6">
        <v>46935</v>
      </c>
      <c r="B18" s="8">
        <v>99996412.812000006</v>
      </c>
      <c r="C18" s="8">
        <v>5708413.612999999</v>
      </c>
      <c r="D18" s="8">
        <v>90286656</v>
      </c>
      <c r="E18" s="8">
        <v>90286656</v>
      </c>
      <c r="F18" s="8">
        <v>14496900.566999998</v>
      </c>
      <c r="G18" s="12">
        <v>0.16773452987495321</v>
      </c>
      <c r="H18" s="8">
        <v>1130849</v>
      </c>
      <c r="I18" s="8">
        <v>2029566</v>
      </c>
      <c r="J18" s="8">
        <f t="shared" si="0"/>
        <v>3160415</v>
      </c>
      <c r="K18" s="8">
        <v>9709756.8120000064</v>
      </c>
      <c r="L18" s="12">
        <v>0.90289894868273923</v>
      </c>
      <c r="M18" s="8">
        <v>0</v>
      </c>
      <c r="N18" s="8">
        <v>0</v>
      </c>
    </row>
    <row r="19" spans="1:14" x14ac:dyDescent="0.25">
      <c r="A19" s="6">
        <v>47300</v>
      </c>
      <c r="B19" s="8">
        <v>103681857.498</v>
      </c>
      <c r="C19" s="8">
        <v>5991703.5779999997</v>
      </c>
      <c r="D19" s="8">
        <v>94114335</v>
      </c>
      <c r="E19" s="8">
        <v>94114335</v>
      </c>
      <c r="F19" s="8">
        <v>14964846.998</v>
      </c>
      <c r="G19" s="12">
        <v>0.16675949795043704</v>
      </c>
      <c r="H19" s="8">
        <v>1165519</v>
      </c>
      <c r="I19" s="8">
        <v>2095079</v>
      </c>
      <c r="J19" s="8">
        <f t="shared" si="0"/>
        <v>3260598</v>
      </c>
      <c r="K19" s="8">
        <v>9567522.4979999959</v>
      </c>
      <c r="L19" s="12">
        <v>0.90772230813684496</v>
      </c>
      <c r="M19" s="8">
        <v>0</v>
      </c>
      <c r="N19" s="8">
        <v>0</v>
      </c>
    </row>
    <row r="20" spans="1:14" x14ac:dyDescent="0.25">
      <c r="A20" s="6">
        <v>47665</v>
      </c>
      <c r="B20" s="8">
        <v>107394143.302</v>
      </c>
      <c r="C20" s="8">
        <v>6284227.1059999997</v>
      </c>
      <c r="D20" s="8">
        <v>98027267</v>
      </c>
      <c r="E20" s="8">
        <v>98027267</v>
      </c>
      <c r="F20" s="8">
        <v>15450774.037999999</v>
      </c>
      <c r="G20" s="12">
        <v>0.16583488502179483</v>
      </c>
      <c r="H20" s="8">
        <v>1201819</v>
      </c>
      <c r="I20" s="8">
        <v>2163108</v>
      </c>
      <c r="J20" s="8">
        <f t="shared" si="0"/>
        <v>3364927</v>
      </c>
      <c r="K20" s="8">
        <v>9366876.3020000011</v>
      </c>
      <c r="L20" s="12">
        <v>0.91278038062411215</v>
      </c>
      <c r="M20" s="8">
        <v>0</v>
      </c>
      <c r="N20" s="8">
        <v>0</v>
      </c>
    </row>
    <row r="21" spans="1:14" x14ac:dyDescent="0.25">
      <c r="A21" s="6">
        <v>48030</v>
      </c>
      <c r="B21" s="8">
        <v>111128839.1055</v>
      </c>
      <c r="C21" s="8">
        <v>6548428.5930000003</v>
      </c>
      <c r="D21" s="8">
        <v>102026264</v>
      </c>
      <c r="E21" s="8">
        <v>102026264</v>
      </c>
      <c r="F21" s="8">
        <v>15954150.216</v>
      </c>
      <c r="G21" s="12">
        <v>0.1649668002877259</v>
      </c>
      <c r="H21" s="8">
        <v>1239528</v>
      </c>
      <c r="I21" s="8">
        <v>2233581</v>
      </c>
      <c r="J21" s="8">
        <f t="shared" si="0"/>
        <v>3473109</v>
      </c>
      <c r="K21" s="8">
        <v>9102575.1054999977</v>
      </c>
      <c r="L21" s="12">
        <v>0.91808989296776078</v>
      </c>
      <c r="M21" s="8">
        <v>0</v>
      </c>
      <c r="N21" s="8">
        <v>0</v>
      </c>
    </row>
    <row r="22" spans="1:14" x14ac:dyDescent="0.25">
      <c r="A22" s="6">
        <v>48396</v>
      </c>
      <c r="B22" s="8">
        <v>114919807.711</v>
      </c>
      <c r="C22" s="8">
        <v>6828153.3150000004</v>
      </c>
      <c r="D22" s="8">
        <v>106150814</v>
      </c>
      <c r="E22" s="8">
        <v>106150814</v>
      </c>
      <c r="F22" s="8">
        <v>16473782.939999999</v>
      </c>
      <c r="G22" s="12">
        <v>0.16415257504195746</v>
      </c>
      <c r="H22" s="8">
        <v>1278363</v>
      </c>
      <c r="I22" s="8">
        <v>2306330</v>
      </c>
      <c r="J22" s="8">
        <f t="shared" si="0"/>
        <v>3584693</v>
      </c>
      <c r="K22" s="8">
        <v>8768993.7109999955</v>
      </c>
      <c r="L22" s="12">
        <v>0.92369467121758297</v>
      </c>
      <c r="M22" s="8">
        <v>0</v>
      </c>
      <c r="N22" s="8">
        <v>0</v>
      </c>
    </row>
    <row r="23" spans="1:14" x14ac:dyDescent="0.25">
      <c r="A23" s="6">
        <v>48761</v>
      </c>
      <c r="B23" s="8">
        <v>118757730.5395</v>
      </c>
      <c r="C23" s="8">
        <v>7117404.4510000004</v>
      </c>
      <c r="D23" s="8">
        <v>110397372</v>
      </c>
      <c r="E23" s="8">
        <v>110397372</v>
      </c>
      <c r="F23" s="8">
        <v>17012925.153999999</v>
      </c>
      <c r="G23" s="12">
        <v>0.16337949670438187</v>
      </c>
      <c r="H23" s="8">
        <v>1318841</v>
      </c>
      <c r="I23" s="8">
        <v>2381810</v>
      </c>
      <c r="J23" s="8">
        <f t="shared" si="0"/>
        <v>3700651</v>
      </c>
      <c r="K23" s="8">
        <v>8360358.5394999981</v>
      </c>
      <c r="L23" s="12">
        <v>0.92960156360752233</v>
      </c>
      <c r="M23" s="8">
        <v>0</v>
      </c>
      <c r="N23" s="8">
        <v>0</v>
      </c>
    </row>
    <row r="24" spans="1:14" x14ac:dyDescent="0.25">
      <c r="A24" s="6">
        <v>49126</v>
      </c>
      <c r="B24" s="8">
        <v>122639095.78799999</v>
      </c>
      <c r="C24" s="8">
        <v>7415717.0499999998</v>
      </c>
      <c r="D24" s="8">
        <v>114769339</v>
      </c>
      <c r="E24" s="8">
        <v>114769339</v>
      </c>
      <c r="F24" s="8">
        <v>17571694.781999998</v>
      </c>
      <c r="G24" s="12">
        <v>0.16266519270257149</v>
      </c>
      <c r="H24" s="8">
        <v>1360705</v>
      </c>
      <c r="I24" s="8">
        <v>2460037</v>
      </c>
      <c r="J24" s="8">
        <f t="shared" si="0"/>
        <v>3820742</v>
      </c>
      <c r="K24" s="8">
        <v>7869756.7879999876</v>
      </c>
      <c r="L24" s="12">
        <v>0.93582995098395017</v>
      </c>
      <c r="M24" s="8">
        <v>0</v>
      </c>
      <c r="N24" s="8">
        <v>0</v>
      </c>
    </row>
    <row r="25" spans="1:14" x14ac:dyDescent="0.25">
      <c r="A25" s="6">
        <v>49491</v>
      </c>
      <c r="B25" s="8">
        <v>126560083.41150001</v>
      </c>
      <c r="C25" s="8">
        <v>7686503.1329999994</v>
      </c>
      <c r="D25" s="8">
        <v>119270595</v>
      </c>
      <c r="E25" s="8">
        <v>119270595</v>
      </c>
      <c r="F25" s="8">
        <v>18153519.267000001</v>
      </c>
      <c r="G25" s="12">
        <v>0.16199835473594737</v>
      </c>
      <c r="H25" s="8">
        <v>1404159</v>
      </c>
      <c r="I25" s="8">
        <v>2541493</v>
      </c>
      <c r="J25" s="8">
        <f t="shared" si="0"/>
        <v>3945652</v>
      </c>
      <c r="K25" s="8">
        <v>7289488.4115000069</v>
      </c>
      <c r="L25" s="12">
        <v>0.94240294242064604</v>
      </c>
      <c r="M25" s="8">
        <v>0</v>
      </c>
      <c r="N25" s="8">
        <v>0</v>
      </c>
    </row>
    <row r="26" spans="1:14" x14ac:dyDescent="0.25">
      <c r="A26" s="6">
        <v>49857</v>
      </c>
      <c r="B26" s="8">
        <v>130556117.18799999</v>
      </c>
      <c r="C26" s="8">
        <v>7974560.7919999994</v>
      </c>
      <c r="D26" s="8">
        <v>123943908</v>
      </c>
      <c r="E26" s="8">
        <v>123943908</v>
      </c>
      <c r="F26" s="8">
        <v>18756467.446000002</v>
      </c>
      <c r="G26" s="12">
        <v>0.16138234794114192</v>
      </c>
      <c r="H26" s="8">
        <v>1449123</v>
      </c>
      <c r="I26" s="8">
        <v>2625905</v>
      </c>
      <c r="J26" s="8">
        <f t="shared" si="0"/>
        <v>4075028</v>
      </c>
      <c r="K26" s="8">
        <v>6612209.1879999936</v>
      </c>
      <c r="L26" s="12">
        <v>0.94935350920035055</v>
      </c>
      <c r="M26" s="8">
        <v>0</v>
      </c>
      <c r="N26" s="8">
        <v>0</v>
      </c>
    </row>
    <row r="27" spans="1:14" x14ac:dyDescent="0.25">
      <c r="A27" s="6">
        <v>50222</v>
      </c>
      <c r="B27" s="8">
        <v>134620249.26100001</v>
      </c>
      <c r="C27" s="8">
        <v>8256245.233</v>
      </c>
      <c r="D27" s="8">
        <v>128788369</v>
      </c>
      <c r="E27" s="8">
        <v>128788369</v>
      </c>
      <c r="F27" s="8">
        <v>19379148.286000002</v>
      </c>
      <c r="G27" s="12">
        <v>0.16081222245861859</v>
      </c>
      <c r="H27" s="8">
        <v>1495490</v>
      </c>
      <c r="I27" s="8">
        <v>2713081</v>
      </c>
      <c r="J27" s="8">
        <f t="shared" si="0"/>
        <v>4208571</v>
      </c>
      <c r="K27" s="8">
        <v>5831880.2610000074</v>
      </c>
      <c r="L27" s="12">
        <v>0.95667902642422509</v>
      </c>
      <c r="M27" s="8">
        <v>0</v>
      </c>
      <c r="N27" s="8">
        <v>0</v>
      </c>
    </row>
    <row r="28" spans="1:14" x14ac:dyDescent="0.25">
      <c r="A28" s="6">
        <v>50587</v>
      </c>
      <c r="B28" s="8">
        <v>138764406.24250001</v>
      </c>
      <c r="C28" s="8">
        <v>8535231.6030000001</v>
      </c>
      <c r="D28" s="8">
        <v>133827203</v>
      </c>
      <c r="E28" s="8">
        <v>133827203</v>
      </c>
      <c r="F28" s="8">
        <v>20021908.123</v>
      </c>
      <c r="G28" s="12">
        <v>0.16027713253292825</v>
      </c>
      <c r="H28" s="8">
        <v>1543590</v>
      </c>
      <c r="I28" s="8">
        <v>2803067</v>
      </c>
      <c r="J28" s="8">
        <f t="shared" si="0"/>
        <v>4346657</v>
      </c>
      <c r="K28" s="8">
        <v>4937203.2425000072</v>
      </c>
      <c r="L28" s="12">
        <v>0.96442024740932542</v>
      </c>
      <c r="M28" s="8">
        <v>0</v>
      </c>
      <c r="N28" s="8">
        <v>0</v>
      </c>
    </row>
    <row r="29" spans="1:14" x14ac:dyDescent="0.25">
      <c r="A29" s="6">
        <v>50952</v>
      </c>
      <c r="B29" s="8">
        <v>143002006.00099999</v>
      </c>
      <c r="C29" s="8">
        <v>8807209.807</v>
      </c>
      <c r="D29" s="8">
        <v>139081897</v>
      </c>
      <c r="E29" s="8">
        <v>139081897</v>
      </c>
      <c r="F29" s="8">
        <v>20690356.355</v>
      </c>
      <c r="G29" s="12">
        <v>0.15977966210977643</v>
      </c>
      <c r="H29" s="8">
        <v>1593463</v>
      </c>
      <c r="I29" s="8">
        <v>2896650</v>
      </c>
      <c r="J29" s="8">
        <f t="shared" si="0"/>
        <v>4490113</v>
      </c>
      <c r="K29" s="8">
        <v>3920109.0009999871</v>
      </c>
      <c r="L29" s="12">
        <v>0.97258703489115683</v>
      </c>
      <c r="M29" s="8">
        <v>0</v>
      </c>
      <c r="N29" s="8">
        <v>0</v>
      </c>
    </row>
    <row r="30" spans="1:14" x14ac:dyDescent="0.25">
      <c r="A30" s="6">
        <v>51318</v>
      </c>
      <c r="B30" s="8">
        <v>147351214.41750002</v>
      </c>
      <c r="C30" s="8">
        <v>9077952.6649999991</v>
      </c>
      <c r="D30" s="8">
        <v>144580791</v>
      </c>
      <c r="E30" s="8">
        <v>144580791</v>
      </c>
      <c r="F30" s="8">
        <v>21385952.672000002</v>
      </c>
      <c r="G30" s="12">
        <v>0.15931895707885252</v>
      </c>
      <c r="H30" s="8">
        <v>1645544</v>
      </c>
      <c r="I30" s="8">
        <v>2994033</v>
      </c>
      <c r="J30" s="8">
        <f t="shared" si="0"/>
        <v>4639577</v>
      </c>
      <c r="K30" s="8">
        <v>2770423.4175000191</v>
      </c>
      <c r="L30" s="12">
        <v>0.98119850298857803</v>
      </c>
      <c r="M30" s="8">
        <v>0</v>
      </c>
      <c r="N30" s="8">
        <v>0</v>
      </c>
    </row>
    <row r="31" spans="1:14" x14ac:dyDescent="0.25">
      <c r="A31" s="6">
        <v>51683</v>
      </c>
      <c r="B31" s="8">
        <v>151826978.37550002</v>
      </c>
      <c r="C31" s="8">
        <v>9348172.2890000008</v>
      </c>
      <c r="D31" s="8">
        <v>150348949</v>
      </c>
      <c r="E31" s="8">
        <v>150348949</v>
      </c>
      <c r="F31" s="8">
        <v>22104330.197000001</v>
      </c>
      <c r="G31" s="12">
        <v>0.15889909146969705</v>
      </c>
      <c r="H31" s="8">
        <v>1698969</v>
      </c>
      <c r="I31" s="8">
        <v>2637901</v>
      </c>
      <c r="J31" s="8">
        <f t="shared" si="0"/>
        <v>4336870</v>
      </c>
      <c r="K31" s="8">
        <v>1478029.3755000234</v>
      </c>
      <c r="L31" s="12">
        <v>0.9902650412244618</v>
      </c>
      <c r="M31" s="8">
        <v>0</v>
      </c>
      <c r="N31" s="8">
        <v>0</v>
      </c>
    </row>
    <row r="32" spans="1:14" x14ac:dyDescent="0.25">
      <c r="A32" s="6">
        <v>52048</v>
      </c>
      <c r="B32" s="8">
        <v>156443764.99400002</v>
      </c>
      <c r="C32" s="8">
        <v>9612839.7219999991</v>
      </c>
      <c r="D32" s="8">
        <v>155937751</v>
      </c>
      <c r="E32" s="8">
        <v>155937751</v>
      </c>
      <c r="F32" s="8">
        <v>22847854.338999998</v>
      </c>
      <c r="G32" s="12">
        <v>0.15850761025972432</v>
      </c>
      <c r="H32" s="8">
        <v>1754726</v>
      </c>
      <c r="I32" s="8">
        <v>2510968</v>
      </c>
      <c r="J32" s="8">
        <f t="shared" si="0"/>
        <v>4265694</v>
      </c>
      <c r="K32" s="8">
        <v>506013.99400001764</v>
      </c>
      <c r="L32" s="12">
        <v>0.99676552150212294</v>
      </c>
      <c r="M32" s="8">
        <v>0</v>
      </c>
      <c r="N32" s="8">
        <v>0</v>
      </c>
    </row>
    <row r="33" spans="1:14" x14ac:dyDescent="0.25">
      <c r="A33" s="6">
        <v>52413</v>
      </c>
      <c r="B33" s="8">
        <v>161221543.1435</v>
      </c>
      <c r="C33" s="8">
        <v>9871798.7489999998</v>
      </c>
      <c r="D33" s="8">
        <v>161579737</v>
      </c>
      <c r="E33" s="8">
        <v>161579737</v>
      </c>
      <c r="F33" s="8">
        <v>23618083.615000002</v>
      </c>
      <c r="G33" s="12">
        <v>0.15815287870579603</v>
      </c>
      <c r="H33" s="8">
        <v>1812237</v>
      </c>
      <c r="I33" s="8">
        <v>2278415</v>
      </c>
      <c r="J33" s="8">
        <f t="shared" si="0"/>
        <v>4090652</v>
      </c>
      <c r="K33" s="8">
        <v>-358193.85649999976</v>
      </c>
      <c r="L33" s="12">
        <v>1.0022217493364467</v>
      </c>
      <c r="M33" s="8">
        <v>0</v>
      </c>
      <c r="N33" s="8">
        <v>0</v>
      </c>
    </row>
    <row r="34" spans="1:14" x14ac:dyDescent="0.25">
      <c r="A34" s="6">
        <v>52779</v>
      </c>
      <c r="B34" s="8">
        <v>166182376.79299998</v>
      </c>
      <c r="C34" s="8">
        <v>10111258.429</v>
      </c>
      <c r="D34" s="8">
        <v>167176903</v>
      </c>
      <c r="E34" s="8">
        <v>167176903</v>
      </c>
      <c r="F34" s="8">
        <v>24414205.000999998</v>
      </c>
      <c r="G34" s="12">
        <v>0.15782328391677017</v>
      </c>
      <c r="H34" s="8">
        <v>1872057</v>
      </c>
      <c r="I34" s="8">
        <v>1951208</v>
      </c>
      <c r="J34" s="8">
        <f t="shared" si="0"/>
        <v>3823265</v>
      </c>
      <c r="K34" s="8">
        <v>-994526.20700001717</v>
      </c>
      <c r="L34" s="12">
        <v>1.0059845467744082</v>
      </c>
      <c r="M34" s="8">
        <v>0</v>
      </c>
      <c r="N34" s="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topLeftCell="F1" workbookViewId="0">
      <selection activeCell="K38" sqref="K38"/>
    </sheetView>
  </sheetViews>
  <sheetFormatPr defaultRowHeight="15" x14ac:dyDescent="0.25"/>
  <cols>
    <col min="1" max="1" width="15.7109375" customWidth="1"/>
    <col min="2" max="3" width="15.140625" customWidth="1"/>
    <col min="4" max="4" width="16.28515625" customWidth="1"/>
    <col min="5" max="11" width="14.85546875" customWidth="1"/>
    <col min="12" max="13" width="15.140625" customWidth="1"/>
    <col min="14" max="14" width="14.28515625" customWidth="1"/>
    <col min="15" max="15" width="11.42578125" customWidth="1"/>
    <col min="16" max="16" width="16" customWidth="1"/>
    <col min="17" max="18" width="14.85546875" customWidth="1"/>
    <col min="19" max="20" width="15.140625" customWidth="1"/>
    <col min="22" max="22" width="14.5703125" customWidth="1"/>
    <col min="23" max="23" width="10" customWidth="1"/>
    <col min="24" max="24" width="8.5703125" customWidth="1"/>
    <col min="25" max="25" width="9.140625" style="16"/>
  </cols>
  <sheetData>
    <row r="2" spans="1:26" x14ac:dyDescent="0.25">
      <c r="A2" t="s">
        <v>41</v>
      </c>
      <c r="B2">
        <v>7.2499999999999995E-2</v>
      </c>
    </row>
    <row r="3" spans="1:26" x14ac:dyDescent="0.25">
      <c r="A3" s="5" t="s">
        <v>2</v>
      </c>
      <c r="B3" t="s">
        <v>8</v>
      </c>
      <c r="D3" t="s">
        <v>27</v>
      </c>
      <c r="E3" t="s">
        <v>21</v>
      </c>
      <c r="L3" t="s">
        <v>22</v>
      </c>
      <c r="N3" t="s">
        <v>3</v>
      </c>
      <c r="O3" t="s">
        <v>9</v>
      </c>
      <c r="Q3" t="s">
        <v>4</v>
      </c>
      <c r="S3" t="s">
        <v>23</v>
      </c>
      <c r="U3" t="s">
        <v>10</v>
      </c>
      <c r="V3" t="s">
        <v>12</v>
      </c>
      <c r="W3" t="s">
        <v>24</v>
      </c>
      <c r="X3" t="s">
        <v>39</v>
      </c>
    </row>
    <row r="4" spans="1:26" s="18" customFormat="1" x14ac:dyDescent="0.25">
      <c r="A4" s="17" t="s">
        <v>31</v>
      </c>
      <c r="B4" s="18" t="s">
        <v>28</v>
      </c>
      <c r="D4" s="19" t="s">
        <v>29</v>
      </c>
      <c r="E4" s="18" t="s">
        <v>32</v>
      </c>
      <c r="F4" s="18" t="s">
        <v>40</v>
      </c>
      <c r="G4" s="18" t="s">
        <v>46</v>
      </c>
      <c r="H4" s="18" t="s">
        <v>50</v>
      </c>
      <c r="I4" s="18" t="s">
        <v>44</v>
      </c>
      <c r="J4" s="18" t="s">
        <v>47</v>
      </c>
      <c r="K4" s="18" t="s">
        <v>49</v>
      </c>
      <c r="L4" s="18" t="s">
        <v>33</v>
      </c>
      <c r="M4" s="18" t="s">
        <v>65</v>
      </c>
      <c r="N4" s="18" t="s">
        <v>30</v>
      </c>
      <c r="O4" s="18" t="s">
        <v>34</v>
      </c>
      <c r="P4" s="18" t="s">
        <v>63</v>
      </c>
      <c r="Q4" s="19" t="s">
        <v>35</v>
      </c>
      <c r="R4" s="19" t="s">
        <v>67</v>
      </c>
      <c r="S4" s="19" t="s">
        <v>36</v>
      </c>
      <c r="T4" s="19" t="s">
        <v>64</v>
      </c>
      <c r="U4" s="19" t="s">
        <v>37</v>
      </c>
      <c r="V4" s="18" t="s">
        <v>38</v>
      </c>
      <c r="W4" s="18" t="s">
        <v>43</v>
      </c>
      <c r="X4" s="18" t="s">
        <v>42</v>
      </c>
      <c r="Y4" s="16" t="s">
        <v>45</v>
      </c>
      <c r="Z4" s="16" t="s">
        <v>48</v>
      </c>
    </row>
    <row r="5" spans="1:26" x14ac:dyDescent="0.25">
      <c r="A5" s="6">
        <v>42186</v>
      </c>
      <c r="B5" s="8">
        <v>56433239</v>
      </c>
      <c r="C5" s="8">
        <v>56433239</v>
      </c>
      <c r="D5" s="8">
        <v>2984903</v>
      </c>
      <c r="E5" s="8">
        <v>46628550</v>
      </c>
      <c r="F5" s="8">
        <f>E5</f>
        <v>46628550</v>
      </c>
      <c r="G5" s="8">
        <f>E5</f>
        <v>46628550</v>
      </c>
      <c r="H5" s="8">
        <f>E5</f>
        <v>46628550</v>
      </c>
      <c r="I5" s="22">
        <f>F6/E6 - 1</f>
        <v>-4.844187495001151E-5</v>
      </c>
      <c r="J5" s="21">
        <f t="shared" ref="J5:J34" si="0">G5/E5 - 1</f>
        <v>0</v>
      </c>
      <c r="K5" s="21">
        <f t="shared" ref="K5:K34" si="1">H5/E5-1</f>
        <v>0</v>
      </c>
      <c r="L5" s="8">
        <v>45533323</v>
      </c>
      <c r="M5" s="8"/>
      <c r="N5" s="8">
        <v>9659652</v>
      </c>
      <c r="O5" s="12">
        <v>0.18240000000000001</v>
      </c>
      <c r="P5" s="23">
        <f>O5*N5</f>
        <v>1761920.5248</v>
      </c>
      <c r="Q5" s="8">
        <v>769134</v>
      </c>
      <c r="R5" s="22">
        <f>Q5/N5</f>
        <v>7.9623365313781488E-2</v>
      </c>
      <c r="S5" s="8">
        <v>1915880</v>
      </c>
      <c r="T5" s="22">
        <f>(S5 - 564000)/N5</f>
        <v>0.1399512114929192</v>
      </c>
      <c r="U5" s="8">
        <f t="shared" ref="U5:U34" si="2">+S5+Q5</f>
        <v>2685014</v>
      </c>
      <c r="V5" s="8">
        <v>10899916</v>
      </c>
      <c r="W5" s="12">
        <v>0.80685290808844057</v>
      </c>
      <c r="X5" s="10">
        <f t="shared" ref="X5:X34" si="3">E5/B5</f>
        <v>0.82626038884636765</v>
      </c>
      <c r="Y5" s="16">
        <f t="shared" ref="Y5:Y34" si="4">F5/B5</f>
        <v>0.82626038884636765</v>
      </c>
      <c r="Z5" s="16">
        <f t="shared" ref="Z5:Z34" si="5">G5/B5</f>
        <v>0.82626038884636765</v>
      </c>
    </row>
    <row r="6" spans="1:26" x14ac:dyDescent="0.25">
      <c r="A6" s="6">
        <v>42552</v>
      </c>
      <c r="B6" s="8">
        <v>59065579.5</v>
      </c>
      <c r="C6" s="8">
        <f>(C5+P5)*(1+$B$2)-(D5)*(1+$B$2)</f>
        <v>59213000.122848004</v>
      </c>
      <c r="D6" s="8">
        <v>2838341</v>
      </c>
      <c r="E6" s="8">
        <v>49711639</v>
      </c>
      <c r="F6" s="8">
        <f t="shared" ref="F6:F34" si="6">F5*(1+$B$2) +U5 - D5</f>
        <v>49709230.875</v>
      </c>
      <c r="G6" s="8">
        <f t="shared" ref="G6:G34" si="7">(G5+U5-D5) *(1+$B$2)</f>
        <v>49687488.922499999</v>
      </c>
      <c r="H6" s="8">
        <f t="shared" ref="H6:H33" si="8">H5*(1+$B$2)-D5*(1+$B$2*0.71)+U5*(1+$B$2*0.5)</f>
        <v>49652914.750574999</v>
      </c>
      <c r="I6" s="22">
        <f>F6/E6 - 1</f>
        <v>-4.844187495001151E-5</v>
      </c>
      <c r="J6" s="21">
        <f t="shared" si="0"/>
        <v>-4.8580328441794052E-4</v>
      </c>
      <c r="K6" s="21">
        <f t="shared" si="1"/>
        <v>-1.1812977927563306E-3</v>
      </c>
      <c r="L6" s="8">
        <v>48850858</v>
      </c>
      <c r="M6" s="8">
        <f>E6-L6</f>
        <v>860781</v>
      </c>
      <c r="N6" s="8">
        <v>9978783</v>
      </c>
      <c r="O6" s="12">
        <v>0.18363940754254005</v>
      </c>
      <c r="P6" s="23">
        <f t="shared" ref="P6:P34" si="9">O6*N6</f>
        <v>1832497.7981155703</v>
      </c>
      <c r="Q6" s="8">
        <v>793249</v>
      </c>
      <c r="R6" s="22">
        <f t="shared" ref="R6:R34" si="10">Q6/N6</f>
        <v>7.9493561489412085E-2</v>
      </c>
      <c r="S6" s="8">
        <v>1874717</v>
      </c>
      <c r="T6" s="22">
        <f>(S6 - 478000)/N6</f>
        <v>0.13996867153038603</v>
      </c>
      <c r="U6" s="8">
        <f t="shared" si="2"/>
        <v>2667966</v>
      </c>
      <c r="V6" s="8">
        <v>10214721.5</v>
      </c>
      <c r="W6" s="12">
        <v>0.82706135135777348</v>
      </c>
      <c r="X6" s="10">
        <f t="shared" si="3"/>
        <v>0.84163466135128662</v>
      </c>
      <c r="Y6" s="16">
        <f t="shared" si="4"/>
        <v>0.84159389099026782</v>
      </c>
      <c r="Z6" s="16">
        <f t="shared" si="5"/>
        <v>0.84122579246852225</v>
      </c>
    </row>
    <row r="7" spans="1:26" x14ac:dyDescent="0.25">
      <c r="A7" s="6">
        <v>42917</v>
      </c>
      <c r="B7" s="8">
        <v>62226817.766999997</v>
      </c>
      <c r="C7" s="8">
        <f>(C6+P6 - D6) * (1+$B$2*0.8)</f>
        <v>61583172.022379465</v>
      </c>
      <c r="D7" s="8">
        <v>3043787.7549999999</v>
      </c>
      <c r="E7" s="8">
        <v>53085671</v>
      </c>
      <c r="F7" s="8">
        <f t="shared" si="6"/>
        <v>53142775.113437504</v>
      </c>
      <c r="G7" s="8">
        <f t="shared" si="7"/>
        <v>53107104.681881249</v>
      </c>
      <c r="H7" s="8">
        <f t="shared" si="8"/>
        <v>53032986.23451668</v>
      </c>
      <c r="I7" s="22">
        <f t="shared" ref="I7:I34" si="11">F7/E7 - 1</f>
        <v>1.0756973089312005E-3</v>
      </c>
      <c r="J7" s="21">
        <f t="shared" si="0"/>
        <v>4.0375644646650777E-4</v>
      </c>
      <c r="K7" s="21">
        <f t="shared" si="1"/>
        <v>-9.92447952354647E-4</v>
      </c>
      <c r="L7" s="8">
        <v>52970508</v>
      </c>
      <c r="M7" s="8">
        <f t="shared" ref="M7:M34" si="12">E7-L7</f>
        <v>115163</v>
      </c>
      <c r="N7" s="8">
        <v>10287098.49</v>
      </c>
      <c r="O7" s="12">
        <v>0.18171025512826225</v>
      </c>
      <c r="P7" s="23">
        <f t="shared" si="9"/>
        <v>1869271.2911474614</v>
      </c>
      <c r="Q7" s="8">
        <v>816501</v>
      </c>
      <c r="R7" s="22">
        <f t="shared" si="10"/>
        <v>7.937136023279194E-2</v>
      </c>
      <c r="S7" s="8">
        <v>1841422</v>
      </c>
      <c r="T7" s="22">
        <f>(S7 - 401000)/N7</f>
        <v>0.1400221842339919</v>
      </c>
      <c r="U7" s="8">
        <f t="shared" si="2"/>
        <v>2657923</v>
      </c>
      <c r="V7" s="8">
        <v>9256309.7669999972</v>
      </c>
      <c r="W7" s="12">
        <v>0.85124886505270103</v>
      </c>
      <c r="X7" s="10">
        <f t="shared" si="3"/>
        <v>0.85309956229438244</v>
      </c>
      <c r="Y7" s="16">
        <f t="shared" si="4"/>
        <v>0.85401723919779282</v>
      </c>
      <c r="Z7" s="16">
        <f t="shared" si="5"/>
        <v>0.85344400674213661</v>
      </c>
    </row>
    <row r="8" spans="1:26" x14ac:dyDescent="0.25">
      <c r="A8" s="6">
        <v>43282</v>
      </c>
      <c r="B8" s="8">
        <v>65442832.614500001</v>
      </c>
      <c r="C8" s="8">
        <f t="shared" ref="C8:C34" si="13">(C7+P7 - D7)*(1+$B$2)</f>
        <v>64788283.086520128</v>
      </c>
      <c r="D8" s="8">
        <v>3268127.787</v>
      </c>
      <c r="E8" s="8">
        <v>56479365</v>
      </c>
      <c r="F8" s="8">
        <f t="shared" si="6"/>
        <v>56609761.55416172</v>
      </c>
      <c r="G8" s="8">
        <f t="shared" si="7"/>
        <v>56543529.821580134</v>
      </c>
      <c r="H8" s="8">
        <f t="shared" si="8"/>
        <v>56431683.715580523</v>
      </c>
      <c r="I8" s="22">
        <f t="shared" si="11"/>
        <v>2.3087468168545566E-3</v>
      </c>
      <c r="J8" s="21">
        <f t="shared" si="0"/>
        <v>1.1360754778340088E-3</v>
      </c>
      <c r="K8" s="21">
        <f t="shared" si="1"/>
        <v>-8.4422486724977652E-4</v>
      </c>
      <c r="L8" s="8">
        <v>56813973</v>
      </c>
      <c r="M8" s="8">
        <f t="shared" si="12"/>
        <v>-334608</v>
      </c>
      <c r="N8" s="8">
        <v>10607568.939999999</v>
      </c>
      <c r="O8" s="12">
        <v>0.18016501407326266</v>
      </c>
      <c r="P8" s="23">
        <f t="shared" si="9"/>
        <v>1911112.8073582037</v>
      </c>
      <c r="Q8" s="8">
        <v>840640</v>
      </c>
      <c r="R8" s="22">
        <f t="shared" si="10"/>
        <v>7.9249072502374895E-2</v>
      </c>
      <c r="S8" s="8">
        <v>1485060</v>
      </c>
      <c r="T8" s="22">
        <f t="shared" ref="T8:T34" si="14">S8/N8</f>
        <v>0.14000003284447191</v>
      </c>
      <c r="U8" s="8">
        <f t="shared" si="2"/>
        <v>2325700</v>
      </c>
      <c r="V8" s="8">
        <v>8628859.6145000011</v>
      </c>
      <c r="W8" s="12">
        <v>0.86814660567445967</v>
      </c>
      <c r="X8" s="10">
        <f t="shared" si="3"/>
        <v>0.86303362405932915</v>
      </c>
      <c r="Y8" s="16">
        <f t="shared" si="4"/>
        <v>0.86502615019171469</v>
      </c>
      <c r="Z8" s="16">
        <f t="shared" si="5"/>
        <v>0.86401409539616914</v>
      </c>
    </row>
    <row r="9" spans="1:26" x14ac:dyDescent="0.25">
      <c r="A9" s="6">
        <v>43647</v>
      </c>
      <c r="B9" s="8">
        <v>68700014.317000002</v>
      </c>
      <c r="C9" s="8">
        <f t="shared" si="13"/>
        <v>68030035.044627011</v>
      </c>
      <c r="D9" s="8">
        <v>3488298.503</v>
      </c>
      <c r="E9" s="8">
        <v>59540645</v>
      </c>
      <c r="F9" s="8">
        <f t="shared" si="6"/>
        <v>59771541.479838446</v>
      </c>
      <c r="G9" s="8">
        <f t="shared" si="7"/>
        <v>59632181.93208719</v>
      </c>
      <c r="H9" s="8">
        <f t="shared" si="8"/>
        <v>59496632.745124288</v>
      </c>
      <c r="I9" s="22">
        <f t="shared" si="11"/>
        <v>3.8779640334505316E-3</v>
      </c>
      <c r="J9" s="21">
        <f t="shared" si="0"/>
        <v>1.5373856310625378E-3</v>
      </c>
      <c r="K9" s="21">
        <f t="shared" si="1"/>
        <v>-7.3919681044287699E-4</v>
      </c>
      <c r="L9" s="8">
        <v>59540645</v>
      </c>
      <c r="M9" s="8">
        <f t="shared" si="12"/>
        <v>0</v>
      </c>
      <c r="N9" s="8">
        <v>10937159.396</v>
      </c>
      <c r="O9" s="12">
        <v>0.17869881659664316</v>
      </c>
      <c r="P9" s="23">
        <f t="shared" si="9"/>
        <v>1954457.4409940564</v>
      </c>
      <c r="Q9" s="8">
        <v>865280</v>
      </c>
      <c r="R9" s="22">
        <f t="shared" si="10"/>
        <v>7.9113777962900964E-2</v>
      </c>
      <c r="S9" s="8">
        <v>1531202</v>
      </c>
      <c r="T9" s="22">
        <f t="shared" si="14"/>
        <v>0.1399999711588733</v>
      </c>
      <c r="U9" s="8">
        <f t="shared" si="2"/>
        <v>2396482</v>
      </c>
      <c r="V9" s="8">
        <v>9159369.3170000017</v>
      </c>
      <c r="W9" s="12">
        <v>0.86667587469871177</v>
      </c>
      <c r="X9" s="10">
        <f t="shared" si="3"/>
        <v>0.86667587469871177</v>
      </c>
      <c r="Y9" s="16">
        <f t="shared" si="4"/>
        <v>0.87003681256945264</v>
      </c>
      <c r="Z9" s="16">
        <f t="shared" si="5"/>
        <v>0.86800828973526212</v>
      </c>
    </row>
    <row r="10" spans="1:26" x14ac:dyDescent="0.25">
      <c r="A10" s="6">
        <v>44013</v>
      </c>
      <c r="B10" s="8">
        <v>72003942.274000004</v>
      </c>
      <c r="C10" s="8">
        <f t="shared" si="13"/>
        <v>71317168.046361089</v>
      </c>
      <c r="D10" s="8">
        <v>3706022.3220000002</v>
      </c>
      <c r="E10" s="8">
        <v>62667296</v>
      </c>
      <c r="F10" s="8">
        <f t="shared" si="6"/>
        <v>63013161.734126732</v>
      </c>
      <c r="G10" s="8">
        <f t="shared" si="7"/>
        <v>62784541.922696017</v>
      </c>
      <c r="H10" s="8">
        <f t="shared" si="8"/>
        <v>62625634.423203871</v>
      </c>
      <c r="I10" s="22">
        <f t="shared" si="11"/>
        <v>5.5190786295731264E-3</v>
      </c>
      <c r="J10" s="21">
        <f t="shared" si="0"/>
        <v>1.8709267860546053E-3</v>
      </c>
      <c r="K10" s="21">
        <f t="shared" si="1"/>
        <v>-6.6480571933613675E-4</v>
      </c>
      <c r="L10" s="8">
        <v>62667297</v>
      </c>
      <c r="M10" s="8">
        <f t="shared" si="12"/>
        <v>-1</v>
      </c>
      <c r="N10" s="8">
        <v>11279244.789000001</v>
      </c>
      <c r="O10" s="12">
        <v>0.17729006175333353</v>
      </c>
      <c r="P10" s="23">
        <f t="shared" si="9"/>
        <v>1999698.0051727756</v>
      </c>
      <c r="Q10" s="8">
        <v>890837</v>
      </c>
      <c r="R10" s="22">
        <f t="shared" si="10"/>
        <v>7.8980199176879484E-2</v>
      </c>
      <c r="S10" s="8">
        <v>1579094</v>
      </c>
      <c r="T10" s="22">
        <f t="shared" si="14"/>
        <v>0.13999997602144423</v>
      </c>
      <c r="U10" s="8">
        <f t="shared" si="2"/>
        <v>2469931</v>
      </c>
      <c r="V10" s="8">
        <v>9336645.2740000039</v>
      </c>
      <c r="W10" s="12">
        <v>0.87033147103986574</v>
      </c>
      <c r="X10" s="10">
        <f t="shared" si="3"/>
        <v>0.87033145715173732</v>
      </c>
      <c r="Y10" s="16">
        <f t="shared" si="4"/>
        <v>0.87513488489754865</v>
      </c>
      <c r="Z10" s="16">
        <f t="shared" si="5"/>
        <v>0.87195978358766846</v>
      </c>
    </row>
    <row r="11" spans="1:26" x14ac:dyDescent="0.25">
      <c r="A11" s="6">
        <v>44378</v>
      </c>
      <c r="B11" s="8">
        <v>75361833.741999999</v>
      </c>
      <c r="C11" s="8">
        <f t="shared" si="13"/>
        <v>74657629.899925068</v>
      </c>
      <c r="D11" s="8">
        <v>3953736.8659999999</v>
      </c>
      <c r="E11" s="8">
        <v>65869290</v>
      </c>
      <c r="F11" s="8">
        <f t="shared" si="6"/>
        <v>66345524.637850925</v>
      </c>
      <c r="G11" s="8">
        <f t="shared" si="7"/>
        <v>66010713.269246481</v>
      </c>
      <c r="H11" s="8">
        <f t="shared" si="8"/>
        <v>65828669.096611209</v>
      </c>
      <c r="I11" s="22">
        <f t="shared" si="11"/>
        <v>7.2299950075509489E-3</v>
      </c>
      <c r="J11" s="21">
        <f t="shared" si="0"/>
        <v>2.1470288999088094E-3</v>
      </c>
      <c r="K11" s="21">
        <f t="shared" si="1"/>
        <v>-6.1668955880334053E-4</v>
      </c>
      <c r="L11" s="8">
        <v>65869290</v>
      </c>
      <c r="M11" s="8">
        <f t="shared" si="12"/>
        <v>0</v>
      </c>
      <c r="N11" s="8">
        <v>11634291.214</v>
      </c>
      <c r="O11" s="12">
        <v>0.17593526174789442</v>
      </c>
      <c r="P11" s="23">
        <f t="shared" si="9"/>
        <v>2046882.0699863182</v>
      </c>
      <c r="Q11" s="8">
        <v>917432</v>
      </c>
      <c r="R11" s="22">
        <f t="shared" si="10"/>
        <v>7.8855856633192917E-2</v>
      </c>
      <c r="S11" s="8">
        <v>1628801</v>
      </c>
      <c r="T11" s="22">
        <f t="shared" si="14"/>
        <v>0.14000001977258397</v>
      </c>
      <c r="U11" s="8">
        <f t="shared" si="2"/>
        <v>2546233</v>
      </c>
      <c r="V11" s="8">
        <v>9492543.7419999987</v>
      </c>
      <c r="W11" s="12">
        <v>0.87404043571315471</v>
      </c>
      <c r="X11" s="10">
        <f t="shared" si="3"/>
        <v>0.87404043571315471</v>
      </c>
      <c r="Y11" s="16">
        <f t="shared" si="4"/>
        <v>0.88035974369975845</v>
      </c>
      <c r="Z11" s="16">
        <f t="shared" si="5"/>
        <v>0.87591702578831976</v>
      </c>
    </row>
    <row r="12" spans="1:26" x14ac:dyDescent="0.25">
      <c r="A12" s="6">
        <v>44743</v>
      </c>
      <c r="B12" s="8">
        <v>78747901.607999995</v>
      </c>
      <c r="C12" s="8">
        <f t="shared" si="13"/>
        <v>78025206.298944965</v>
      </c>
      <c r="D12" s="8">
        <v>4192666.33</v>
      </c>
      <c r="E12" s="8">
        <v>69123899</v>
      </c>
      <c r="F12" s="8">
        <f t="shared" si="6"/>
        <v>69748071.308095127</v>
      </c>
      <c r="G12" s="8">
        <f t="shared" si="7"/>
        <v>69286942.084981859</v>
      </c>
      <c r="H12" s="8">
        <f t="shared" si="8"/>
        <v>69082526.081188172</v>
      </c>
      <c r="I12" s="22">
        <f t="shared" si="11"/>
        <v>9.0297612999974408E-3</v>
      </c>
      <c r="J12" s="21">
        <f t="shared" si="0"/>
        <v>2.3587078758660063E-3</v>
      </c>
      <c r="K12" s="21">
        <f t="shared" si="1"/>
        <v>-5.9853277101495905E-4</v>
      </c>
      <c r="L12" s="8">
        <v>69123899</v>
      </c>
      <c r="M12" s="8">
        <f t="shared" si="12"/>
        <v>0</v>
      </c>
      <c r="N12" s="8">
        <v>11998436.456999999</v>
      </c>
      <c r="O12" s="12">
        <v>0.17463574945502211</v>
      </c>
      <c r="P12" s="23">
        <f t="shared" si="9"/>
        <v>2095355.9429566548</v>
      </c>
      <c r="Q12" s="8">
        <v>944741</v>
      </c>
      <c r="R12" s="22">
        <f t="shared" si="10"/>
        <v>7.8738675942133227E-2</v>
      </c>
      <c r="S12" s="8">
        <v>1679781</v>
      </c>
      <c r="T12" s="22">
        <f t="shared" si="14"/>
        <v>0.13999999133387087</v>
      </c>
      <c r="U12" s="8">
        <f t="shared" si="2"/>
        <v>2624522</v>
      </c>
      <c r="V12" s="8">
        <v>9624002.6079999954</v>
      </c>
      <c r="W12" s="12">
        <v>0.87778718656012678</v>
      </c>
      <c r="X12" s="10">
        <f t="shared" si="3"/>
        <v>0.87778718656012678</v>
      </c>
      <c r="Y12" s="16">
        <f t="shared" si="4"/>
        <v>0.88571339532696103</v>
      </c>
      <c r="Z12" s="16">
        <f t="shared" si="5"/>
        <v>0.8798576301104003</v>
      </c>
    </row>
    <row r="13" spans="1:26" x14ac:dyDescent="0.25">
      <c r="A13" s="6">
        <v>45108</v>
      </c>
      <c r="B13" s="8">
        <v>82174466.365500003</v>
      </c>
      <c r="C13" s="8">
        <f t="shared" si="13"/>
        <v>81432668.365514487</v>
      </c>
      <c r="D13" s="8">
        <v>4428532.9249999998</v>
      </c>
      <c r="E13" s="8">
        <v>72446051</v>
      </c>
      <c r="F13" s="8">
        <f t="shared" si="6"/>
        <v>73236662.147932023</v>
      </c>
      <c r="G13" s="8">
        <f t="shared" si="7"/>
        <v>72628410.592218041</v>
      </c>
      <c r="H13" s="8">
        <f t="shared" si="8"/>
        <v>72402186.315237567</v>
      </c>
      <c r="I13" s="22">
        <f t="shared" si="11"/>
        <v>1.091310205344409E-2</v>
      </c>
      <c r="J13" s="21">
        <f t="shared" si="0"/>
        <v>2.5171778130190781E-3</v>
      </c>
      <c r="K13" s="21">
        <f t="shared" si="1"/>
        <v>-6.0548068744881167E-4</v>
      </c>
      <c r="L13" s="8">
        <v>72446051</v>
      </c>
      <c r="M13" s="8">
        <f t="shared" si="12"/>
        <v>0</v>
      </c>
      <c r="N13" s="8">
        <v>12378803.58</v>
      </c>
      <c r="O13" s="12">
        <v>0.17335791233865455</v>
      </c>
      <c r="P13" s="23">
        <f t="shared" si="9"/>
        <v>2145963.5458790632</v>
      </c>
      <c r="Q13" s="8">
        <v>973204</v>
      </c>
      <c r="R13" s="22">
        <f t="shared" si="10"/>
        <v>7.8618583266994529E-2</v>
      </c>
      <c r="S13" s="8">
        <v>1733033</v>
      </c>
      <c r="T13" s="22">
        <f t="shared" si="14"/>
        <v>0.14000004029468574</v>
      </c>
      <c r="U13" s="8">
        <f t="shared" si="2"/>
        <v>2706237</v>
      </c>
      <c r="V13" s="8">
        <v>9728415.3655000031</v>
      </c>
      <c r="W13" s="12">
        <v>0.88161267367129059</v>
      </c>
      <c r="X13" s="10">
        <f t="shared" si="3"/>
        <v>0.88161267367129059</v>
      </c>
      <c r="Y13" s="16">
        <f t="shared" si="4"/>
        <v>0.89123380275067521</v>
      </c>
      <c r="Z13" s="16">
        <f t="shared" si="5"/>
        <v>0.88383184953313232</v>
      </c>
    </row>
    <row r="14" spans="1:26" x14ac:dyDescent="0.25">
      <c r="A14" s="6">
        <v>45474</v>
      </c>
      <c r="B14" s="8">
        <v>85649408.87650001</v>
      </c>
      <c r="C14" s="8">
        <f t="shared" si="13"/>
        <v>84888481.162907094</v>
      </c>
      <c r="D14" s="8">
        <v>4686375.2209999999</v>
      </c>
      <c r="E14" s="8">
        <v>75847279</v>
      </c>
      <c r="F14" s="8">
        <f t="shared" si="6"/>
        <v>76824024.228657097</v>
      </c>
      <c r="G14" s="8">
        <f t="shared" si="7"/>
        <v>76046807.980591357</v>
      </c>
      <c r="H14" s="8">
        <f t="shared" si="8"/>
        <v>75799191.257027924</v>
      </c>
      <c r="I14" s="22">
        <f t="shared" si="11"/>
        <v>1.2877788650230926E-2</v>
      </c>
      <c r="J14" s="21">
        <f t="shared" si="0"/>
        <v>2.6306676155298803E-3</v>
      </c>
      <c r="K14" s="21">
        <f t="shared" si="1"/>
        <v>-6.3400748986752742E-4</v>
      </c>
      <c r="L14" s="8">
        <v>75847279</v>
      </c>
      <c r="M14" s="8">
        <f t="shared" si="12"/>
        <v>0</v>
      </c>
      <c r="N14" s="8">
        <v>12772393.197999999</v>
      </c>
      <c r="O14" s="12">
        <v>0.17213563993514239</v>
      </c>
      <c r="P14" s="23">
        <f t="shared" si="9"/>
        <v>2198584.0766409896</v>
      </c>
      <c r="Q14" s="8">
        <v>1002512</v>
      </c>
      <c r="R14" s="22">
        <f t="shared" si="10"/>
        <v>7.849053693061854E-2</v>
      </c>
      <c r="S14" s="8">
        <v>1788135</v>
      </c>
      <c r="T14" s="22">
        <f t="shared" si="14"/>
        <v>0.13999999626381687</v>
      </c>
      <c r="U14" s="8">
        <f t="shared" si="2"/>
        <v>2790647</v>
      </c>
      <c r="V14" s="8">
        <v>9802129.8765000105</v>
      </c>
      <c r="W14" s="12">
        <v>0.8855551952421068</v>
      </c>
      <c r="X14" s="10">
        <f t="shared" si="3"/>
        <v>0.8855551952421068</v>
      </c>
      <c r="Y14" s="16">
        <f t="shared" si="4"/>
        <v>0.89695918788454854</v>
      </c>
      <c r="Z14" s="16">
        <f t="shared" si="5"/>
        <v>0.8878847966159944</v>
      </c>
    </row>
    <row r="15" spans="1:26" x14ac:dyDescent="0.25">
      <c r="A15" s="6">
        <v>45839</v>
      </c>
      <c r="B15" s="8">
        <v>89154189.7095</v>
      </c>
      <c r="C15" s="8">
        <f t="shared" si="13"/>
        <v>88374740.044892818</v>
      </c>
      <c r="D15" s="8">
        <v>4917626.1829999993</v>
      </c>
      <c r="E15" s="8">
        <v>79313266</v>
      </c>
      <c r="F15" s="8">
        <f t="shared" si="6"/>
        <v>80498037.764234737</v>
      </c>
      <c r="G15" s="8">
        <f t="shared" si="7"/>
        <v>79527033.042161733</v>
      </c>
      <c r="H15" s="8">
        <f t="shared" si="8"/>
        <v>79258834.19141148</v>
      </c>
      <c r="I15" s="22">
        <f t="shared" si="11"/>
        <v>1.4937876398063654E-2</v>
      </c>
      <c r="J15" s="21">
        <f t="shared" si="0"/>
        <v>2.695224304112509E-3</v>
      </c>
      <c r="K15" s="21">
        <f t="shared" si="1"/>
        <v>-6.8628883078047931E-4</v>
      </c>
      <c r="L15" s="8">
        <v>79313267</v>
      </c>
      <c r="M15" s="8">
        <f t="shared" si="12"/>
        <v>-1</v>
      </c>
      <c r="N15" s="8">
        <v>13185359.890000001</v>
      </c>
      <c r="O15" s="12">
        <v>0.17095161131199774</v>
      </c>
      <c r="P15" s="23">
        <f t="shared" si="9"/>
        <v>2254058.5189240854</v>
      </c>
      <c r="Q15" s="8">
        <v>1033251</v>
      </c>
      <c r="R15" s="22">
        <f t="shared" si="10"/>
        <v>7.8363503811802279E-2</v>
      </c>
      <c r="S15" s="8">
        <v>1845950</v>
      </c>
      <c r="T15" s="22">
        <f t="shared" si="14"/>
        <v>0.13999997083128535</v>
      </c>
      <c r="U15" s="8">
        <f t="shared" si="2"/>
        <v>2879201</v>
      </c>
      <c r="V15" s="8">
        <v>9840922.7094999999</v>
      </c>
      <c r="W15" s="12">
        <v>0.88961906623159648</v>
      </c>
      <c r="X15" s="10">
        <f t="shared" si="3"/>
        <v>0.88961905501507377</v>
      </c>
      <c r="Y15" s="16">
        <f t="shared" si="4"/>
        <v>0.90290807450025101</v>
      </c>
      <c r="Z15" s="16">
        <f t="shared" si="5"/>
        <v>0.89201677791355183</v>
      </c>
    </row>
    <row r="16" spans="1:26" x14ac:dyDescent="0.25">
      <c r="A16" s="6">
        <v>46204</v>
      </c>
      <c r="B16" s="8">
        <v>92721858.923500001</v>
      </c>
      <c r="C16" s="8">
        <f t="shared" si="13"/>
        <v>91925232.378426135</v>
      </c>
      <c r="D16" s="8">
        <v>5158082.3790000007</v>
      </c>
      <c r="E16" s="8">
        <v>82880453</v>
      </c>
      <c r="F16" s="8">
        <f t="shared" si="6"/>
        <v>84295720.31914176</v>
      </c>
      <c r="G16" s="8">
        <f t="shared" si="7"/>
        <v>83106531.928950965</v>
      </c>
      <c r="H16" s="8">
        <f t="shared" si="8"/>
        <v>82817910.715768889</v>
      </c>
      <c r="I16" s="22">
        <f t="shared" si="11"/>
        <v>1.707600849070845E-2</v>
      </c>
      <c r="J16" s="21">
        <f t="shared" si="0"/>
        <v>2.7277713956386229E-3</v>
      </c>
      <c r="K16" s="21">
        <f t="shared" si="1"/>
        <v>-7.5460837830010341E-4</v>
      </c>
      <c r="L16" s="8">
        <v>82880453</v>
      </c>
      <c r="M16" s="8">
        <f t="shared" si="12"/>
        <v>0</v>
      </c>
      <c r="N16" s="8">
        <v>13609552.706999999</v>
      </c>
      <c r="O16" s="12">
        <v>0.16983375678600099</v>
      </c>
      <c r="P16" s="23">
        <f t="shared" si="9"/>
        <v>2311361.4644068992</v>
      </c>
      <c r="Q16" s="8">
        <v>1064866</v>
      </c>
      <c r="R16" s="22">
        <f t="shared" si="10"/>
        <v>7.8244011609014313E-2</v>
      </c>
      <c r="S16" s="8">
        <v>1905337</v>
      </c>
      <c r="T16" s="22">
        <f t="shared" si="14"/>
        <v>0.13999997215338314</v>
      </c>
      <c r="U16" s="8">
        <f t="shared" si="2"/>
        <v>2970203</v>
      </c>
      <c r="V16" s="8">
        <v>9841405.9235000014</v>
      </c>
      <c r="W16" s="12">
        <v>0.89386099418455756</v>
      </c>
      <c r="X16" s="10">
        <f t="shared" si="3"/>
        <v>0.89386099418455756</v>
      </c>
      <c r="Y16" s="16">
        <f t="shared" si="4"/>
        <v>0.90912457211076614</v>
      </c>
      <c r="Z16" s="16">
        <f t="shared" si="5"/>
        <v>0.89629924263617122</v>
      </c>
    </row>
    <row r="17" spans="1:26" x14ac:dyDescent="0.25">
      <c r="A17" s="6">
        <v>46569</v>
      </c>
      <c r="B17" s="8">
        <v>96348949.317000002</v>
      </c>
      <c r="C17" s="8">
        <f t="shared" si="13"/>
        <v>95536703.544960931</v>
      </c>
      <c r="D17" s="8">
        <v>5439349.7940000007</v>
      </c>
      <c r="E17" s="8">
        <v>86549115</v>
      </c>
      <c r="F17" s="8">
        <f t="shared" si="6"/>
        <v>88219280.663279533</v>
      </c>
      <c r="G17" s="8">
        <f t="shared" si="7"/>
        <v>86785254.859822407</v>
      </c>
      <c r="H17" s="8">
        <f t="shared" si="8"/>
        <v>86476487.431953102</v>
      </c>
      <c r="I17" s="22">
        <f t="shared" si="11"/>
        <v>1.9297316480700433E-2</v>
      </c>
      <c r="J17" s="21">
        <f t="shared" si="0"/>
        <v>2.7283913858899833E-3</v>
      </c>
      <c r="K17" s="21">
        <f t="shared" si="1"/>
        <v>-8.3914859264477837E-4</v>
      </c>
      <c r="L17" s="8">
        <v>86549115</v>
      </c>
      <c r="M17" s="8">
        <f t="shared" si="12"/>
        <v>0</v>
      </c>
      <c r="N17" s="8">
        <v>14044843.76</v>
      </c>
      <c r="O17" s="12">
        <v>0.16876571637703802</v>
      </c>
      <c r="P17" s="23">
        <f t="shared" si="9"/>
        <v>2370288.1185599724</v>
      </c>
      <c r="Q17" s="8">
        <v>1097241</v>
      </c>
      <c r="R17" s="22">
        <f t="shared" si="10"/>
        <v>7.8124115778700556E-2</v>
      </c>
      <c r="S17" s="8">
        <v>1966278</v>
      </c>
      <c r="T17" s="22">
        <f t="shared" si="14"/>
        <v>0.1399999910002559</v>
      </c>
      <c r="U17" s="8">
        <f t="shared" si="2"/>
        <v>3063519</v>
      </c>
      <c r="V17" s="8">
        <v>9799834.3170000017</v>
      </c>
      <c r="W17" s="12">
        <v>0.89828810395474756</v>
      </c>
      <c r="X17" s="10">
        <f t="shared" si="3"/>
        <v>0.89828810395474756</v>
      </c>
      <c r="Y17" s="16">
        <f t="shared" si="4"/>
        <v>0.91562265378761065</v>
      </c>
      <c r="Z17" s="16">
        <f t="shared" si="5"/>
        <v>0.90073898547962516</v>
      </c>
    </row>
    <row r="18" spans="1:26" x14ac:dyDescent="0.25">
      <c r="A18" s="6">
        <v>46935</v>
      </c>
      <c r="B18" s="8">
        <v>99996412.812000006</v>
      </c>
      <c r="C18" s="8">
        <f t="shared" si="13"/>
        <v>99171545.90506117</v>
      </c>
      <c r="D18" s="8">
        <v>5708413.612999999</v>
      </c>
      <c r="E18" s="8">
        <v>90286656</v>
      </c>
      <c r="F18" s="8">
        <f t="shared" si="6"/>
        <v>92239347.717367306</v>
      </c>
      <c r="G18" s="8">
        <f t="shared" si="7"/>
        <v>90529107.310594529</v>
      </c>
      <c r="H18" s="8">
        <f t="shared" si="8"/>
        <v>90201264.009873554</v>
      </c>
      <c r="I18" s="22">
        <f t="shared" si="11"/>
        <v>2.162768900608425E-2</v>
      </c>
      <c r="J18" s="21">
        <f t="shared" si="0"/>
        <v>2.685350430904565E-3</v>
      </c>
      <c r="K18" s="21">
        <f t="shared" si="1"/>
        <v>-9.4578749407270291E-4</v>
      </c>
      <c r="L18" s="8">
        <v>90286656</v>
      </c>
      <c r="M18" s="8">
        <f t="shared" si="12"/>
        <v>0</v>
      </c>
      <c r="N18" s="8">
        <v>14496900.566999998</v>
      </c>
      <c r="O18" s="12">
        <v>0.16773452987495321</v>
      </c>
      <c r="P18" s="23">
        <f t="shared" si="9"/>
        <v>2431630.8012496876</v>
      </c>
      <c r="Q18" s="8">
        <v>1130849</v>
      </c>
      <c r="R18" s="22">
        <f t="shared" si="10"/>
        <v>7.8006260357072935E-2</v>
      </c>
      <c r="S18" s="8">
        <v>2029566</v>
      </c>
      <c r="T18" s="22">
        <f t="shared" si="14"/>
        <v>0.1399999945243468</v>
      </c>
      <c r="U18" s="8">
        <f t="shared" si="2"/>
        <v>3160415</v>
      </c>
      <c r="V18" s="8">
        <v>9709756.8120000064</v>
      </c>
      <c r="W18" s="12">
        <v>0.90289894868273923</v>
      </c>
      <c r="X18" s="10">
        <f t="shared" si="3"/>
        <v>0.90289894868273923</v>
      </c>
      <c r="Y18" s="16">
        <f t="shared" si="4"/>
        <v>0.92242656634876985</v>
      </c>
      <c r="Z18" s="16">
        <f t="shared" si="5"/>
        <v>0.90532354876364762</v>
      </c>
    </row>
    <row r="19" spans="1:26" x14ac:dyDescent="0.25">
      <c r="A19" s="6">
        <v>47300</v>
      </c>
      <c r="B19" s="8">
        <v>103681857.498</v>
      </c>
      <c r="C19" s="8">
        <f t="shared" si="13"/>
        <v>102847133.41757588</v>
      </c>
      <c r="D19" s="8">
        <v>5991703.5779999997</v>
      </c>
      <c r="E19" s="8">
        <v>94114335</v>
      </c>
      <c r="F19" s="8">
        <f t="shared" si="6"/>
        <v>96378701.813876435</v>
      </c>
      <c r="G19" s="8">
        <f t="shared" si="7"/>
        <v>94359739.078170121</v>
      </c>
      <c r="H19" s="8">
        <f t="shared" si="8"/>
        <v>94013581.490610227</v>
      </c>
      <c r="I19" s="22">
        <f t="shared" si="11"/>
        <v>2.4059744074868439E-2</v>
      </c>
      <c r="J19" s="21">
        <f t="shared" si="0"/>
        <v>2.6075100904672244E-3</v>
      </c>
      <c r="K19" s="21">
        <f t="shared" si="1"/>
        <v>-1.0705437103686322E-3</v>
      </c>
      <c r="L19" s="8">
        <v>94114335</v>
      </c>
      <c r="M19" s="8">
        <f t="shared" si="12"/>
        <v>0</v>
      </c>
      <c r="N19" s="8">
        <v>14964846.998</v>
      </c>
      <c r="O19" s="12">
        <v>0.16675949795043704</v>
      </c>
      <c r="P19" s="23">
        <f t="shared" si="9"/>
        <v>2495530.372291585</v>
      </c>
      <c r="Q19" s="8">
        <v>1165519</v>
      </c>
      <c r="R19" s="22">
        <f t="shared" si="10"/>
        <v>7.7883789934889924E-2</v>
      </c>
      <c r="S19" s="8">
        <v>2095079</v>
      </c>
      <c r="T19" s="22">
        <f t="shared" si="14"/>
        <v>0.14000002808448359</v>
      </c>
      <c r="U19" s="8">
        <f t="shared" si="2"/>
        <v>3260598</v>
      </c>
      <c r="V19" s="8">
        <v>9567522.4979999959</v>
      </c>
      <c r="W19" s="12">
        <v>0.90772230813684496</v>
      </c>
      <c r="X19" s="10">
        <f t="shared" si="3"/>
        <v>0.90772230813684496</v>
      </c>
      <c r="Y19" s="16">
        <f t="shared" si="4"/>
        <v>0.92956187456166628</v>
      </c>
      <c r="Z19" s="16">
        <f t="shared" si="5"/>
        <v>0.91008920321465403</v>
      </c>
    </row>
    <row r="20" spans="1:26" x14ac:dyDescent="0.25">
      <c r="A20" s="6">
        <v>47665</v>
      </c>
      <c r="B20" s="8">
        <v>107394143.302</v>
      </c>
      <c r="C20" s="8">
        <f t="shared" si="13"/>
        <v>106553904.82722786</v>
      </c>
      <c r="D20" s="8">
        <v>6284227.1059999997</v>
      </c>
      <c r="E20" s="8">
        <v>98027267</v>
      </c>
      <c r="F20" s="8">
        <f t="shared" si="6"/>
        <v>100635052.11738248</v>
      </c>
      <c r="G20" s="8">
        <f t="shared" si="7"/>
        <v>98271709.428932458</v>
      </c>
      <c r="H20" s="8">
        <f t="shared" si="8"/>
        <v>97908234.30650191</v>
      </c>
      <c r="I20" s="22">
        <f t="shared" si="11"/>
        <v>2.6602650437887565E-2</v>
      </c>
      <c r="J20" s="21">
        <f t="shared" si="0"/>
        <v>2.4936166886346811E-3</v>
      </c>
      <c r="K20" s="21">
        <f t="shared" si="1"/>
        <v>-1.2142814661770807E-3</v>
      </c>
      <c r="L20" s="8">
        <v>98027267</v>
      </c>
      <c r="M20" s="8">
        <f t="shared" si="12"/>
        <v>0</v>
      </c>
      <c r="N20" s="8">
        <v>15450774.037999999</v>
      </c>
      <c r="O20" s="12">
        <v>0.16583488502179483</v>
      </c>
      <c r="P20" s="23">
        <f t="shared" si="9"/>
        <v>2562277.3360894625</v>
      </c>
      <c r="Q20" s="8">
        <v>1201819</v>
      </c>
      <c r="R20" s="22">
        <f t="shared" si="10"/>
        <v>7.7783740610290336E-2</v>
      </c>
      <c r="S20" s="8">
        <v>2163108</v>
      </c>
      <c r="T20" s="22">
        <f t="shared" si="14"/>
        <v>0.13999997635587713</v>
      </c>
      <c r="U20" s="8">
        <f t="shared" si="2"/>
        <v>3364927</v>
      </c>
      <c r="V20" s="8">
        <v>9366876.3020000011</v>
      </c>
      <c r="W20" s="12">
        <v>0.91278038062411215</v>
      </c>
      <c r="X20" s="10">
        <f t="shared" si="3"/>
        <v>0.91278038062411215</v>
      </c>
      <c r="Y20" s="16">
        <f t="shared" si="4"/>
        <v>0.93706275801641736</v>
      </c>
      <c r="Z20" s="16">
        <f t="shared" si="5"/>
        <v>0.91505650501429481</v>
      </c>
    </row>
    <row r="21" spans="1:26" x14ac:dyDescent="0.25">
      <c r="A21" s="6">
        <v>48030</v>
      </c>
      <c r="B21" s="8">
        <v>111128839.1055</v>
      </c>
      <c r="C21" s="8">
        <f t="shared" si="13"/>
        <v>110287271.79897283</v>
      </c>
      <c r="D21" s="8">
        <v>6548428.5930000003</v>
      </c>
      <c r="E21" s="8">
        <v>102026264</v>
      </c>
      <c r="F21" s="8">
        <f t="shared" si="6"/>
        <v>105011793.2898927</v>
      </c>
      <c r="G21" s="8">
        <f t="shared" si="7"/>
        <v>102265458.99884506</v>
      </c>
      <c r="H21" s="8">
        <f t="shared" si="8"/>
        <v>101885779.20119196</v>
      </c>
      <c r="I21" s="22">
        <f t="shared" si="11"/>
        <v>2.9262360228075268E-2</v>
      </c>
      <c r="J21" s="21">
        <f t="shared" si="0"/>
        <v>2.344445336595502E-3</v>
      </c>
      <c r="K21" s="21">
        <f t="shared" si="1"/>
        <v>-1.3769473986428027E-3</v>
      </c>
      <c r="L21" s="8">
        <v>102026264</v>
      </c>
      <c r="M21" s="8">
        <f t="shared" si="12"/>
        <v>0</v>
      </c>
      <c r="N21" s="8">
        <v>15954150.216</v>
      </c>
      <c r="O21" s="12">
        <v>0.1649668002877259</v>
      </c>
      <c r="P21" s="23">
        <f t="shared" si="9"/>
        <v>2631905.1124432511</v>
      </c>
      <c r="Q21" s="8">
        <v>1239528</v>
      </c>
      <c r="R21" s="22">
        <f t="shared" si="10"/>
        <v>7.7693138350728941E-2</v>
      </c>
      <c r="S21" s="8">
        <v>2233581</v>
      </c>
      <c r="T21" s="22">
        <f t="shared" si="14"/>
        <v>0.13999999810456842</v>
      </c>
      <c r="U21" s="8">
        <f t="shared" si="2"/>
        <v>3473109</v>
      </c>
      <c r="V21" s="8">
        <v>9102575.1054999977</v>
      </c>
      <c r="W21" s="12">
        <v>0.91808989296776078</v>
      </c>
      <c r="X21" s="10">
        <f t="shared" si="3"/>
        <v>0.91808989296776078</v>
      </c>
      <c r="Y21" s="16">
        <f t="shared" si="4"/>
        <v>0.94495537013753839</v>
      </c>
      <c r="Z21" s="16">
        <f t="shared" si="5"/>
        <v>0.9202423045359045</v>
      </c>
    </row>
    <row r="22" spans="1:26" x14ac:dyDescent="0.25">
      <c r="A22" s="6">
        <v>48396</v>
      </c>
      <c r="B22" s="8">
        <v>114919807.711</v>
      </c>
      <c r="C22" s="8">
        <f t="shared" si="13"/>
        <v>114082627.57150126</v>
      </c>
      <c r="D22" s="8">
        <v>6828153.3150000004</v>
      </c>
      <c r="E22" s="8">
        <v>106150814</v>
      </c>
      <c r="F22" s="8">
        <f t="shared" si="6"/>
        <v>109549828.71040992</v>
      </c>
      <c r="G22" s="8">
        <f t="shared" si="7"/>
        <v>106381424.51276883</v>
      </c>
      <c r="H22" s="8">
        <f t="shared" si="8"/>
        <v>105985998.43970372</v>
      </c>
      <c r="I22" s="22">
        <f t="shared" si="11"/>
        <v>3.2020618423236336E-2</v>
      </c>
      <c r="J22" s="21">
        <f t="shared" si="0"/>
        <v>2.1724799281221951E-3</v>
      </c>
      <c r="K22" s="21">
        <f t="shared" si="1"/>
        <v>-1.5526547002859825E-3</v>
      </c>
      <c r="L22" s="8">
        <v>106150814</v>
      </c>
      <c r="M22" s="8">
        <f t="shared" si="12"/>
        <v>0</v>
      </c>
      <c r="N22" s="8">
        <v>16473782.939999999</v>
      </c>
      <c r="O22" s="12">
        <v>0.16415257504195746</v>
      </c>
      <c r="P22" s="23">
        <f t="shared" si="9"/>
        <v>2704213.8902832684</v>
      </c>
      <c r="Q22" s="8">
        <v>1278363</v>
      </c>
      <c r="R22" s="22">
        <f t="shared" si="10"/>
        <v>7.7599844835639198E-2</v>
      </c>
      <c r="S22" s="8">
        <v>2306330</v>
      </c>
      <c r="T22" s="22">
        <f t="shared" si="14"/>
        <v>0.14000002357685551</v>
      </c>
      <c r="U22" s="8">
        <f t="shared" si="2"/>
        <v>3584693</v>
      </c>
      <c r="V22" s="8">
        <v>8768993.7109999955</v>
      </c>
      <c r="W22" s="12">
        <v>0.92369467121758297</v>
      </c>
      <c r="X22" s="10">
        <f t="shared" si="3"/>
        <v>0.92369467121758297</v>
      </c>
      <c r="Y22" s="16">
        <f t="shared" si="4"/>
        <v>0.95327194582421793</v>
      </c>
      <c r="Z22" s="16">
        <f t="shared" si="5"/>
        <v>0.92570137935051666</v>
      </c>
    </row>
    <row r="23" spans="1:26" x14ac:dyDescent="0.25">
      <c r="A23" s="6">
        <v>48761</v>
      </c>
      <c r="B23" s="8">
        <v>118757730.5395</v>
      </c>
      <c r="C23" s="8">
        <f t="shared" si="13"/>
        <v>117930693.03742641</v>
      </c>
      <c r="D23" s="8">
        <v>7117404.4510000004</v>
      </c>
      <c r="E23" s="8">
        <v>110397372</v>
      </c>
      <c r="F23" s="8">
        <f t="shared" si="6"/>
        <v>114248730.97691464</v>
      </c>
      <c r="G23" s="8">
        <f t="shared" si="7"/>
        <v>110615466.60210708</v>
      </c>
      <c r="H23" s="8">
        <f t="shared" si="8"/>
        <v>110204988.94094262</v>
      </c>
      <c r="I23" s="22">
        <f t="shared" si="11"/>
        <v>3.4886328425595581E-2</v>
      </c>
      <c r="J23" s="21">
        <f t="shared" si="0"/>
        <v>1.9755416107829493E-3</v>
      </c>
      <c r="K23" s="21">
        <f t="shared" si="1"/>
        <v>-1.7426416550693213E-3</v>
      </c>
      <c r="L23" s="8">
        <v>110397372</v>
      </c>
      <c r="M23" s="8">
        <f t="shared" si="12"/>
        <v>0</v>
      </c>
      <c r="N23" s="8">
        <v>17012925.153999999</v>
      </c>
      <c r="O23" s="12">
        <v>0.16337949670438187</v>
      </c>
      <c r="P23" s="23">
        <f t="shared" si="9"/>
        <v>2779563.1491298382</v>
      </c>
      <c r="Q23" s="8">
        <v>1318841</v>
      </c>
      <c r="R23" s="22">
        <f t="shared" si="10"/>
        <v>7.7519943693511187E-2</v>
      </c>
      <c r="S23" s="8">
        <v>2381810</v>
      </c>
      <c r="T23" s="22">
        <f t="shared" si="14"/>
        <v>0.14000002812214807</v>
      </c>
      <c r="U23" s="8">
        <f t="shared" si="2"/>
        <v>3700651</v>
      </c>
      <c r="V23" s="8">
        <v>8360358.5394999981</v>
      </c>
      <c r="W23" s="12">
        <v>0.92960156360752233</v>
      </c>
      <c r="X23" s="10">
        <f t="shared" si="3"/>
        <v>0.92960156360752233</v>
      </c>
      <c r="Y23" s="16">
        <f t="shared" si="4"/>
        <v>0.9620319490604814</v>
      </c>
      <c r="Z23" s="16">
        <f t="shared" si="5"/>
        <v>0.93143803017787774</v>
      </c>
    </row>
    <row r="24" spans="1:26" x14ac:dyDescent="0.25">
      <c r="A24" s="6">
        <v>49126</v>
      </c>
      <c r="B24" s="8">
        <v>122639095.78799999</v>
      </c>
      <c r="C24" s="8">
        <f t="shared" si="13"/>
        <v>121828333.48638408</v>
      </c>
      <c r="D24" s="8">
        <v>7415717.0499999998</v>
      </c>
      <c r="E24" s="8">
        <v>114769339</v>
      </c>
      <c r="F24" s="8">
        <f t="shared" si="6"/>
        <v>119115010.52174096</v>
      </c>
      <c r="G24" s="8">
        <f t="shared" si="7"/>
        <v>114970619.85456234</v>
      </c>
      <c r="H24" s="8">
        <f t="shared" si="8"/>
        <v>114545877.39279573</v>
      </c>
      <c r="I24" s="22">
        <f t="shared" si="11"/>
        <v>3.7864394441976756E-2</v>
      </c>
      <c r="J24" s="21">
        <f t="shared" si="0"/>
        <v>1.7537859529046518E-3</v>
      </c>
      <c r="K24" s="21">
        <f t="shared" si="1"/>
        <v>-1.9470497011773169E-3</v>
      </c>
      <c r="L24" s="8">
        <v>114769339</v>
      </c>
      <c r="M24" s="8">
        <f t="shared" si="12"/>
        <v>0</v>
      </c>
      <c r="N24" s="8">
        <v>17571694.781999998</v>
      </c>
      <c r="O24" s="12">
        <v>0.16266519270257149</v>
      </c>
      <c r="P24" s="23">
        <f t="shared" si="9"/>
        <v>2858303.1178247994</v>
      </c>
      <c r="Q24" s="8">
        <v>1360705</v>
      </c>
      <c r="R24" s="22">
        <f t="shared" si="10"/>
        <v>7.7437322744410064E-2</v>
      </c>
      <c r="S24" s="8">
        <v>2460037</v>
      </c>
      <c r="T24" s="22">
        <f t="shared" si="14"/>
        <v>0.1399999846639722</v>
      </c>
      <c r="U24" s="8">
        <f t="shared" si="2"/>
        <v>3820742</v>
      </c>
      <c r="V24" s="8">
        <v>7869756.7879999876</v>
      </c>
      <c r="W24" s="12">
        <v>0.93582995098395017</v>
      </c>
      <c r="X24" s="10">
        <f t="shared" si="3"/>
        <v>0.93582995098395017</v>
      </c>
      <c r="Y24" s="16">
        <f t="shared" si="4"/>
        <v>0.97126458537862237</v>
      </c>
      <c r="Z24" s="16">
        <f t="shared" si="5"/>
        <v>0.93747119640629317</v>
      </c>
    </row>
    <row r="25" spans="1:26" x14ac:dyDescent="0.25">
      <c r="A25" s="6">
        <v>49491</v>
      </c>
      <c r="B25" s="8">
        <v>126560083.41150001</v>
      </c>
      <c r="C25" s="8">
        <f t="shared" si="13"/>
        <v>125773061.22188902</v>
      </c>
      <c r="D25" s="8">
        <v>7686503.1329999994</v>
      </c>
      <c r="E25" s="8">
        <v>119270595</v>
      </c>
      <c r="F25" s="8">
        <f t="shared" si="6"/>
        <v>124155873.73456718</v>
      </c>
      <c r="G25" s="8">
        <f t="shared" si="7"/>
        <v>119450379.05289312</v>
      </c>
      <c r="H25" s="8">
        <f t="shared" si="8"/>
        <v>119012256.31612466</v>
      </c>
      <c r="I25" s="22">
        <f t="shared" si="11"/>
        <v>4.0959624076388534E-2</v>
      </c>
      <c r="J25" s="21">
        <f t="shared" si="0"/>
        <v>1.5073627568733539E-3</v>
      </c>
      <c r="K25" s="21">
        <f t="shared" si="1"/>
        <v>-2.1659880532610698E-3</v>
      </c>
      <c r="L25" s="8">
        <v>119270595</v>
      </c>
      <c r="M25" s="8">
        <f t="shared" si="12"/>
        <v>0</v>
      </c>
      <c r="N25" s="8">
        <v>18153519.267000001</v>
      </c>
      <c r="O25" s="12">
        <v>0.16199835473594737</v>
      </c>
      <c r="P25" s="23">
        <f t="shared" si="9"/>
        <v>2940840.2539213216</v>
      </c>
      <c r="Q25" s="8">
        <v>1404159</v>
      </c>
      <c r="R25" s="22">
        <f t="shared" si="10"/>
        <v>7.7349134310971943E-2</v>
      </c>
      <c r="S25" s="8">
        <v>2541493</v>
      </c>
      <c r="T25" s="22">
        <f t="shared" si="14"/>
        <v>0.14000001667004591</v>
      </c>
      <c r="U25" s="8">
        <f t="shared" si="2"/>
        <v>3945652</v>
      </c>
      <c r="V25" s="8">
        <v>7289488.4115000069</v>
      </c>
      <c r="W25" s="12">
        <v>0.94240294242064604</v>
      </c>
      <c r="X25" s="10">
        <f t="shared" si="3"/>
        <v>0.94240294242064604</v>
      </c>
      <c r="Y25" s="16">
        <f t="shared" si="4"/>
        <v>0.98100341267067803</v>
      </c>
      <c r="Z25" s="16">
        <f t="shared" si="5"/>
        <v>0.94382348551801876</v>
      </c>
    </row>
    <row r="26" spans="1:26" x14ac:dyDescent="0.25">
      <c r="A26" s="6">
        <v>49857</v>
      </c>
      <c r="B26" s="8">
        <v>130556117.18799999</v>
      </c>
      <c r="C26" s="8">
        <f t="shared" si="13"/>
        <v>129801884.72266409</v>
      </c>
      <c r="D26" s="8">
        <v>7974560.7919999994</v>
      </c>
      <c r="E26" s="8">
        <v>123943908</v>
      </c>
      <c r="F26" s="8">
        <f t="shared" si="6"/>
        <v>129416323.44732331</v>
      </c>
      <c r="G26" s="8">
        <f t="shared" si="7"/>
        <v>124098468.69408537</v>
      </c>
      <c r="H26" s="8">
        <f t="shared" si="8"/>
        <v>123647160.90227254</v>
      </c>
      <c r="I26" s="22">
        <f t="shared" si="11"/>
        <v>4.4152355171206192E-2</v>
      </c>
      <c r="J26" s="21">
        <f t="shared" si="0"/>
        <v>1.2470213064879054E-3</v>
      </c>
      <c r="K26" s="21">
        <f t="shared" si="1"/>
        <v>-2.394204785986398E-3</v>
      </c>
      <c r="L26" s="8">
        <v>123943908</v>
      </c>
      <c r="M26" s="8">
        <f t="shared" si="12"/>
        <v>0</v>
      </c>
      <c r="N26" s="8">
        <v>18756467.446000002</v>
      </c>
      <c r="O26" s="12">
        <v>0.16138234794114192</v>
      </c>
      <c r="P26" s="23">
        <f t="shared" si="9"/>
        <v>3026962.7555170739</v>
      </c>
      <c r="Q26" s="8">
        <v>1449123</v>
      </c>
      <c r="R26" s="22">
        <f t="shared" si="10"/>
        <v>7.7259910703976378E-2</v>
      </c>
      <c r="S26" s="8">
        <v>2625905</v>
      </c>
      <c r="T26" s="22">
        <f t="shared" si="14"/>
        <v>0.13999997641133644</v>
      </c>
      <c r="U26" s="8">
        <f t="shared" si="2"/>
        <v>4075028</v>
      </c>
      <c r="V26" s="8">
        <v>6612209.1879999936</v>
      </c>
      <c r="W26" s="12">
        <v>0.94935350920035055</v>
      </c>
      <c r="X26" s="10">
        <f t="shared" si="3"/>
        <v>0.94935350920035055</v>
      </c>
      <c r="Y26" s="16">
        <f t="shared" si="4"/>
        <v>0.99126970252159541</v>
      </c>
      <c r="Z26" s="16">
        <f t="shared" si="5"/>
        <v>0.95053737325371246</v>
      </c>
    </row>
    <row r="27" spans="1:26" x14ac:dyDescent="0.25">
      <c r="A27" s="6">
        <v>50222</v>
      </c>
      <c r="B27" s="8">
        <v>134620249.26100001</v>
      </c>
      <c r="C27" s="8">
        <f t="shared" si="13"/>
        <v>133906222.47092931</v>
      </c>
      <c r="D27" s="8">
        <v>8256245.233</v>
      </c>
      <c r="E27" s="8">
        <v>128788369</v>
      </c>
      <c r="F27" s="8">
        <f t="shared" si="6"/>
        <v>134899474.10525426</v>
      </c>
      <c r="G27" s="8">
        <f t="shared" si="7"/>
        <v>128913358.75498657</v>
      </c>
      <c r="H27" s="8">
        <f t="shared" si="8"/>
        <v>128449276.52391911</v>
      </c>
      <c r="I27" s="22">
        <f t="shared" si="11"/>
        <v>4.7450753144131053E-2</v>
      </c>
      <c r="J27" s="21">
        <f t="shared" si="0"/>
        <v>9.7050499169348825E-4</v>
      </c>
      <c r="K27" s="21">
        <f t="shared" si="1"/>
        <v>-2.6329433217754383E-3</v>
      </c>
      <c r="L27" s="8">
        <v>128788369</v>
      </c>
      <c r="M27" s="8">
        <f t="shared" si="12"/>
        <v>0</v>
      </c>
      <c r="N27" s="8">
        <v>19379148.286000002</v>
      </c>
      <c r="O27" s="12">
        <v>0.16081222245861859</v>
      </c>
      <c r="P27" s="23">
        <f t="shared" si="9"/>
        <v>3116403.9052267894</v>
      </c>
      <c r="Q27" s="8">
        <v>1495490</v>
      </c>
      <c r="R27" s="22">
        <f t="shared" si="10"/>
        <v>7.7170058143390161E-2</v>
      </c>
      <c r="S27" s="8">
        <v>2713081</v>
      </c>
      <c r="T27" s="22">
        <f t="shared" si="14"/>
        <v>0.14000001238238111</v>
      </c>
      <c r="U27" s="8">
        <f t="shared" si="2"/>
        <v>4208571</v>
      </c>
      <c r="V27" s="8">
        <v>5831880.2610000074</v>
      </c>
      <c r="W27" s="12">
        <v>0.95667902642422509</v>
      </c>
      <c r="X27" s="10">
        <f t="shared" si="3"/>
        <v>0.95667902642422509</v>
      </c>
      <c r="Y27" s="16">
        <f t="shared" si="4"/>
        <v>1.0020741667452486</v>
      </c>
      <c r="Z27" s="16">
        <f t="shared" si="5"/>
        <v>0.95760748819481833</v>
      </c>
    </row>
    <row r="28" spans="1:26" x14ac:dyDescent="0.25">
      <c r="A28" s="6">
        <v>50587</v>
      </c>
      <c r="B28" s="8">
        <v>138764406.24250001</v>
      </c>
      <c r="C28" s="8">
        <f t="shared" si="13"/>
        <v>138101943.77603492</v>
      </c>
      <c r="D28" s="8">
        <v>8535231.6030000001</v>
      </c>
      <c r="E28" s="8">
        <v>133827203</v>
      </c>
      <c r="F28" s="8">
        <f t="shared" si="6"/>
        <v>140632011.74488518</v>
      </c>
      <c r="G28" s="8">
        <f t="shared" si="7"/>
        <v>133918446.64983059</v>
      </c>
      <c r="H28" s="8">
        <f t="shared" si="8"/>
        <v>133441745.31428456</v>
      </c>
      <c r="I28" s="22">
        <f t="shared" si="11"/>
        <v>5.0847724471124067E-2</v>
      </c>
      <c r="J28" s="21">
        <f t="shared" si="0"/>
        <v>6.8180196391454118E-4</v>
      </c>
      <c r="K28" s="21">
        <f t="shared" si="1"/>
        <v>-2.8802640799078238E-3</v>
      </c>
      <c r="L28" s="8">
        <v>133827203</v>
      </c>
      <c r="M28" s="8">
        <f t="shared" si="12"/>
        <v>0</v>
      </c>
      <c r="N28" s="8">
        <v>20021908.123</v>
      </c>
      <c r="O28" s="12">
        <v>0.16027713253292825</v>
      </c>
      <c r="P28" s="23">
        <f t="shared" si="9"/>
        <v>3209054.0217921836</v>
      </c>
      <c r="Q28" s="8">
        <v>1543590</v>
      </c>
      <c r="R28" s="22">
        <f t="shared" si="10"/>
        <v>7.7095049608524271E-2</v>
      </c>
      <c r="S28" s="8">
        <v>2803067</v>
      </c>
      <c r="T28" s="22">
        <f t="shared" si="14"/>
        <v>0.13999999314650735</v>
      </c>
      <c r="U28" s="8">
        <f t="shared" si="2"/>
        <v>4346657</v>
      </c>
      <c r="V28" s="8">
        <v>4937203.2425000072</v>
      </c>
      <c r="W28" s="12">
        <v>0.96442024740932542</v>
      </c>
      <c r="X28" s="10">
        <f t="shared" si="3"/>
        <v>0.96442024740932542</v>
      </c>
      <c r="Y28" s="16">
        <f t="shared" si="4"/>
        <v>1.013458822423968</v>
      </c>
      <c r="Z28" s="16">
        <f t="shared" si="5"/>
        <v>0.96507779102804814</v>
      </c>
    </row>
    <row r="29" spans="1:26" x14ac:dyDescent="0.25">
      <c r="A29" s="6">
        <v>50952</v>
      </c>
      <c r="B29" s="8">
        <v>143002006.00099999</v>
      </c>
      <c r="C29" s="8">
        <f t="shared" si="13"/>
        <v>142402009.24395207</v>
      </c>
      <c r="D29" s="8">
        <v>8807209.807</v>
      </c>
      <c r="E29" s="8">
        <v>139081897</v>
      </c>
      <c r="F29" s="8">
        <f t="shared" si="6"/>
        <v>146639257.99338937</v>
      </c>
      <c r="G29" s="8">
        <f t="shared" si="7"/>
        <v>139135287.77022579</v>
      </c>
      <c r="H29" s="8">
        <f t="shared" si="8"/>
        <v>138645912.51605576</v>
      </c>
      <c r="I29" s="22">
        <f t="shared" si="11"/>
        <v>5.4337488604928597E-2</v>
      </c>
      <c r="J29" s="21">
        <f t="shared" si="0"/>
        <v>3.8388008344325542E-4</v>
      </c>
      <c r="K29" s="21">
        <f t="shared" si="1"/>
        <v>-3.1347320776350385E-3</v>
      </c>
      <c r="L29" s="8">
        <v>139081897</v>
      </c>
      <c r="M29" s="8">
        <f t="shared" si="12"/>
        <v>0</v>
      </c>
      <c r="N29" s="8">
        <v>20690356.355</v>
      </c>
      <c r="O29" s="12">
        <v>0.15977966210977643</v>
      </c>
      <c r="P29" s="23">
        <f t="shared" si="9"/>
        <v>3305898.1473327656</v>
      </c>
      <c r="Q29" s="8">
        <v>1593463</v>
      </c>
      <c r="R29" s="22">
        <f t="shared" si="10"/>
        <v>7.7014768264971237E-2</v>
      </c>
      <c r="S29" s="8">
        <v>2896650</v>
      </c>
      <c r="T29" s="22">
        <f t="shared" si="14"/>
        <v>0.140000005330986</v>
      </c>
      <c r="U29" s="8">
        <f t="shared" si="2"/>
        <v>4490113</v>
      </c>
      <c r="V29" s="8">
        <v>3920109.0009999871</v>
      </c>
      <c r="W29" s="12">
        <v>0.97258703489115683</v>
      </c>
      <c r="X29" s="10">
        <f t="shared" si="3"/>
        <v>0.97258703489115683</v>
      </c>
      <c r="Y29" s="16">
        <f t="shared" si="4"/>
        <v>1.0254349718168565</v>
      </c>
      <c r="Z29" s="16">
        <f t="shared" si="5"/>
        <v>0.97296039168326665</v>
      </c>
    </row>
    <row r="30" spans="1:26" x14ac:dyDescent="0.25">
      <c r="A30" s="6">
        <v>51318</v>
      </c>
      <c r="B30" s="8">
        <v>147351214.41750002</v>
      </c>
      <c r="C30" s="8">
        <f t="shared" si="13"/>
        <v>146825998.15914547</v>
      </c>
      <c r="D30" s="8">
        <v>9077952.6649999991</v>
      </c>
      <c r="E30" s="8">
        <v>144580791</v>
      </c>
      <c r="F30" s="8">
        <f t="shared" si="6"/>
        <v>152953507.39091009</v>
      </c>
      <c r="G30" s="8">
        <f t="shared" si="7"/>
        <v>144592509.80805966</v>
      </c>
      <c r="H30" s="8">
        <f t="shared" si="8"/>
        <v>144090059.83790448</v>
      </c>
      <c r="I30" s="22">
        <f t="shared" si="11"/>
        <v>5.7910295918287558E-2</v>
      </c>
      <c r="J30" s="21">
        <f t="shared" si="0"/>
        <v>8.1053700001332274E-5</v>
      </c>
      <c r="K30" s="21">
        <f t="shared" si="1"/>
        <v>-3.3941657027973804E-3</v>
      </c>
      <c r="L30" s="8">
        <v>144580791</v>
      </c>
      <c r="M30" s="8">
        <f t="shared" si="12"/>
        <v>0</v>
      </c>
      <c r="N30" s="8">
        <v>21385952.672000002</v>
      </c>
      <c r="O30" s="12">
        <v>0.15931895707885252</v>
      </c>
      <c r="P30" s="23">
        <f t="shared" si="9"/>
        <v>3407187.6758407396</v>
      </c>
      <c r="Q30" s="8">
        <v>1645544</v>
      </c>
      <c r="R30" s="22">
        <f t="shared" si="10"/>
        <v>7.6945087517866911E-2</v>
      </c>
      <c r="S30" s="8">
        <v>2994033</v>
      </c>
      <c r="T30" s="22">
        <f t="shared" si="14"/>
        <v>0.13999998250814419</v>
      </c>
      <c r="U30" s="8">
        <f t="shared" si="2"/>
        <v>4639577</v>
      </c>
      <c r="V30" s="8">
        <v>2770423.4175000191</v>
      </c>
      <c r="W30" s="12">
        <v>0.98119850298857803</v>
      </c>
      <c r="X30" s="10">
        <f t="shared" si="3"/>
        <v>0.98119850298857803</v>
      </c>
      <c r="Y30" s="16">
        <f t="shared" si="4"/>
        <v>1.0380199986512273</v>
      </c>
      <c r="Z30" s="16">
        <f t="shared" si="5"/>
        <v>0.981278032757681</v>
      </c>
    </row>
    <row r="31" spans="1:26" x14ac:dyDescent="0.25">
      <c r="A31" s="6">
        <v>51683</v>
      </c>
      <c r="B31" s="8">
        <v>151826978.37550002</v>
      </c>
      <c r="C31" s="8">
        <f t="shared" si="13"/>
        <v>151388987.57481021</v>
      </c>
      <c r="D31" s="8">
        <v>9348172.2890000008</v>
      </c>
      <c r="E31" s="8">
        <v>150348949</v>
      </c>
      <c r="F31" s="8">
        <f t="shared" si="6"/>
        <v>159604261.01175109</v>
      </c>
      <c r="G31" s="8">
        <f t="shared" si="7"/>
        <v>150315308.86843151</v>
      </c>
      <c r="H31" s="8">
        <f t="shared" si="8"/>
        <v>149799110.56397167</v>
      </c>
      <c r="I31" s="22">
        <f t="shared" si="11"/>
        <v>6.1558874028118993E-2</v>
      </c>
      <c r="J31" s="21">
        <f t="shared" si="0"/>
        <v>-2.2374703509564497E-4</v>
      </c>
      <c r="K31" s="21">
        <f t="shared" si="1"/>
        <v>-3.6570820061291309E-3</v>
      </c>
      <c r="L31" s="8">
        <v>150348949</v>
      </c>
      <c r="M31" s="8">
        <f t="shared" si="12"/>
        <v>0</v>
      </c>
      <c r="N31" s="8">
        <v>22104330.197000001</v>
      </c>
      <c r="O31" s="12">
        <v>0.15889909146969705</v>
      </c>
      <c r="P31" s="23">
        <f t="shared" si="9"/>
        <v>3512357.9858494899</v>
      </c>
      <c r="Q31" s="8">
        <v>1698969</v>
      </c>
      <c r="R31" s="22">
        <f t="shared" si="10"/>
        <v>7.6861365391229272E-2</v>
      </c>
      <c r="S31" s="8">
        <v>2637901</v>
      </c>
      <c r="T31" s="22">
        <f t="shared" si="14"/>
        <v>0.1193386533991433</v>
      </c>
      <c r="U31" s="8">
        <f t="shared" si="2"/>
        <v>4336870</v>
      </c>
      <c r="V31" s="8">
        <v>1478029.3755000234</v>
      </c>
      <c r="W31" s="12">
        <v>0.9902650412244618</v>
      </c>
      <c r="X31" s="10">
        <f t="shared" si="3"/>
        <v>0.9902650412244618</v>
      </c>
      <c r="Y31" s="16">
        <f t="shared" si="4"/>
        <v>1.0512246421516485</v>
      </c>
      <c r="Z31" s="16">
        <f t="shared" si="5"/>
        <v>0.99004347235752899</v>
      </c>
    </row>
    <row r="32" spans="1:26" x14ac:dyDescent="0.25">
      <c r="A32" s="6">
        <v>52048</v>
      </c>
      <c r="B32" s="8">
        <v>156443764.99400002</v>
      </c>
      <c r="C32" s="8">
        <f t="shared" si="13"/>
        <v>156105778.33385503</v>
      </c>
      <c r="D32" s="8">
        <v>9612839.7219999991</v>
      </c>
      <c r="E32" s="8">
        <v>155937751</v>
      </c>
      <c r="F32" s="8">
        <f t="shared" si="6"/>
        <v>166164267.64610302</v>
      </c>
      <c r="G32" s="8">
        <f t="shared" si="7"/>
        <v>155838547.05644029</v>
      </c>
      <c r="H32" s="8">
        <f t="shared" si="8"/>
        <v>155324258.15978333</v>
      </c>
      <c r="I32" s="22">
        <f t="shared" si="11"/>
        <v>6.5580762711545226E-2</v>
      </c>
      <c r="J32" s="21">
        <f t="shared" si="0"/>
        <v>-6.3617656996806105E-4</v>
      </c>
      <c r="K32" s="21">
        <f t="shared" si="1"/>
        <v>-3.9342162900416477E-3</v>
      </c>
      <c r="L32" s="8">
        <v>155937751</v>
      </c>
      <c r="M32" s="8">
        <f t="shared" si="12"/>
        <v>0</v>
      </c>
      <c r="N32" s="8">
        <v>22847854.338999998</v>
      </c>
      <c r="O32" s="12">
        <v>0.15850761025972432</v>
      </c>
      <c r="P32" s="23">
        <f t="shared" si="9"/>
        <v>3621558.7908371626</v>
      </c>
      <c r="Q32" s="8">
        <v>1754726</v>
      </c>
      <c r="R32" s="22">
        <f t="shared" si="10"/>
        <v>7.6800472112813753E-2</v>
      </c>
      <c r="S32" s="8">
        <v>2510968</v>
      </c>
      <c r="T32" s="22">
        <f t="shared" si="14"/>
        <v>0.10989951015723692</v>
      </c>
      <c r="U32" s="8">
        <f t="shared" si="2"/>
        <v>4265694</v>
      </c>
      <c r="V32" s="8">
        <v>506013.99400001764</v>
      </c>
      <c r="W32" s="12">
        <v>0.99676552150212294</v>
      </c>
      <c r="X32" s="10">
        <f t="shared" si="3"/>
        <v>0.99676552150212294</v>
      </c>
      <c r="Y32" s="16">
        <f t="shared" si="4"/>
        <v>1.0621341646468034</v>
      </c>
      <c r="Z32" s="16">
        <f t="shared" si="5"/>
        <v>0.99613140263159139</v>
      </c>
    </row>
    <row r="33" spans="1:26" x14ac:dyDescent="0.25">
      <c r="A33" s="6">
        <v>52413</v>
      </c>
      <c r="B33" s="8">
        <v>161221543.1435</v>
      </c>
      <c r="C33" s="8">
        <f t="shared" si="13"/>
        <v>160997798.46438739</v>
      </c>
      <c r="D33" s="8">
        <v>9871798.7489999998</v>
      </c>
      <c r="E33" s="8">
        <v>161579737</v>
      </c>
      <c r="F33" s="8">
        <f t="shared" si="6"/>
        <v>172864031.32844549</v>
      </c>
      <c r="G33" s="8">
        <f t="shared" si="7"/>
        <v>161402027.93118721</v>
      </c>
      <c r="H33" s="8">
        <f t="shared" si="8"/>
        <v>160897931.63717768</v>
      </c>
      <c r="I33" s="22">
        <f t="shared" si="11"/>
        <v>6.9837310902699956E-2</v>
      </c>
      <c r="J33" s="21">
        <f t="shared" si="0"/>
        <v>-1.0998227383721693E-3</v>
      </c>
      <c r="K33" s="21">
        <f t="shared" si="1"/>
        <v>-4.2196216894592187E-3</v>
      </c>
      <c r="L33" s="8">
        <v>161579737</v>
      </c>
      <c r="M33" s="8">
        <f t="shared" si="12"/>
        <v>0</v>
      </c>
      <c r="N33" s="8">
        <v>23618083.615000002</v>
      </c>
      <c r="O33" s="12">
        <v>0.15815287870579603</v>
      </c>
      <c r="P33" s="23">
        <f t="shared" si="9"/>
        <v>3735267.9132264438</v>
      </c>
      <c r="Q33" s="8">
        <v>1812237</v>
      </c>
      <c r="R33" s="22">
        <f t="shared" si="10"/>
        <v>7.6730907957707303E-2</v>
      </c>
      <c r="S33" s="8">
        <v>2278415</v>
      </c>
      <c r="T33" s="22">
        <f t="shared" si="14"/>
        <v>9.6469088565380612E-2</v>
      </c>
      <c r="U33" s="8">
        <f t="shared" si="2"/>
        <v>4090652</v>
      </c>
      <c r="V33" s="8">
        <v>-358193.85649999976</v>
      </c>
      <c r="W33" s="12">
        <v>1.0022217493364467</v>
      </c>
      <c r="X33" s="10">
        <f t="shared" si="3"/>
        <v>1.0022217493364467</v>
      </c>
      <c r="Y33" s="16">
        <f t="shared" si="4"/>
        <v>1.0722142212383041</v>
      </c>
      <c r="Z33" s="16">
        <f t="shared" si="5"/>
        <v>1.0011194830676355</v>
      </c>
    </row>
    <row r="34" spans="1:26" x14ac:dyDescent="0.25">
      <c r="A34" s="6">
        <v>52779</v>
      </c>
      <c r="B34" s="8">
        <v>166182376.79299998</v>
      </c>
      <c r="C34" s="8">
        <f t="shared" si="13"/>
        <v>166088709.53168833</v>
      </c>
      <c r="D34" s="8">
        <v>10111258.429</v>
      </c>
      <c r="E34" s="8">
        <v>167176903</v>
      </c>
      <c r="F34" s="8">
        <f t="shared" si="6"/>
        <v>179615526.85075778</v>
      </c>
      <c r="G34" s="8">
        <f t="shared" si="7"/>
        <v>166903395.06789577</v>
      </c>
      <c r="H34" s="8">
        <f>H33*(1+$B$2)-D33*(1+$B$2*0.71)+U33*(1+$B$2*0.5)</f>
        <v>166422020.22626829</v>
      </c>
      <c r="I34" s="22">
        <f t="shared" si="11"/>
        <v>7.440396147760775E-2</v>
      </c>
      <c r="J34" s="21">
        <f t="shared" si="0"/>
        <v>-1.6360389934022557E-3</v>
      </c>
      <c r="K34" s="21">
        <f t="shared" si="1"/>
        <v>-4.5154728923989529E-3</v>
      </c>
      <c r="L34" s="8">
        <v>167176903</v>
      </c>
      <c r="M34" s="8">
        <f t="shared" si="12"/>
        <v>0</v>
      </c>
      <c r="N34" s="8">
        <v>24414205.000999998</v>
      </c>
      <c r="O34" s="12">
        <v>0.15782328391677017</v>
      </c>
      <c r="P34" s="23">
        <f t="shared" si="9"/>
        <v>3853130.007475053</v>
      </c>
      <c r="Q34" s="8">
        <v>1872057</v>
      </c>
      <c r="R34" s="22">
        <f t="shared" si="10"/>
        <v>7.6679007156830264E-2</v>
      </c>
      <c r="S34" s="8">
        <v>1951208</v>
      </c>
      <c r="T34" s="22">
        <f t="shared" si="14"/>
        <v>7.9921013193756635E-2</v>
      </c>
      <c r="U34" s="8">
        <f t="shared" si="2"/>
        <v>3823265</v>
      </c>
      <c r="V34" s="8">
        <v>-994526.20700001717</v>
      </c>
      <c r="W34" s="12">
        <v>1.0059845467744082</v>
      </c>
      <c r="X34" s="10">
        <f t="shared" si="3"/>
        <v>1.0059845467744082</v>
      </c>
      <c r="Y34" s="16">
        <f t="shared" si="4"/>
        <v>1.0808337822396799</v>
      </c>
      <c r="Z34" s="16">
        <f t="shared" si="5"/>
        <v>1.0043387168291251</v>
      </c>
    </row>
    <row r="35" spans="1:26" x14ac:dyDescent="0.25">
      <c r="H35" s="8"/>
    </row>
    <row r="37" spans="1:26" x14ac:dyDescent="0.25">
      <c r="D37" s="20"/>
      <c r="F37" s="20"/>
      <c r="G37" s="20"/>
      <c r="H37" s="20"/>
      <c r="Q37" s="24"/>
      <c r="R37" s="24"/>
    </row>
    <row r="38" spans="1:26" x14ac:dyDescent="0.25">
      <c r="Q38" s="8"/>
      <c r="R38" s="8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>
        <f>9804689/10785808</f>
        <v>0.90903611486501523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Stochastic Study</vt:lpstr>
      <vt:lpstr>Data</vt:lpstr>
      <vt:lpstr>Data_Check</vt:lpstr>
      <vt:lpstr>Sheet1</vt:lpstr>
    </vt:vector>
  </TitlesOfParts>
  <Company>University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Yimeng Yin</cp:lastModifiedBy>
  <cp:lastPrinted>2016-02-09T22:55:58Z</cp:lastPrinted>
  <dcterms:created xsi:type="dcterms:W3CDTF">2015-10-05T22:00:16Z</dcterms:created>
  <dcterms:modified xsi:type="dcterms:W3CDTF">2016-04-02T02:20:16Z</dcterms:modified>
</cp:coreProperties>
</file>