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RPrograms PC\Pensions\EstimateCashFlows\data-raw\"/>
    </mc:Choice>
  </mc:AlternateContent>
  <bookViews>
    <workbookView xWindow="0" yWindow="0" windowWidth="28800" windowHeight="13110" activeTab="1"/>
  </bookViews>
  <sheets>
    <sheet name="TOC" sheetId="6" r:id="rId1"/>
    <sheet name="plans" sheetId="1" r:id="rId2"/>
    <sheet name="plans_old" sheetId="4" r:id="rId3"/>
    <sheet name="PPD Large Plans" sheetId="5" r:id="rId4"/>
    <sheet name="LAFP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2" i="2" l="1"/>
  <c r="B64" i="2"/>
  <c r="B83" i="2"/>
  <c r="F83" i="2" s="1"/>
  <c r="B82" i="2"/>
  <c r="F82" i="2" s="1"/>
  <c r="B81" i="2"/>
  <c r="F81" i="2" s="1"/>
  <c r="L53" i="2"/>
  <c r="F55" i="2"/>
  <c r="I54" i="2"/>
  <c r="G54" i="2"/>
  <c r="I53" i="2"/>
  <c r="I52" i="2"/>
  <c r="I51" i="2"/>
  <c r="B40" i="2"/>
  <c r="B39" i="2"/>
  <c r="B38" i="2"/>
  <c r="B41" i="2" s="1"/>
  <c r="B35" i="2"/>
  <c r="B84" i="2" s="1"/>
  <c r="F84" i="2" s="1"/>
  <c r="B30" i="2"/>
  <c r="C49" i="2" s="1"/>
  <c r="C20" i="2"/>
  <c r="B20" i="2"/>
  <c r="B23" i="2" s="1"/>
  <c r="C19" i="2"/>
  <c r="B19" i="2"/>
  <c r="C18" i="2"/>
  <c r="B18" i="2"/>
  <c r="C24" i="2" l="1"/>
  <c r="G82" i="2"/>
  <c r="B50" i="2"/>
  <c r="C23" i="2"/>
  <c r="H54" i="2"/>
  <c r="B24" i="2"/>
  <c r="H56" i="2"/>
  <c r="I56" i="2" s="1"/>
  <c r="H57" i="2"/>
  <c r="H58" i="2" s="1"/>
  <c r="I58" i="2" s="1"/>
  <c r="B43" i="2"/>
  <c r="C43" i="2" s="1"/>
  <c r="B45" i="2"/>
  <c r="G57" i="2"/>
  <c r="B22" i="2"/>
  <c r="B44" i="2" s="1"/>
  <c r="C22" i="2"/>
  <c r="I57" i="2" l="1"/>
  <c r="C45" i="2"/>
  <c r="B52" i="2" s="1"/>
  <c r="C52" i="2" s="1"/>
  <c r="B86" i="2" s="1"/>
  <c r="F86" i="2" s="1"/>
  <c r="B46" i="2"/>
  <c r="C44" i="2"/>
  <c r="B51" i="2" s="1"/>
  <c r="C51" i="2" s="1"/>
  <c r="B85" i="2" s="1"/>
  <c r="F85" i="2" s="1"/>
  <c r="L54" i="2"/>
  <c r="L55" i="2" s="1"/>
  <c r="B57" i="2"/>
  <c r="I55" i="2"/>
  <c r="B56" i="2" l="1"/>
  <c r="F57" i="2"/>
  <c r="B58" i="2" l="1"/>
  <c r="F58" i="2" s="1"/>
  <c r="F56" i="2"/>
</calcChain>
</file>

<file path=xl/sharedStrings.xml><?xml version="1.0" encoding="utf-8"?>
<sst xmlns="http://schemas.openxmlformats.org/spreadsheetml/2006/main" count="149" uniqueCount="116">
  <si>
    <t>planid</t>
  </si>
  <si>
    <t xml:space="preserve"> ucrp_index</t>
  </si>
  <si>
    <t xml:space="preserve"> ucrp$m</t>
  </si>
  <si>
    <t>lafpp$m</t>
  </si>
  <si>
    <t>TOC</t>
  </si>
  <si>
    <t>TPL</t>
  </si>
  <si>
    <t>total pension liability (a la AAL, using MV assets)</t>
  </si>
  <si>
    <t>NPL</t>
  </si>
  <si>
    <t>net pension liability (a la UAAL, using AV assets)</t>
  </si>
  <si>
    <t>FNP</t>
  </si>
  <si>
    <t>fiduciary net position (a la MV assets)</t>
  </si>
  <si>
    <t>Duration / related calcs</t>
  </si>
  <si>
    <t>1) Data from CAFR</t>
  </si>
  <si>
    <t xml:space="preserve"> June 30</t>
  </si>
  <si>
    <t>notes</t>
  </si>
  <si>
    <t>Disc rate</t>
  </si>
  <si>
    <t>NPL DR -1%</t>
  </si>
  <si>
    <t>NPL DR +1%</t>
  </si>
  <si>
    <t>2) Calculated</t>
  </si>
  <si>
    <t>TPL DR -1%</t>
  </si>
  <si>
    <t>TPL DR +1%</t>
  </si>
  <si>
    <t>% change vs TPL</t>
  </si>
  <si>
    <t>Duration</t>
  </si>
  <si>
    <t>Applying duration info to AV data</t>
  </si>
  <si>
    <t>3) Data from AV</t>
  </si>
  <si>
    <t>2015 (July 1)</t>
  </si>
  <si>
    <t>AAL</t>
  </si>
  <si>
    <t>p12</t>
  </si>
  <si>
    <t>PVFNC</t>
  </si>
  <si>
    <t>PVFB check</t>
  </si>
  <si>
    <t>PVFB - Retired</t>
  </si>
  <si>
    <t>PVFB - Term vested</t>
  </si>
  <si>
    <t>PVFB - Active</t>
  </si>
  <si>
    <t xml:space="preserve">  PVFB - Total</t>
  </si>
  <si>
    <t>4) AAL breakdown and calcs</t>
  </si>
  <si>
    <t>Retired</t>
  </si>
  <si>
    <t>Term vested</t>
  </si>
  <si>
    <t>Active</t>
  </si>
  <si>
    <t>calc</t>
  </si>
  <si>
    <t>Total</t>
  </si>
  <si>
    <t>% change</t>
  </si>
  <si>
    <t>AAL at DR</t>
  </si>
  <si>
    <t>AAL DR - 1%</t>
  </si>
  <si>
    <t>AAL DR + 1%</t>
  </si>
  <si>
    <t>5) Implied PVFB at different DR</t>
  </si>
  <si>
    <t>PVFB at DR</t>
  </si>
  <si>
    <t>AAL / PVFB ratio</t>
  </si>
  <si>
    <t>n</t>
  </si>
  <si>
    <t>avg/month</t>
  </si>
  <si>
    <t>tot$m</t>
  </si>
  <si>
    <t>% change at DR -1%</t>
  </si>
  <si>
    <t>retired</t>
  </si>
  <si>
    <t>% change at DR +1%</t>
  </si>
  <si>
    <t>disb</t>
  </si>
  <si>
    <t>benefic</t>
  </si>
  <si>
    <t>6) year 1 values</t>
  </si>
  <si>
    <t>July 1 2015</t>
  </si>
  <si>
    <t>Totbenefits</t>
  </si>
  <si>
    <t>exhibit f p.60</t>
  </si>
  <si>
    <t>actives</t>
  </si>
  <si>
    <t>termv</t>
  </si>
  <si>
    <t>totpayroll</t>
  </si>
  <si>
    <t>totbenefits</t>
  </si>
  <si>
    <t>OPEB</t>
  </si>
  <si>
    <t>7) Recap - targets (constraints)</t>
  </si>
  <si>
    <t>pension bens</t>
  </si>
  <si>
    <t>actives/terms</t>
  </si>
  <si>
    <t xml:space="preserve"> (redundant)</t>
  </si>
  <si>
    <t>PVFB at DR - 1%</t>
  </si>
  <si>
    <t>PVFB at DR + 1%</t>
  </si>
  <si>
    <t>Sheet #</t>
  </si>
  <si>
    <t>Table of Contents</t>
  </si>
  <si>
    <t>1</t>
  </si>
  <si>
    <t>plans</t>
  </si>
  <si>
    <t>2</t>
  </si>
  <si>
    <t>LAFPP</t>
  </si>
  <si>
    <t>pv_total</t>
  </si>
  <si>
    <t>planname</t>
  </si>
  <si>
    <t>dr</t>
  </si>
  <si>
    <t>pv_actives</t>
  </si>
  <si>
    <t>pv_retired</t>
  </si>
  <si>
    <t>pv_termv</t>
  </si>
  <si>
    <t>pv.m1_total</t>
  </si>
  <si>
    <t>pv.p1_total</t>
  </si>
  <si>
    <t>year1_actives</t>
  </si>
  <si>
    <t>year1_retired</t>
  </si>
  <si>
    <t>year1_termv</t>
  </si>
  <si>
    <t>year1_total</t>
  </si>
  <si>
    <t>pv_payroll</t>
  </si>
  <si>
    <t>% change, 2014 to 2015</t>
  </si>
  <si>
    <t>exhibit A p.3</t>
  </si>
  <si>
    <t>payroll and normal cost</t>
  </si>
  <si>
    <t>UAAL</t>
  </si>
  <si>
    <t>average actives age</t>
  </si>
  <si>
    <t>average actives yos</t>
  </si>
  <si>
    <t>Payroll June 30, 2015 $m</t>
  </si>
  <si>
    <t>average age at retirement, current retirees</t>
  </si>
  <si>
    <t>year1_payroll</t>
  </si>
  <si>
    <t>actives_age</t>
  </si>
  <si>
    <t>age_at_retire</t>
  </si>
  <si>
    <t>benefits</t>
  </si>
  <si>
    <t>ucrp$m</t>
  </si>
  <si>
    <t>payroll next year assuming same growth</t>
  </si>
  <si>
    <t>plans_old</t>
  </si>
  <si>
    <t>3</t>
  </si>
  <si>
    <t>PPD Large Plans</t>
  </si>
  <si>
    <t>4</t>
  </si>
  <si>
    <t>chart 14 p.31, also exhibit A p.3; p12 says it is for year starting July 1 2015</t>
  </si>
  <si>
    <t>our target is the year starting July 1 2015</t>
  </si>
  <si>
    <t>PVFNC, total</t>
  </si>
  <si>
    <t>pvfnc, employer</t>
  </si>
  <si>
    <t>pvfnc, employee</t>
  </si>
  <si>
    <t>exhibit I p.73</t>
  </si>
  <si>
    <t>Inferred pv of payroll</t>
  </si>
  <si>
    <t>total normal cost 2015-16 (incl employee)</t>
  </si>
  <si>
    <t>chart 14, p.34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</si>
</sst>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_(* #,##0.0000_);_(* \(#,##0.0000\);_(* &quot;-&quot;??_);_(@_)"/>
    <numFmt numFmtId="165" formatCode="0.0000000"/>
    <numFmt numFmtId="166" formatCode="0.0%"/>
    <numFmt numFmtId="167" formatCode="_(* #,##0_);_(* \(#,##0\);_(* &quot;-&quot;??_);_(@_)"/>
    <numFmt numFmtId="168" formatCode="_(* #,##0.0_);_(* \(#,##0.0\);_(* &quot;-&quot;??_);_(@_)"/>
    <numFmt numFmtId="169" formatCode="_(* #,##0.000_);_(* \(#,##0.000\);_(* &quot;-&quot;??_);_(@_)"/>
    <numFmt numFmtId="170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0" fontId="3" fillId="0" borderId="0" xfId="3"/>
    <xf numFmtId="0" fontId="2" fillId="2" borderId="0" xfId="0" applyFont="1" applyFill="1"/>
    <xf numFmtId="0" fontId="2" fillId="0" borderId="0" xfId="0" applyFont="1"/>
    <xf numFmtId="1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2" applyNumberFormat="1" applyFont="1"/>
    <xf numFmtId="43" fontId="0" fillId="0" borderId="0" xfId="1" applyFont="1"/>
    <xf numFmtId="43" fontId="0" fillId="3" borderId="0" xfId="1" applyFont="1" applyFill="1"/>
    <xf numFmtId="43" fontId="0" fillId="0" borderId="0" xfId="0" applyNumberFormat="1"/>
    <xf numFmtId="166" fontId="0" fillId="0" borderId="0" xfId="2" applyNumberFormat="1" applyFont="1"/>
    <xf numFmtId="43" fontId="0" fillId="0" borderId="1" xfId="1" applyFont="1" applyBorder="1"/>
    <xf numFmtId="164" fontId="0" fillId="0" borderId="0" xfId="0" applyNumberFormat="1"/>
    <xf numFmtId="43" fontId="0" fillId="0" borderId="1" xfId="0" applyNumberFormat="1" applyBorder="1"/>
    <xf numFmtId="167" fontId="0" fillId="0" borderId="0" xfId="1" applyNumberFormat="1" applyFont="1"/>
    <xf numFmtId="167" fontId="0" fillId="0" borderId="0" xfId="0" applyNumberFormat="1"/>
    <xf numFmtId="43" fontId="0" fillId="0" borderId="0" xfId="1" applyNumberFormat="1" applyFont="1"/>
    <xf numFmtId="168" fontId="0" fillId="0" borderId="0" xfId="1" applyNumberFormat="1" applyFont="1"/>
    <xf numFmtId="3" fontId="0" fillId="0" borderId="0" xfId="0" applyNumberFormat="1"/>
    <xf numFmtId="169" fontId="0" fillId="0" borderId="0" xfId="0" applyNumberFormat="1"/>
    <xf numFmtId="0" fontId="0" fillId="0" borderId="0" xfId="0" quotePrefix="1"/>
    <xf numFmtId="170" fontId="0" fillId="0" borderId="0" xfId="2" applyNumberFormat="1" applyFont="1"/>
    <xf numFmtId="0" fontId="2" fillId="0" borderId="1" xfId="0" applyFont="1" applyBorder="1" applyAlignment="1">
      <alignment horizontal="center"/>
    </xf>
    <xf numFmtId="0" fontId="0" fillId="4" borderId="0" xfId="0" applyFill="1"/>
    <xf numFmtId="0" fontId="0" fillId="0" borderId="0" xfId="0" applyAlignment="1">
      <alignment horizontal="left" inden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85725</xdr:colOff>
      <xdr:row>39</xdr:row>
      <xdr:rowOff>28575</xdr:rowOff>
    </xdr:from>
    <xdr:to>
      <xdr:col>28</xdr:col>
      <xdr:colOff>132218</xdr:colOff>
      <xdr:row>65</xdr:row>
      <xdr:rowOff>113670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01325" y="7458075"/>
          <a:ext cx="9057143" cy="503809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87</xdr:row>
      <xdr:rowOff>0</xdr:rowOff>
    </xdr:from>
    <xdr:to>
      <xdr:col>23</xdr:col>
      <xdr:colOff>560880</xdr:colOff>
      <xdr:row>117</xdr:row>
      <xdr:rowOff>104048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10600" y="13144500"/>
          <a:ext cx="8761905" cy="58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11</xdr:col>
      <xdr:colOff>798732</xdr:colOff>
      <xdr:row>117</xdr:row>
      <xdr:rowOff>132762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4287500"/>
          <a:ext cx="10942857" cy="4704762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86</xdr:row>
      <xdr:rowOff>114300</xdr:rowOff>
    </xdr:from>
    <xdr:to>
      <xdr:col>23</xdr:col>
      <xdr:colOff>446594</xdr:colOff>
      <xdr:row>106</xdr:row>
      <xdr:rowOff>113824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10600" y="13068300"/>
          <a:ext cx="8647619" cy="3809524"/>
        </a:xfrm>
        <a:prstGeom prst="rect">
          <a:avLst/>
        </a:prstGeom>
      </xdr:spPr>
    </xdr:pic>
    <xdr:clientData/>
  </xdr:twoCellAnchor>
  <xdr:twoCellAnchor editAs="oneCell">
    <xdr:from>
      <xdr:col>11</xdr:col>
      <xdr:colOff>238125</xdr:colOff>
      <xdr:row>79</xdr:row>
      <xdr:rowOff>19050</xdr:rowOff>
    </xdr:from>
    <xdr:to>
      <xdr:col>24</xdr:col>
      <xdr:colOff>8452</xdr:colOff>
      <xdr:row>114</xdr:row>
      <xdr:rowOff>84883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67875" y="14306550"/>
          <a:ext cx="8580952" cy="673333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119</xdr:row>
      <xdr:rowOff>0</xdr:rowOff>
    </xdr:from>
    <xdr:to>
      <xdr:col>21</xdr:col>
      <xdr:colOff>141790</xdr:colOff>
      <xdr:row>142</xdr:row>
      <xdr:rowOff>123262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58025" y="19240500"/>
          <a:ext cx="8676190" cy="4504762"/>
        </a:xfrm>
        <a:prstGeom prst="rect">
          <a:avLst/>
        </a:prstGeom>
      </xdr:spPr>
    </xdr:pic>
    <xdr:clientData/>
  </xdr:twoCellAnchor>
  <xdr:twoCellAnchor editAs="oneCell">
    <xdr:from>
      <xdr:col>11</xdr:col>
      <xdr:colOff>609600</xdr:colOff>
      <xdr:row>60</xdr:row>
      <xdr:rowOff>76200</xdr:rowOff>
    </xdr:from>
    <xdr:to>
      <xdr:col>23</xdr:col>
      <xdr:colOff>122861</xdr:colOff>
      <xdr:row>74</xdr:row>
      <xdr:rowOff>94914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039350" y="11506200"/>
          <a:ext cx="7714286" cy="268571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144</xdr:row>
      <xdr:rowOff>0</xdr:rowOff>
    </xdr:from>
    <xdr:to>
      <xdr:col>21</xdr:col>
      <xdr:colOff>551390</xdr:colOff>
      <xdr:row>163</xdr:row>
      <xdr:rowOff>37643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201150" y="26670000"/>
          <a:ext cx="8476190" cy="36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5" t="s">
        <v>70</v>
      </c>
      <c r="B1" s="5" t="s">
        <v>71</v>
      </c>
    </row>
    <row r="2" spans="1:2" x14ac:dyDescent="0.25">
      <c r="A2" s="22" t="s">
        <v>72</v>
      </c>
      <c r="B2" s="3" t="s">
        <v>73</v>
      </c>
    </row>
    <row r="3" spans="1:2" x14ac:dyDescent="0.25">
      <c r="A3" s="22" t="s">
        <v>74</v>
      </c>
      <c r="B3" s="3" t="s">
        <v>103</v>
      </c>
    </row>
    <row r="4" spans="1:2" x14ac:dyDescent="0.25">
      <c r="A4" s="22" t="s">
        <v>104</v>
      </c>
      <c r="B4" s="3" t="s">
        <v>105</v>
      </c>
    </row>
    <row r="5" spans="1:2" x14ac:dyDescent="0.25">
      <c r="A5" s="22" t="s">
        <v>106</v>
      </c>
      <c r="B5" s="3" t="s">
        <v>75</v>
      </c>
    </row>
  </sheetData>
  <hyperlinks>
    <hyperlink ref="B2" location="'plans'!A1" display="plans"/>
    <hyperlink ref="B3" location="'plans_old'!A1" display="plans_old"/>
    <hyperlink ref="B4" location="'PPD Large Plans'!A1" display="PPD Large Plans"/>
    <hyperlink ref="B5" location="'LAFPP'!A1" display="LAFPP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tabSelected="1" topLeftCell="D1" workbookViewId="0">
      <selection activeCell="N4" sqref="N4"/>
    </sheetView>
  </sheetViews>
  <sheetFormatPr defaultRowHeight="15" x14ac:dyDescent="0.25"/>
  <cols>
    <col min="2" max="2" width="11.140625" customWidth="1"/>
    <col min="4" max="5" width="19.85546875" bestFit="1" customWidth="1"/>
    <col min="6" max="6" width="18.85546875" bestFit="1" customWidth="1"/>
    <col min="7" max="9" width="19.85546875" bestFit="1" customWidth="1"/>
    <col min="10" max="10" width="17.28515625" bestFit="1" customWidth="1"/>
    <col min="11" max="11" width="18.85546875" bestFit="1" customWidth="1"/>
    <col min="12" max="12" width="17.28515625" bestFit="1" customWidth="1"/>
    <col min="13" max="13" width="18.85546875" bestFit="1" customWidth="1"/>
    <col min="14" max="14" width="16.85546875" bestFit="1" customWidth="1"/>
    <col min="15" max="15" width="14.7109375" customWidth="1"/>
    <col min="16" max="16" width="16.85546875" bestFit="1" customWidth="1"/>
    <col min="17" max="17" width="14.140625" customWidth="1"/>
  </cols>
  <sheetData>
    <row r="1" spans="1:17" x14ac:dyDescent="0.25">
      <c r="A1" s="3" t="s">
        <v>4</v>
      </c>
      <c r="D1" s="24" t="s">
        <v>100</v>
      </c>
      <c r="E1" s="24"/>
      <c r="F1" s="24"/>
      <c r="G1" s="24"/>
      <c r="H1" s="24"/>
      <c r="I1" s="24"/>
      <c r="J1" s="24"/>
      <c r="K1" s="24"/>
      <c r="L1" s="24"/>
      <c r="M1" s="24"/>
    </row>
    <row r="2" spans="1:17" x14ac:dyDescent="0.25">
      <c r="A2" t="s">
        <v>0</v>
      </c>
      <c r="B2" t="s">
        <v>77</v>
      </c>
      <c r="C2" t="s">
        <v>78</v>
      </c>
      <c r="D2" t="s">
        <v>79</v>
      </c>
      <c r="E2" t="s">
        <v>80</v>
      </c>
      <c r="F2" t="s">
        <v>81</v>
      </c>
      <c r="G2" t="s">
        <v>76</v>
      </c>
      <c r="H2" t="s">
        <v>82</v>
      </c>
      <c r="I2" t="s">
        <v>83</v>
      </c>
      <c r="J2" t="s">
        <v>84</v>
      </c>
      <c r="K2" t="s">
        <v>85</v>
      </c>
      <c r="L2" t="s">
        <v>86</v>
      </c>
      <c r="M2" t="s">
        <v>87</v>
      </c>
      <c r="N2" t="s">
        <v>88</v>
      </c>
      <c r="O2" t="s">
        <v>97</v>
      </c>
      <c r="P2" t="s">
        <v>98</v>
      </c>
      <c r="Q2" t="s">
        <v>99</v>
      </c>
    </row>
    <row r="3" spans="1:17" x14ac:dyDescent="0.25">
      <c r="A3">
        <v>2</v>
      </c>
      <c r="B3" t="s">
        <v>101</v>
      </c>
      <c r="C3" s="1">
        <v>7.2499999999999995E-2</v>
      </c>
      <c r="D3" s="2">
        <v>44131.562151783997</v>
      </c>
      <c r="E3" s="2">
        <v>24936.118234483998</v>
      </c>
      <c r="F3" s="2">
        <v>3930.4201267420003</v>
      </c>
      <c r="G3" s="2">
        <v>72998.100513010009</v>
      </c>
      <c r="H3" s="2">
        <v>85747.973781976005</v>
      </c>
      <c r="I3" s="2">
        <v>63063.182859974004</v>
      </c>
      <c r="J3" s="2">
        <v>501.322</v>
      </c>
      <c r="K3" s="2">
        <v>2096.2217949360002</v>
      </c>
      <c r="L3" s="2">
        <v>143.52076824119999</v>
      </c>
      <c r="M3" s="2">
        <v>2741.0645631771999</v>
      </c>
    </row>
    <row r="4" spans="1:17" x14ac:dyDescent="0.25">
      <c r="A4">
        <v>3</v>
      </c>
      <c r="B4" t="s">
        <v>3</v>
      </c>
      <c r="C4" s="1">
        <v>7.4999999999999997E-2</v>
      </c>
      <c r="D4" s="2">
        <v>12304.122572</v>
      </c>
      <c r="E4" s="2">
        <v>10105.566999999999</v>
      </c>
      <c r="F4" s="2">
        <v>20</v>
      </c>
      <c r="G4" s="2">
        <v>22429.689571999996</v>
      </c>
      <c r="H4" s="2">
        <v>26080.907331559869</v>
      </c>
      <c r="I4" s="2">
        <v>19429.29620922888</v>
      </c>
      <c r="J4" s="2">
        <v>107.38831473999981</v>
      </c>
      <c r="K4" s="2">
        <v>802.20950400000015</v>
      </c>
      <c r="L4" s="2">
        <v>2.1915982599999779</v>
      </c>
      <c r="M4" s="2">
        <v>911.78941699999984</v>
      </c>
      <c r="N4">
        <v>14485.603656637169</v>
      </c>
      <c r="O4">
        <v>1405.1712110000001</v>
      </c>
      <c r="P4">
        <v>42.5</v>
      </c>
      <c r="Q4">
        <v>51.7</v>
      </c>
    </row>
  </sheetData>
  <mergeCells count="1">
    <mergeCell ref="D1:M1"/>
  </mergeCells>
  <hyperlinks>
    <hyperlink ref="A1" location="TOC!A1" display="TOC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2" sqref="M2"/>
    </sheetView>
  </sheetViews>
  <sheetFormatPr defaultRowHeight="15" x14ac:dyDescent="0.25"/>
  <cols>
    <col min="2" max="2" width="11.140625" customWidth="1"/>
    <col min="4" max="5" width="19.85546875" bestFit="1" customWidth="1"/>
    <col min="6" max="6" width="18.85546875" bestFit="1" customWidth="1"/>
    <col min="7" max="9" width="19.85546875" bestFit="1" customWidth="1"/>
    <col min="10" max="10" width="17.28515625" bestFit="1" customWidth="1"/>
    <col min="11" max="11" width="18.85546875" bestFit="1" customWidth="1"/>
    <col min="12" max="12" width="17.28515625" bestFit="1" customWidth="1"/>
    <col min="13" max="13" width="18.85546875" bestFit="1" customWidth="1"/>
    <col min="14" max="14" width="16.85546875" bestFit="1" customWidth="1"/>
    <col min="16" max="16" width="16.85546875" bestFit="1" customWidth="1"/>
  </cols>
  <sheetData>
    <row r="1" spans="1:13" x14ac:dyDescent="0.25">
      <c r="A1" s="3" t="s">
        <v>4</v>
      </c>
    </row>
    <row r="2" spans="1:13" x14ac:dyDescent="0.25">
      <c r="A2" t="s">
        <v>0</v>
      </c>
      <c r="B2" t="s">
        <v>77</v>
      </c>
      <c r="C2" t="s">
        <v>78</v>
      </c>
      <c r="D2" t="s">
        <v>79</v>
      </c>
      <c r="E2" t="s">
        <v>80</v>
      </c>
      <c r="F2" t="s">
        <v>81</v>
      </c>
      <c r="G2" t="s">
        <v>76</v>
      </c>
      <c r="H2" t="s">
        <v>82</v>
      </c>
      <c r="I2" t="s">
        <v>83</v>
      </c>
      <c r="J2" t="s">
        <v>84</v>
      </c>
      <c r="K2" t="s">
        <v>85</v>
      </c>
      <c r="L2" t="s">
        <v>86</v>
      </c>
      <c r="M2" t="s">
        <v>87</v>
      </c>
    </row>
    <row r="3" spans="1:13" x14ac:dyDescent="0.25">
      <c r="A3">
        <v>1</v>
      </c>
      <c r="B3" t="s">
        <v>1</v>
      </c>
      <c r="C3" s="1">
        <v>7.2499999999999995E-2</v>
      </c>
      <c r="D3" s="2">
        <v>88.030372</v>
      </c>
      <c r="E3" s="2">
        <v>49.740721999999998</v>
      </c>
      <c r="F3" s="2">
        <v>7.8401110000000003</v>
      </c>
      <c r="G3" s="2">
        <v>145.61120500000001</v>
      </c>
      <c r="H3" s="2">
        <v>171.04370800000001</v>
      </c>
      <c r="I3" s="2">
        <v>125.793767</v>
      </c>
      <c r="J3" s="2">
        <v>1</v>
      </c>
      <c r="K3" s="2">
        <v>4.1813880000000001</v>
      </c>
      <c r="L3" s="2">
        <v>0.2862846</v>
      </c>
      <c r="M3" s="2">
        <v>5.4676726000000002</v>
      </c>
    </row>
    <row r="4" spans="1:13" x14ac:dyDescent="0.25">
      <c r="A4">
        <v>2</v>
      </c>
      <c r="B4" t="s">
        <v>2</v>
      </c>
      <c r="C4" s="1">
        <v>7.2499999999999995E-2</v>
      </c>
      <c r="D4" s="2">
        <v>44131.562151783997</v>
      </c>
      <c r="E4" s="2">
        <v>24936.118234483998</v>
      </c>
      <c r="F4" s="2">
        <v>3930.4201267420003</v>
      </c>
      <c r="G4" s="2">
        <v>72998.100513010009</v>
      </c>
      <c r="H4" s="2">
        <v>85747.973781976005</v>
      </c>
      <c r="I4" s="2">
        <v>63063.182859974004</v>
      </c>
      <c r="J4" s="2">
        <v>501.322</v>
      </c>
      <c r="K4" s="2">
        <v>2096.2217949360002</v>
      </c>
      <c r="L4" s="2">
        <v>143.52076824119999</v>
      </c>
      <c r="M4" s="2">
        <v>2741.0645631771999</v>
      </c>
    </row>
    <row r="5" spans="1:13" x14ac:dyDescent="0.25">
      <c r="A5">
        <v>3</v>
      </c>
      <c r="B5" t="s">
        <v>3</v>
      </c>
      <c r="C5" s="1">
        <v>7.4999999999999997E-2</v>
      </c>
      <c r="D5" s="2">
        <v>12304.122572</v>
      </c>
      <c r="E5" s="2">
        <v>10105.566999999999</v>
      </c>
      <c r="F5" s="2">
        <v>20</v>
      </c>
      <c r="G5" s="2">
        <v>22429.689571999996</v>
      </c>
      <c r="H5" s="2">
        <v>26080.907331559869</v>
      </c>
      <c r="I5" s="2">
        <v>19429.29620922888</v>
      </c>
      <c r="J5" s="2">
        <v>107.38831473999981</v>
      </c>
      <c r="K5" s="2">
        <v>802.20950400000015</v>
      </c>
      <c r="L5" s="2">
        <v>2.1915982599999779</v>
      </c>
      <c r="M5" s="2">
        <v>911.78941699999984</v>
      </c>
    </row>
  </sheetData>
  <hyperlinks>
    <hyperlink ref="A1" location="TOC!A1" display="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s="3" t="s">
        <v>4</v>
      </c>
    </row>
  </sheetData>
  <hyperlinks>
    <hyperlink ref="A1" location="TOC!A1" display="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6"/>
  <sheetViews>
    <sheetView topLeftCell="A43" workbookViewId="0">
      <selection activeCell="B72" sqref="B72"/>
    </sheetView>
  </sheetViews>
  <sheetFormatPr defaultRowHeight="15" x14ac:dyDescent="0.25"/>
  <cols>
    <col min="1" max="1" width="37.5703125" customWidth="1"/>
    <col min="2" max="2" width="16.7109375" customWidth="1"/>
    <col min="3" max="3" width="16.85546875" bestFit="1" customWidth="1"/>
    <col min="7" max="7" width="10.140625" bestFit="1" customWidth="1"/>
    <col min="8" max="8" width="10.5703125" bestFit="1" customWidth="1"/>
    <col min="9" max="9" width="9.5703125" bestFit="1" customWidth="1"/>
    <col min="11" max="11" width="14.140625" customWidth="1"/>
    <col min="12" max="12" width="14.28515625" bestFit="1" customWidth="1"/>
    <col min="13" max="13" width="9.28515625" bestFit="1" customWidth="1"/>
    <col min="14" max="15" width="10" bestFit="1" customWidth="1"/>
    <col min="16" max="16" width="12.28515625" customWidth="1"/>
    <col min="17" max="17" width="10.28515625" customWidth="1"/>
    <col min="18" max="19" width="9.28515625" bestFit="1" customWidth="1"/>
    <col min="20" max="21" width="10" bestFit="1" customWidth="1"/>
  </cols>
  <sheetData>
    <row r="1" spans="1:5" x14ac:dyDescent="0.25">
      <c r="A1" s="3" t="s">
        <v>4</v>
      </c>
    </row>
    <row r="2" spans="1:5" x14ac:dyDescent="0.25">
      <c r="A2" t="s">
        <v>5</v>
      </c>
      <c r="B2" t="s">
        <v>6</v>
      </c>
    </row>
    <row r="3" spans="1:5" x14ac:dyDescent="0.25">
      <c r="A3" t="s">
        <v>7</v>
      </c>
      <c r="B3" t="s">
        <v>8</v>
      </c>
    </row>
    <row r="4" spans="1:5" x14ac:dyDescent="0.25">
      <c r="A4" t="s">
        <v>9</v>
      </c>
      <c r="B4" t="s">
        <v>10</v>
      </c>
    </row>
    <row r="5" spans="1:5" x14ac:dyDescent="0.25">
      <c r="A5" t="s">
        <v>108</v>
      </c>
    </row>
    <row r="6" spans="1:5" s="4" customFormat="1" x14ac:dyDescent="0.25">
      <c r="A6" s="4" t="s">
        <v>11</v>
      </c>
    </row>
    <row r="7" spans="1:5" x14ac:dyDescent="0.25">
      <c r="A7" s="5" t="s">
        <v>12</v>
      </c>
    </row>
    <row r="8" spans="1:5" x14ac:dyDescent="0.25">
      <c r="A8" s="5"/>
      <c r="B8" s="6" t="s">
        <v>13</v>
      </c>
      <c r="C8" s="6" t="s">
        <v>13</v>
      </c>
    </row>
    <row r="9" spans="1:5" x14ac:dyDescent="0.25">
      <c r="B9" s="7">
        <v>2015</v>
      </c>
      <c r="C9" s="7">
        <v>2014</v>
      </c>
      <c r="E9" t="s">
        <v>14</v>
      </c>
    </row>
    <row r="10" spans="1:5" x14ac:dyDescent="0.25">
      <c r="A10" t="s">
        <v>15</v>
      </c>
      <c r="B10" s="8">
        <v>7.4999999999999997E-2</v>
      </c>
      <c r="C10" s="8">
        <v>7.4999999999999997E-2</v>
      </c>
    </row>
    <row r="11" spans="1:5" x14ac:dyDescent="0.25">
      <c r="A11" s="25" t="s">
        <v>7</v>
      </c>
      <c r="B11" s="9">
        <v>2038.8736799999999</v>
      </c>
      <c r="C11" s="9">
        <v>1872.2874429999999</v>
      </c>
    </row>
    <row r="12" spans="1:5" x14ac:dyDescent="0.25">
      <c r="A12" s="25" t="s">
        <v>16</v>
      </c>
      <c r="B12" s="9">
        <v>4618.7971369999996</v>
      </c>
      <c r="C12" s="9">
        <v>4386.0290230000001</v>
      </c>
    </row>
    <row r="13" spans="1:5" x14ac:dyDescent="0.25">
      <c r="A13" s="25" t="s">
        <v>17</v>
      </c>
      <c r="B13" s="9">
        <v>-81.182624000000004</v>
      </c>
      <c r="C13" s="9">
        <v>-192.812153</v>
      </c>
    </row>
    <row r="14" spans="1:5" x14ac:dyDescent="0.25">
      <c r="A14" s="25" t="s">
        <v>9</v>
      </c>
      <c r="B14" s="9">
        <v>17346.554</v>
      </c>
      <c r="C14" s="9">
        <v>16989.704584999999</v>
      </c>
    </row>
    <row r="15" spans="1:5" x14ac:dyDescent="0.25">
      <c r="A15" t="s">
        <v>5</v>
      </c>
      <c r="B15" s="9">
        <v>19385.427756000001</v>
      </c>
      <c r="C15" s="10">
        <v>18861.991999999998</v>
      </c>
    </row>
    <row r="17" spans="1:5" x14ac:dyDescent="0.25">
      <c r="A17" s="5" t="s">
        <v>18</v>
      </c>
    </row>
    <row r="18" spans="1:5" x14ac:dyDescent="0.25">
      <c r="A18" t="s">
        <v>5</v>
      </c>
      <c r="B18" s="11">
        <f>+B11+B$14</f>
        <v>19385.427680000001</v>
      </c>
      <c r="C18" s="11">
        <f t="shared" ref="C18:C20" si="0">+C11+C$14</f>
        <v>18861.992028000001</v>
      </c>
    </row>
    <row r="19" spans="1:5" x14ac:dyDescent="0.25">
      <c r="A19" t="s">
        <v>19</v>
      </c>
      <c r="B19" s="11">
        <f t="shared" ref="B19:B20" si="1">+B12+B$14</f>
        <v>21965.351136999998</v>
      </c>
      <c r="C19" s="11">
        <f t="shared" si="0"/>
        <v>21375.733607999999</v>
      </c>
    </row>
    <row r="20" spans="1:5" x14ac:dyDescent="0.25">
      <c r="A20" t="s">
        <v>20</v>
      </c>
      <c r="B20" s="11">
        <f t="shared" si="1"/>
        <v>17265.371375999999</v>
      </c>
      <c r="C20" s="11">
        <f t="shared" si="0"/>
        <v>16796.892432000001</v>
      </c>
    </row>
    <row r="21" spans="1:5" x14ac:dyDescent="0.25">
      <c r="A21" t="s">
        <v>21</v>
      </c>
    </row>
    <row r="22" spans="1:5" x14ac:dyDescent="0.25">
      <c r="A22" t="s">
        <v>19</v>
      </c>
      <c r="B22" s="12">
        <f>+B19/B$18-1</f>
        <v>0.13308571260781155</v>
      </c>
      <c r="C22" s="12">
        <f>+C19/C$18-1</f>
        <v>0.13327020689375924</v>
      </c>
    </row>
    <row r="23" spans="1:5" x14ac:dyDescent="0.25">
      <c r="A23" t="s">
        <v>20</v>
      </c>
      <c r="B23" s="12">
        <f>+B20/B$18-1</f>
        <v>-0.10936340115865839</v>
      </c>
      <c r="C23" s="12">
        <f>+C20/C$18-1</f>
        <v>-0.10948470304379454</v>
      </c>
    </row>
    <row r="24" spans="1:5" x14ac:dyDescent="0.25">
      <c r="A24" t="s">
        <v>22</v>
      </c>
      <c r="B24" s="11">
        <f>+(B19-B20)/(2*B18)*100</f>
        <v>12.122455688323505</v>
      </c>
      <c r="C24" s="11">
        <f>+(C19-C20)/(2*C18)*100</f>
        <v>12.13774549687769</v>
      </c>
    </row>
    <row r="26" spans="1:5" s="4" customFormat="1" x14ac:dyDescent="0.25">
      <c r="A26" s="4" t="s">
        <v>23</v>
      </c>
    </row>
    <row r="27" spans="1:5" x14ac:dyDescent="0.25">
      <c r="A27" s="5" t="s">
        <v>24</v>
      </c>
      <c r="B27" s="7" t="s">
        <v>25</v>
      </c>
    </row>
    <row r="28" spans="1:5" x14ac:dyDescent="0.25">
      <c r="A28" t="s">
        <v>26</v>
      </c>
      <c r="B28" s="10">
        <v>18337.507000000001</v>
      </c>
      <c r="E28" t="s">
        <v>27</v>
      </c>
    </row>
    <row r="29" spans="1:5" x14ac:dyDescent="0.25">
      <c r="A29" t="s">
        <v>28</v>
      </c>
      <c r="B29" s="13">
        <v>4092.183</v>
      </c>
    </row>
    <row r="30" spans="1:5" x14ac:dyDescent="0.25">
      <c r="A30" t="s">
        <v>29</v>
      </c>
      <c r="B30" s="11">
        <f>+B28+B29</f>
        <v>22429.690000000002</v>
      </c>
    </row>
    <row r="32" spans="1:5" x14ac:dyDescent="0.25">
      <c r="A32" t="s">
        <v>30</v>
      </c>
      <c r="B32" s="9">
        <v>10105.566999999999</v>
      </c>
    </row>
    <row r="33" spans="1:25" x14ac:dyDescent="0.25">
      <c r="A33" t="s">
        <v>31</v>
      </c>
      <c r="B33" s="9">
        <v>20</v>
      </c>
    </row>
    <row r="34" spans="1:25" x14ac:dyDescent="0.25">
      <c r="A34" t="s">
        <v>32</v>
      </c>
      <c r="B34" s="13">
        <v>12304.122572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4"/>
      <c r="V34" s="12"/>
      <c r="W34" s="12"/>
      <c r="X34" s="12"/>
      <c r="Y34" s="12"/>
    </row>
    <row r="35" spans="1:25" x14ac:dyDescent="0.25">
      <c r="A35" t="s">
        <v>33</v>
      </c>
      <c r="B35" s="11">
        <f>+SUM(B32:B34)</f>
        <v>22429.689571999999</v>
      </c>
      <c r="K35" s="1"/>
      <c r="L35" s="1"/>
      <c r="M35" s="1"/>
      <c r="N35" s="1"/>
      <c r="O35" s="1"/>
      <c r="P35" s="1"/>
      <c r="T35" s="1"/>
      <c r="U35" s="14"/>
      <c r="V35" s="12"/>
      <c r="W35" s="12"/>
      <c r="X35" s="12"/>
      <c r="Y35" s="12"/>
    </row>
    <row r="36" spans="1:25" x14ac:dyDescent="0.25">
      <c r="B36" s="12"/>
      <c r="Q36" s="11"/>
      <c r="R36" s="11"/>
      <c r="S36" s="11"/>
      <c r="T36" s="11"/>
    </row>
    <row r="37" spans="1:25" x14ac:dyDescent="0.25">
      <c r="A37" s="5" t="s">
        <v>34</v>
      </c>
      <c r="O37" s="12"/>
      <c r="P37" s="12"/>
      <c r="Q37" s="11"/>
      <c r="R37" s="11"/>
      <c r="S37" s="11"/>
    </row>
    <row r="38" spans="1:25" x14ac:dyDescent="0.25">
      <c r="A38" t="s">
        <v>35</v>
      </c>
      <c r="B38" s="11">
        <f>+B32</f>
        <v>10105.566999999999</v>
      </c>
      <c r="K38" s="12"/>
      <c r="O38" s="12"/>
      <c r="P38" s="12"/>
    </row>
    <row r="39" spans="1:25" x14ac:dyDescent="0.25">
      <c r="A39" t="s">
        <v>36</v>
      </c>
      <c r="B39" s="11">
        <f>+B33</f>
        <v>20</v>
      </c>
      <c r="K39" s="12"/>
    </row>
    <row r="40" spans="1:25" x14ac:dyDescent="0.25">
      <c r="A40" t="s">
        <v>37</v>
      </c>
      <c r="B40" s="15">
        <f>+B34-B29</f>
        <v>8211.9395719999993</v>
      </c>
      <c r="E40" t="s">
        <v>38</v>
      </c>
    </row>
    <row r="41" spans="1:25" x14ac:dyDescent="0.25">
      <c r="A41" t="s">
        <v>39</v>
      </c>
      <c r="B41" s="11">
        <f>+SUM(B38:B40)</f>
        <v>18337.506571999998</v>
      </c>
    </row>
    <row r="42" spans="1:25" x14ac:dyDescent="0.25">
      <c r="C42" t="s">
        <v>40</v>
      </c>
    </row>
    <row r="43" spans="1:25" x14ac:dyDescent="0.25">
      <c r="A43" t="s">
        <v>41</v>
      </c>
      <c r="B43" s="11">
        <f>+B41</f>
        <v>18337.506571999998</v>
      </c>
      <c r="C43" s="12">
        <f>+B43/B$43-1</f>
        <v>0</v>
      </c>
    </row>
    <row r="44" spans="1:25" x14ac:dyDescent="0.25">
      <c r="A44" t="s">
        <v>42</v>
      </c>
      <c r="B44" s="9">
        <f>+B$41*(1+B22)</f>
        <v>20777.966701585046</v>
      </c>
      <c r="C44" s="12">
        <f t="shared" ref="C44:C45" si="2">+B44/B$43-1</f>
        <v>0.13308571260781155</v>
      </c>
    </row>
    <row r="45" spans="1:25" x14ac:dyDescent="0.25">
      <c r="A45" t="s">
        <v>43</v>
      </c>
      <c r="B45" s="9">
        <f>+B$41*(1+B23)</f>
        <v>16332.054484516828</v>
      </c>
      <c r="C45" s="12">
        <f t="shared" si="2"/>
        <v>-0.10936340115865839</v>
      </c>
    </row>
    <row r="46" spans="1:25" x14ac:dyDescent="0.25">
      <c r="A46" t="s">
        <v>22</v>
      </c>
      <c r="B46" s="11">
        <f>+(B44-B45)/(2*B43)*100</f>
        <v>12.1224556883235</v>
      </c>
    </row>
    <row r="48" spans="1:25" x14ac:dyDescent="0.25">
      <c r="A48" s="5" t="s">
        <v>44</v>
      </c>
    </row>
    <row r="49" spans="1:12" x14ac:dyDescent="0.25">
      <c r="A49" t="s">
        <v>45</v>
      </c>
      <c r="C49" s="11">
        <f>+B30</f>
        <v>22429.690000000002</v>
      </c>
    </row>
    <row r="50" spans="1:12" x14ac:dyDescent="0.25">
      <c r="A50" t="s">
        <v>46</v>
      </c>
      <c r="B50" s="12">
        <f>+B28/B30</f>
        <v>0.8175550798963338</v>
      </c>
      <c r="G50" t="s">
        <v>47</v>
      </c>
      <c r="H50" t="s">
        <v>48</v>
      </c>
      <c r="I50" t="s">
        <v>49</v>
      </c>
    </row>
    <row r="51" spans="1:12" x14ac:dyDescent="0.25">
      <c r="A51" t="s">
        <v>50</v>
      </c>
      <c r="B51" s="12">
        <f>+C44/B$50</f>
        <v>0.16278501091900358</v>
      </c>
      <c r="C51" s="9">
        <f>+C$49*(1+B51)</f>
        <v>26080.907331559869</v>
      </c>
      <c r="F51" t="s">
        <v>51</v>
      </c>
      <c r="G51" s="16">
        <v>8122</v>
      </c>
      <c r="H51" s="16">
        <v>5822</v>
      </c>
      <c r="I51" s="9">
        <f>+G51*H51*12/1000000</f>
        <v>567.43540800000005</v>
      </c>
      <c r="K51" t="s">
        <v>62</v>
      </c>
      <c r="L51" s="16">
        <v>1029319785</v>
      </c>
    </row>
    <row r="52" spans="1:12" x14ac:dyDescent="0.25">
      <c r="A52" t="s">
        <v>52</v>
      </c>
      <c r="B52" s="12">
        <f>+C45/B$50</f>
        <v>-0.13376884793196528</v>
      </c>
      <c r="C52" s="9">
        <f>+C$49*(1+B52)</f>
        <v>19429.29620922888</v>
      </c>
      <c r="F52" t="s">
        <v>53</v>
      </c>
      <c r="G52" s="16">
        <v>2031</v>
      </c>
      <c r="H52" s="16">
        <v>4628</v>
      </c>
      <c r="I52" s="9">
        <f>+G52*H52*12/1000000</f>
        <v>112.793616</v>
      </c>
      <c r="K52" t="s">
        <v>63</v>
      </c>
      <c r="L52" s="20">
        <v>117530368</v>
      </c>
    </row>
    <row r="53" spans="1:12" x14ac:dyDescent="0.25">
      <c r="B53" s="12"/>
      <c r="C53" s="9"/>
      <c r="F53" t="s">
        <v>54</v>
      </c>
      <c r="G53" s="16">
        <v>2440</v>
      </c>
      <c r="H53" s="16">
        <v>4166</v>
      </c>
      <c r="I53" s="9">
        <f>+G53*H53*12/1000000</f>
        <v>121.98048</v>
      </c>
      <c r="K53" t="s">
        <v>65</v>
      </c>
      <c r="L53" s="20">
        <f>+L51-L52</f>
        <v>911789417</v>
      </c>
    </row>
    <row r="54" spans="1:12" x14ac:dyDescent="0.25">
      <c r="A54" s="5" t="s">
        <v>55</v>
      </c>
      <c r="B54" s="12" t="s">
        <v>56</v>
      </c>
      <c r="C54" s="9"/>
      <c r="G54" s="17">
        <f>+SUM(G51:G53)</f>
        <v>12593</v>
      </c>
      <c r="H54" s="17">
        <f>+(I54*1000000/12)/G54</f>
        <v>5308.5676169300414</v>
      </c>
      <c r="I54" s="11">
        <f>+SUM(I51:I53)</f>
        <v>802.20950400000015</v>
      </c>
      <c r="K54" t="s">
        <v>51</v>
      </c>
      <c r="L54" s="16">
        <f>+I57*1000000</f>
        <v>802209504.00000012</v>
      </c>
    </row>
    <row r="55" spans="1:12" x14ac:dyDescent="0.25">
      <c r="A55" t="s">
        <v>57</v>
      </c>
      <c r="B55" s="9">
        <v>911.78941699999996</v>
      </c>
      <c r="C55" s="9"/>
      <c r="D55" t="s">
        <v>58</v>
      </c>
      <c r="F55">
        <f>+B55/1000</f>
        <v>0.91178941699999994</v>
      </c>
      <c r="I55" s="11">
        <f>+SUM(I56:I58)</f>
        <v>825.84324703057268</v>
      </c>
      <c r="K55" t="s">
        <v>66</v>
      </c>
      <c r="L55" s="17">
        <f>+L53-L54</f>
        <v>109579912.99999988</v>
      </c>
    </row>
    <row r="56" spans="1:12" x14ac:dyDescent="0.25">
      <c r="A56" t="s">
        <v>59</v>
      </c>
      <c r="B56" s="9">
        <f>(+B$55-B$57)*0.98</f>
        <v>107.38831473999981</v>
      </c>
      <c r="C56" s="9"/>
      <c r="F56">
        <f t="shared" ref="F56:F58" si="3">+B56/1000</f>
        <v>0.10738831473999981</v>
      </c>
      <c r="G56" s="16">
        <v>355</v>
      </c>
      <c r="H56" s="17">
        <f>+H54</f>
        <v>5308.5676169300414</v>
      </c>
      <c r="I56" s="9">
        <f t="shared" ref="I56:I58" si="4">+G56*H56*12/1000000</f>
        <v>22.614498048121973</v>
      </c>
    </row>
    <row r="57" spans="1:12" x14ac:dyDescent="0.25">
      <c r="A57" t="s">
        <v>51</v>
      </c>
      <c r="B57" s="18">
        <f>+I57</f>
        <v>802.20950400000015</v>
      </c>
      <c r="C57" s="9"/>
      <c r="F57">
        <f t="shared" si="3"/>
        <v>0.80220950400000013</v>
      </c>
      <c r="G57" s="17">
        <f>+G54</f>
        <v>12593</v>
      </c>
      <c r="H57" s="17">
        <f>+H54</f>
        <v>5308.5676169300414</v>
      </c>
      <c r="I57" s="9">
        <f t="shared" si="4"/>
        <v>802.20950400000015</v>
      </c>
    </row>
    <row r="58" spans="1:12" x14ac:dyDescent="0.25">
      <c r="A58" t="s">
        <v>60</v>
      </c>
      <c r="B58" s="19">
        <f>+B55-B56-B57</f>
        <v>2.1915982599999779</v>
      </c>
      <c r="C58" s="9"/>
      <c r="F58">
        <f t="shared" si="3"/>
        <v>2.191598259999978E-3</v>
      </c>
      <c r="G58" s="16">
        <v>16</v>
      </c>
      <c r="H58" s="17">
        <f>+H57</f>
        <v>5308.5676169300414</v>
      </c>
      <c r="I58" s="9">
        <f t="shared" si="4"/>
        <v>1.0192449824505678</v>
      </c>
    </row>
    <row r="59" spans="1:12" x14ac:dyDescent="0.25">
      <c r="A59" t="s">
        <v>61</v>
      </c>
      <c r="B59" s="12"/>
    </row>
    <row r="60" spans="1:12" x14ac:dyDescent="0.25">
      <c r="B60" s="12"/>
      <c r="C60" s="9"/>
    </row>
    <row r="61" spans="1:12" x14ac:dyDescent="0.25">
      <c r="A61" s="5" t="s">
        <v>91</v>
      </c>
      <c r="B61" s="12"/>
      <c r="C61" s="9"/>
    </row>
    <row r="62" spans="1:12" x14ac:dyDescent="0.25">
      <c r="A62" t="s">
        <v>95</v>
      </c>
      <c r="B62" s="9">
        <v>1405.1712110000001</v>
      </c>
      <c r="C62" t="s">
        <v>107</v>
      </c>
    </row>
    <row r="63" spans="1:12" x14ac:dyDescent="0.25">
      <c r="A63" t="s">
        <v>89</v>
      </c>
      <c r="B63" s="23">
        <v>1.8E-3</v>
      </c>
      <c r="C63" s="9" t="s">
        <v>90</v>
      </c>
    </row>
    <row r="64" spans="1:12" x14ac:dyDescent="0.25">
      <c r="A64" t="s">
        <v>102</v>
      </c>
      <c r="B64" s="18">
        <f>+B62*(1+B63)</f>
        <v>1407.7005191798</v>
      </c>
      <c r="C64" s="9"/>
    </row>
    <row r="65" spans="1:3" x14ac:dyDescent="0.25">
      <c r="A65" t="s">
        <v>114</v>
      </c>
      <c r="B65" s="8">
        <v>0.28249999999999997</v>
      </c>
      <c r="C65" s="9" t="s">
        <v>115</v>
      </c>
    </row>
    <row r="66" spans="1:3" x14ac:dyDescent="0.25">
      <c r="A66" t="s">
        <v>93</v>
      </c>
      <c r="B66" s="18">
        <v>42.5</v>
      </c>
      <c r="C66" s="9"/>
    </row>
    <row r="67" spans="1:3" x14ac:dyDescent="0.25">
      <c r="A67" t="s">
        <v>94</v>
      </c>
      <c r="B67" s="18">
        <v>15.5</v>
      </c>
      <c r="C67" s="9"/>
    </row>
    <row r="68" spans="1:3" x14ac:dyDescent="0.25">
      <c r="A68" t="s">
        <v>96</v>
      </c>
      <c r="B68" s="18">
        <v>51.7</v>
      </c>
      <c r="C68" s="9"/>
    </row>
    <row r="69" spans="1:3" x14ac:dyDescent="0.25">
      <c r="A69" t="s">
        <v>109</v>
      </c>
      <c r="B69" s="18">
        <v>4092.1830329999998</v>
      </c>
      <c r="C69" s="9" t="s">
        <v>112</v>
      </c>
    </row>
    <row r="70" spans="1:3" x14ac:dyDescent="0.25">
      <c r="A70" s="26" t="s">
        <v>111</v>
      </c>
      <c r="B70" s="18">
        <v>1417.2625989999999</v>
      </c>
      <c r="C70" s="9" t="s">
        <v>112</v>
      </c>
    </row>
    <row r="71" spans="1:3" x14ac:dyDescent="0.25">
      <c r="A71" s="26" t="s">
        <v>110</v>
      </c>
      <c r="B71" s="18">
        <v>2674.9204340000001</v>
      </c>
      <c r="C71" s="9" t="s">
        <v>112</v>
      </c>
    </row>
    <row r="72" spans="1:3" x14ac:dyDescent="0.25">
      <c r="A72" t="s">
        <v>113</v>
      </c>
      <c r="B72" s="18">
        <f>+B69/B65</f>
        <v>14485.603656637169</v>
      </c>
      <c r="C72" s="9"/>
    </row>
    <row r="73" spans="1:3" x14ac:dyDescent="0.25">
      <c r="B73" s="18"/>
      <c r="C73" s="9"/>
    </row>
    <row r="74" spans="1:3" x14ac:dyDescent="0.25">
      <c r="A74" s="5" t="s">
        <v>92</v>
      </c>
      <c r="B74" s="12"/>
      <c r="C74" s="9"/>
    </row>
    <row r="75" spans="1:3" x14ac:dyDescent="0.25">
      <c r="A75" s="5"/>
      <c r="B75" s="12"/>
      <c r="C75" s="9"/>
    </row>
    <row r="76" spans="1:3" x14ac:dyDescent="0.25">
      <c r="A76" s="5"/>
      <c r="B76" s="12"/>
      <c r="C76" s="9"/>
    </row>
    <row r="77" spans="1:3" x14ac:dyDescent="0.25">
      <c r="B77" s="12"/>
      <c r="C77" s="9"/>
    </row>
    <row r="78" spans="1:3" x14ac:dyDescent="0.25">
      <c r="B78" s="12"/>
      <c r="C78" s="9"/>
    </row>
    <row r="80" spans="1:3" x14ac:dyDescent="0.25">
      <c r="A80" s="5" t="s">
        <v>64</v>
      </c>
    </row>
    <row r="81" spans="1:7" x14ac:dyDescent="0.25">
      <c r="A81" t="s">
        <v>30</v>
      </c>
      <c r="B81" s="11">
        <f>+B32</f>
        <v>10105.566999999999</v>
      </c>
      <c r="F81" s="21">
        <f>+B81/1000</f>
        <v>10.105566999999999</v>
      </c>
    </row>
    <row r="82" spans="1:7" x14ac:dyDescent="0.25">
      <c r="A82" t="s">
        <v>31</v>
      </c>
      <c r="B82" s="11">
        <f>+B33</f>
        <v>20</v>
      </c>
      <c r="F82" s="21">
        <f t="shared" ref="F82:F86" si="5">+B82/1000</f>
        <v>0.02</v>
      </c>
      <c r="G82" s="8">
        <f>+F82/F84</f>
        <v>8.9167529206319945E-4</v>
      </c>
    </row>
    <row r="83" spans="1:7" x14ac:dyDescent="0.25">
      <c r="A83" t="s">
        <v>32</v>
      </c>
      <c r="B83" s="11">
        <f>+B34</f>
        <v>12304.122572</v>
      </c>
      <c r="F83" s="21">
        <f t="shared" si="5"/>
        <v>12.304122572000001</v>
      </c>
    </row>
    <row r="84" spans="1:7" x14ac:dyDescent="0.25">
      <c r="A84" t="s">
        <v>33</v>
      </c>
      <c r="B84" s="11">
        <f>+B35</f>
        <v>22429.689571999999</v>
      </c>
      <c r="C84" t="s">
        <v>67</v>
      </c>
      <c r="F84" s="21">
        <f t="shared" si="5"/>
        <v>22.429689572000001</v>
      </c>
    </row>
    <row r="85" spans="1:7" x14ac:dyDescent="0.25">
      <c r="A85" t="s">
        <v>68</v>
      </c>
      <c r="B85" s="11">
        <f>+C51</f>
        <v>26080.907331559869</v>
      </c>
      <c r="F85" s="21">
        <f t="shared" si="5"/>
        <v>26.080907331559867</v>
      </c>
    </row>
    <row r="86" spans="1:7" x14ac:dyDescent="0.25">
      <c r="A86" t="s">
        <v>69</v>
      </c>
      <c r="B86" s="11">
        <f>+C52</f>
        <v>19429.29620922888</v>
      </c>
      <c r="F86" s="21">
        <f t="shared" si="5"/>
        <v>19.42929620922888</v>
      </c>
    </row>
  </sheetData>
  <hyperlinks>
    <hyperlink ref="A1" location="TOC!A1" display="TOC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TOC</vt:lpstr>
      <vt:lpstr>plans</vt:lpstr>
      <vt:lpstr>plans_old</vt:lpstr>
      <vt:lpstr>PPD Large Plans</vt:lpstr>
      <vt:lpstr>LAFPP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Boyd</dc:creator>
  <cp:lastModifiedBy>Donald Boyd</cp:lastModifiedBy>
  <dcterms:created xsi:type="dcterms:W3CDTF">2016-06-09T10:30:57Z</dcterms:created>
  <dcterms:modified xsi:type="dcterms:W3CDTF">2016-06-09T12:16:06Z</dcterms:modified>
</cp:coreProperties>
</file>