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xWindow="0" yWindow="0" windowWidth="28800" windowHeight="14010" tabRatio="789" firstSheet="18" activeTab="25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7" r:id="rId9"/>
    <sheet name="Actives_raw" sheetId="34" r:id="rId10"/>
    <sheet name="ActivesSched_2" sheetId="45" r:id="rId11"/>
    <sheet name="RetireesSched" sheetId="8" r:id="rId12"/>
    <sheet name="Retirees_raw" sheetId="32" r:id="rId13"/>
    <sheet name="SalaryGrowthSched_SingleCol" sheetId="9" r:id="rId14"/>
    <sheet name="SalaryGrowth_raw" sheetId="33" r:id="rId15"/>
    <sheet name="RetirementRatesSched_SingleCol" sheetId="43" r:id="rId16"/>
    <sheet name="RetRates_raw" sheetId="44" r:id="rId17"/>
    <sheet name="TermRatesSched_SingleCol" sheetId="10" r:id="rId18"/>
    <sheet name="TermRatesSched_LowYOS" sheetId="46" r:id="rId19"/>
    <sheet name="TermRatesSched_Matrix" sheetId="47" r:id="rId20"/>
    <sheet name="TermRates_raw" sheetId="40" r:id="rId21"/>
    <sheet name="DisbRatesSched_SingleCol" sheetId="29" r:id="rId22"/>
    <sheet name="DisbRatesSched_LowYOS" sheetId="48" r:id="rId23"/>
    <sheet name="DisbRatesSched_Matrix" sheetId="49" r:id="rId24"/>
    <sheet name="DisbRates_raw" sheetId="41" r:id="rId25"/>
    <sheet name="MortalityInfo" sheetId="30" r:id="rId2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1" l="1"/>
  <c r="I6" i="41"/>
  <c r="I7" i="41"/>
  <c r="I8" i="41"/>
  <c r="I4" i="41"/>
  <c r="H5" i="41"/>
  <c r="H6" i="41"/>
  <c r="H7" i="41"/>
  <c r="H8" i="41"/>
  <c r="H4" i="41"/>
  <c r="M4" i="41"/>
  <c r="M5" i="41" s="1"/>
  <c r="K6" i="40"/>
  <c r="K7" i="40"/>
  <c r="K8" i="40"/>
  <c r="K9" i="40"/>
  <c r="K10" i="40"/>
  <c r="K11" i="40"/>
  <c r="K12" i="40"/>
  <c r="K13" i="40"/>
  <c r="K14" i="40"/>
  <c r="K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" i="40"/>
  <c r="O6" i="40"/>
  <c r="O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5" i="40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8" i="44"/>
  <c r="L9" i="44" s="1"/>
  <c r="H8" i="44"/>
  <c r="H9" i="44"/>
  <c r="H10" i="44"/>
  <c r="H11" i="44"/>
  <c r="H12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8" i="44"/>
  <c r="I9" i="44"/>
  <c r="I10" i="44"/>
  <c r="I11" i="44"/>
  <c r="I12" i="44"/>
  <c r="I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13" i="44"/>
  <c r="Q10" i="44"/>
  <c r="Q9" i="44"/>
  <c r="M8" i="44" l="1"/>
  <c r="N8" i="44" s="1"/>
  <c r="L10" i="44"/>
  <c r="L11" i="44" s="1"/>
  <c r="L12" i="44" s="1"/>
  <c r="M9" i="44"/>
  <c r="N9" i="44" s="1"/>
  <c r="F9" i="45"/>
  <c r="F10" i="45"/>
  <c r="F11" i="45"/>
  <c r="F12" i="45"/>
  <c r="F13" i="45"/>
  <c r="F14" i="45"/>
  <c r="F15" i="45"/>
  <c r="F16" i="45"/>
  <c r="F17" i="45"/>
  <c r="F8" i="45"/>
  <c r="L13" i="44" l="1"/>
  <c r="M12" i="44"/>
  <c r="N12" i="44" s="1"/>
  <c r="M10" i="44"/>
  <c r="N10" i="44" s="1"/>
  <c r="M11" i="44"/>
  <c r="N11" i="44" s="1"/>
  <c r="BL8" i="32"/>
  <c r="BL9" i="32"/>
  <c r="BL10" i="32"/>
  <c r="BL11" i="32"/>
  <c r="BL12" i="32"/>
  <c r="BL13" i="32"/>
  <c r="BL14" i="32"/>
  <c r="BL15" i="32"/>
  <c r="BL16" i="32"/>
  <c r="BL17" i="32"/>
  <c r="BL18" i="32"/>
  <c r="BL19" i="32"/>
  <c r="BL20" i="32"/>
  <c r="BL21" i="32"/>
  <c r="BL22" i="32"/>
  <c r="BL7" i="32"/>
  <c r="AS8" i="32"/>
  <c r="AS9" i="32"/>
  <c r="AS10" i="32"/>
  <c r="AS11" i="32"/>
  <c r="AS12" i="32"/>
  <c r="AS13" i="32"/>
  <c r="AS14" i="32"/>
  <c r="AS15" i="32"/>
  <c r="AS16" i="32"/>
  <c r="AS17" i="32"/>
  <c r="AS18" i="32"/>
  <c r="AS19" i="32"/>
  <c r="AS20" i="32"/>
  <c r="AS21" i="32"/>
  <c r="AS22" i="32"/>
  <c r="AS7" i="32"/>
  <c r="AR29" i="34"/>
  <c r="AR28" i="34"/>
  <c r="AR27" i="34"/>
  <c r="AR26" i="34"/>
  <c r="AR24" i="34"/>
  <c r="AR25" i="34" s="1"/>
  <c r="AR22" i="34"/>
  <c r="AR23" i="34" s="1"/>
  <c r="AR20" i="34"/>
  <c r="AR21" i="34" s="1"/>
  <c r="AR18" i="34"/>
  <c r="AR19" i="34" s="1"/>
  <c r="AR16" i="34"/>
  <c r="AR17" i="34" s="1"/>
  <c r="AR15" i="34"/>
  <c r="AR14" i="34"/>
  <c r="AR12" i="34"/>
  <c r="AR13" i="34" s="1"/>
  <c r="AR10" i="34"/>
  <c r="AR11" i="34" s="1"/>
  <c r="AR9" i="34"/>
  <c r="AR8" i="34"/>
  <c r="L14" i="44" l="1"/>
  <c r="M13" i="44"/>
  <c r="N13" i="44" s="1"/>
  <c r="L15" i="44" l="1"/>
  <c r="M14" i="44"/>
  <c r="N14" i="44" s="1"/>
  <c r="L16" i="44" l="1"/>
  <c r="M15" i="44"/>
  <c r="N15" i="44" s="1"/>
  <c r="M16" i="44" l="1"/>
  <c r="N16" i="44" s="1"/>
  <c r="L17" i="44"/>
  <c r="M17" i="44" l="1"/>
  <c r="N17" i="44" s="1"/>
  <c r="L18" i="44"/>
  <c r="L19" i="44" l="1"/>
  <c r="M18" i="44"/>
  <c r="N18" i="44" s="1"/>
  <c r="M19" i="44" l="1"/>
  <c r="N19" i="44" s="1"/>
  <c r="L20" i="44"/>
  <c r="L21" i="44" l="1"/>
  <c r="M20" i="44"/>
  <c r="N20" i="44" s="1"/>
  <c r="L22" i="44" l="1"/>
  <c r="M21" i="44"/>
  <c r="N21" i="44" s="1"/>
  <c r="L23" i="44" l="1"/>
  <c r="M22" i="44"/>
  <c r="N22" i="44" s="1"/>
  <c r="L24" i="44" l="1"/>
  <c r="M23" i="44"/>
  <c r="N23" i="44" s="1"/>
  <c r="L25" i="44" l="1"/>
  <c r="M24" i="44"/>
  <c r="N24" i="44" s="1"/>
  <c r="L26" i="44" l="1"/>
  <c r="M25" i="44"/>
  <c r="N25" i="44" s="1"/>
  <c r="L27" i="44" l="1"/>
  <c r="M26" i="44"/>
  <c r="N26" i="44" s="1"/>
  <c r="L28" i="44" l="1"/>
  <c r="M27" i="44"/>
  <c r="N27" i="44" s="1"/>
  <c r="M28" i="44" l="1"/>
  <c r="N28" i="44" s="1"/>
  <c r="L29" i="44"/>
  <c r="M29" i="44" l="1"/>
  <c r="N29" i="44" s="1"/>
  <c r="L30" i="44"/>
  <c r="L31" i="44" l="1"/>
  <c r="M30" i="44"/>
  <c r="N30" i="44" s="1"/>
  <c r="L32" i="44" l="1"/>
  <c r="M31" i="44"/>
  <c r="N31" i="44" s="1"/>
  <c r="L33" i="44" l="1"/>
  <c r="M32" i="44"/>
  <c r="N32" i="44" s="1"/>
  <c r="L34" i="44" l="1"/>
  <c r="M33" i="44"/>
  <c r="N33" i="44" s="1"/>
  <c r="L35" i="44" l="1"/>
  <c r="M34" i="44"/>
  <c r="N34" i="44" s="1"/>
  <c r="L36" i="44" l="1"/>
  <c r="M35" i="44"/>
  <c r="N35" i="44" s="1"/>
  <c r="M36" i="44" l="1"/>
  <c r="N36" i="44" s="1"/>
  <c r="L37" i="44"/>
  <c r="L38" i="44" l="1"/>
  <c r="M38" i="44" s="1"/>
  <c r="N38" i="44" s="1"/>
  <c r="N39" i="44" s="1"/>
  <c r="M37" i="44"/>
  <c r="N37" i="44" s="1"/>
</calcChain>
</file>

<file path=xl/sharedStrings.xml><?xml version="1.0" encoding="utf-8"?>
<sst xmlns="http://schemas.openxmlformats.org/spreadsheetml/2006/main" count="680" uniqueCount="414">
  <si>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</si>
  <si>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</si>
  <si>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</si>
  <si>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</si>
  <si>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</si>
  <si>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</si>
  <si>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</si>
  <si>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</si>
  <si>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</si>
  <si>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</si>
  <si>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</si>
  <si>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</si>
  <si>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</si>
  <si>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</si>
  <si>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</si>
  <si>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</si>
  <si>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</si>
  <si>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</si>
  <si>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</si>
  <si>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</si>
  <si>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</si>
  <si>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</si>
  <si>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</si>
  <si>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</si>
  <si>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</si>
  <si>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</si>
  <si>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</si>
  <si>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</si>
  <si>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</si>
  <si>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</si>
  <si>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</si>
  <si>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</si>
  <si>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</si>
  <si>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</si>
  <si>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</si>
  <si>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</si>
  <si>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B7</t>
  </si>
  <si>
    <t>endcell</t>
  </si>
  <si>
    <r>
      <rPr>
        <b/>
        <sz val="9"/>
        <rFont val="Arial"/>
        <family val="2"/>
      </rPr>
      <t>Age</t>
    </r>
  </si>
  <si>
    <t>type</t>
  </si>
  <si>
    <t>age.cell</t>
  </si>
  <si>
    <t>agegrp</t>
  </si>
  <si>
    <t>yosgrp</t>
  </si>
  <si>
    <t>nactives</t>
  </si>
  <si>
    <t>salary</t>
  </si>
  <si>
    <t>B8</t>
  </si>
  <si>
    <t>E18</t>
  </si>
  <si>
    <t>benperiod</t>
  </si>
  <si>
    <t>name_N</t>
  </si>
  <si>
    <t>nretirees</t>
  </si>
  <si>
    <t>name_V</t>
  </si>
  <si>
    <t>benefit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</si>
  <si>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</si>
  <si>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</si>
  <si>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</si>
  <si>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</si>
  <si>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</si>
  <si>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</si>
  <si>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</si>
  <si>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</si>
  <si>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B5</t>
  </si>
  <si>
    <t>D16</t>
  </si>
  <si>
    <t>grate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</si>
  <si>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</si>
  <si>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</si>
  <si>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</si>
  <si>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</si>
  <si>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</si>
  <si>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</si>
  <si>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</si>
  <si>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</si>
  <si>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</si>
  <si>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</si>
  <si>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SalaryGrowthSched</t>
  </si>
  <si>
    <t>7</t>
  </si>
  <si>
    <t>8</t>
  </si>
  <si>
    <t>SeparationRatesSched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</si>
  <si>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</si>
  <si>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</si>
  <si>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</si>
  <si>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</si>
  <si>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</si>
  <si>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</si>
  <si>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</si>
  <si>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</si>
  <si>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</si>
  <si>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</si>
  <si>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</si>
  <si>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</si>
  <si>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</si>
  <si>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</si>
  <si>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</si>
  <si>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</si>
  <si>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</si>
  <si>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</si>
  <si>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</si>
  <si>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</si>
  <si>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</si>
  <si>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</si>
  <si>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</si>
  <si>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</si>
  <si>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</si>
  <si>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</si>
  <si>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</si>
  <si>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</si>
  <si>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</si>
  <si>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</si>
  <si>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</si>
  <si>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</si>
  <si>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</si>
  <si>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</si>
  <si>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</si>
  <si>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</si>
  <si>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</si>
  <si>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</si>
  <si>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</si>
  <si>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</si>
  <si>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</si>
  <si>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</si>
  <si>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</si>
  <si>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</si>
  <si>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</si>
  <si>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</si>
  <si>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DisbRatesByAgeSched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</si>
  <si>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</si>
  <si>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</si>
  <si>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</si>
  <si>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</si>
  <si>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</si>
  <si>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</si>
  <si>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</si>
  <si>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</si>
  <si>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</si>
  <si>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</si>
  <si>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</si>
  <si>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</si>
  <si>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</si>
  <si>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</si>
  <si>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</si>
  <si>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</si>
  <si>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</si>
  <si>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</si>
  <si>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</si>
  <si>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</si>
  <si>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</si>
  <si>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</si>
  <si>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</si>
  <si>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</si>
  <si>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</si>
  <si>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</si>
  <si>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</si>
  <si>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</si>
  <si>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</si>
  <si>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</si>
  <si>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</si>
  <si>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</si>
  <si>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</si>
  <si>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</si>
  <si>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</si>
  <si>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</si>
  <si>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</si>
  <si>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</si>
  <si>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</si>
  <si>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</si>
  <si>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</si>
  <si>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</si>
  <si>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</si>
  <si>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</si>
  <si>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</si>
  <si>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</si>
  <si>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</si>
  <si>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</si>
  <si>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</si>
  <si>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</si>
  <si>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</si>
  <si>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</si>
  <si>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</si>
  <si>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</si>
  <si>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</si>
  <si>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</si>
  <si>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</si>
  <si>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</si>
  <si>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</si>
  <si>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</si>
  <si>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</si>
  <si>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</si>
  <si>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</si>
  <si>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</si>
  <si>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</si>
  <si>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</si>
  <si>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</si>
  <si>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</si>
  <si>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</si>
  <si>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</si>
  <si>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</si>
  <si>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</si>
  <si>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</si>
  <si>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</si>
  <si>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</si>
  <si>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</si>
  <si>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</si>
  <si>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</si>
  <si>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</si>
  <si>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</si>
  <si>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</si>
  <si>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</si>
  <si>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</si>
  <si>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</si>
  <si>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</si>
  <si>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</si>
  <si>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</si>
  <si>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</si>
  <si>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</si>
  <si>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</si>
  <si>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</si>
  <si>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</si>
  <si>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</si>
  <si>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</si>
  <si>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</si>
  <si>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</si>
  <si>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</si>
  <si>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</si>
  <si>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</si>
  <si>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</si>
  <si>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</si>
  <si>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</si>
  <si>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</si>
  <si>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</si>
  <si>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</si>
  <si>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</si>
  <si>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</si>
  <si>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</si>
  <si>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</si>
  <si>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</si>
  <si>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</si>
  <si>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</si>
  <si>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</si>
  <si>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</si>
  <si>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</si>
  <si>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</si>
  <si>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</si>
  <si>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</si>
  <si>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</si>
  <si>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</si>
  <si>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</si>
  <si>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</si>
  <si>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SeparationRates_raw</t>
  </si>
  <si>
    <t>17</t>
  </si>
  <si>
    <t>DisbRatesByAge_raw</t>
  </si>
  <si>
    <t>18</t>
  </si>
  <si>
    <t>Aug 31 2016 AV</t>
  </si>
  <si>
    <t>AV2016</t>
  </si>
  <si>
    <t>Calculated by PVFB_actives - PVFNC</t>
  </si>
  <si>
    <t>projected payroll for contribution 42,375,840,262</t>
  </si>
  <si>
    <t>n40</t>
  </si>
  <si>
    <t>n67</t>
  </si>
  <si>
    <t>n24</t>
  </si>
  <si>
    <t>n24, n55</t>
  </si>
  <si>
    <t>7.7% of compensation</t>
  </si>
  <si>
    <t>starting since FY2015</t>
  </si>
  <si>
    <r>
      <rPr>
        <b/>
        <sz val="9"/>
        <rFont val="Times New Roman"/>
        <family val="1"/>
      </rPr>
      <t>DISTRIBUTION OF ACTIVE MEMBERS BY AGE AND BY YEARS OF SERVICE AS OF 08/31/2016</t>
    </r>
  </si>
  <si>
    <r>
      <rPr>
        <u/>
        <sz val="9"/>
        <rFont val="Times New Roman"/>
        <family val="1"/>
      </rPr>
      <t>                                                                                                              Years of Credited Service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</si>
  <si>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Times New Roman"/>
        <family val="1"/>
      </rPr>
      <t>5-9</t>
    </r>
  </si>
  <si>
    <r>
      <rPr>
        <sz val="9"/>
        <rFont val="Times New Roman"/>
        <family val="1"/>
      </rPr>
      <t>10-14</t>
    </r>
  </si>
  <si>
    <r>
      <rPr>
        <sz val="9"/>
        <rFont val="Times New Roman"/>
        <family val="1"/>
      </rPr>
      <t>15-19</t>
    </r>
  </si>
  <si>
    <r>
      <rPr>
        <sz val="9"/>
        <rFont val="Times New Roman"/>
        <family val="1"/>
      </rPr>
      <t>20-24</t>
    </r>
  </si>
  <si>
    <r>
      <rPr>
        <sz val="9"/>
        <rFont val="Times New Roman"/>
        <family val="1"/>
      </rPr>
      <t>25-29</t>
    </r>
  </si>
  <si>
    <r>
      <rPr>
        <sz val="9"/>
        <rFont val="Times New Roman"/>
        <family val="1"/>
      </rPr>
      <t>30-34</t>
    </r>
  </si>
  <si>
    <r>
      <rPr>
        <sz val="9"/>
        <rFont val="Times New Roman"/>
        <family val="1"/>
      </rPr>
      <t>35-39</t>
    </r>
  </si>
  <si>
    <r>
      <rPr>
        <sz val="9"/>
        <rFont val="Times New Roman"/>
        <family val="1"/>
      </rPr>
      <t>Total</t>
    </r>
  </si>
  <si>
    <r>
      <rPr>
        <sz val="9"/>
        <rFont val="Times New Roman"/>
        <family val="1"/>
      </rPr>
      <t>Attained</t>
    </r>
  </si>
  <si>
    <r>
      <rPr>
        <sz val="9"/>
        <rFont val="Times New Roman"/>
        <family val="1"/>
      </rPr>
      <t>Count &amp;</t>
    </r>
  </si>
  <si>
    <r>
      <rPr>
        <u/>
        <sz val="9"/>
        <rFont val="Times New Roman"/>
        <family val="1"/>
      </rPr>
      <t>Age</t>
    </r>
    <r>
      <rPr>
        <sz val="9"/>
        <rFont val="Times New Roman"/>
        <family val="1"/>
      </rPr>
      <t xml:space="preserve">        </t>
    </r>
    <r>
      <rPr>
        <u/>
        <sz val="9"/>
        <rFont val="Times New Roman"/>
        <family val="1"/>
      </rPr>
      <t>Avg. Comp. Avg. Comp. Avg. Comp. Avg. Comp. Avg. Comp. Avg. Comp. Avg. Comp. Avg. Comp. Avg. Comp. Avg. Comp. Avg. Comp. Avg. Comp. Avg. Comp.</t>
    </r>
  </si>
  <si>
    <r>
      <rPr>
        <sz val="9"/>
        <rFont val="Times New Roman"/>
        <family val="1"/>
      </rPr>
      <t>Under 25</t>
    </r>
  </si>
  <si>
    <r>
      <rPr>
        <sz val="9"/>
        <rFont val="Times New Roman"/>
        <family val="1"/>
      </rPr>
      <t>40-44</t>
    </r>
  </si>
  <si>
    <r>
      <rPr>
        <sz val="9"/>
        <rFont val="Times New Roman"/>
        <family val="1"/>
      </rPr>
      <t>45-49</t>
    </r>
  </si>
  <si>
    <r>
      <rPr>
        <sz val="9"/>
        <rFont val="Times New Roman"/>
        <family val="1"/>
      </rPr>
      <t>50-54</t>
    </r>
  </si>
  <si>
    <r>
      <rPr>
        <sz val="9"/>
        <rFont val="Times New Roman"/>
        <family val="1"/>
      </rPr>
      <t>55-59</t>
    </r>
  </si>
  <si>
    <r>
      <rPr>
        <sz val="9"/>
        <rFont val="Times New Roman"/>
        <family val="1"/>
      </rPr>
      <t>60-64</t>
    </r>
  </si>
  <si>
    <r>
      <rPr>
        <sz val="9"/>
        <rFont val="Times New Roman"/>
        <family val="1"/>
      </rPr>
      <t>65 +</t>
    </r>
  </si>
  <si>
    <r>
      <rPr>
        <sz val="9"/>
        <rFont val="Times New Roman"/>
        <family val="1"/>
      </rPr>
      <t>Note: Table includes contributing members but excludes members in DROP.</t>
    </r>
  </si>
  <si>
    <r>
      <rPr>
        <b/>
        <sz val="10"/>
        <rFont val="Times New Roman"/>
        <family val="1"/>
      </rPr>
      <t>DISTRIBUTION OF LIFE ANNUITIES BY AGE</t>
    </r>
  </si>
  <si>
    <r>
      <rPr>
        <sz val="10"/>
        <rFont val="Times New Roman"/>
        <family val="1"/>
      </rPr>
      <t>Age</t>
    </r>
  </si>
  <si>
    <r>
      <rPr>
        <sz val="10"/>
        <rFont val="Times New Roman"/>
        <family val="1"/>
      </rPr>
      <t>Number</t>
    </r>
  </si>
  <si>
    <r>
      <rPr>
        <sz val="10"/>
        <rFont val="Times New Roman"/>
        <family val="1"/>
      </rPr>
      <t>Annual Annuities</t>
    </r>
  </si>
  <si>
    <r>
      <rPr>
        <sz val="10"/>
        <rFont val="Times New Roman"/>
        <family val="1"/>
      </rPr>
      <t xml:space="preserve">Monthly Average
</t>
    </r>
    <r>
      <rPr>
        <sz val="10"/>
        <rFont val="Times New Roman"/>
        <family val="1"/>
      </rPr>
      <t>Annuity</t>
    </r>
  </si>
  <si>
    <r>
      <rPr>
        <sz val="10"/>
        <rFont val="Times New Roman"/>
        <family val="1"/>
      </rPr>
      <t>Up to 35</t>
    </r>
  </si>
  <si>
    <r>
      <rPr>
        <sz val="10"/>
        <rFont val="Times New Roman"/>
        <family val="1"/>
      </rPr>
      <t>35-40</t>
    </r>
  </si>
  <si>
    <r>
      <rPr>
        <sz val="10"/>
        <rFont val="Times New Roman"/>
        <family val="1"/>
      </rPr>
      <t>40-44</t>
    </r>
  </si>
  <si>
    <r>
      <rPr>
        <sz val="10"/>
        <rFont val="Times New Roman"/>
        <family val="1"/>
      </rPr>
      <t>45-49</t>
    </r>
  </si>
  <si>
    <r>
      <rPr>
        <sz val="10"/>
        <rFont val="Times New Roman"/>
        <family val="1"/>
      </rPr>
      <t>50-54</t>
    </r>
  </si>
  <si>
    <r>
      <rPr>
        <sz val="10"/>
        <rFont val="Times New Roman"/>
        <family val="1"/>
      </rPr>
      <t>55-59</t>
    </r>
  </si>
  <si>
    <r>
      <rPr>
        <sz val="10"/>
        <rFont val="Times New Roman"/>
        <family val="1"/>
      </rPr>
      <t>60-64</t>
    </r>
  </si>
  <si>
    <r>
      <rPr>
        <sz val="10"/>
        <rFont val="Times New Roman"/>
        <family val="1"/>
      </rPr>
      <t>65-69</t>
    </r>
  </si>
  <si>
    <r>
      <rPr>
        <sz val="10"/>
        <rFont val="Times New Roman"/>
        <family val="1"/>
      </rPr>
      <t>70-74</t>
    </r>
  </si>
  <si>
    <r>
      <rPr>
        <sz val="10"/>
        <rFont val="Times New Roman"/>
        <family val="1"/>
      </rPr>
      <t>75-79</t>
    </r>
  </si>
  <si>
    <r>
      <rPr>
        <sz val="10"/>
        <rFont val="Times New Roman"/>
        <family val="1"/>
      </rPr>
      <t>80-84</t>
    </r>
  </si>
  <si>
    <r>
      <rPr>
        <sz val="10"/>
        <rFont val="Times New Roman"/>
        <family val="1"/>
      </rPr>
      <t>85-89</t>
    </r>
  </si>
  <si>
    <r>
      <rPr>
        <sz val="10"/>
        <rFont val="Times New Roman"/>
        <family val="1"/>
      </rPr>
      <t>90-94</t>
    </r>
  </si>
  <si>
    <r>
      <rPr>
        <sz val="10"/>
        <rFont val="Times New Roman"/>
        <family val="1"/>
      </rPr>
      <t>95-99</t>
    </r>
  </si>
  <si>
    <r>
      <rPr>
        <sz val="10"/>
        <rFont val="Times New Roman"/>
        <family val="1"/>
      </rPr>
      <t>100 &amp; up</t>
    </r>
  </si>
  <si>
    <r>
      <rPr>
        <sz val="10"/>
        <rFont val="Times New Roman"/>
        <family val="1"/>
      </rPr>
      <t>TOTAL</t>
    </r>
  </si>
  <si>
    <r>
      <rPr>
        <sz val="12"/>
        <rFont val="Times New Roman"/>
        <family val="1"/>
      </rPr>
      <t>Inflation   rate   of   2.50%,   plus   productivity   component   of   1.00%,   plus   step- rate/promotional component as shown:</t>
    </r>
  </si>
  <si>
    <r>
      <rPr>
        <b/>
        <u/>
        <sz val="11"/>
        <rFont val="Times New Roman"/>
        <family val="1"/>
      </rPr>
      <t>     Years  of Service     </t>
    </r>
  </si>
  <si>
    <r>
      <rPr>
        <b/>
        <sz val="11"/>
        <rFont val="Times New Roman"/>
        <family val="1"/>
      </rPr>
      <t xml:space="preserve">Merit, Promotion,
</t>
    </r>
    <r>
      <rPr>
        <b/>
        <u/>
        <sz val="11"/>
        <rFont val="Times New Roman"/>
        <family val="1"/>
      </rPr>
      <t>          Longevity          </t>
    </r>
  </si>
  <si>
    <r>
      <rPr>
        <b/>
        <u/>
        <sz val="11"/>
        <rFont val="Times New Roman"/>
        <family val="1"/>
      </rPr>
      <t>    General     </t>
    </r>
  </si>
  <si>
    <r>
      <rPr>
        <b/>
        <u/>
        <sz val="11"/>
        <rFont val="Times New Roman"/>
        <family val="1"/>
      </rPr>
      <t>        Total        </t>
    </r>
  </si>
  <si>
    <r>
      <rPr>
        <sz val="11"/>
        <rFont val="Times New Roman"/>
        <family val="1"/>
      </rPr>
      <t>%</t>
    </r>
  </si>
  <si>
    <r>
      <rPr>
        <b/>
        <sz val="11"/>
        <rFont val="Times New Roman"/>
        <family val="1"/>
      </rPr>
      <t>25 &amp; up</t>
    </r>
  </si>
  <si>
    <t>Years from NR</t>
  </si>
  <si>
    <t>Male</t>
  </si>
  <si>
    <t>female</t>
  </si>
  <si>
    <t>yos</t>
  </si>
  <si>
    <t>Female</t>
  </si>
  <si>
    <t>For years of service &lt;=10</t>
  </si>
  <si>
    <t>age</t>
  </si>
  <si>
    <t>male</t>
  </si>
  <si>
    <t>yos &lt;=10</t>
  </si>
  <si>
    <t>Normal retirement</t>
  </si>
  <si>
    <t>Early retirement</t>
  </si>
  <si>
    <r>
      <rPr>
        <sz val="8"/>
        <rFont val="Arial"/>
        <family val="2"/>
      </rPr>
      <t>Under 25</t>
    </r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</si>
  <si>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</si>
  <si>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</si>
  <si>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</si>
  <si>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</si>
  <si>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r>
      <rPr>
        <sz val="8"/>
        <rFont val="Arial"/>
        <family val="2"/>
      </rPr>
      <t>45 - 49</t>
    </r>
  </si>
  <si>
    <r>
      <rPr>
        <sz val="8"/>
        <rFont val="Arial"/>
        <family val="2"/>
      </rPr>
      <t>50 - 54</t>
    </r>
  </si>
  <si>
    <r>
      <rPr>
        <sz val="8"/>
        <rFont val="Arial"/>
        <family val="2"/>
      </rPr>
      <t>55 - 59</t>
    </r>
  </si>
  <si>
    <r>
      <rPr>
        <sz val="8"/>
        <rFont val="Arial"/>
        <family val="2"/>
      </rPr>
      <t>60 - 64</t>
    </r>
  </si>
  <si>
    <t>65 &amp; over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</si>
  <si>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</si>
  <si>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25-29</t>
  </si>
  <si>
    <t>30-34</t>
  </si>
  <si>
    <t>35-39</t>
  </si>
  <si>
    <t>40-44</t>
  </si>
  <si>
    <t>45-49</t>
  </si>
  <si>
    <r>
      <t>65-</t>
    </r>
    <r>
      <rPr>
        <sz val="9"/>
        <color rgb="FFC00000"/>
        <rFont val="Arial"/>
        <family val="2"/>
      </rPr>
      <t>69</t>
    </r>
  </si>
  <si>
    <t>0-4</t>
  </si>
  <si>
    <t>5-9</t>
  </si>
  <si>
    <t>10-14</t>
  </si>
  <si>
    <t>15-19</t>
  </si>
  <si>
    <t>20-24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</si>
  <si>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</si>
  <si>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</si>
  <si>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90-94</t>
  </si>
  <si>
    <t>95-99</t>
  </si>
  <si>
    <t>100-104</t>
  </si>
  <si>
    <t>average annual annuity</t>
  </si>
  <si>
    <t>O28</t>
  </si>
  <si>
    <t>avg Salary</t>
  </si>
  <si>
    <t>share</t>
  </si>
  <si>
    <t>gender ratio</t>
  </si>
  <si>
    <t>Normal</t>
  </si>
  <si>
    <t>Early</t>
  </si>
  <si>
    <t>Aggregate</t>
  </si>
  <si>
    <t>EarlyRet_cut</t>
  </si>
  <si>
    <t>average age at ret</t>
  </si>
  <si>
    <t>C5</t>
  </si>
  <si>
    <t>D36</t>
  </si>
  <si>
    <t>For years of service &gt; 10 Normal ret age = 65</t>
  </si>
  <si>
    <t>qxt</t>
  </si>
  <si>
    <t>qxt.lowYOS</t>
  </si>
  <si>
    <t>D15</t>
  </si>
  <si>
    <t>schedule</t>
  </si>
  <si>
    <t>TermRatesType</t>
  </si>
  <si>
    <t>LowYOS</t>
  </si>
  <si>
    <t>C6</t>
  </si>
  <si>
    <t>D61</t>
  </si>
  <si>
    <t>RetRatesType</t>
  </si>
  <si>
    <t>DisbRatesType</t>
  </si>
  <si>
    <t>yos &gt; 10</t>
  </si>
  <si>
    <t>qxd</t>
  </si>
  <si>
    <t>yos&gt;10</t>
  </si>
  <si>
    <t>yos&lt;=10</t>
  </si>
  <si>
    <t>qxd.LowYOS</t>
  </si>
  <si>
    <t>D10</t>
  </si>
  <si>
    <t>RetRates_LowYOSmax</t>
  </si>
  <si>
    <t>TermRates_LowYOSmax</t>
  </si>
  <si>
    <t>DisbRatesType_LowYOSmax</t>
  </si>
  <si>
    <t>SalaryGrwothType_LowYOSmax</t>
  </si>
  <si>
    <t>Max yos in the "*LowYOS" schedule</t>
  </si>
  <si>
    <t>Age</t>
  </si>
  <si>
    <t>termrate</t>
  </si>
  <si>
    <t>termrate.lowYOS</t>
  </si>
  <si>
    <t>disbrate</t>
  </si>
  <si>
    <t>0-10</t>
  </si>
  <si>
    <t>11-54</t>
  </si>
  <si>
    <t>yos group</t>
  </si>
  <si>
    <t>D6</t>
  </si>
  <si>
    <t>H12</t>
  </si>
  <si>
    <t>planinfo</t>
  </si>
  <si>
    <t>planname</t>
  </si>
  <si>
    <t>characer</t>
  </si>
  <si>
    <t>plantype</t>
  </si>
  <si>
    <t>H36</t>
  </si>
  <si>
    <t>status</t>
  </si>
  <si>
    <t>varType</t>
  </si>
  <si>
    <t>numeric</t>
  </si>
  <si>
    <t>logical</t>
  </si>
  <si>
    <t>retiree_age</t>
  </si>
  <si>
    <t>SalarySched_byAgeGrp</t>
  </si>
  <si>
    <t>108_TX_TX-TRS</t>
  </si>
  <si>
    <t>Texas TRS</t>
  </si>
  <si>
    <t>teacher</t>
  </si>
  <si>
    <t>N</t>
  </si>
  <si>
    <t>V</t>
  </si>
  <si>
    <t>annual</t>
  </si>
  <si>
    <t>Matrix</t>
  </si>
  <si>
    <t>byYOS</t>
  </si>
  <si>
    <t>byAge</t>
  </si>
  <si>
    <t>One of "byAge", "byYOS", "LowYOS", "Matrix"</t>
  </si>
  <si>
    <t>SalaryGrowthType</t>
  </si>
  <si>
    <t>retrate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</si>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</sst>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\$#,##0"/>
    <numFmt numFmtId="168" formatCode="0_);\(0\)"/>
    <numFmt numFmtId="169" formatCode="\$\ #,##0"/>
    <numFmt numFmtId="170" formatCode="0.000"/>
    <numFmt numFmtId="171" formatCode="0.000000"/>
    <numFmt numFmtId="172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8"/>
      <color rgb="FFC00000"/>
      <name val="Arial"/>
      <family val="2"/>
    </font>
    <font>
      <sz val="9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0" fillId="0" borderId="1" xfId="8" applyFont="1" applyBorder="1" applyAlignment="1">
      <alignment horizontal="center" vertical="center" wrapText="1"/>
    </xf>
    <xf numFmtId="0" fontId="10" fillId="0" borderId="2" xfId="8" applyFont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10" fillId="2" borderId="0" xfId="8" applyFont="1" applyFill="1" applyBorder="1" applyAlignment="1">
      <alignment horizontal="center" vertical="center" wrapText="1"/>
    </xf>
    <xf numFmtId="1" fontId="10" fillId="2" borderId="0" xfId="8" applyNumberFormat="1" applyFont="1" applyFill="1" applyBorder="1" applyAlignment="1">
      <alignment horizontal="center" vertical="center" wrapText="1"/>
    </xf>
    <xf numFmtId="0" fontId="1" fillId="0" borderId="0" xfId="9"/>
    <xf numFmtId="0" fontId="1" fillId="0" borderId="0" xfId="9" applyFill="1"/>
    <xf numFmtId="0" fontId="0" fillId="0" borderId="0" xfId="9" applyFont="1" applyFill="1"/>
    <xf numFmtId="0" fontId="13" fillId="0" borderId="0" xfId="9" applyFont="1" applyAlignment="1">
      <alignment horizontal="center"/>
    </xf>
    <xf numFmtId="165" fontId="1" fillId="0" borderId="0" xfId="1" applyNumberFormat="1"/>
    <xf numFmtId="0" fontId="5" fillId="0" borderId="0" xfId="9" applyFont="1"/>
    <xf numFmtId="164" fontId="5" fillId="0" borderId="0" xfId="1" applyNumberFormat="1" applyFont="1"/>
    <xf numFmtId="2" fontId="1" fillId="0" borderId="0" xfId="9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4" fontId="0" fillId="0" borderId="0" xfId="1" applyNumberFormat="1" applyFont="1"/>
    <xf numFmtId="0" fontId="2" fillId="0" borderId="0" xfId="0" applyFont="1" applyAlignment="1">
      <alignment wrapText="1"/>
    </xf>
    <xf numFmtId="0" fontId="14" fillId="0" borderId="0" xfId="0" applyFont="1" applyFill="1" applyBorder="1" applyAlignment="1">
      <alignment horizontal="left" vertical="top" indent="15"/>
    </xf>
    <xf numFmtId="0" fontId="0" fillId="0" borderId="0" xfId="0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right" vertical="center" shrinkToFit="1"/>
    </xf>
    <xf numFmtId="167" fontId="17" fillId="0" borderId="0" xfId="0" applyNumberFormat="1" applyFont="1" applyFill="1" applyBorder="1" applyAlignment="1">
      <alignment horizontal="right" vertical="top" shrinkToFit="1"/>
    </xf>
    <xf numFmtId="1" fontId="17" fillId="0" borderId="0" xfId="0" applyNumberFormat="1" applyFont="1" applyFill="1" applyBorder="1" applyAlignment="1">
      <alignment horizontal="center" vertical="top" shrinkToFit="1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2" borderId="0" xfId="8" applyFill="1"/>
    <xf numFmtId="0" fontId="10" fillId="0" borderId="1" xfId="0" applyFont="1" applyBorder="1" applyAlignment="1">
      <alignment horizontal="center" vertical="center" wrapText="1"/>
    </xf>
    <xf numFmtId="1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" fillId="2" borderId="0" xfId="8" applyNumberFormat="1" applyFill="1"/>
    <xf numFmtId="0" fontId="13" fillId="0" borderId="0" xfId="9" applyFont="1" applyAlignment="1">
      <alignment horizontal="center" vertical="center"/>
    </xf>
    <xf numFmtId="0" fontId="5" fillId="0" borderId="0" xfId="9" applyFont="1" applyAlignment="1">
      <alignment horizontal="center" vertical="center"/>
    </xf>
    <xf numFmtId="1" fontId="13" fillId="0" borderId="0" xfId="9" applyNumberFormat="1" applyFont="1" applyAlignment="1">
      <alignment horizontal="center" vertical="center"/>
    </xf>
    <xf numFmtId="170" fontId="1" fillId="0" borderId="0" xfId="9" applyNumberFormat="1"/>
    <xf numFmtId="1" fontId="1" fillId="0" borderId="0" xfId="1" applyNumberFormat="1" applyAlignment="1">
      <alignment horizontal="center" vertical="center"/>
    </xf>
    <xf numFmtId="1" fontId="1" fillId="0" borderId="0" xfId="9" applyNumberFormat="1" applyAlignment="1">
      <alignment horizontal="center" vertical="center"/>
    </xf>
    <xf numFmtId="0" fontId="1" fillId="0" borderId="0" xfId="9" applyAlignment="1">
      <alignment horizont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8" applyFont="1" applyBorder="1" applyAlignment="1">
      <alignment horizontal="center" vertical="center" wrapText="1"/>
    </xf>
    <xf numFmtId="0" fontId="0" fillId="0" borderId="0" xfId="8" applyFont="1"/>
    <xf numFmtId="0" fontId="1" fillId="0" borderId="0" xfId="8" applyBorder="1"/>
    <xf numFmtId="0" fontId="1" fillId="0" borderId="0" xfId="8" applyFill="1" applyBorder="1"/>
    <xf numFmtId="0" fontId="10" fillId="0" borderId="0" xfId="8" applyFont="1" applyFill="1" applyBorder="1" applyAlignment="1">
      <alignment horizontal="center" vertical="center" wrapText="1"/>
    </xf>
    <xf numFmtId="166" fontId="1" fillId="0" borderId="0" xfId="1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71" fontId="0" fillId="0" borderId="0" xfId="0" applyNumberFormat="1"/>
    <xf numFmtId="0" fontId="2" fillId="0" borderId="0" xfId="0" applyFont="1" applyAlignment="1">
      <alignment horizontal="center" vertical="center"/>
    </xf>
    <xf numFmtId="0" fontId="0" fillId="5" borderId="0" xfId="8" applyFont="1" applyFill="1"/>
    <xf numFmtId="0" fontId="1" fillId="0" borderId="0" xfId="8" applyAlignment="1">
      <alignment horizontal="center"/>
    </xf>
    <xf numFmtId="17" fontId="0" fillId="0" borderId="0" xfId="8" quotePrefix="1" applyNumberFormat="1" applyFont="1"/>
    <xf numFmtId="171" fontId="0" fillId="5" borderId="0" xfId="0" applyNumberFormat="1" applyFill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vertical="center"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172" fontId="0" fillId="0" borderId="0" xfId="10" applyNumberFormat="1" applyFont="1" applyAlignment="1">
      <alignment vertical="center"/>
    </xf>
    <xf numFmtId="167" fontId="17" fillId="0" borderId="0" xfId="0" applyNumberFormat="1" applyFont="1" applyFill="1" applyBorder="1" applyAlignment="1">
      <alignment horizontal="right" vertical="top" shrinkToFit="1"/>
    </xf>
    <xf numFmtId="3" fontId="17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top" wrapText="1"/>
    </xf>
    <xf numFmtId="1" fontId="17" fillId="0" borderId="0" xfId="0" applyNumberFormat="1" applyFont="1" applyFill="1" applyBorder="1" applyAlignment="1">
      <alignment horizontal="right" vertical="top" shrinkToFit="1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2"/>
    </xf>
    <xf numFmtId="0" fontId="15" fillId="0" borderId="0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right" vertical="center" shrinkToFit="1"/>
    </xf>
    <xf numFmtId="3" fontId="17" fillId="0" borderId="0" xfId="0" applyNumberFormat="1" applyFont="1" applyFill="1" applyBorder="1" applyAlignment="1">
      <alignment horizontal="right" vertical="center" shrinkToFit="1"/>
    </xf>
    <xf numFmtId="0" fontId="15" fillId="0" borderId="0" xfId="0" applyFont="1" applyFill="1" applyBorder="1" applyAlignment="1">
      <alignment horizontal="left" vertical="top" wrapText="1" indent="1"/>
    </xf>
    <xf numFmtId="0" fontId="15" fillId="0" borderId="0" xfId="0" applyFont="1" applyFill="1" applyBorder="1" applyAlignment="1">
      <alignment horizontal="left" vertical="top" wrapText="1" indent="2"/>
    </xf>
    <xf numFmtId="1" fontId="17" fillId="0" borderId="0" xfId="0" applyNumberFormat="1" applyFont="1" applyFill="1" applyBorder="1" applyAlignment="1">
      <alignment horizontal="center" vertical="top" shrinkToFit="1"/>
    </xf>
    <xf numFmtId="3" fontId="20" fillId="0" borderId="0" xfId="0" applyNumberFormat="1" applyFont="1" applyFill="1" applyBorder="1" applyAlignment="1">
      <alignment horizontal="right" vertical="top" shrinkToFit="1"/>
    </xf>
    <xf numFmtId="0" fontId="19" fillId="0" borderId="0" xfId="0" applyFont="1" applyFill="1" applyBorder="1" applyAlignment="1">
      <alignment horizontal="center" vertical="top" wrapText="1"/>
    </xf>
    <xf numFmtId="169" fontId="20" fillId="0" borderId="0" xfId="0" applyNumberFormat="1" applyFont="1" applyFill="1" applyBorder="1" applyAlignment="1">
      <alignment horizontal="right" vertical="top" shrinkToFit="1"/>
    </xf>
    <xf numFmtId="1" fontId="0" fillId="0" borderId="0" xfId="0" applyNumberFormat="1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right" vertical="top" shrinkToFit="1"/>
    </xf>
    <xf numFmtId="169" fontId="20" fillId="0" borderId="0" xfId="0" applyNumberFormat="1" applyFont="1" applyFill="1" applyBorder="1" applyAlignment="1">
      <alignment horizontal="right" vertical="center" shrinkToFi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top" wrapText="1"/>
    </xf>
    <xf numFmtId="168" fontId="20" fillId="0" borderId="4" xfId="0" applyNumberFormat="1" applyFont="1" applyFill="1" applyBorder="1" applyAlignment="1">
      <alignment horizontal="center" vertical="top" shrinkToFi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 indent="3"/>
    </xf>
    <xf numFmtId="0" fontId="19" fillId="0" borderId="3" xfId="0" applyFont="1" applyFill="1" applyBorder="1" applyAlignment="1">
      <alignment horizontal="left" vertical="center" wrapText="1" indent="1"/>
    </xf>
    <xf numFmtId="0" fontId="22" fillId="0" borderId="0" xfId="0" applyFont="1" applyFill="1" applyBorder="1" applyAlignment="1">
      <alignment horizontal="center" vertical="top" wrapText="1"/>
    </xf>
    <xf numFmtId="2" fontId="25" fillId="0" borderId="0" xfId="0" applyNumberFormat="1" applyFont="1" applyFill="1" applyBorder="1" applyAlignment="1">
      <alignment horizontal="right" vertical="top" indent="5" shrinkToFit="1"/>
    </xf>
    <xf numFmtId="2" fontId="25" fillId="0" borderId="0" xfId="0" applyNumberFormat="1" applyFont="1" applyFill="1" applyBorder="1" applyAlignment="1">
      <alignment horizontal="center" vertical="top" shrinkToFit="1"/>
    </xf>
    <xf numFmtId="2" fontId="25" fillId="0" borderId="0" xfId="0" applyNumberFormat="1" applyFont="1" applyFill="1" applyBorder="1" applyAlignment="1">
      <alignment horizontal="left" vertical="top" indent="4" shrinkToFit="1"/>
    </xf>
    <xf numFmtId="1" fontId="24" fillId="0" borderId="0" xfId="0" applyNumberFormat="1" applyFont="1" applyFill="1" applyBorder="1" applyAlignment="1">
      <alignment horizontal="center" vertical="top" shrinkToFit="1"/>
    </xf>
    <xf numFmtId="0" fontId="26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TRS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avg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7444510684062E-2"/>
          <c:y val="9.2248115324112673E-2"/>
          <c:w val="0.88325461737810207"/>
          <c:h val="0.80801507897001013"/>
        </c:manualLayout>
      </c:layout>
      <c:lineChart>
        <c:grouping val="standard"/>
        <c:varyColors val="0"/>
        <c:ser>
          <c:idx val="0"/>
          <c:order val="0"/>
          <c:tx>
            <c:strRef>
              <c:f>ActivesSched_2!$D$7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ActivesSched_2!$C$8:$C$17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  <c:pt idx="8">
                  <c:v>62</c:v>
                </c:pt>
                <c:pt idx="9">
                  <c:v>67</c:v>
                </c:pt>
              </c:numCache>
            </c:numRef>
          </c:cat>
          <c:val>
            <c:numRef>
              <c:f>ActivesSched_2!$D$8:$D$17</c:f>
              <c:numCache>
                <c:formatCode>General</c:formatCode>
                <c:ptCount val="10"/>
                <c:pt idx="0">
                  <c:v>27680</c:v>
                </c:pt>
                <c:pt idx="1">
                  <c:v>40699</c:v>
                </c:pt>
                <c:pt idx="2">
                  <c:v>45081</c:v>
                </c:pt>
                <c:pt idx="3">
                  <c:v>47621</c:v>
                </c:pt>
                <c:pt idx="4">
                  <c:v>49067</c:v>
                </c:pt>
                <c:pt idx="5">
                  <c:v>49218</c:v>
                </c:pt>
                <c:pt idx="6">
                  <c:v>47881</c:v>
                </c:pt>
                <c:pt idx="7">
                  <c:v>47364</c:v>
                </c:pt>
                <c:pt idx="8">
                  <c:v>46643</c:v>
                </c:pt>
                <c:pt idx="9">
                  <c:v>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9-40F1-B51D-E122D03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64"/>
        <c:axId val="432170480"/>
      </c:lineChart>
      <c:catAx>
        <c:axId val="43217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80"/>
        <c:crosses val="autoZero"/>
        <c:auto val="1"/>
        <c:lblAlgn val="ctr"/>
        <c:lblOffset val="100"/>
        <c:noMultiLvlLbl val="0"/>
      </c:catAx>
      <c:valAx>
        <c:axId val="43217048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ActivesSched_2!$F$7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ActivesSched_2!$C$8:$C$17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  <c:pt idx="8">
                  <c:v>62</c:v>
                </c:pt>
                <c:pt idx="9">
                  <c:v>67</c:v>
                </c:pt>
              </c:numCache>
            </c:numRef>
          </c:cat>
          <c:val>
            <c:numRef>
              <c:f>ActivesSched_2!$F$8:$F$17</c:f>
              <c:numCache>
                <c:formatCode>0.0%</c:formatCode>
                <c:ptCount val="10"/>
                <c:pt idx="0">
                  <c:v>2.1950589348431099E-2</c:v>
                </c:pt>
                <c:pt idx="1">
                  <c:v>9.3803789620719391E-2</c:v>
                </c:pt>
                <c:pt idx="2">
                  <c:v>0.12035189840862356</c:v>
                </c:pt>
                <c:pt idx="3">
                  <c:v>0.13014625467921773</c:v>
                </c:pt>
                <c:pt idx="4">
                  <c:v>0.13376929347794028</c:v>
                </c:pt>
                <c:pt idx="5">
                  <c:v>0.1417704166081703</c:v>
                </c:pt>
                <c:pt idx="6">
                  <c:v>0.13149943784500567</c:v>
                </c:pt>
                <c:pt idx="7">
                  <c:v>0.11368154302992693</c:v>
                </c:pt>
                <c:pt idx="8">
                  <c:v>7.3514300444415079E-2</c:v>
                </c:pt>
                <c:pt idx="9">
                  <c:v>3.9512476537549947E-2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76E-B0DF-18D27A2E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0720"/>
        <c:axId val="435281048"/>
      </c:lineChart>
      <c:catAx>
        <c:axId val="4352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048"/>
        <c:crosses val="autoZero"/>
        <c:auto val="1"/>
        <c:lblAlgn val="ctr"/>
        <c:lblOffset val="100"/>
        <c:noMultiLvlLbl val="0"/>
      </c:catAx>
      <c:valAx>
        <c:axId val="4352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57150</xdr:rowOff>
    </xdr:from>
    <xdr:to>
      <xdr:col>14</xdr:col>
      <xdr:colOff>256171</xdr:colOff>
      <xdr:row>41</xdr:row>
      <xdr:rowOff>84817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47902-864C-4D38-A5D6-E49A6047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28650"/>
          <a:ext cx="8028571" cy="7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28</xdr:col>
      <xdr:colOff>199009</xdr:colOff>
      <xdr:row>65</xdr:row>
      <xdr:rowOff>27095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1B6DA-04DE-4AFB-B2C8-4E5595155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8123809" cy="1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14</xdr:col>
      <xdr:colOff>65676</xdr:colOff>
      <xdr:row>67</xdr:row>
      <xdr:rowOff>180405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F555E7-2A7F-42A4-A544-5C2FAC62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382000"/>
          <a:ext cx="7990476" cy="4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11</xdr:col>
      <xdr:colOff>465905</xdr:colOff>
      <xdr:row>120</xdr:row>
      <xdr:rowOff>8333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AA49CC-9B8A-473F-9D2F-CAD60D3ED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335000"/>
          <a:ext cx="6561905" cy="9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70</xdr:row>
      <xdr:rowOff>152400</xdr:rowOff>
    </xdr:from>
    <xdr:to>
      <xdr:col>24</xdr:col>
      <xdr:colOff>46798</xdr:colOff>
      <xdr:row>83</xdr:row>
      <xdr:rowOff>161614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461E1C-BAFC-45A9-8EA3-A60F3CF2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8150" y="13487400"/>
          <a:ext cx="6619048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114300</xdr:rowOff>
    </xdr:from>
    <xdr:to>
      <xdr:col>14</xdr:col>
      <xdr:colOff>446843</xdr:colOff>
      <xdr:row>49</xdr:row>
      <xdr:rowOff>65514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232299-EDA4-4BB7-91BB-9EFF7833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114300"/>
          <a:ext cx="6657143" cy="9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2</xdr:row>
      <xdr:rowOff>134442</xdr:rowOff>
    </xdr:from>
    <xdr:to>
      <xdr:col>24</xdr:col>
      <xdr:colOff>8445</xdr:colOff>
      <xdr:row>30</xdr:row>
      <xdr:rowOff>46800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F5D50A-8960-41C1-8EAE-4A1AE408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515442"/>
          <a:ext cx="6866445" cy="5246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76910</xdr:rowOff>
    </xdr:from>
    <xdr:to>
      <xdr:col>7</xdr:col>
      <xdr:colOff>113220</xdr:colOff>
      <xdr:row>36</xdr:row>
      <xdr:rowOff>185302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26AB2-288C-4071-A166-894B26E5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6410"/>
          <a:ext cx="4403611" cy="3346892"/>
        </a:xfrm>
        <a:prstGeom prst="rect">
          <a:avLst/>
        </a:prstGeom>
      </xdr:spPr>
    </xdr:pic>
    <xdr:clientData/>
  </xdr:twoCellAnchor>
  <xdr:twoCellAnchor>
    <xdr:from>
      <xdr:col>6</xdr:col>
      <xdr:colOff>604632</xdr:colOff>
      <xdr:row>2</xdr:row>
      <xdr:rowOff>57978</xdr:rowOff>
    </xdr:from>
    <xdr:to>
      <xdr:col>15</xdr:col>
      <xdr:colOff>423656</xdr:colOff>
      <xdr:row>29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3103A-DC13-463B-91B1-A990FD18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101046</xdr:colOff>
      <xdr:row>31</xdr:row>
      <xdr:rowOff>78685</xdr:rowOff>
    </xdr:from>
    <xdr:to>
      <xdr:col>15</xdr:col>
      <xdr:colOff>312253</xdr:colOff>
      <xdr:row>55</xdr:row>
      <xdr:rowOff>125067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CBD9F-2EBC-40CA-8A85-B139FC99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24</xdr:row>
      <xdr:rowOff>114300</xdr:rowOff>
    </xdr:to>
    <xdr:sp macro="" textlink="">
      <xdr:nvSpPr>
        <xdr:cNvPr id="22529" name="AutoShape 1" descr="Inline image 1">
          <a:extLst>
            <a:ext uri="{FF2B5EF4-FFF2-40B4-BE49-F238E27FC236}">
              <a16:creationId xmlns:a16="http://schemas.microsoft.com/office/drawing/2014/main" id="{E97F8135-C1FF-4926-B798-65FD1F97F532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114300</xdr:rowOff>
    </xdr:to>
    <xdr:sp macro="" textlink="">
      <xdr:nvSpPr>
        <xdr:cNvPr id="22530" name="AutoShape 2" descr="Inline image 1">
          <a:extLst>
            <a:ext uri="{FF2B5EF4-FFF2-40B4-BE49-F238E27FC236}">
              <a16:creationId xmlns:a16="http://schemas.microsoft.com/office/drawing/2014/main" id="{5108B9A4-C5FD-4603-A200-FDBF50AE012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228219</xdr:colOff>
      <xdr:row>1</xdr:row>
      <xdr:rowOff>79788</xdr:rowOff>
    </xdr:from>
    <xdr:to>
      <xdr:col>24</xdr:col>
      <xdr:colOff>534273</xdr:colOff>
      <xdr:row>29</xdr:row>
      <xdr:rowOff>74735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AACBC-9D5C-4FE8-B77C-2D6D72025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1819" y="270288"/>
          <a:ext cx="5182854" cy="5328947"/>
        </a:xfrm>
        <a:prstGeom prst="rect">
          <a:avLst/>
        </a:prstGeom>
      </xdr:spPr>
    </xdr:pic>
    <xdr:clientData/>
  </xdr:twoCellAnchor>
  <xdr:twoCellAnchor editAs="oneCell">
    <xdr:from>
      <xdr:col>16</xdr:col>
      <xdr:colOff>389280</xdr:colOff>
      <xdr:row>31</xdr:row>
      <xdr:rowOff>33958</xdr:rowOff>
    </xdr:from>
    <xdr:to>
      <xdr:col>24</xdr:col>
      <xdr:colOff>265041</xdr:colOff>
      <xdr:row>56</xdr:row>
      <xdr:rowOff>50523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B7B21-34AA-4A29-A583-41898A65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2880" y="5939458"/>
          <a:ext cx="4752561" cy="47790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4</xdr:row>
      <xdr:rowOff>76200</xdr:rowOff>
    </xdr:from>
    <xdr:to>
      <xdr:col>18</xdr:col>
      <xdr:colOff>542081</xdr:colOff>
      <xdr:row>24</xdr:row>
      <xdr:rowOff>47152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63A7E-1376-440B-8F27-F780E08D3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838200"/>
          <a:ext cx="6752381" cy="37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16</xdr:row>
      <xdr:rowOff>95250</xdr:rowOff>
    </xdr:from>
    <xdr:to>
      <xdr:col>28</xdr:col>
      <xdr:colOff>161221</xdr:colOff>
      <xdr:row>63</xdr:row>
      <xdr:rowOff>141750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29BB1-40C2-444D-B902-68309710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0" y="3143250"/>
          <a:ext cx="5628571" cy="90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476250</xdr:colOff>
      <xdr:row>0</xdr:row>
      <xdr:rowOff>0</xdr:rowOff>
    </xdr:from>
    <xdr:to>
      <xdr:col>28</xdr:col>
      <xdr:colOff>370802</xdr:colOff>
      <xdr:row>12</xdr:row>
      <xdr:rowOff>180667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932E70-3173-476F-B610-4B8620179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0"/>
          <a:ext cx="5380952" cy="24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3</xdr:row>
      <xdr:rowOff>19050</xdr:rowOff>
    </xdr:from>
    <xdr:to>
      <xdr:col>18</xdr:col>
      <xdr:colOff>332693</xdr:colOff>
      <xdr:row>32</xdr:row>
      <xdr:rowOff>161217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59A3D-76DE-49E7-AD81-8840153A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590550"/>
          <a:ext cx="5457143" cy="56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19050</xdr:rowOff>
    </xdr:from>
    <xdr:to>
      <xdr:col>15</xdr:col>
      <xdr:colOff>351743</xdr:colOff>
      <xdr:row>31</xdr:row>
      <xdr:rowOff>161217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77AEC-5BB7-4F07-B2EC-9124AC373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400050"/>
          <a:ext cx="5457143" cy="56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57150</xdr:rowOff>
    </xdr:from>
    <xdr:to>
      <xdr:col>12</xdr:col>
      <xdr:colOff>27779</xdr:colOff>
      <xdr:row>26</xdr:row>
      <xdr:rowOff>66174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E6A078-BC4D-4768-97F9-4C049E92C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009650"/>
          <a:ext cx="6371429" cy="4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4</xdr:row>
      <xdr:rowOff>19050</xdr:rowOff>
    </xdr:from>
    <xdr:to>
      <xdr:col>22</xdr:col>
      <xdr:colOff>65964</xdr:colOff>
      <xdr:row>33</xdr:row>
      <xdr:rowOff>65979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FB01E-572B-47D3-9CD9-FA04542C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0" y="781050"/>
          <a:ext cx="5685714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3.425781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122</v>
      </c>
    </row>
    <row r="3" spans="1:2" x14ac:dyDescent="0.25">
      <c r="A3" s="8" t="s">
        <v>32</v>
      </c>
      <c r="B3" s="1" t="s">
        <v>233</v>
      </c>
    </row>
    <row r="4" spans="1:2" x14ac:dyDescent="0.25">
      <c r="A4" s="8" t="s">
        <v>33</v>
      </c>
      <c r="B4" s="1" t="s">
        <v>234</v>
      </c>
    </row>
    <row r="5" spans="1:2" x14ac:dyDescent="0.25">
      <c r="A5" s="8" t="s">
        <v>34</v>
      </c>
      <c r="B5" s="1" t="s">
        <v>91</v>
      </c>
    </row>
    <row r="6" spans="1:2" x14ac:dyDescent="0.25">
      <c r="A6" s="8" t="s">
        <v>70</v>
      </c>
      <c r="B6" s="1" t="s">
        <v>92</v>
      </c>
    </row>
    <row r="7" spans="1:2" x14ac:dyDescent="0.25">
      <c r="A7" s="8" t="s">
        <v>72</v>
      </c>
      <c r="B7" s="1" t="s">
        <v>64</v>
      </c>
    </row>
    <row r="8" spans="1:2" x14ac:dyDescent="0.25">
      <c r="A8" s="8" t="s">
        <v>74</v>
      </c>
      <c r="B8" s="1" t="s">
        <v>68</v>
      </c>
    </row>
    <row r="9" spans="1:2" x14ac:dyDescent="0.25">
      <c r="A9" s="8" t="s">
        <v>75</v>
      </c>
      <c r="B9" s="1" t="s">
        <v>69</v>
      </c>
    </row>
    <row r="10" spans="1:2" x14ac:dyDescent="0.25">
      <c r="A10" s="8" t="s">
        <v>77</v>
      </c>
      <c r="B10" s="1" t="s">
        <v>235</v>
      </c>
    </row>
    <row r="11" spans="1:2" x14ac:dyDescent="0.25">
      <c r="A11" s="8" t="s">
        <v>78</v>
      </c>
      <c r="B11" s="1" t="s">
        <v>71</v>
      </c>
    </row>
    <row r="12" spans="1:2" x14ac:dyDescent="0.25">
      <c r="A12" s="8" t="s">
        <v>79</v>
      </c>
      <c r="B12" s="1" t="s">
        <v>236</v>
      </c>
    </row>
    <row r="13" spans="1:2" x14ac:dyDescent="0.25">
      <c r="A13" s="8" t="s">
        <v>237</v>
      </c>
      <c r="B13" s="1" t="s">
        <v>73</v>
      </c>
    </row>
    <row r="14" spans="1:2" x14ac:dyDescent="0.25">
      <c r="A14" s="8" t="s">
        <v>239</v>
      </c>
      <c r="B14" s="1" t="s">
        <v>238</v>
      </c>
    </row>
    <row r="15" spans="1:2" x14ac:dyDescent="0.25">
      <c r="A15" s="8" t="s">
        <v>240</v>
      </c>
      <c r="B15" s="1" t="s">
        <v>76</v>
      </c>
    </row>
    <row r="16" spans="1:2" x14ac:dyDescent="0.25">
      <c r="A16" s="8" t="s">
        <v>241</v>
      </c>
      <c r="B16" s="1" t="s">
        <v>246</v>
      </c>
    </row>
    <row r="17" spans="1:2" x14ac:dyDescent="0.25">
      <c r="A17" s="8" t="s">
        <v>242</v>
      </c>
      <c r="B17" s="1" t="s">
        <v>123</v>
      </c>
    </row>
    <row r="18" spans="1:2" x14ac:dyDescent="0.25">
      <c r="A18" s="8" t="s">
        <v>247</v>
      </c>
      <c r="B18" s="1" t="s">
        <v>248</v>
      </c>
    </row>
    <row r="19" spans="1:2" x14ac:dyDescent="0.25">
      <c r="A19" s="8" t="s">
        <v>249</v>
      </c>
      <c r="B19" s="1" t="s">
        <v>124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RetireesSched'!A1" display="RetireesSched" xr:uid="{00000000-0004-0000-0000-000009000000}"/>
    <hyperlink ref="B12" location="'Retirees_raw'!A1" display="Retirees_raw" xr:uid="{00000000-0004-0000-0000-00000A000000}"/>
    <hyperlink ref="B13" location="'SalaryGrowthSched'!A1" display="SalaryGrowthSched" xr:uid="{00000000-0004-0000-0000-00000B000000}"/>
    <hyperlink ref="B14" location="'SalaryGrowth_raw'!A1" display="SalaryGrowth_raw" xr:uid="{00000000-0004-0000-0000-00000C000000}"/>
    <hyperlink ref="B15" location="'SeparationRatesSched'!A1" display="SeparationRatesSched" xr:uid="{00000000-0004-0000-0000-00000D000000}"/>
    <hyperlink ref="B16" location="'SeparationRates_raw'!A1" display="SeparationRates_raw" xr:uid="{00000000-0004-0000-0000-00000E000000}"/>
    <hyperlink ref="B17" location="'DisbRatesByAgeSched'!A1" display="DisbRatesByAgeSched" xr:uid="{00000000-0004-0000-0000-00000F000000}"/>
    <hyperlink ref="B18" location="'DisbRatesByAge_raw'!A1" display="DisbRatesByAge_raw" xr:uid="{00000000-0004-0000-0000-000010000000}"/>
    <hyperlink ref="B19" location="'MortalityInfo'!A1" display="MortalityInfo" xr:uid="{00000000-0004-0000-0000-00001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O32"/>
  <sheetViews>
    <sheetView workbookViewId="0">
      <selection activeCell="CL26" activeCellId="9" sqref="CL8:CO8 CL10:CO10 CL12:CO12 CL14:CO14 CL16:CO16 CL18:CO18 CL20:CO20 CL22:CO22 CL24:CO24 CL26:CO26"/>
    </sheetView>
  </sheetViews>
  <sheetFormatPr defaultRowHeight="15" x14ac:dyDescent="0.25"/>
  <cols>
    <col min="2" max="3" width="10.5703125" bestFit="1" customWidth="1"/>
    <col min="4" max="43" width="1.7109375" customWidth="1"/>
    <col min="44" max="44" width="19.42578125" customWidth="1"/>
    <col min="45" max="93" width="1.7109375" customWidth="1"/>
  </cols>
  <sheetData>
    <row r="1" spans="1:93" x14ac:dyDescent="0.25">
      <c r="A1" s="1" t="s">
        <v>0</v>
      </c>
    </row>
    <row r="3" spans="1:93" x14ac:dyDescent="0.25">
      <c r="B3" s="36" t="s">
        <v>260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x14ac:dyDescent="0.25">
      <c r="B4" s="38" t="s">
        <v>261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</row>
    <row r="5" spans="1:93" x14ac:dyDescent="0.25">
      <c r="B5" s="102"/>
      <c r="C5" s="102"/>
      <c r="D5" s="102"/>
      <c r="E5" s="102"/>
      <c r="F5" s="112">
        <v>0</v>
      </c>
      <c r="G5" s="112"/>
      <c r="H5" s="112"/>
      <c r="I5" s="112"/>
      <c r="J5" s="112"/>
      <c r="K5" s="112"/>
      <c r="L5" s="112"/>
      <c r="M5" s="112">
        <v>1</v>
      </c>
      <c r="N5" s="112"/>
      <c r="O5" s="112"/>
      <c r="P5" s="112"/>
      <c r="Q5" s="112"/>
      <c r="R5" s="112"/>
      <c r="S5" s="112"/>
      <c r="T5" s="112"/>
      <c r="U5" s="112">
        <v>2</v>
      </c>
      <c r="V5" s="112"/>
      <c r="W5" s="112"/>
      <c r="X5" s="112"/>
      <c r="Y5" s="112"/>
      <c r="Z5" s="112"/>
      <c r="AA5" s="112"/>
      <c r="AB5" s="112">
        <v>3</v>
      </c>
      <c r="AC5" s="112"/>
      <c r="AD5" s="112"/>
      <c r="AE5" s="112"/>
      <c r="AF5" s="112"/>
      <c r="AG5" s="112"/>
      <c r="AH5" s="112"/>
      <c r="AI5" s="112"/>
      <c r="AJ5" s="112"/>
      <c r="AK5" s="112">
        <v>4</v>
      </c>
      <c r="AL5" s="112"/>
      <c r="AM5" s="112"/>
      <c r="AN5" s="112"/>
      <c r="AO5" s="112"/>
      <c r="AP5" s="112"/>
      <c r="AQ5" s="112"/>
      <c r="AR5" s="47" t="s">
        <v>337</v>
      </c>
      <c r="AS5" s="111" t="s">
        <v>262</v>
      </c>
      <c r="AT5" s="111"/>
      <c r="AU5" s="111"/>
      <c r="AV5" s="111"/>
      <c r="AW5" s="111"/>
      <c r="AX5" s="111"/>
      <c r="AY5" s="111"/>
      <c r="AZ5" s="111"/>
      <c r="BA5" s="110" t="s">
        <v>263</v>
      </c>
      <c r="BB5" s="110"/>
      <c r="BC5" s="110"/>
      <c r="BD5" s="110"/>
      <c r="BE5" s="110"/>
      <c r="BF5" s="110"/>
      <c r="BG5" s="110"/>
      <c r="BH5" s="110"/>
      <c r="BI5" s="110" t="s">
        <v>264</v>
      </c>
      <c r="BJ5" s="110"/>
      <c r="BK5" s="110"/>
      <c r="BL5" s="110"/>
      <c r="BM5" s="110"/>
      <c r="BN5" s="110"/>
      <c r="BO5" s="110"/>
      <c r="BP5" s="110"/>
      <c r="BQ5" s="110" t="s">
        <v>265</v>
      </c>
      <c r="BR5" s="110"/>
      <c r="BS5" s="110"/>
      <c r="BT5" s="110"/>
      <c r="BU5" s="110"/>
      <c r="BV5" s="110" t="s">
        <v>266</v>
      </c>
      <c r="BW5" s="110"/>
      <c r="BX5" s="110"/>
      <c r="BY5" s="110"/>
      <c r="BZ5" s="110"/>
      <c r="CA5" s="110"/>
      <c r="CB5" s="110"/>
      <c r="CC5" s="110" t="s">
        <v>267</v>
      </c>
      <c r="CD5" s="110"/>
      <c r="CE5" s="110"/>
      <c r="CF5" s="110" t="s">
        <v>268</v>
      </c>
      <c r="CG5" s="110"/>
      <c r="CH5" s="110"/>
      <c r="CI5" s="110"/>
      <c r="CJ5" s="110"/>
      <c r="CK5" s="110"/>
      <c r="CL5" s="110" t="s">
        <v>269</v>
      </c>
      <c r="CM5" s="110"/>
      <c r="CN5" s="110"/>
      <c r="CO5" s="110"/>
    </row>
    <row r="6" spans="1:93" x14ac:dyDescent="0.25">
      <c r="B6" s="103" t="s">
        <v>270</v>
      </c>
      <c r="C6" s="103"/>
      <c r="D6" s="103"/>
      <c r="E6" s="103"/>
      <c r="F6" s="105" t="s">
        <v>271</v>
      </c>
      <c r="G6" s="105"/>
      <c r="H6" s="105"/>
      <c r="I6" s="105"/>
      <c r="J6" s="105"/>
      <c r="K6" s="105"/>
      <c r="L6" s="105"/>
      <c r="M6" s="105" t="s">
        <v>271</v>
      </c>
      <c r="N6" s="105"/>
      <c r="O6" s="105"/>
      <c r="P6" s="105"/>
      <c r="Q6" s="105"/>
      <c r="R6" s="105"/>
      <c r="S6" s="105"/>
      <c r="T6" s="105"/>
      <c r="U6" s="105" t="s">
        <v>271</v>
      </c>
      <c r="V6" s="105"/>
      <c r="W6" s="105"/>
      <c r="X6" s="105"/>
      <c r="Y6" s="105"/>
      <c r="Z6" s="105"/>
      <c r="AA6" s="105"/>
      <c r="AB6" s="105" t="s">
        <v>271</v>
      </c>
      <c r="AC6" s="105"/>
      <c r="AD6" s="105"/>
      <c r="AE6" s="105"/>
      <c r="AF6" s="105"/>
      <c r="AG6" s="105"/>
      <c r="AH6" s="105"/>
      <c r="AI6" s="105"/>
      <c r="AJ6" s="105"/>
      <c r="AK6" s="105" t="s">
        <v>271</v>
      </c>
      <c r="AL6" s="105"/>
      <c r="AM6" s="105"/>
      <c r="AN6" s="105"/>
      <c r="AO6" s="105"/>
      <c r="AP6" s="105"/>
      <c r="AQ6" s="105"/>
      <c r="AR6" s="48"/>
      <c r="AS6" s="105" t="s">
        <v>271</v>
      </c>
      <c r="AT6" s="105"/>
      <c r="AU6" s="105"/>
      <c r="AV6" s="105"/>
      <c r="AW6" s="105"/>
      <c r="AX6" s="105"/>
      <c r="AY6" s="105"/>
      <c r="AZ6" s="105"/>
      <c r="BA6" s="105" t="s">
        <v>271</v>
      </c>
      <c r="BB6" s="105"/>
      <c r="BC6" s="105"/>
      <c r="BD6" s="105"/>
      <c r="BE6" s="105"/>
      <c r="BF6" s="105"/>
      <c r="BG6" s="105"/>
      <c r="BH6" s="105"/>
      <c r="BI6" s="105" t="s">
        <v>271</v>
      </c>
      <c r="BJ6" s="105"/>
      <c r="BK6" s="105"/>
      <c r="BL6" s="105"/>
      <c r="BM6" s="105"/>
      <c r="BN6" s="105"/>
      <c r="BO6" s="105"/>
      <c r="BP6" s="105"/>
      <c r="BQ6" s="105" t="s">
        <v>271</v>
      </c>
      <c r="BR6" s="105"/>
      <c r="BS6" s="105"/>
      <c r="BT6" s="105"/>
      <c r="BU6" s="105"/>
      <c r="BV6" s="105" t="s">
        <v>271</v>
      </c>
      <c r="BW6" s="105"/>
      <c r="BX6" s="105"/>
      <c r="BY6" s="105"/>
      <c r="BZ6" s="105"/>
      <c r="CA6" s="105"/>
      <c r="CB6" s="105"/>
      <c r="CC6" s="105" t="s">
        <v>271</v>
      </c>
      <c r="CD6" s="105"/>
      <c r="CE6" s="105"/>
      <c r="CF6" s="105" t="s">
        <v>271</v>
      </c>
      <c r="CG6" s="105"/>
      <c r="CH6" s="105"/>
      <c r="CI6" s="105"/>
      <c r="CJ6" s="105"/>
      <c r="CK6" s="105"/>
      <c r="CL6" s="105" t="s">
        <v>271</v>
      </c>
      <c r="CM6" s="105"/>
      <c r="CN6" s="105"/>
      <c r="CO6" s="105"/>
    </row>
    <row r="7" spans="1:93" x14ac:dyDescent="0.25">
      <c r="B7" s="106" t="s">
        <v>272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</row>
    <row r="8" spans="1:93" x14ac:dyDescent="0.25">
      <c r="B8" s="107" t="s">
        <v>273</v>
      </c>
      <c r="C8" s="107"/>
      <c r="D8" s="107"/>
      <c r="E8" s="107"/>
      <c r="F8" s="108">
        <v>5</v>
      </c>
      <c r="G8" s="108"/>
      <c r="H8" s="108"/>
      <c r="I8" s="108"/>
      <c r="J8" s="108"/>
      <c r="K8" s="108"/>
      <c r="L8" s="108"/>
      <c r="M8" s="109">
        <v>11952</v>
      </c>
      <c r="N8" s="109"/>
      <c r="O8" s="109"/>
      <c r="P8" s="109"/>
      <c r="Q8" s="109"/>
      <c r="R8" s="109"/>
      <c r="S8" s="109"/>
      <c r="T8" s="109"/>
      <c r="U8" s="109">
        <v>4757</v>
      </c>
      <c r="V8" s="109"/>
      <c r="W8" s="109"/>
      <c r="X8" s="109"/>
      <c r="Y8" s="109"/>
      <c r="Z8" s="109"/>
      <c r="AA8" s="109"/>
      <c r="AB8" s="109">
        <v>1327</v>
      </c>
      <c r="AC8" s="109"/>
      <c r="AD8" s="109"/>
      <c r="AE8" s="109"/>
      <c r="AF8" s="109"/>
      <c r="AG8" s="109"/>
      <c r="AH8" s="109"/>
      <c r="AI8" s="109"/>
      <c r="AJ8" s="109"/>
      <c r="AK8" s="108">
        <v>439</v>
      </c>
      <c r="AL8" s="108"/>
      <c r="AM8" s="108"/>
      <c r="AN8" s="108"/>
      <c r="AO8" s="108"/>
      <c r="AP8" s="108"/>
      <c r="AQ8" s="108"/>
      <c r="AR8" s="45">
        <f>SUM(F8:AQ8)</f>
        <v>18480</v>
      </c>
      <c r="AS8" s="108">
        <v>126</v>
      </c>
      <c r="AT8" s="108"/>
      <c r="AU8" s="108"/>
      <c r="AV8" s="108"/>
      <c r="AW8" s="108"/>
      <c r="AX8" s="108"/>
      <c r="AY8" s="108"/>
      <c r="AZ8" s="108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9">
        <v>18606</v>
      </c>
      <c r="CM8" s="109"/>
      <c r="CN8" s="109"/>
      <c r="CO8" s="109"/>
    </row>
    <row r="9" spans="1:93" x14ac:dyDescent="0.25">
      <c r="B9" s="102"/>
      <c r="C9" s="102"/>
      <c r="D9" s="102"/>
      <c r="E9" s="102"/>
      <c r="F9" s="99">
        <v>3606</v>
      </c>
      <c r="G9" s="99"/>
      <c r="H9" s="99"/>
      <c r="I9" s="99"/>
      <c r="J9" s="99"/>
      <c r="K9" s="99"/>
      <c r="L9" s="99"/>
      <c r="M9" s="99">
        <v>26991</v>
      </c>
      <c r="N9" s="99"/>
      <c r="O9" s="99"/>
      <c r="P9" s="99"/>
      <c r="Q9" s="99"/>
      <c r="R9" s="99"/>
      <c r="S9" s="99"/>
      <c r="T9" s="99"/>
      <c r="U9" s="99">
        <v>30824</v>
      </c>
      <c r="V9" s="99"/>
      <c r="W9" s="99"/>
      <c r="X9" s="99"/>
      <c r="Y9" s="99"/>
      <c r="Z9" s="99"/>
      <c r="AA9" s="99"/>
      <c r="AB9" s="99">
        <v>24478</v>
      </c>
      <c r="AC9" s="99"/>
      <c r="AD9" s="99"/>
      <c r="AE9" s="99"/>
      <c r="AF9" s="99"/>
      <c r="AG9" s="99"/>
      <c r="AH9" s="99"/>
      <c r="AI9" s="99"/>
      <c r="AJ9" s="99"/>
      <c r="AK9" s="99">
        <v>22962</v>
      </c>
      <c r="AL9" s="99"/>
      <c r="AM9" s="99"/>
      <c r="AN9" s="99"/>
      <c r="AO9" s="99"/>
      <c r="AP9" s="99"/>
      <c r="AQ9" s="99"/>
      <c r="AR9" s="46">
        <f>(F8*F9+M8*M9+U8*U9+AB8*AB9+AK8*AK9)/AR8</f>
        <v>27695.176082251081</v>
      </c>
      <c r="AS9" s="99">
        <v>25381</v>
      </c>
      <c r="AT9" s="99"/>
      <c r="AU9" s="99"/>
      <c r="AV9" s="99"/>
      <c r="AW9" s="99"/>
      <c r="AX9" s="99"/>
      <c r="AY9" s="99"/>
      <c r="AZ9" s="99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99">
        <v>27680</v>
      </c>
      <c r="CM9" s="99"/>
      <c r="CN9" s="99"/>
      <c r="CO9" s="99"/>
    </row>
    <row r="10" spans="1:93" x14ac:dyDescent="0.25">
      <c r="B10" s="103" t="s">
        <v>266</v>
      </c>
      <c r="C10" s="103"/>
      <c r="D10" s="103"/>
      <c r="E10" s="103"/>
      <c r="F10" s="104">
        <v>2</v>
      </c>
      <c r="G10" s="104"/>
      <c r="H10" s="104"/>
      <c r="I10" s="104"/>
      <c r="J10" s="104"/>
      <c r="K10" s="104"/>
      <c r="L10" s="104"/>
      <c r="M10" s="100">
        <v>20764</v>
      </c>
      <c r="N10" s="100"/>
      <c r="O10" s="100"/>
      <c r="P10" s="100"/>
      <c r="Q10" s="100"/>
      <c r="R10" s="100"/>
      <c r="S10" s="100"/>
      <c r="T10" s="100"/>
      <c r="U10" s="100">
        <v>19077</v>
      </c>
      <c r="V10" s="100"/>
      <c r="W10" s="100"/>
      <c r="X10" s="100"/>
      <c r="Y10" s="100"/>
      <c r="Z10" s="100"/>
      <c r="AA10" s="100"/>
      <c r="AB10" s="100">
        <v>16458</v>
      </c>
      <c r="AC10" s="100"/>
      <c r="AD10" s="100"/>
      <c r="AE10" s="100"/>
      <c r="AF10" s="100"/>
      <c r="AG10" s="100"/>
      <c r="AH10" s="100"/>
      <c r="AI10" s="100"/>
      <c r="AJ10" s="100"/>
      <c r="AK10" s="100">
        <v>11267</v>
      </c>
      <c r="AL10" s="100"/>
      <c r="AM10" s="100"/>
      <c r="AN10" s="100"/>
      <c r="AO10" s="100"/>
      <c r="AP10" s="100"/>
      <c r="AQ10" s="100"/>
      <c r="AR10" s="45">
        <f>SUM(F10:AQ10)</f>
        <v>67568</v>
      </c>
      <c r="AS10" s="100">
        <v>11792</v>
      </c>
      <c r="AT10" s="100"/>
      <c r="AU10" s="100"/>
      <c r="AV10" s="100"/>
      <c r="AW10" s="100"/>
      <c r="AX10" s="100"/>
      <c r="AY10" s="100"/>
      <c r="AZ10" s="100"/>
      <c r="BA10" s="104">
        <v>151</v>
      </c>
      <c r="BB10" s="104"/>
      <c r="BC10" s="104"/>
      <c r="BD10" s="104"/>
      <c r="BE10" s="104"/>
      <c r="BF10" s="104"/>
      <c r="BG10" s="104"/>
      <c r="BH10" s="104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0">
        <v>79511</v>
      </c>
      <c r="CM10" s="100"/>
      <c r="CN10" s="100"/>
      <c r="CO10" s="100"/>
    </row>
    <row r="11" spans="1:93" x14ac:dyDescent="0.25">
      <c r="B11" s="102"/>
      <c r="C11" s="102"/>
      <c r="D11" s="102"/>
      <c r="E11" s="102"/>
      <c r="F11" s="99">
        <v>10553</v>
      </c>
      <c r="G11" s="99"/>
      <c r="H11" s="99"/>
      <c r="I11" s="99"/>
      <c r="J11" s="99"/>
      <c r="K11" s="99"/>
      <c r="L11" s="99"/>
      <c r="M11" s="99">
        <v>32718</v>
      </c>
      <c r="N11" s="99"/>
      <c r="O11" s="99"/>
      <c r="P11" s="99"/>
      <c r="Q11" s="99"/>
      <c r="R11" s="99"/>
      <c r="S11" s="99"/>
      <c r="T11" s="99"/>
      <c r="U11" s="99">
        <v>40788</v>
      </c>
      <c r="V11" s="99"/>
      <c r="W11" s="99"/>
      <c r="X11" s="99"/>
      <c r="Y11" s="99"/>
      <c r="Z11" s="99"/>
      <c r="AA11" s="99"/>
      <c r="AB11" s="99">
        <v>43715</v>
      </c>
      <c r="AC11" s="99"/>
      <c r="AD11" s="99"/>
      <c r="AE11" s="99"/>
      <c r="AF11" s="99"/>
      <c r="AG11" s="99"/>
      <c r="AH11" s="99"/>
      <c r="AI11" s="99"/>
      <c r="AJ11" s="99"/>
      <c r="AK11" s="99">
        <v>45390</v>
      </c>
      <c r="AL11" s="99"/>
      <c r="AM11" s="99"/>
      <c r="AN11" s="99"/>
      <c r="AO11" s="99"/>
      <c r="AP11" s="99"/>
      <c r="AQ11" s="99"/>
      <c r="AR11" s="46">
        <f>(F10*F11+M10*M11+U10*U11+AB10*AB11+AK10*AK11)/AR10</f>
        <v>39787.487183282028</v>
      </c>
      <c r="AS11" s="99">
        <v>45992</v>
      </c>
      <c r="AT11" s="99"/>
      <c r="AU11" s="99"/>
      <c r="AV11" s="99"/>
      <c r="AW11" s="99"/>
      <c r="AX11" s="99"/>
      <c r="AY11" s="99"/>
      <c r="AZ11" s="99"/>
      <c r="BA11" s="99">
        <v>35416</v>
      </c>
      <c r="BB11" s="99"/>
      <c r="BC11" s="99"/>
      <c r="BD11" s="99"/>
      <c r="BE11" s="99"/>
      <c r="BF11" s="99"/>
      <c r="BG11" s="99"/>
      <c r="BH11" s="99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99">
        <v>40699</v>
      </c>
      <c r="CM11" s="99"/>
      <c r="CN11" s="99"/>
      <c r="CO11" s="99"/>
    </row>
    <row r="12" spans="1:93" x14ac:dyDescent="0.25">
      <c r="B12" s="103" t="s">
        <v>267</v>
      </c>
      <c r="C12" s="103"/>
      <c r="D12" s="103"/>
      <c r="E12" s="103"/>
      <c r="F12" s="104">
        <v>3</v>
      </c>
      <c r="G12" s="104"/>
      <c r="H12" s="104"/>
      <c r="I12" s="104"/>
      <c r="J12" s="104"/>
      <c r="K12" s="104"/>
      <c r="L12" s="104"/>
      <c r="M12" s="100">
        <v>14456</v>
      </c>
      <c r="N12" s="100"/>
      <c r="O12" s="100"/>
      <c r="P12" s="100"/>
      <c r="Q12" s="100"/>
      <c r="R12" s="100"/>
      <c r="S12" s="100"/>
      <c r="T12" s="100"/>
      <c r="U12" s="100">
        <v>12711</v>
      </c>
      <c r="V12" s="100"/>
      <c r="W12" s="100"/>
      <c r="X12" s="100"/>
      <c r="Y12" s="100"/>
      <c r="Z12" s="100"/>
      <c r="AA12" s="100"/>
      <c r="AB12" s="100">
        <v>11457</v>
      </c>
      <c r="AC12" s="100"/>
      <c r="AD12" s="100"/>
      <c r="AE12" s="100"/>
      <c r="AF12" s="100"/>
      <c r="AG12" s="100"/>
      <c r="AH12" s="100"/>
      <c r="AI12" s="100"/>
      <c r="AJ12" s="100"/>
      <c r="AK12" s="100">
        <v>9876</v>
      </c>
      <c r="AL12" s="100"/>
      <c r="AM12" s="100"/>
      <c r="AN12" s="100"/>
      <c r="AO12" s="100"/>
      <c r="AP12" s="100"/>
      <c r="AQ12" s="100"/>
      <c r="AR12" s="45">
        <f>SUM(F12:AQ12)</f>
        <v>48503</v>
      </c>
      <c r="AS12" s="100">
        <v>42497</v>
      </c>
      <c r="AT12" s="100"/>
      <c r="AU12" s="100"/>
      <c r="AV12" s="100"/>
      <c r="AW12" s="100"/>
      <c r="AX12" s="100"/>
      <c r="AY12" s="100"/>
      <c r="AZ12" s="100"/>
      <c r="BA12" s="100">
        <v>10829</v>
      </c>
      <c r="BB12" s="100"/>
      <c r="BC12" s="100"/>
      <c r="BD12" s="100"/>
      <c r="BE12" s="100"/>
      <c r="BF12" s="100"/>
      <c r="BG12" s="100"/>
      <c r="BH12" s="100"/>
      <c r="BI12" s="104">
        <v>185</v>
      </c>
      <c r="BJ12" s="104"/>
      <c r="BK12" s="104"/>
      <c r="BL12" s="104"/>
      <c r="BM12" s="104"/>
      <c r="BN12" s="104"/>
      <c r="BO12" s="104"/>
      <c r="BP12" s="104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0">
        <v>102014</v>
      </c>
      <c r="CM12" s="100"/>
      <c r="CN12" s="100"/>
      <c r="CO12" s="100"/>
    </row>
    <row r="13" spans="1:93" x14ac:dyDescent="0.25">
      <c r="B13" s="102"/>
      <c r="C13" s="102"/>
      <c r="D13" s="102"/>
      <c r="E13" s="102"/>
      <c r="F13" s="99">
        <v>8955</v>
      </c>
      <c r="G13" s="99"/>
      <c r="H13" s="99"/>
      <c r="I13" s="99"/>
      <c r="J13" s="99"/>
      <c r="K13" s="99"/>
      <c r="L13" s="99"/>
      <c r="M13" s="99">
        <v>32364</v>
      </c>
      <c r="N13" s="99"/>
      <c r="O13" s="99"/>
      <c r="P13" s="99"/>
      <c r="Q13" s="99"/>
      <c r="R13" s="99"/>
      <c r="S13" s="99"/>
      <c r="T13" s="99"/>
      <c r="U13" s="99">
        <v>39502</v>
      </c>
      <c r="V13" s="99"/>
      <c r="W13" s="99"/>
      <c r="X13" s="99"/>
      <c r="Y13" s="99"/>
      <c r="Z13" s="99"/>
      <c r="AA13" s="99"/>
      <c r="AB13" s="99">
        <v>42410</v>
      </c>
      <c r="AC13" s="99"/>
      <c r="AD13" s="99"/>
      <c r="AE13" s="99"/>
      <c r="AF13" s="99"/>
      <c r="AG13" s="99"/>
      <c r="AH13" s="99"/>
      <c r="AI13" s="99"/>
      <c r="AJ13" s="99"/>
      <c r="AK13" s="99">
        <v>45305</v>
      </c>
      <c r="AL13" s="99"/>
      <c r="AM13" s="99"/>
      <c r="AN13" s="99"/>
      <c r="AO13" s="99"/>
      <c r="AP13" s="99"/>
      <c r="AQ13" s="99"/>
      <c r="AR13" s="46">
        <f>(F12*F13+M12*M13+U12*U13+AB12*AB13+AK12*AK13)/AR12</f>
        <v>39241.16695874482</v>
      </c>
      <c r="AS13" s="99">
        <v>50102</v>
      </c>
      <c r="AT13" s="99"/>
      <c r="AU13" s="99"/>
      <c r="AV13" s="99"/>
      <c r="AW13" s="99"/>
      <c r="AX13" s="99"/>
      <c r="AY13" s="99"/>
      <c r="AZ13" s="99"/>
      <c r="BA13" s="99">
        <v>51607</v>
      </c>
      <c r="BB13" s="99"/>
      <c r="BC13" s="99"/>
      <c r="BD13" s="99"/>
      <c r="BE13" s="99"/>
      <c r="BF13" s="99"/>
      <c r="BG13" s="99"/>
      <c r="BH13" s="99"/>
      <c r="BI13" s="99">
        <v>40584</v>
      </c>
      <c r="BJ13" s="99"/>
      <c r="BK13" s="99"/>
      <c r="BL13" s="99"/>
      <c r="BM13" s="99"/>
      <c r="BN13" s="99"/>
      <c r="BO13" s="99"/>
      <c r="BP13" s="99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99">
        <v>45081</v>
      </c>
      <c r="CM13" s="99"/>
      <c r="CN13" s="99"/>
      <c r="CO13" s="99"/>
    </row>
    <row r="14" spans="1:93" x14ac:dyDescent="0.25">
      <c r="B14" s="103" t="s">
        <v>268</v>
      </c>
      <c r="C14" s="103"/>
      <c r="D14" s="103"/>
      <c r="E14" s="103"/>
      <c r="F14" s="104">
        <v>3</v>
      </c>
      <c r="G14" s="104"/>
      <c r="H14" s="104"/>
      <c r="I14" s="104"/>
      <c r="J14" s="104"/>
      <c r="K14" s="104"/>
      <c r="L14" s="104"/>
      <c r="M14" s="100">
        <v>11856</v>
      </c>
      <c r="N14" s="100"/>
      <c r="O14" s="100"/>
      <c r="P14" s="100"/>
      <c r="Q14" s="100"/>
      <c r="R14" s="100"/>
      <c r="S14" s="100"/>
      <c r="T14" s="100"/>
      <c r="U14" s="100">
        <v>10144</v>
      </c>
      <c r="V14" s="100"/>
      <c r="W14" s="100"/>
      <c r="X14" s="100"/>
      <c r="Y14" s="100"/>
      <c r="Z14" s="100"/>
      <c r="AA14" s="100"/>
      <c r="AB14" s="100">
        <v>8752</v>
      </c>
      <c r="AC14" s="100"/>
      <c r="AD14" s="100"/>
      <c r="AE14" s="100"/>
      <c r="AF14" s="100"/>
      <c r="AG14" s="100"/>
      <c r="AH14" s="100"/>
      <c r="AI14" s="100"/>
      <c r="AJ14" s="100"/>
      <c r="AK14" s="100">
        <v>7299</v>
      </c>
      <c r="AL14" s="100"/>
      <c r="AM14" s="100"/>
      <c r="AN14" s="100"/>
      <c r="AO14" s="100"/>
      <c r="AP14" s="100"/>
      <c r="AQ14" s="100"/>
      <c r="AR14" s="45">
        <f>SUM(F14:AQ14)</f>
        <v>38054</v>
      </c>
      <c r="AS14" s="100">
        <v>29556</v>
      </c>
      <c r="AT14" s="100"/>
      <c r="AU14" s="100"/>
      <c r="AV14" s="100"/>
      <c r="AW14" s="100"/>
      <c r="AX14" s="100"/>
      <c r="AY14" s="100"/>
      <c r="AZ14" s="100"/>
      <c r="BA14" s="100">
        <v>34564</v>
      </c>
      <c r="BB14" s="100"/>
      <c r="BC14" s="100"/>
      <c r="BD14" s="100"/>
      <c r="BE14" s="100"/>
      <c r="BF14" s="100"/>
      <c r="BG14" s="100"/>
      <c r="BH14" s="100"/>
      <c r="BI14" s="100">
        <v>8049</v>
      </c>
      <c r="BJ14" s="100"/>
      <c r="BK14" s="100"/>
      <c r="BL14" s="100"/>
      <c r="BM14" s="100"/>
      <c r="BN14" s="100"/>
      <c r="BO14" s="100"/>
      <c r="BP14" s="100"/>
      <c r="BQ14" s="104">
        <v>93</v>
      </c>
      <c r="BR14" s="104"/>
      <c r="BS14" s="104"/>
      <c r="BT14" s="104"/>
      <c r="BU14" s="104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0">
        <v>110316</v>
      </c>
      <c r="CM14" s="100"/>
      <c r="CN14" s="100"/>
      <c r="CO14" s="100"/>
    </row>
    <row r="15" spans="1:93" x14ac:dyDescent="0.25">
      <c r="B15" s="102"/>
      <c r="C15" s="102"/>
      <c r="D15" s="102"/>
      <c r="E15" s="102"/>
      <c r="F15" s="99">
        <v>6230</v>
      </c>
      <c r="G15" s="99"/>
      <c r="H15" s="99"/>
      <c r="I15" s="99"/>
      <c r="J15" s="99"/>
      <c r="K15" s="99"/>
      <c r="L15" s="99"/>
      <c r="M15" s="99">
        <v>31332</v>
      </c>
      <c r="N15" s="99"/>
      <c r="O15" s="99"/>
      <c r="P15" s="99"/>
      <c r="Q15" s="99"/>
      <c r="R15" s="99"/>
      <c r="S15" s="99"/>
      <c r="T15" s="99"/>
      <c r="U15" s="99">
        <v>38508</v>
      </c>
      <c r="V15" s="99"/>
      <c r="W15" s="99"/>
      <c r="X15" s="99"/>
      <c r="Y15" s="99"/>
      <c r="Z15" s="99"/>
      <c r="AA15" s="99"/>
      <c r="AB15" s="99">
        <v>41442</v>
      </c>
      <c r="AC15" s="99"/>
      <c r="AD15" s="99"/>
      <c r="AE15" s="99"/>
      <c r="AF15" s="99"/>
      <c r="AG15" s="99"/>
      <c r="AH15" s="99"/>
      <c r="AI15" s="99"/>
      <c r="AJ15" s="99"/>
      <c r="AK15" s="99">
        <v>43842</v>
      </c>
      <c r="AL15" s="99"/>
      <c r="AM15" s="99"/>
      <c r="AN15" s="99"/>
      <c r="AO15" s="99"/>
      <c r="AP15" s="99"/>
      <c r="AQ15" s="99"/>
      <c r="AR15" s="46">
        <f>(F14*F15+M14*M15+U14*U15+AB14*AB15+AK14*AK15)/AR14</f>
        <v>37967.603300572868</v>
      </c>
      <c r="AS15" s="99">
        <v>48863</v>
      </c>
      <c r="AT15" s="99"/>
      <c r="AU15" s="99"/>
      <c r="AV15" s="99"/>
      <c r="AW15" s="99"/>
      <c r="AX15" s="99"/>
      <c r="AY15" s="99"/>
      <c r="AZ15" s="99"/>
      <c r="BA15" s="99">
        <v>55058</v>
      </c>
      <c r="BB15" s="99"/>
      <c r="BC15" s="99"/>
      <c r="BD15" s="99"/>
      <c r="BE15" s="99"/>
      <c r="BF15" s="99"/>
      <c r="BG15" s="99"/>
      <c r="BH15" s="99"/>
      <c r="BI15" s="99">
        <v>56738</v>
      </c>
      <c r="BJ15" s="99"/>
      <c r="BK15" s="99"/>
      <c r="BL15" s="99"/>
      <c r="BM15" s="99"/>
      <c r="BN15" s="99"/>
      <c r="BO15" s="99"/>
      <c r="BP15" s="99"/>
      <c r="BQ15" s="99">
        <v>49560</v>
      </c>
      <c r="BR15" s="99"/>
      <c r="BS15" s="99"/>
      <c r="BT15" s="99"/>
      <c r="BU15" s="99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99">
        <v>47621</v>
      </c>
      <c r="CM15" s="99"/>
      <c r="CN15" s="99"/>
      <c r="CO15" s="99"/>
    </row>
    <row r="16" spans="1:93" x14ac:dyDescent="0.25">
      <c r="B16" s="103" t="s">
        <v>274</v>
      </c>
      <c r="C16" s="103"/>
      <c r="D16" s="103"/>
      <c r="E16" s="103"/>
      <c r="F16" s="104">
        <v>5</v>
      </c>
      <c r="G16" s="104"/>
      <c r="H16" s="104"/>
      <c r="I16" s="104"/>
      <c r="J16" s="104"/>
      <c r="K16" s="104"/>
      <c r="L16" s="104"/>
      <c r="M16" s="100">
        <v>9699</v>
      </c>
      <c r="N16" s="100"/>
      <c r="O16" s="100"/>
      <c r="P16" s="100"/>
      <c r="Q16" s="100"/>
      <c r="R16" s="100"/>
      <c r="S16" s="100"/>
      <c r="T16" s="100"/>
      <c r="U16" s="100">
        <v>8626</v>
      </c>
      <c r="V16" s="100"/>
      <c r="W16" s="100"/>
      <c r="X16" s="100"/>
      <c r="Y16" s="100"/>
      <c r="Z16" s="100"/>
      <c r="AA16" s="100"/>
      <c r="AB16" s="100">
        <v>7349</v>
      </c>
      <c r="AC16" s="100"/>
      <c r="AD16" s="100"/>
      <c r="AE16" s="100"/>
      <c r="AF16" s="100"/>
      <c r="AG16" s="100"/>
      <c r="AH16" s="100"/>
      <c r="AI16" s="100"/>
      <c r="AJ16" s="100"/>
      <c r="AK16" s="100">
        <v>6312</v>
      </c>
      <c r="AL16" s="100"/>
      <c r="AM16" s="100"/>
      <c r="AN16" s="100"/>
      <c r="AO16" s="100"/>
      <c r="AP16" s="100"/>
      <c r="AQ16" s="100"/>
      <c r="AR16" s="45">
        <f>SUM(F16:AQ16)</f>
        <v>31991</v>
      </c>
      <c r="AS16" s="100">
        <v>24324</v>
      </c>
      <c r="AT16" s="100"/>
      <c r="AU16" s="100"/>
      <c r="AV16" s="100"/>
      <c r="AW16" s="100"/>
      <c r="AX16" s="100"/>
      <c r="AY16" s="100"/>
      <c r="AZ16" s="100"/>
      <c r="BA16" s="100">
        <v>25088</v>
      </c>
      <c r="BB16" s="100"/>
      <c r="BC16" s="100"/>
      <c r="BD16" s="100"/>
      <c r="BE16" s="100"/>
      <c r="BF16" s="100"/>
      <c r="BG16" s="100"/>
      <c r="BH16" s="100"/>
      <c r="BI16" s="100">
        <v>26337</v>
      </c>
      <c r="BJ16" s="100"/>
      <c r="BK16" s="100"/>
      <c r="BL16" s="100"/>
      <c r="BM16" s="100"/>
      <c r="BN16" s="100"/>
      <c r="BO16" s="100"/>
      <c r="BP16" s="100"/>
      <c r="BQ16" s="100">
        <v>5567</v>
      </c>
      <c r="BR16" s="100"/>
      <c r="BS16" s="100"/>
      <c r="BT16" s="100"/>
      <c r="BU16" s="100"/>
      <c r="BV16" s="104">
        <v>80</v>
      </c>
      <c r="BW16" s="104"/>
      <c r="BX16" s="104"/>
      <c r="BY16" s="104"/>
      <c r="BZ16" s="104"/>
      <c r="CA16" s="104"/>
      <c r="CB16" s="104"/>
      <c r="CC16" s="102"/>
      <c r="CD16" s="102"/>
      <c r="CE16" s="102"/>
      <c r="CF16" s="102"/>
      <c r="CG16" s="102"/>
      <c r="CH16" s="102"/>
      <c r="CI16" s="102"/>
      <c r="CJ16" s="102"/>
      <c r="CK16" s="102"/>
      <c r="CL16" s="100">
        <v>113387</v>
      </c>
      <c r="CM16" s="100"/>
      <c r="CN16" s="100"/>
      <c r="CO16" s="100"/>
    </row>
    <row r="17" spans="2:93" x14ac:dyDescent="0.25">
      <c r="B17" s="102"/>
      <c r="C17" s="102"/>
      <c r="D17" s="102"/>
      <c r="E17" s="102"/>
      <c r="F17" s="99">
        <v>9804</v>
      </c>
      <c r="G17" s="99"/>
      <c r="H17" s="99"/>
      <c r="I17" s="99"/>
      <c r="J17" s="99"/>
      <c r="K17" s="99"/>
      <c r="L17" s="99"/>
      <c r="M17" s="99">
        <v>30593</v>
      </c>
      <c r="N17" s="99"/>
      <c r="O17" s="99"/>
      <c r="P17" s="99"/>
      <c r="Q17" s="99"/>
      <c r="R17" s="99"/>
      <c r="S17" s="99"/>
      <c r="T17" s="99"/>
      <c r="U17" s="99">
        <v>37375</v>
      </c>
      <c r="V17" s="99"/>
      <c r="W17" s="99"/>
      <c r="X17" s="99"/>
      <c r="Y17" s="99"/>
      <c r="Z17" s="99"/>
      <c r="AA17" s="99"/>
      <c r="AB17" s="99">
        <v>39670</v>
      </c>
      <c r="AC17" s="99"/>
      <c r="AD17" s="99"/>
      <c r="AE17" s="99"/>
      <c r="AF17" s="99"/>
      <c r="AG17" s="99"/>
      <c r="AH17" s="99"/>
      <c r="AI17" s="99"/>
      <c r="AJ17" s="99"/>
      <c r="AK17" s="99">
        <v>42232</v>
      </c>
      <c r="AL17" s="99"/>
      <c r="AM17" s="99"/>
      <c r="AN17" s="99"/>
      <c r="AO17" s="99"/>
      <c r="AP17" s="99"/>
      <c r="AQ17" s="99"/>
      <c r="AR17" s="46">
        <f>(F16*F17+M16*M17+U16*U17+AB16*AB17+AK16*AK17)/AR16</f>
        <v>36800.052858616487</v>
      </c>
      <c r="AS17" s="99">
        <v>46770</v>
      </c>
      <c r="AT17" s="99"/>
      <c r="AU17" s="99"/>
      <c r="AV17" s="99"/>
      <c r="AW17" s="99"/>
      <c r="AX17" s="99"/>
      <c r="AY17" s="99"/>
      <c r="AZ17" s="99"/>
      <c r="BA17" s="99">
        <v>53009</v>
      </c>
      <c r="BB17" s="99"/>
      <c r="BC17" s="99"/>
      <c r="BD17" s="99"/>
      <c r="BE17" s="99"/>
      <c r="BF17" s="99"/>
      <c r="BG17" s="99"/>
      <c r="BH17" s="99"/>
      <c r="BI17" s="99">
        <v>59616</v>
      </c>
      <c r="BJ17" s="99"/>
      <c r="BK17" s="99"/>
      <c r="BL17" s="99"/>
      <c r="BM17" s="99"/>
      <c r="BN17" s="99"/>
      <c r="BO17" s="99"/>
      <c r="BP17" s="99"/>
      <c r="BQ17" s="99">
        <v>61911</v>
      </c>
      <c r="BR17" s="99"/>
      <c r="BS17" s="99"/>
      <c r="BT17" s="99"/>
      <c r="BU17" s="99"/>
      <c r="BV17" s="99">
        <v>49423</v>
      </c>
      <c r="BW17" s="99"/>
      <c r="BX17" s="99"/>
      <c r="BY17" s="99"/>
      <c r="BZ17" s="99"/>
      <c r="CA17" s="99"/>
      <c r="CB17" s="99"/>
      <c r="CC17" s="102"/>
      <c r="CD17" s="102"/>
      <c r="CE17" s="102"/>
      <c r="CF17" s="102"/>
      <c r="CG17" s="102"/>
      <c r="CH17" s="102"/>
      <c r="CI17" s="102"/>
      <c r="CJ17" s="102"/>
      <c r="CK17" s="102"/>
      <c r="CL17" s="99">
        <v>49067</v>
      </c>
      <c r="CM17" s="99"/>
      <c r="CN17" s="99"/>
      <c r="CO17" s="99"/>
    </row>
    <row r="18" spans="2:93" x14ac:dyDescent="0.25">
      <c r="B18" s="103" t="s">
        <v>275</v>
      </c>
      <c r="C18" s="103"/>
      <c r="D18" s="103"/>
      <c r="E18" s="103"/>
      <c r="F18" s="104">
        <v>2</v>
      </c>
      <c r="G18" s="104"/>
      <c r="H18" s="104"/>
      <c r="I18" s="104"/>
      <c r="J18" s="104"/>
      <c r="K18" s="104"/>
      <c r="L18" s="104"/>
      <c r="M18" s="100">
        <v>8237</v>
      </c>
      <c r="N18" s="100"/>
      <c r="O18" s="100"/>
      <c r="P18" s="100"/>
      <c r="Q18" s="100"/>
      <c r="R18" s="100"/>
      <c r="S18" s="100"/>
      <c r="T18" s="100"/>
      <c r="U18" s="100">
        <v>7417</v>
      </c>
      <c r="V18" s="100"/>
      <c r="W18" s="100"/>
      <c r="X18" s="100"/>
      <c r="Y18" s="100"/>
      <c r="Z18" s="100"/>
      <c r="AA18" s="100"/>
      <c r="AB18" s="100">
        <v>6504</v>
      </c>
      <c r="AC18" s="100"/>
      <c r="AD18" s="100"/>
      <c r="AE18" s="100"/>
      <c r="AF18" s="100"/>
      <c r="AG18" s="100"/>
      <c r="AH18" s="100"/>
      <c r="AI18" s="100"/>
      <c r="AJ18" s="100"/>
      <c r="AK18" s="100">
        <v>5498</v>
      </c>
      <c r="AL18" s="100"/>
      <c r="AM18" s="100"/>
      <c r="AN18" s="100"/>
      <c r="AO18" s="100"/>
      <c r="AP18" s="100"/>
      <c r="AQ18" s="100"/>
      <c r="AR18" s="45">
        <f>SUM(F18:AQ18)</f>
        <v>27658</v>
      </c>
      <c r="AS18" s="100">
        <v>23112</v>
      </c>
      <c r="AT18" s="100"/>
      <c r="AU18" s="100"/>
      <c r="AV18" s="100"/>
      <c r="AW18" s="100"/>
      <c r="AX18" s="100"/>
      <c r="AY18" s="100"/>
      <c r="AZ18" s="100"/>
      <c r="BA18" s="100">
        <v>23156</v>
      </c>
      <c r="BB18" s="100"/>
      <c r="BC18" s="100"/>
      <c r="BD18" s="100"/>
      <c r="BE18" s="100"/>
      <c r="BF18" s="100"/>
      <c r="BG18" s="100"/>
      <c r="BH18" s="100"/>
      <c r="BI18" s="100">
        <v>20743</v>
      </c>
      <c r="BJ18" s="100"/>
      <c r="BK18" s="100"/>
      <c r="BL18" s="100"/>
      <c r="BM18" s="100"/>
      <c r="BN18" s="100"/>
      <c r="BO18" s="100"/>
      <c r="BP18" s="100"/>
      <c r="BQ18" s="100">
        <v>20226</v>
      </c>
      <c r="BR18" s="100"/>
      <c r="BS18" s="100"/>
      <c r="BT18" s="100"/>
      <c r="BU18" s="100"/>
      <c r="BV18" s="100">
        <v>5181</v>
      </c>
      <c r="BW18" s="100"/>
      <c r="BX18" s="100"/>
      <c r="BY18" s="100"/>
      <c r="BZ18" s="100"/>
      <c r="CA18" s="100"/>
      <c r="CB18" s="100"/>
      <c r="CC18" s="104">
        <v>93</v>
      </c>
      <c r="CD18" s="104"/>
      <c r="CE18" s="104"/>
      <c r="CF18" s="102"/>
      <c r="CG18" s="102"/>
      <c r="CH18" s="102"/>
      <c r="CI18" s="102"/>
      <c r="CJ18" s="102"/>
      <c r="CK18" s="102"/>
      <c r="CL18" s="100">
        <v>120169</v>
      </c>
      <c r="CM18" s="100"/>
      <c r="CN18" s="100"/>
      <c r="CO18" s="100"/>
    </row>
    <row r="19" spans="2:93" x14ac:dyDescent="0.25">
      <c r="B19" s="102"/>
      <c r="C19" s="102"/>
      <c r="D19" s="102"/>
      <c r="E19" s="102"/>
      <c r="F19" s="99">
        <v>3875</v>
      </c>
      <c r="G19" s="99"/>
      <c r="H19" s="99"/>
      <c r="I19" s="99"/>
      <c r="J19" s="99"/>
      <c r="K19" s="99"/>
      <c r="L19" s="99"/>
      <c r="M19" s="99">
        <v>29294</v>
      </c>
      <c r="N19" s="99"/>
      <c r="O19" s="99"/>
      <c r="P19" s="99"/>
      <c r="Q19" s="99"/>
      <c r="R19" s="99"/>
      <c r="S19" s="99"/>
      <c r="T19" s="99"/>
      <c r="U19" s="99">
        <v>36304</v>
      </c>
      <c r="V19" s="99"/>
      <c r="W19" s="99"/>
      <c r="X19" s="99"/>
      <c r="Y19" s="99"/>
      <c r="Z19" s="99"/>
      <c r="AA19" s="99"/>
      <c r="AB19" s="99">
        <v>37952</v>
      </c>
      <c r="AC19" s="99"/>
      <c r="AD19" s="99"/>
      <c r="AE19" s="99"/>
      <c r="AF19" s="99"/>
      <c r="AG19" s="99"/>
      <c r="AH19" s="99"/>
      <c r="AI19" s="99"/>
      <c r="AJ19" s="99"/>
      <c r="AK19" s="99">
        <v>40331</v>
      </c>
      <c r="AL19" s="99"/>
      <c r="AM19" s="99"/>
      <c r="AN19" s="99"/>
      <c r="AO19" s="99"/>
      <c r="AP19" s="99"/>
      <c r="AQ19" s="99"/>
      <c r="AR19" s="46">
        <f>(F18*F19+M18*M19+U18*U19+AB18*AB19+AK18*AK19)/AR18</f>
        <v>35402.011786824791</v>
      </c>
      <c r="AS19" s="99">
        <v>43749</v>
      </c>
      <c r="AT19" s="99"/>
      <c r="AU19" s="99"/>
      <c r="AV19" s="99"/>
      <c r="AW19" s="99"/>
      <c r="AX19" s="99"/>
      <c r="AY19" s="99"/>
      <c r="AZ19" s="99"/>
      <c r="BA19" s="99">
        <v>49716</v>
      </c>
      <c r="BB19" s="99"/>
      <c r="BC19" s="99"/>
      <c r="BD19" s="99"/>
      <c r="BE19" s="99"/>
      <c r="BF19" s="99"/>
      <c r="BG19" s="99"/>
      <c r="BH19" s="99"/>
      <c r="BI19" s="99">
        <v>55180</v>
      </c>
      <c r="BJ19" s="99"/>
      <c r="BK19" s="99"/>
      <c r="BL19" s="99"/>
      <c r="BM19" s="99"/>
      <c r="BN19" s="99"/>
      <c r="BO19" s="99"/>
      <c r="BP19" s="99"/>
      <c r="BQ19" s="99">
        <v>63823</v>
      </c>
      <c r="BR19" s="99"/>
      <c r="BS19" s="99"/>
      <c r="BT19" s="99"/>
      <c r="BU19" s="99"/>
      <c r="BV19" s="99">
        <v>64224</v>
      </c>
      <c r="BW19" s="99"/>
      <c r="BX19" s="99"/>
      <c r="BY19" s="99"/>
      <c r="BZ19" s="99"/>
      <c r="CA19" s="99"/>
      <c r="CB19" s="99"/>
      <c r="CC19" s="99">
        <v>51730</v>
      </c>
      <c r="CD19" s="99"/>
      <c r="CE19" s="99"/>
      <c r="CF19" s="102"/>
      <c r="CG19" s="102"/>
      <c r="CH19" s="102"/>
      <c r="CI19" s="102"/>
      <c r="CJ19" s="102"/>
      <c r="CK19" s="102"/>
      <c r="CL19" s="99">
        <v>49218</v>
      </c>
      <c r="CM19" s="99"/>
      <c r="CN19" s="99"/>
      <c r="CO19" s="99"/>
    </row>
    <row r="20" spans="2:93" x14ac:dyDescent="0.25">
      <c r="B20" s="103" t="s">
        <v>276</v>
      </c>
      <c r="C20" s="103"/>
      <c r="D20" s="103"/>
      <c r="E20" s="103"/>
      <c r="F20" s="104">
        <v>2</v>
      </c>
      <c r="G20" s="104"/>
      <c r="H20" s="104"/>
      <c r="I20" s="104"/>
      <c r="J20" s="104"/>
      <c r="K20" s="104"/>
      <c r="L20" s="104"/>
      <c r="M20" s="100">
        <v>6505</v>
      </c>
      <c r="N20" s="100"/>
      <c r="O20" s="100"/>
      <c r="P20" s="100"/>
      <c r="Q20" s="100"/>
      <c r="R20" s="100"/>
      <c r="S20" s="100"/>
      <c r="T20" s="100"/>
      <c r="U20" s="100">
        <v>5646</v>
      </c>
      <c r="V20" s="100"/>
      <c r="W20" s="100"/>
      <c r="X20" s="100"/>
      <c r="Y20" s="100"/>
      <c r="Z20" s="100"/>
      <c r="AA20" s="100"/>
      <c r="AB20" s="100">
        <v>5142</v>
      </c>
      <c r="AC20" s="100"/>
      <c r="AD20" s="100"/>
      <c r="AE20" s="100"/>
      <c r="AF20" s="100"/>
      <c r="AG20" s="100"/>
      <c r="AH20" s="100"/>
      <c r="AI20" s="100"/>
      <c r="AJ20" s="100"/>
      <c r="AK20" s="100">
        <v>4368</v>
      </c>
      <c r="AL20" s="100"/>
      <c r="AM20" s="100"/>
      <c r="AN20" s="100"/>
      <c r="AO20" s="100"/>
      <c r="AP20" s="100"/>
      <c r="AQ20" s="100"/>
      <c r="AR20" s="45">
        <f>SUM(F20:AQ20)</f>
        <v>21663</v>
      </c>
      <c r="AS20" s="100">
        <v>18462</v>
      </c>
      <c r="AT20" s="100"/>
      <c r="AU20" s="100"/>
      <c r="AV20" s="100"/>
      <c r="AW20" s="100"/>
      <c r="AX20" s="100"/>
      <c r="AY20" s="100"/>
      <c r="AZ20" s="100"/>
      <c r="BA20" s="100">
        <v>20414</v>
      </c>
      <c r="BB20" s="100"/>
      <c r="BC20" s="100"/>
      <c r="BD20" s="100"/>
      <c r="BE20" s="100"/>
      <c r="BF20" s="100"/>
      <c r="BG20" s="100"/>
      <c r="BH20" s="100"/>
      <c r="BI20" s="100">
        <v>18487</v>
      </c>
      <c r="BJ20" s="100"/>
      <c r="BK20" s="100"/>
      <c r="BL20" s="100"/>
      <c r="BM20" s="100"/>
      <c r="BN20" s="100"/>
      <c r="BO20" s="100"/>
      <c r="BP20" s="100"/>
      <c r="BQ20" s="100">
        <v>14333</v>
      </c>
      <c r="BR20" s="100"/>
      <c r="BS20" s="100"/>
      <c r="BT20" s="100"/>
      <c r="BU20" s="100"/>
      <c r="BV20" s="100">
        <v>14270</v>
      </c>
      <c r="BW20" s="100"/>
      <c r="BX20" s="100"/>
      <c r="BY20" s="100"/>
      <c r="BZ20" s="100"/>
      <c r="CA20" s="100"/>
      <c r="CB20" s="100"/>
      <c r="CC20" s="100">
        <v>3739</v>
      </c>
      <c r="CD20" s="100"/>
      <c r="CE20" s="100"/>
      <c r="CF20" s="104">
        <v>95</v>
      </c>
      <c r="CG20" s="104"/>
      <c r="CH20" s="104"/>
      <c r="CI20" s="104"/>
      <c r="CJ20" s="104"/>
      <c r="CK20" s="104"/>
      <c r="CL20" s="100">
        <v>111463</v>
      </c>
      <c r="CM20" s="100"/>
      <c r="CN20" s="100"/>
      <c r="CO20" s="100"/>
    </row>
    <row r="21" spans="2:93" x14ac:dyDescent="0.25">
      <c r="B21" s="102"/>
      <c r="C21" s="102"/>
      <c r="D21" s="102"/>
      <c r="E21" s="102"/>
      <c r="F21" s="99">
        <v>20587</v>
      </c>
      <c r="G21" s="99"/>
      <c r="H21" s="99"/>
      <c r="I21" s="99"/>
      <c r="J21" s="99"/>
      <c r="K21" s="99"/>
      <c r="L21" s="99"/>
      <c r="M21" s="99">
        <v>28114</v>
      </c>
      <c r="N21" s="99"/>
      <c r="O21" s="99"/>
      <c r="P21" s="99"/>
      <c r="Q21" s="99"/>
      <c r="R21" s="99"/>
      <c r="S21" s="99"/>
      <c r="T21" s="99"/>
      <c r="U21" s="99">
        <v>34737</v>
      </c>
      <c r="V21" s="99"/>
      <c r="W21" s="99"/>
      <c r="X21" s="99"/>
      <c r="Y21" s="99"/>
      <c r="Z21" s="99"/>
      <c r="AA21" s="99"/>
      <c r="AB21" s="99">
        <v>36237</v>
      </c>
      <c r="AC21" s="99"/>
      <c r="AD21" s="99"/>
      <c r="AE21" s="99"/>
      <c r="AF21" s="99"/>
      <c r="AG21" s="99"/>
      <c r="AH21" s="99"/>
      <c r="AI21" s="99"/>
      <c r="AJ21" s="99"/>
      <c r="AK21" s="99">
        <v>37310</v>
      </c>
      <c r="AL21" s="99"/>
      <c r="AM21" s="99"/>
      <c r="AN21" s="99"/>
      <c r="AO21" s="99"/>
      <c r="AP21" s="99"/>
      <c r="AQ21" s="99"/>
      <c r="AR21" s="46">
        <f>(F20*F21+M20*M21+U20*U21+AB20*AB21+AK20*AK21)/AR20</f>
        <v>33621.77814707104</v>
      </c>
      <c r="AS21" s="99">
        <v>41045</v>
      </c>
      <c r="AT21" s="99"/>
      <c r="AU21" s="99"/>
      <c r="AV21" s="99"/>
      <c r="AW21" s="99"/>
      <c r="AX21" s="99"/>
      <c r="AY21" s="99"/>
      <c r="AZ21" s="99"/>
      <c r="BA21" s="99">
        <v>45803</v>
      </c>
      <c r="BB21" s="99"/>
      <c r="BC21" s="99"/>
      <c r="BD21" s="99"/>
      <c r="BE21" s="99"/>
      <c r="BF21" s="99"/>
      <c r="BG21" s="99"/>
      <c r="BH21" s="99"/>
      <c r="BI21" s="99">
        <v>49202</v>
      </c>
      <c r="BJ21" s="99"/>
      <c r="BK21" s="99"/>
      <c r="BL21" s="99"/>
      <c r="BM21" s="99"/>
      <c r="BN21" s="99"/>
      <c r="BO21" s="99"/>
      <c r="BP21" s="99"/>
      <c r="BQ21" s="99">
        <v>56928</v>
      </c>
      <c r="BR21" s="99"/>
      <c r="BS21" s="99"/>
      <c r="BT21" s="99"/>
      <c r="BU21" s="99"/>
      <c r="BV21" s="99">
        <v>65595</v>
      </c>
      <c r="BW21" s="99"/>
      <c r="BX21" s="99"/>
      <c r="BY21" s="99"/>
      <c r="BZ21" s="99"/>
      <c r="CA21" s="99"/>
      <c r="CB21" s="99"/>
      <c r="CC21" s="99">
        <v>66484</v>
      </c>
      <c r="CD21" s="99"/>
      <c r="CE21" s="99"/>
      <c r="CF21" s="99">
        <v>58898</v>
      </c>
      <c r="CG21" s="99"/>
      <c r="CH21" s="99"/>
      <c r="CI21" s="99"/>
      <c r="CJ21" s="99"/>
      <c r="CK21" s="99"/>
      <c r="CL21" s="99">
        <v>47881</v>
      </c>
      <c r="CM21" s="99"/>
      <c r="CN21" s="99"/>
      <c r="CO21" s="99"/>
    </row>
    <row r="22" spans="2:93" x14ac:dyDescent="0.25">
      <c r="B22" s="103" t="s">
        <v>277</v>
      </c>
      <c r="C22" s="103"/>
      <c r="D22" s="103"/>
      <c r="E22" s="103"/>
      <c r="F22" s="104">
        <v>2</v>
      </c>
      <c r="G22" s="104"/>
      <c r="H22" s="104"/>
      <c r="I22" s="104"/>
      <c r="J22" s="104"/>
      <c r="K22" s="104"/>
      <c r="L22" s="104"/>
      <c r="M22" s="100">
        <v>4935</v>
      </c>
      <c r="N22" s="100"/>
      <c r="O22" s="100"/>
      <c r="P22" s="100"/>
      <c r="Q22" s="100"/>
      <c r="R22" s="100"/>
      <c r="S22" s="100"/>
      <c r="T22" s="100"/>
      <c r="U22" s="100">
        <v>4300</v>
      </c>
      <c r="V22" s="100"/>
      <c r="W22" s="100"/>
      <c r="X22" s="100"/>
      <c r="Y22" s="100"/>
      <c r="Z22" s="100"/>
      <c r="AA22" s="100"/>
      <c r="AB22" s="100">
        <v>3886</v>
      </c>
      <c r="AC22" s="100"/>
      <c r="AD22" s="100"/>
      <c r="AE22" s="100"/>
      <c r="AF22" s="100"/>
      <c r="AG22" s="100"/>
      <c r="AH22" s="100"/>
      <c r="AI22" s="100"/>
      <c r="AJ22" s="100"/>
      <c r="AK22" s="100">
        <v>3319</v>
      </c>
      <c r="AL22" s="100"/>
      <c r="AM22" s="100"/>
      <c r="AN22" s="100"/>
      <c r="AO22" s="100"/>
      <c r="AP22" s="100"/>
      <c r="AQ22" s="100"/>
      <c r="AR22" s="45">
        <f>SUM(F22:AQ22)</f>
        <v>16442</v>
      </c>
      <c r="AS22" s="100">
        <v>14198</v>
      </c>
      <c r="AT22" s="100"/>
      <c r="AU22" s="100"/>
      <c r="AV22" s="100"/>
      <c r="AW22" s="100"/>
      <c r="AX22" s="100"/>
      <c r="AY22" s="100"/>
      <c r="AZ22" s="100"/>
      <c r="BA22" s="100">
        <v>16536</v>
      </c>
      <c r="BB22" s="100"/>
      <c r="BC22" s="100"/>
      <c r="BD22" s="100"/>
      <c r="BE22" s="100"/>
      <c r="BF22" s="100"/>
      <c r="BG22" s="100"/>
      <c r="BH22" s="100"/>
      <c r="BI22" s="100">
        <v>17426</v>
      </c>
      <c r="BJ22" s="100"/>
      <c r="BK22" s="100"/>
      <c r="BL22" s="100"/>
      <c r="BM22" s="100"/>
      <c r="BN22" s="100"/>
      <c r="BO22" s="100"/>
      <c r="BP22" s="100"/>
      <c r="BQ22" s="100">
        <v>14043</v>
      </c>
      <c r="BR22" s="100"/>
      <c r="BS22" s="100"/>
      <c r="BT22" s="100"/>
      <c r="BU22" s="100"/>
      <c r="BV22" s="100">
        <v>8636</v>
      </c>
      <c r="BW22" s="100"/>
      <c r="BX22" s="100"/>
      <c r="BY22" s="100"/>
      <c r="BZ22" s="100"/>
      <c r="CA22" s="100"/>
      <c r="CB22" s="100"/>
      <c r="CC22" s="100">
        <v>7055</v>
      </c>
      <c r="CD22" s="100"/>
      <c r="CE22" s="100"/>
      <c r="CF22" s="100">
        <v>2024</v>
      </c>
      <c r="CG22" s="100"/>
      <c r="CH22" s="100"/>
      <c r="CI22" s="100"/>
      <c r="CJ22" s="100"/>
      <c r="CK22" s="100"/>
      <c r="CL22" s="100">
        <v>96360</v>
      </c>
      <c r="CM22" s="100"/>
      <c r="CN22" s="100"/>
      <c r="CO22" s="100"/>
    </row>
    <row r="23" spans="2:93" x14ac:dyDescent="0.25">
      <c r="B23" s="102"/>
      <c r="C23" s="102"/>
      <c r="D23" s="102"/>
      <c r="E23" s="102"/>
      <c r="F23" s="99">
        <v>10015</v>
      </c>
      <c r="G23" s="99"/>
      <c r="H23" s="99"/>
      <c r="I23" s="99"/>
      <c r="J23" s="99"/>
      <c r="K23" s="99"/>
      <c r="L23" s="99"/>
      <c r="M23" s="99">
        <v>27293</v>
      </c>
      <c r="N23" s="99"/>
      <c r="O23" s="99"/>
      <c r="P23" s="99"/>
      <c r="Q23" s="99"/>
      <c r="R23" s="99"/>
      <c r="S23" s="99"/>
      <c r="T23" s="99"/>
      <c r="U23" s="99">
        <v>33485</v>
      </c>
      <c r="V23" s="99"/>
      <c r="W23" s="99"/>
      <c r="X23" s="99"/>
      <c r="Y23" s="99"/>
      <c r="Z23" s="99"/>
      <c r="AA23" s="99"/>
      <c r="AB23" s="99">
        <v>36275</v>
      </c>
      <c r="AC23" s="99"/>
      <c r="AD23" s="99"/>
      <c r="AE23" s="99"/>
      <c r="AF23" s="99"/>
      <c r="AG23" s="99"/>
      <c r="AH23" s="99"/>
      <c r="AI23" s="99"/>
      <c r="AJ23" s="99"/>
      <c r="AK23" s="99">
        <v>36182</v>
      </c>
      <c r="AL23" s="99"/>
      <c r="AM23" s="99"/>
      <c r="AN23" s="99"/>
      <c r="AO23" s="99"/>
      <c r="AP23" s="99"/>
      <c r="AQ23" s="99"/>
      <c r="AR23" s="46">
        <f>(F22*F23+M22*M23+U22*U23+AB22*AB23+AK22*AK23)/AR22</f>
        <v>32827.4658192434</v>
      </c>
      <c r="AS23" s="99">
        <v>40442</v>
      </c>
      <c r="AT23" s="99"/>
      <c r="AU23" s="99"/>
      <c r="AV23" s="99"/>
      <c r="AW23" s="99"/>
      <c r="AX23" s="99"/>
      <c r="AY23" s="99"/>
      <c r="AZ23" s="99"/>
      <c r="BA23" s="99">
        <v>44852</v>
      </c>
      <c r="BB23" s="99"/>
      <c r="BC23" s="99"/>
      <c r="BD23" s="99"/>
      <c r="BE23" s="99"/>
      <c r="BF23" s="99"/>
      <c r="BG23" s="99"/>
      <c r="BH23" s="99"/>
      <c r="BI23" s="99">
        <v>47115</v>
      </c>
      <c r="BJ23" s="99"/>
      <c r="BK23" s="99"/>
      <c r="BL23" s="99"/>
      <c r="BM23" s="99"/>
      <c r="BN23" s="99"/>
      <c r="BO23" s="99"/>
      <c r="BP23" s="99"/>
      <c r="BQ23" s="99">
        <v>52342</v>
      </c>
      <c r="BR23" s="99"/>
      <c r="BS23" s="99"/>
      <c r="BT23" s="99"/>
      <c r="BU23" s="99"/>
      <c r="BV23" s="99">
        <v>60081</v>
      </c>
      <c r="BW23" s="99"/>
      <c r="BX23" s="99"/>
      <c r="BY23" s="99"/>
      <c r="BZ23" s="99"/>
      <c r="CA23" s="99"/>
      <c r="CB23" s="99"/>
      <c r="CC23" s="99">
        <v>69459</v>
      </c>
      <c r="CD23" s="99"/>
      <c r="CE23" s="99"/>
      <c r="CF23" s="99">
        <v>70856</v>
      </c>
      <c r="CG23" s="99"/>
      <c r="CH23" s="99"/>
      <c r="CI23" s="99"/>
      <c r="CJ23" s="99"/>
      <c r="CK23" s="99"/>
      <c r="CL23" s="99">
        <v>47364</v>
      </c>
      <c r="CM23" s="99"/>
      <c r="CN23" s="99"/>
      <c r="CO23" s="99"/>
    </row>
    <row r="24" spans="2:93" x14ac:dyDescent="0.25">
      <c r="B24" s="103" t="s">
        <v>278</v>
      </c>
      <c r="C24" s="103"/>
      <c r="D24" s="103"/>
      <c r="E24" s="103"/>
      <c r="F24" s="102"/>
      <c r="G24" s="102"/>
      <c r="H24" s="102"/>
      <c r="I24" s="102"/>
      <c r="J24" s="102"/>
      <c r="K24" s="102"/>
      <c r="L24" s="102"/>
      <c r="M24" s="100">
        <v>2662</v>
      </c>
      <c r="N24" s="100"/>
      <c r="O24" s="100"/>
      <c r="P24" s="100"/>
      <c r="Q24" s="100"/>
      <c r="R24" s="100"/>
      <c r="S24" s="100"/>
      <c r="T24" s="100"/>
      <c r="U24" s="100">
        <v>2510</v>
      </c>
      <c r="V24" s="100"/>
      <c r="W24" s="100"/>
      <c r="X24" s="100"/>
      <c r="Y24" s="100"/>
      <c r="Z24" s="100"/>
      <c r="AA24" s="100"/>
      <c r="AB24" s="100">
        <v>2398</v>
      </c>
      <c r="AC24" s="100"/>
      <c r="AD24" s="100"/>
      <c r="AE24" s="100"/>
      <c r="AF24" s="100"/>
      <c r="AG24" s="100"/>
      <c r="AH24" s="100"/>
      <c r="AI24" s="100"/>
      <c r="AJ24" s="100"/>
      <c r="AK24" s="100">
        <v>2173</v>
      </c>
      <c r="AL24" s="100"/>
      <c r="AM24" s="100"/>
      <c r="AN24" s="100"/>
      <c r="AO24" s="100"/>
      <c r="AP24" s="100"/>
      <c r="AQ24" s="100"/>
      <c r="AR24" s="45">
        <f>SUM(F24:AQ24)</f>
        <v>9743</v>
      </c>
      <c r="AS24" s="100">
        <v>9114</v>
      </c>
      <c r="AT24" s="100"/>
      <c r="AU24" s="100"/>
      <c r="AV24" s="100"/>
      <c r="AW24" s="100"/>
      <c r="AX24" s="100"/>
      <c r="AY24" s="100"/>
      <c r="AZ24" s="100"/>
      <c r="BA24" s="100">
        <v>11053</v>
      </c>
      <c r="BB24" s="100"/>
      <c r="BC24" s="100"/>
      <c r="BD24" s="100"/>
      <c r="BE24" s="100"/>
      <c r="BF24" s="100"/>
      <c r="BG24" s="100"/>
      <c r="BH24" s="100"/>
      <c r="BI24" s="100">
        <v>11823</v>
      </c>
      <c r="BJ24" s="100"/>
      <c r="BK24" s="100"/>
      <c r="BL24" s="100"/>
      <c r="BM24" s="100"/>
      <c r="BN24" s="100"/>
      <c r="BO24" s="100"/>
      <c r="BP24" s="100"/>
      <c r="BQ24" s="100">
        <v>8594</v>
      </c>
      <c r="BR24" s="100"/>
      <c r="BS24" s="100"/>
      <c r="BT24" s="100"/>
      <c r="BU24" s="100"/>
      <c r="BV24" s="100">
        <v>5933</v>
      </c>
      <c r="BW24" s="100"/>
      <c r="BX24" s="100"/>
      <c r="BY24" s="100"/>
      <c r="BZ24" s="100"/>
      <c r="CA24" s="100"/>
      <c r="CB24" s="100"/>
      <c r="CC24" s="100">
        <v>3016</v>
      </c>
      <c r="CD24" s="100"/>
      <c r="CE24" s="100"/>
      <c r="CF24" s="100">
        <v>3037</v>
      </c>
      <c r="CG24" s="100"/>
      <c r="CH24" s="100"/>
      <c r="CI24" s="100"/>
      <c r="CJ24" s="100"/>
      <c r="CK24" s="100"/>
      <c r="CL24" s="100">
        <v>62313</v>
      </c>
      <c r="CM24" s="100"/>
      <c r="CN24" s="100"/>
      <c r="CO24" s="100"/>
    </row>
    <row r="25" spans="2:93" x14ac:dyDescent="0.2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99">
        <v>26546</v>
      </c>
      <c r="N25" s="99"/>
      <c r="O25" s="99"/>
      <c r="P25" s="99"/>
      <c r="Q25" s="99"/>
      <c r="R25" s="99"/>
      <c r="S25" s="99"/>
      <c r="T25" s="99"/>
      <c r="U25" s="99">
        <v>33290</v>
      </c>
      <c r="V25" s="99"/>
      <c r="W25" s="99"/>
      <c r="X25" s="99"/>
      <c r="Y25" s="99"/>
      <c r="Z25" s="99"/>
      <c r="AA25" s="99"/>
      <c r="AB25" s="99">
        <v>34015</v>
      </c>
      <c r="AC25" s="99"/>
      <c r="AD25" s="99"/>
      <c r="AE25" s="99"/>
      <c r="AF25" s="99"/>
      <c r="AG25" s="99"/>
      <c r="AH25" s="99"/>
      <c r="AI25" s="99"/>
      <c r="AJ25" s="99"/>
      <c r="AK25" s="99">
        <v>35249</v>
      </c>
      <c r="AL25" s="99"/>
      <c r="AM25" s="99"/>
      <c r="AN25" s="99"/>
      <c r="AO25" s="99"/>
      <c r="AP25" s="99"/>
      <c r="AQ25" s="99"/>
      <c r="AR25" s="46">
        <f>(F24*F25+M24*M25+U24*U25+AB24*AB25+AK24*AK25)/AR24</f>
        <v>32062.752642923126</v>
      </c>
      <c r="AS25" s="99">
        <v>39952</v>
      </c>
      <c r="AT25" s="99"/>
      <c r="AU25" s="99"/>
      <c r="AV25" s="99"/>
      <c r="AW25" s="99"/>
      <c r="AX25" s="99"/>
      <c r="AY25" s="99"/>
      <c r="AZ25" s="99"/>
      <c r="BA25" s="99">
        <v>44406</v>
      </c>
      <c r="BB25" s="99"/>
      <c r="BC25" s="99"/>
      <c r="BD25" s="99"/>
      <c r="BE25" s="99"/>
      <c r="BF25" s="99"/>
      <c r="BG25" s="99"/>
      <c r="BH25" s="99"/>
      <c r="BI25" s="99">
        <v>47050</v>
      </c>
      <c r="BJ25" s="99"/>
      <c r="BK25" s="99"/>
      <c r="BL25" s="99"/>
      <c r="BM25" s="99"/>
      <c r="BN25" s="99"/>
      <c r="BO25" s="99"/>
      <c r="BP25" s="99"/>
      <c r="BQ25" s="99">
        <v>50539</v>
      </c>
      <c r="BR25" s="99"/>
      <c r="BS25" s="99"/>
      <c r="BT25" s="99"/>
      <c r="BU25" s="99"/>
      <c r="BV25" s="99">
        <v>55740</v>
      </c>
      <c r="BW25" s="99"/>
      <c r="BX25" s="99"/>
      <c r="BY25" s="99"/>
      <c r="BZ25" s="99"/>
      <c r="CA25" s="99"/>
      <c r="CB25" s="99"/>
      <c r="CC25" s="99">
        <v>63744</v>
      </c>
      <c r="CD25" s="99"/>
      <c r="CE25" s="99"/>
      <c r="CF25" s="99">
        <v>74269</v>
      </c>
      <c r="CG25" s="99"/>
      <c r="CH25" s="99"/>
      <c r="CI25" s="99"/>
      <c r="CJ25" s="99"/>
      <c r="CK25" s="99"/>
      <c r="CL25" s="99">
        <v>46643</v>
      </c>
      <c r="CM25" s="99"/>
      <c r="CN25" s="99"/>
      <c r="CO25" s="99"/>
    </row>
    <row r="26" spans="2:93" x14ac:dyDescent="0.25">
      <c r="B26" s="103" t="s">
        <v>279</v>
      </c>
      <c r="C26" s="103"/>
      <c r="D26" s="103"/>
      <c r="E26" s="103"/>
      <c r="F26" s="102"/>
      <c r="G26" s="102"/>
      <c r="H26" s="102"/>
      <c r="I26" s="102"/>
      <c r="J26" s="102"/>
      <c r="K26" s="102"/>
      <c r="L26" s="102"/>
      <c r="M26" s="100">
        <v>1750</v>
      </c>
      <c r="N26" s="100"/>
      <c r="O26" s="100"/>
      <c r="P26" s="100"/>
      <c r="Q26" s="100"/>
      <c r="R26" s="100"/>
      <c r="S26" s="100"/>
      <c r="T26" s="100"/>
      <c r="U26" s="100">
        <v>1577</v>
      </c>
      <c r="V26" s="100"/>
      <c r="W26" s="100"/>
      <c r="X26" s="100"/>
      <c r="Y26" s="100"/>
      <c r="Z26" s="100"/>
      <c r="AA26" s="100"/>
      <c r="AB26" s="100">
        <v>1465</v>
      </c>
      <c r="AC26" s="100"/>
      <c r="AD26" s="100"/>
      <c r="AE26" s="100"/>
      <c r="AF26" s="100"/>
      <c r="AG26" s="100"/>
      <c r="AH26" s="100"/>
      <c r="AI26" s="100"/>
      <c r="AJ26" s="100"/>
      <c r="AK26" s="100">
        <v>1460</v>
      </c>
      <c r="AL26" s="100"/>
      <c r="AM26" s="100"/>
      <c r="AN26" s="100"/>
      <c r="AO26" s="100"/>
      <c r="AP26" s="100"/>
      <c r="AQ26" s="100"/>
      <c r="AR26" s="45">
        <f>SUM(F26:AQ26)</f>
        <v>6252</v>
      </c>
      <c r="AS26" s="100">
        <v>5807</v>
      </c>
      <c r="AT26" s="100"/>
      <c r="AU26" s="100"/>
      <c r="AV26" s="100"/>
      <c r="AW26" s="100"/>
      <c r="AX26" s="100"/>
      <c r="AY26" s="100"/>
      <c r="AZ26" s="100"/>
      <c r="BA26" s="100">
        <v>6185</v>
      </c>
      <c r="BB26" s="100"/>
      <c r="BC26" s="100"/>
      <c r="BD26" s="100"/>
      <c r="BE26" s="100"/>
      <c r="BF26" s="100"/>
      <c r="BG26" s="100"/>
      <c r="BH26" s="100"/>
      <c r="BI26" s="100">
        <v>5083</v>
      </c>
      <c r="BJ26" s="100"/>
      <c r="BK26" s="100"/>
      <c r="BL26" s="100"/>
      <c r="BM26" s="100"/>
      <c r="BN26" s="100"/>
      <c r="BO26" s="100"/>
      <c r="BP26" s="100"/>
      <c r="BQ26" s="100">
        <v>3831</v>
      </c>
      <c r="BR26" s="100"/>
      <c r="BS26" s="100"/>
      <c r="BT26" s="100"/>
      <c r="BU26" s="100"/>
      <c r="BV26" s="100">
        <v>2993</v>
      </c>
      <c r="BW26" s="100"/>
      <c r="BX26" s="100"/>
      <c r="BY26" s="100"/>
      <c r="BZ26" s="100"/>
      <c r="CA26" s="100"/>
      <c r="CB26" s="100"/>
      <c r="CC26" s="100">
        <v>1715</v>
      </c>
      <c r="CD26" s="100"/>
      <c r="CE26" s="100"/>
      <c r="CF26" s="100">
        <v>1626</v>
      </c>
      <c r="CG26" s="100"/>
      <c r="CH26" s="100"/>
      <c r="CI26" s="100"/>
      <c r="CJ26" s="100"/>
      <c r="CK26" s="100"/>
      <c r="CL26" s="100">
        <v>33492</v>
      </c>
      <c r="CM26" s="100"/>
      <c r="CN26" s="100"/>
      <c r="CO26" s="100"/>
    </row>
    <row r="27" spans="2:93" x14ac:dyDescent="0.2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99">
        <v>20639</v>
      </c>
      <c r="N27" s="99"/>
      <c r="O27" s="99"/>
      <c r="P27" s="99"/>
      <c r="Q27" s="99"/>
      <c r="R27" s="99"/>
      <c r="S27" s="99"/>
      <c r="T27" s="99"/>
      <c r="U27" s="99">
        <v>25058</v>
      </c>
      <c r="V27" s="99"/>
      <c r="W27" s="99"/>
      <c r="X27" s="99"/>
      <c r="Y27" s="99"/>
      <c r="Z27" s="99"/>
      <c r="AA27" s="99"/>
      <c r="AB27" s="99">
        <v>27989</v>
      </c>
      <c r="AC27" s="99"/>
      <c r="AD27" s="99"/>
      <c r="AE27" s="99"/>
      <c r="AF27" s="99"/>
      <c r="AG27" s="99"/>
      <c r="AH27" s="99"/>
      <c r="AI27" s="99"/>
      <c r="AJ27" s="99"/>
      <c r="AK27" s="99">
        <v>28189</v>
      </c>
      <c r="AL27" s="99"/>
      <c r="AM27" s="99"/>
      <c r="AN27" s="99"/>
      <c r="AO27" s="99"/>
      <c r="AP27" s="99"/>
      <c r="AQ27" s="99"/>
      <c r="AR27" s="46">
        <f>(F26*F27+M26*M27+U26*U27+AB26*AB27+AK26*AK27)/AR26</f>
        <v>25239.050063979528</v>
      </c>
      <c r="AS27" s="99">
        <v>34438</v>
      </c>
      <c r="AT27" s="99"/>
      <c r="AU27" s="99"/>
      <c r="AV27" s="99"/>
      <c r="AW27" s="99"/>
      <c r="AX27" s="99"/>
      <c r="AY27" s="99"/>
      <c r="AZ27" s="99"/>
      <c r="BA27" s="99">
        <v>41475</v>
      </c>
      <c r="BB27" s="99"/>
      <c r="BC27" s="99"/>
      <c r="BD27" s="99"/>
      <c r="BE27" s="99"/>
      <c r="BF27" s="99"/>
      <c r="BG27" s="99"/>
      <c r="BH27" s="99"/>
      <c r="BI27" s="99">
        <v>44418</v>
      </c>
      <c r="BJ27" s="99"/>
      <c r="BK27" s="99"/>
      <c r="BL27" s="99"/>
      <c r="BM27" s="99"/>
      <c r="BN27" s="99"/>
      <c r="BO27" s="99"/>
      <c r="BP27" s="99"/>
      <c r="BQ27" s="99">
        <v>48137</v>
      </c>
      <c r="BR27" s="99"/>
      <c r="BS27" s="99"/>
      <c r="BT27" s="99"/>
      <c r="BU27" s="99"/>
      <c r="BV27" s="99">
        <v>52859</v>
      </c>
      <c r="BW27" s="99"/>
      <c r="BX27" s="99"/>
      <c r="BY27" s="99"/>
      <c r="BZ27" s="99"/>
      <c r="CA27" s="99"/>
      <c r="CB27" s="99"/>
      <c r="CC27" s="99">
        <v>55669</v>
      </c>
      <c r="CD27" s="99"/>
      <c r="CE27" s="99"/>
      <c r="CF27" s="99">
        <v>70512</v>
      </c>
      <c r="CG27" s="99"/>
      <c r="CH27" s="99"/>
      <c r="CI27" s="99"/>
      <c r="CJ27" s="99"/>
      <c r="CK27" s="99"/>
      <c r="CL27" s="99">
        <v>41587</v>
      </c>
      <c r="CM27" s="99"/>
      <c r="CN27" s="99"/>
      <c r="CO27" s="99"/>
    </row>
    <row r="28" spans="2:93" x14ac:dyDescent="0.25">
      <c r="B28" s="103" t="s">
        <v>269</v>
      </c>
      <c r="C28" s="103"/>
      <c r="D28" s="103"/>
      <c r="E28" s="103"/>
      <c r="F28" s="104">
        <v>24</v>
      </c>
      <c r="G28" s="104"/>
      <c r="H28" s="104"/>
      <c r="I28" s="104"/>
      <c r="J28" s="104"/>
      <c r="K28" s="104"/>
      <c r="L28" s="104"/>
      <c r="M28" s="100">
        <v>92816</v>
      </c>
      <c r="N28" s="100"/>
      <c r="O28" s="100"/>
      <c r="P28" s="100"/>
      <c r="Q28" s="100"/>
      <c r="R28" s="100"/>
      <c r="S28" s="100"/>
      <c r="T28" s="100"/>
      <c r="U28" s="100">
        <v>76765</v>
      </c>
      <c r="V28" s="100"/>
      <c r="W28" s="100"/>
      <c r="X28" s="100"/>
      <c r="Y28" s="100"/>
      <c r="Z28" s="100"/>
      <c r="AA28" s="100"/>
      <c r="AB28" s="100">
        <v>64738</v>
      </c>
      <c r="AC28" s="100"/>
      <c r="AD28" s="100"/>
      <c r="AE28" s="100"/>
      <c r="AF28" s="100"/>
      <c r="AG28" s="100"/>
      <c r="AH28" s="100"/>
      <c r="AI28" s="100"/>
      <c r="AJ28" s="100"/>
      <c r="AK28" s="100">
        <v>52011</v>
      </c>
      <c r="AL28" s="100"/>
      <c r="AM28" s="100"/>
      <c r="AN28" s="100"/>
      <c r="AO28" s="100"/>
      <c r="AP28" s="100"/>
      <c r="AQ28" s="100"/>
      <c r="AR28" s="45">
        <f>SUM(F28:AQ28)</f>
        <v>286354</v>
      </c>
      <c r="AS28" s="100">
        <v>178988</v>
      </c>
      <c r="AT28" s="100"/>
      <c r="AU28" s="100"/>
      <c r="AV28" s="100"/>
      <c r="AW28" s="100"/>
      <c r="AX28" s="100"/>
      <c r="AY28" s="100"/>
      <c r="AZ28" s="100"/>
      <c r="BA28" s="100">
        <v>147976</v>
      </c>
      <c r="BB28" s="100"/>
      <c r="BC28" s="100"/>
      <c r="BD28" s="100"/>
      <c r="BE28" s="100"/>
      <c r="BF28" s="100"/>
      <c r="BG28" s="100"/>
      <c r="BH28" s="100"/>
      <c r="BI28" s="100">
        <v>108133</v>
      </c>
      <c r="BJ28" s="100"/>
      <c r="BK28" s="100"/>
      <c r="BL28" s="100"/>
      <c r="BM28" s="100"/>
      <c r="BN28" s="100"/>
      <c r="BO28" s="100"/>
      <c r="BP28" s="100"/>
      <c r="BQ28" s="100">
        <v>66687</v>
      </c>
      <c r="BR28" s="100"/>
      <c r="BS28" s="100"/>
      <c r="BT28" s="100"/>
      <c r="BU28" s="100"/>
      <c r="BV28" s="100">
        <v>37093</v>
      </c>
      <c r="BW28" s="100"/>
      <c r="BX28" s="100"/>
      <c r="BY28" s="100"/>
      <c r="BZ28" s="100"/>
      <c r="CA28" s="100"/>
      <c r="CB28" s="100"/>
      <c r="CC28" s="100">
        <v>15618</v>
      </c>
      <c r="CD28" s="100"/>
      <c r="CE28" s="100"/>
      <c r="CF28" s="100">
        <v>6782</v>
      </c>
      <c r="CG28" s="100"/>
      <c r="CH28" s="100"/>
      <c r="CI28" s="100"/>
      <c r="CJ28" s="100"/>
      <c r="CK28" s="100"/>
      <c r="CL28" s="100">
        <v>847631</v>
      </c>
      <c r="CM28" s="100"/>
      <c r="CN28" s="100"/>
      <c r="CO28" s="100"/>
    </row>
    <row r="29" spans="2:93" x14ac:dyDescent="0.25">
      <c r="B29" s="101"/>
      <c r="C29" s="101"/>
      <c r="D29" s="101"/>
      <c r="E29" s="101"/>
      <c r="F29" s="99">
        <v>7693</v>
      </c>
      <c r="G29" s="99"/>
      <c r="H29" s="99"/>
      <c r="I29" s="99"/>
      <c r="J29" s="99"/>
      <c r="K29" s="99"/>
      <c r="L29" s="99"/>
      <c r="M29" s="99">
        <v>26731</v>
      </c>
      <c r="N29" s="99"/>
      <c r="O29" s="99"/>
      <c r="P29" s="99"/>
      <c r="Q29" s="99"/>
      <c r="R29" s="99"/>
      <c r="S29" s="99"/>
      <c r="T29" s="99"/>
      <c r="U29" s="99">
        <v>35507</v>
      </c>
      <c r="V29" s="99"/>
      <c r="W29" s="99"/>
      <c r="X29" s="99"/>
      <c r="Y29" s="99"/>
      <c r="Z29" s="99"/>
      <c r="AA29" s="99"/>
      <c r="AB29" s="99">
        <v>39487</v>
      </c>
      <c r="AC29" s="99"/>
      <c r="AD29" s="99"/>
      <c r="AE29" s="99"/>
      <c r="AF29" s="99"/>
      <c r="AG29" s="99"/>
      <c r="AH29" s="99"/>
      <c r="AI29" s="99"/>
      <c r="AJ29" s="99"/>
      <c r="AK29" s="99">
        <v>41683</v>
      </c>
      <c r="AL29" s="99"/>
      <c r="AM29" s="99"/>
      <c r="AN29" s="99"/>
      <c r="AO29" s="99"/>
      <c r="AP29" s="99"/>
      <c r="AQ29" s="99"/>
      <c r="AR29" s="46">
        <f>(F28*F29+M28*M29+U28*U29+AB28*AB29+AK28*AK29)/AR28</f>
        <v>34681.645452831108</v>
      </c>
      <c r="AS29" s="99">
        <v>45593</v>
      </c>
      <c r="AT29" s="99"/>
      <c r="AU29" s="99"/>
      <c r="AV29" s="99"/>
      <c r="AW29" s="99"/>
      <c r="AX29" s="99"/>
      <c r="AY29" s="99"/>
      <c r="AZ29" s="99"/>
      <c r="BA29" s="99">
        <v>49821</v>
      </c>
      <c r="BB29" s="99"/>
      <c r="BC29" s="99"/>
      <c r="BD29" s="99"/>
      <c r="BE29" s="99"/>
      <c r="BF29" s="99"/>
      <c r="BG29" s="99"/>
      <c r="BH29" s="99"/>
      <c r="BI29" s="99">
        <v>52635</v>
      </c>
      <c r="BJ29" s="99"/>
      <c r="BK29" s="99"/>
      <c r="BL29" s="99"/>
      <c r="BM29" s="99"/>
      <c r="BN29" s="99"/>
      <c r="BO29" s="99"/>
      <c r="BP29" s="99"/>
      <c r="BQ29" s="99">
        <v>57131</v>
      </c>
      <c r="BR29" s="99"/>
      <c r="BS29" s="99"/>
      <c r="BT29" s="99"/>
      <c r="BU29" s="99"/>
      <c r="BV29" s="99">
        <v>61481</v>
      </c>
      <c r="BW29" s="99"/>
      <c r="BX29" s="99"/>
      <c r="BY29" s="99"/>
      <c r="BZ29" s="99"/>
      <c r="CA29" s="99"/>
      <c r="CB29" s="99"/>
      <c r="CC29" s="99">
        <v>66023</v>
      </c>
      <c r="CD29" s="99"/>
      <c r="CE29" s="99"/>
      <c r="CF29" s="99">
        <v>72135</v>
      </c>
      <c r="CG29" s="99"/>
      <c r="CH29" s="99"/>
      <c r="CI29" s="99"/>
      <c r="CJ29" s="99"/>
      <c r="CK29" s="99"/>
      <c r="CL29" s="99">
        <v>46343</v>
      </c>
      <c r="CM29" s="99"/>
      <c r="CN29" s="99"/>
      <c r="CO29" s="99"/>
    </row>
    <row r="30" spans="2:93" x14ac:dyDescent="0.25">
      <c r="B30" s="38" t="s">
        <v>280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</row>
    <row r="31" spans="2:93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2:93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</sheetData>
  <mergeCells count="337">
    <mergeCell ref="CL8:CO8"/>
    <mergeCell ref="CF5:CK5"/>
    <mergeCell ref="CL5:CO5"/>
    <mergeCell ref="B6:E6"/>
    <mergeCell ref="F6:L6"/>
    <mergeCell ref="M6:T6"/>
    <mergeCell ref="U6:AA6"/>
    <mergeCell ref="AB6:AJ6"/>
    <mergeCell ref="AK6:AQ6"/>
    <mergeCell ref="AS6:AZ6"/>
    <mergeCell ref="BA6:BH6"/>
    <mergeCell ref="AS5:AZ5"/>
    <mergeCell ref="BA5:BH5"/>
    <mergeCell ref="BI5:BP5"/>
    <mergeCell ref="BQ5:BU5"/>
    <mergeCell ref="BV5:CB5"/>
    <mergeCell ref="CC5:CE5"/>
    <mergeCell ref="B5:E5"/>
    <mergeCell ref="F5:L5"/>
    <mergeCell ref="M5:T5"/>
    <mergeCell ref="U5:AA5"/>
    <mergeCell ref="AB5:AJ5"/>
    <mergeCell ref="AK5:AQ5"/>
    <mergeCell ref="BI6:BP6"/>
    <mergeCell ref="CL6:CO6"/>
    <mergeCell ref="B9:E9"/>
    <mergeCell ref="F9:L9"/>
    <mergeCell ref="M9:T9"/>
    <mergeCell ref="U9:AA9"/>
    <mergeCell ref="AB9:AJ9"/>
    <mergeCell ref="CC9:CE9"/>
    <mergeCell ref="CF9:CK9"/>
    <mergeCell ref="CL9:CO9"/>
    <mergeCell ref="BA9:BH9"/>
    <mergeCell ref="BI9:BP9"/>
    <mergeCell ref="BQ9:BU9"/>
    <mergeCell ref="BV9:CB9"/>
    <mergeCell ref="B7:CO7"/>
    <mergeCell ref="B8:E8"/>
    <mergeCell ref="F8:L8"/>
    <mergeCell ref="M8:T8"/>
    <mergeCell ref="U8:AA8"/>
    <mergeCell ref="AB8:AJ8"/>
    <mergeCell ref="AK8:AQ8"/>
    <mergeCell ref="AS8:AZ8"/>
    <mergeCell ref="BA8:BH8"/>
    <mergeCell ref="BI8:BP8"/>
    <mergeCell ref="BQ8:BU8"/>
    <mergeCell ref="U10:AA10"/>
    <mergeCell ref="AB10:AJ10"/>
    <mergeCell ref="AK10:AQ10"/>
    <mergeCell ref="AS10:AZ10"/>
    <mergeCell ref="AK9:AQ9"/>
    <mergeCell ref="AS9:AZ9"/>
    <mergeCell ref="BV6:CB6"/>
    <mergeCell ref="CC6:CE6"/>
    <mergeCell ref="CF6:CK6"/>
    <mergeCell ref="BV8:CB8"/>
    <mergeCell ref="CC8:CE8"/>
    <mergeCell ref="CF8:CK8"/>
    <mergeCell ref="BQ6:BU6"/>
    <mergeCell ref="CL10:CO10"/>
    <mergeCell ref="BA10:BH10"/>
    <mergeCell ref="BI10:BP10"/>
    <mergeCell ref="B11:E11"/>
    <mergeCell ref="F11:L11"/>
    <mergeCell ref="M11:T11"/>
    <mergeCell ref="U11:AA11"/>
    <mergeCell ref="AB11:AJ11"/>
    <mergeCell ref="AK11:AQ11"/>
    <mergeCell ref="AS11:AZ11"/>
    <mergeCell ref="BA11:BH11"/>
    <mergeCell ref="BI11:BP11"/>
    <mergeCell ref="BQ10:BU10"/>
    <mergeCell ref="BV10:CB10"/>
    <mergeCell ref="CC10:CE10"/>
    <mergeCell ref="CF10:CK10"/>
    <mergeCell ref="BQ11:BU11"/>
    <mergeCell ref="BV11:CB11"/>
    <mergeCell ref="CC11:CE11"/>
    <mergeCell ref="CF11:CK11"/>
    <mergeCell ref="CL11:CO11"/>
    <mergeCell ref="B10:E10"/>
    <mergeCell ref="F10:L10"/>
    <mergeCell ref="M10:T10"/>
    <mergeCell ref="B12:E12"/>
    <mergeCell ref="F12:L12"/>
    <mergeCell ref="M12:T12"/>
    <mergeCell ref="U12:AA12"/>
    <mergeCell ref="AB12:AJ12"/>
    <mergeCell ref="CC12:CE12"/>
    <mergeCell ref="CF12:CK12"/>
    <mergeCell ref="CL12:CO12"/>
    <mergeCell ref="B13:E13"/>
    <mergeCell ref="F13:L13"/>
    <mergeCell ref="M13:T13"/>
    <mergeCell ref="U13:AA13"/>
    <mergeCell ref="AB13:AJ13"/>
    <mergeCell ref="AK13:AQ13"/>
    <mergeCell ref="AS13:AZ13"/>
    <mergeCell ref="AK12:AQ12"/>
    <mergeCell ref="AS12:AZ12"/>
    <mergeCell ref="BA12:BH12"/>
    <mergeCell ref="BI12:BP12"/>
    <mergeCell ref="BQ12:BU12"/>
    <mergeCell ref="BV12:CB12"/>
    <mergeCell ref="CL13:CO13"/>
    <mergeCell ref="BA13:BH13"/>
    <mergeCell ref="BI13:BP13"/>
    <mergeCell ref="B14:E14"/>
    <mergeCell ref="F14:L14"/>
    <mergeCell ref="M14:T14"/>
    <mergeCell ref="U14:AA14"/>
    <mergeCell ref="AB14:AJ14"/>
    <mergeCell ref="AK14:AQ14"/>
    <mergeCell ref="AS14:AZ14"/>
    <mergeCell ref="BA14:BH14"/>
    <mergeCell ref="BI14:BP14"/>
    <mergeCell ref="BQ13:BU13"/>
    <mergeCell ref="BV13:CB13"/>
    <mergeCell ref="CC13:CE13"/>
    <mergeCell ref="CF13:CK13"/>
    <mergeCell ref="BQ14:BU14"/>
    <mergeCell ref="BV14:CB14"/>
    <mergeCell ref="CC14:CE14"/>
    <mergeCell ref="CF14:CK14"/>
    <mergeCell ref="CL14:CO14"/>
    <mergeCell ref="B15:E15"/>
    <mergeCell ref="F15:L15"/>
    <mergeCell ref="M15:T15"/>
    <mergeCell ref="U15:AA15"/>
    <mergeCell ref="AB15:AJ15"/>
    <mergeCell ref="CC15:CE15"/>
    <mergeCell ref="CF15:CK15"/>
    <mergeCell ref="CL15:CO15"/>
    <mergeCell ref="B16:E16"/>
    <mergeCell ref="F16:L16"/>
    <mergeCell ref="M16:T16"/>
    <mergeCell ref="U16:AA16"/>
    <mergeCell ref="AB16:AJ16"/>
    <mergeCell ref="AK16:AQ16"/>
    <mergeCell ref="AS16:AZ16"/>
    <mergeCell ref="AK15:AQ15"/>
    <mergeCell ref="AS15:AZ15"/>
    <mergeCell ref="BA15:BH15"/>
    <mergeCell ref="BI15:BP15"/>
    <mergeCell ref="BQ15:BU15"/>
    <mergeCell ref="BV15:CB15"/>
    <mergeCell ref="CL16:CO16"/>
    <mergeCell ref="BA16:BH16"/>
    <mergeCell ref="BI16:BP16"/>
    <mergeCell ref="B17:E17"/>
    <mergeCell ref="F17:L17"/>
    <mergeCell ref="M17:T17"/>
    <mergeCell ref="U17:AA17"/>
    <mergeCell ref="AB17:AJ17"/>
    <mergeCell ref="AK17:AQ17"/>
    <mergeCell ref="AS17:AZ17"/>
    <mergeCell ref="BA17:BH17"/>
    <mergeCell ref="BI17:BP17"/>
    <mergeCell ref="BQ16:BU16"/>
    <mergeCell ref="BV16:CB16"/>
    <mergeCell ref="CC16:CE16"/>
    <mergeCell ref="CF16:CK16"/>
    <mergeCell ref="BQ17:BU17"/>
    <mergeCell ref="BV17:CB17"/>
    <mergeCell ref="CC17:CE17"/>
    <mergeCell ref="CF17:CK17"/>
    <mergeCell ref="CL17:CO17"/>
    <mergeCell ref="B18:E18"/>
    <mergeCell ref="F18:L18"/>
    <mergeCell ref="M18:T18"/>
    <mergeCell ref="U18:AA18"/>
    <mergeCell ref="AB18:AJ18"/>
    <mergeCell ref="CC18:CE18"/>
    <mergeCell ref="CF18:CK18"/>
    <mergeCell ref="CL18:CO18"/>
    <mergeCell ref="B19:E19"/>
    <mergeCell ref="F19:L19"/>
    <mergeCell ref="M19:T19"/>
    <mergeCell ref="U19:AA19"/>
    <mergeCell ref="AB19:AJ19"/>
    <mergeCell ref="AK19:AQ19"/>
    <mergeCell ref="AS19:AZ19"/>
    <mergeCell ref="AK18:AQ18"/>
    <mergeCell ref="AS18:AZ18"/>
    <mergeCell ref="BA18:BH18"/>
    <mergeCell ref="BI18:BP18"/>
    <mergeCell ref="BQ18:BU18"/>
    <mergeCell ref="BV18:CB18"/>
    <mergeCell ref="CL19:CO19"/>
    <mergeCell ref="BA19:BH19"/>
    <mergeCell ref="BI19:BP19"/>
    <mergeCell ref="B20:E20"/>
    <mergeCell ref="F20:L20"/>
    <mergeCell ref="M20:T20"/>
    <mergeCell ref="U20:AA20"/>
    <mergeCell ref="AB20:AJ20"/>
    <mergeCell ref="AK20:AQ20"/>
    <mergeCell ref="AS20:AZ20"/>
    <mergeCell ref="BA20:BH20"/>
    <mergeCell ref="BI20:BP20"/>
    <mergeCell ref="BQ19:BU19"/>
    <mergeCell ref="BV19:CB19"/>
    <mergeCell ref="CC19:CE19"/>
    <mergeCell ref="CF19:CK19"/>
    <mergeCell ref="BQ20:BU20"/>
    <mergeCell ref="BV20:CB20"/>
    <mergeCell ref="CC20:CE20"/>
    <mergeCell ref="CF20:CK20"/>
    <mergeCell ref="CL20:CO20"/>
    <mergeCell ref="B21:E21"/>
    <mergeCell ref="F21:L21"/>
    <mergeCell ref="M21:T21"/>
    <mergeCell ref="U21:AA21"/>
    <mergeCell ref="AB21:AJ21"/>
    <mergeCell ref="CC21:CE21"/>
    <mergeCell ref="CF21:CK21"/>
    <mergeCell ref="CL21:CO21"/>
    <mergeCell ref="B22:E22"/>
    <mergeCell ref="F22:L22"/>
    <mergeCell ref="M22:T22"/>
    <mergeCell ref="U22:AA22"/>
    <mergeCell ref="AB22:AJ22"/>
    <mergeCell ref="AK22:AQ22"/>
    <mergeCell ref="AS22:AZ22"/>
    <mergeCell ref="AK21:AQ21"/>
    <mergeCell ref="AS21:AZ21"/>
    <mergeCell ref="BA21:BH21"/>
    <mergeCell ref="BI21:BP21"/>
    <mergeCell ref="BQ21:BU21"/>
    <mergeCell ref="BV21:CB21"/>
    <mergeCell ref="CL22:CO22"/>
    <mergeCell ref="BA22:BH22"/>
    <mergeCell ref="BI22:BP22"/>
    <mergeCell ref="B23:E23"/>
    <mergeCell ref="F23:L23"/>
    <mergeCell ref="M23:T23"/>
    <mergeCell ref="U23:AA23"/>
    <mergeCell ref="AB23:AJ23"/>
    <mergeCell ref="AK23:AQ23"/>
    <mergeCell ref="AS23:AZ23"/>
    <mergeCell ref="BA23:BH23"/>
    <mergeCell ref="BI23:BP23"/>
    <mergeCell ref="BQ22:BU22"/>
    <mergeCell ref="BV22:CB22"/>
    <mergeCell ref="CC22:CE22"/>
    <mergeCell ref="CF22:CK22"/>
    <mergeCell ref="BQ23:BU23"/>
    <mergeCell ref="BV23:CB23"/>
    <mergeCell ref="CC23:CE23"/>
    <mergeCell ref="CF23:CK23"/>
    <mergeCell ref="CL23:CO23"/>
    <mergeCell ref="B24:E24"/>
    <mergeCell ref="F24:L24"/>
    <mergeCell ref="M24:T24"/>
    <mergeCell ref="U24:AA24"/>
    <mergeCell ref="AB24:AJ24"/>
    <mergeCell ref="CC24:CE24"/>
    <mergeCell ref="CF24:CK24"/>
    <mergeCell ref="CL24:CO24"/>
    <mergeCell ref="B25:E25"/>
    <mergeCell ref="F25:L25"/>
    <mergeCell ref="M25:T25"/>
    <mergeCell ref="U25:AA25"/>
    <mergeCell ref="AB25:AJ25"/>
    <mergeCell ref="AK25:AQ25"/>
    <mergeCell ref="AS25:AZ25"/>
    <mergeCell ref="AK24:AQ24"/>
    <mergeCell ref="AS24:AZ24"/>
    <mergeCell ref="BA24:BH24"/>
    <mergeCell ref="BI24:BP24"/>
    <mergeCell ref="BQ24:BU24"/>
    <mergeCell ref="BV24:CB24"/>
    <mergeCell ref="CL25:CO25"/>
    <mergeCell ref="BA25:BH25"/>
    <mergeCell ref="BI25:BP25"/>
    <mergeCell ref="B26:E26"/>
    <mergeCell ref="F26:L26"/>
    <mergeCell ref="M26:T26"/>
    <mergeCell ref="U26:AA26"/>
    <mergeCell ref="AB26:AJ26"/>
    <mergeCell ref="AK26:AQ26"/>
    <mergeCell ref="AS26:AZ26"/>
    <mergeCell ref="BA26:BH26"/>
    <mergeCell ref="BI26:BP26"/>
    <mergeCell ref="BQ25:BU25"/>
    <mergeCell ref="BV25:CB25"/>
    <mergeCell ref="CC25:CE25"/>
    <mergeCell ref="CF25:CK25"/>
    <mergeCell ref="BQ26:BU26"/>
    <mergeCell ref="BV26:CB26"/>
    <mergeCell ref="CC26:CE26"/>
    <mergeCell ref="CF26:CK26"/>
    <mergeCell ref="CL26:CO26"/>
    <mergeCell ref="B27:E27"/>
    <mergeCell ref="F27:L27"/>
    <mergeCell ref="M27:T27"/>
    <mergeCell ref="U27:AA27"/>
    <mergeCell ref="AB27:AJ27"/>
    <mergeCell ref="CC27:CE27"/>
    <mergeCell ref="CF27:CK27"/>
    <mergeCell ref="CL27:CO27"/>
    <mergeCell ref="B28:E28"/>
    <mergeCell ref="F28:L28"/>
    <mergeCell ref="M28:T28"/>
    <mergeCell ref="U28:AA28"/>
    <mergeCell ref="AB28:AJ28"/>
    <mergeCell ref="AK28:AQ28"/>
    <mergeCell ref="AS28:AZ28"/>
    <mergeCell ref="AK27:AQ27"/>
    <mergeCell ref="AS27:AZ27"/>
    <mergeCell ref="BA27:BH27"/>
    <mergeCell ref="BI27:BP27"/>
    <mergeCell ref="BQ27:BU27"/>
    <mergeCell ref="BV27:CB27"/>
    <mergeCell ref="BQ29:BU29"/>
    <mergeCell ref="BV29:CB29"/>
    <mergeCell ref="CC29:CE29"/>
    <mergeCell ref="CF29:CK29"/>
    <mergeCell ref="CL29:CO29"/>
    <mergeCell ref="CL28:CO28"/>
    <mergeCell ref="B29:E29"/>
    <mergeCell ref="F29:L29"/>
    <mergeCell ref="M29:T29"/>
    <mergeCell ref="U29:AA29"/>
    <mergeCell ref="AB29:AJ29"/>
    <mergeCell ref="AK29:AQ29"/>
    <mergeCell ref="AS29:AZ29"/>
    <mergeCell ref="BA29:BH29"/>
    <mergeCell ref="BI29:BP29"/>
    <mergeCell ref="BA28:BH28"/>
    <mergeCell ref="BI28:BP28"/>
    <mergeCell ref="BQ28:BU28"/>
    <mergeCell ref="BV28:CB28"/>
    <mergeCell ref="CC28:CE28"/>
    <mergeCell ref="CF28:CK28"/>
  </mergeCells>
  <hyperlinks>
    <hyperlink ref="A1" location="TOC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4"/>
  <sheetViews>
    <sheetView zoomScaleNormal="100" workbookViewId="0">
      <selection activeCell="E39" sqref="E39"/>
    </sheetView>
  </sheetViews>
  <sheetFormatPr defaultRowHeight="15" x14ac:dyDescent="0.25"/>
  <cols>
    <col min="1" max="16384" width="9.140625" style="10"/>
  </cols>
  <sheetData>
    <row r="1" spans="1:6" x14ac:dyDescent="0.25">
      <c r="A1" s="9" t="s">
        <v>0</v>
      </c>
    </row>
    <row r="2" spans="1:6" x14ac:dyDescent="0.25">
      <c r="A2" s="11" t="s">
        <v>35</v>
      </c>
      <c r="B2" s="11" t="s">
        <v>36</v>
      </c>
    </row>
    <row r="3" spans="1:6" x14ac:dyDescent="0.25">
      <c r="A3" s="11" t="s">
        <v>37</v>
      </c>
      <c r="B3" s="12" t="s">
        <v>348</v>
      </c>
    </row>
    <row r="5" spans="1:6" x14ac:dyDescent="0.25">
      <c r="A5" s="74"/>
      <c r="B5" s="74"/>
    </row>
    <row r="6" spans="1:6" x14ac:dyDescent="0.25">
      <c r="A6" s="72"/>
      <c r="B6" s="76"/>
    </row>
    <row r="7" spans="1:6" x14ac:dyDescent="0.25">
      <c r="A7" s="72"/>
      <c r="B7" s="76"/>
      <c r="C7" s="73" t="s">
        <v>315</v>
      </c>
      <c r="D7" s="73" t="s">
        <v>349</v>
      </c>
      <c r="F7" s="73" t="s">
        <v>350</v>
      </c>
    </row>
    <row r="8" spans="1:6" x14ac:dyDescent="0.25">
      <c r="A8" s="72"/>
      <c r="B8" s="76"/>
      <c r="C8" s="10">
        <v>22</v>
      </c>
      <c r="D8" s="10">
        <v>27680</v>
      </c>
      <c r="E8" s="10">
        <v>18606</v>
      </c>
      <c r="F8" s="77">
        <f>E8/SUM($E$8:$E$17)</f>
        <v>2.1950589348431099E-2</v>
      </c>
    </row>
    <row r="9" spans="1:6" x14ac:dyDescent="0.25">
      <c r="A9" s="49"/>
      <c r="B9" s="49"/>
      <c r="C9" s="10">
        <v>27</v>
      </c>
      <c r="D9" s="10">
        <v>40699</v>
      </c>
      <c r="E9" s="10">
        <v>79511</v>
      </c>
      <c r="F9" s="77">
        <f t="shared" ref="F9:F17" si="0">E9/SUM($E$8:$E$17)</f>
        <v>9.3803789620719391E-2</v>
      </c>
    </row>
    <row r="10" spans="1:6" x14ac:dyDescent="0.25">
      <c r="A10" s="49"/>
      <c r="B10" s="49"/>
      <c r="C10" s="10">
        <v>32</v>
      </c>
      <c r="D10" s="10">
        <v>45081</v>
      </c>
      <c r="E10" s="10">
        <v>102014</v>
      </c>
      <c r="F10" s="77">
        <f t="shared" si="0"/>
        <v>0.12035189840862356</v>
      </c>
    </row>
    <row r="11" spans="1:6" x14ac:dyDescent="0.25">
      <c r="A11" s="49"/>
      <c r="B11" s="49"/>
      <c r="C11" s="10">
        <v>37</v>
      </c>
      <c r="D11" s="10">
        <v>47621</v>
      </c>
      <c r="E11" s="10">
        <v>110316</v>
      </c>
      <c r="F11" s="77">
        <f t="shared" si="0"/>
        <v>0.13014625467921773</v>
      </c>
    </row>
    <row r="12" spans="1:6" x14ac:dyDescent="0.25">
      <c r="A12" s="49"/>
      <c r="B12" s="49"/>
      <c r="C12" s="10">
        <v>42</v>
      </c>
      <c r="D12" s="10">
        <v>49067</v>
      </c>
      <c r="E12" s="10">
        <v>113387</v>
      </c>
      <c r="F12" s="77">
        <f t="shared" si="0"/>
        <v>0.13376929347794028</v>
      </c>
    </row>
    <row r="13" spans="1:6" x14ac:dyDescent="0.25">
      <c r="A13" s="49"/>
      <c r="B13" s="49"/>
      <c r="C13" s="10">
        <v>47</v>
      </c>
      <c r="D13" s="10">
        <v>49218</v>
      </c>
      <c r="E13" s="10">
        <v>120169</v>
      </c>
      <c r="F13" s="77">
        <f t="shared" si="0"/>
        <v>0.1417704166081703</v>
      </c>
    </row>
    <row r="14" spans="1:6" x14ac:dyDescent="0.25">
      <c r="A14" s="49"/>
      <c r="B14" s="49"/>
      <c r="C14" s="10">
        <v>52</v>
      </c>
      <c r="D14" s="10">
        <v>47881</v>
      </c>
      <c r="E14" s="10">
        <v>111463</v>
      </c>
      <c r="F14" s="77">
        <f t="shared" si="0"/>
        <v>0.13149943784500567</v>
      </c>
    </row>
    <row r="15" spans="1:6" x14ac:dyDescent="0.25">
      <c r="A15" s="49"/>
      <c r="B15" s="49"/>
      <c r="C15" s="10">
        <v>57</v>
      </c>
      <c r="D15" s="10">
        <v>47364</v>
      </c>
      <c r="E15" s="10">
        <v>96360</v>
      </c>
      <c r="F15" s="77">
        <f t="shared" si="0"/>
        <v>0.11368154302992693</v>
      </c>
    </row>
    <row r="16" spans="1:6" x14ac:dyDescent="0.25">
      <c r="A16" s="49"/>
      <c r="B16" s="49"/>
      <c r="C16" s="10">
        <v>62</v>
      </c>
      <c r="D16" s="10">
        <v>46643</v>
      </c>
      <c r="E16" s="10">
        <v>62313</v>
      </c>
      <c r="F16" s="77">
        <f t="shared" si="0"/>
        <v>7.3514300444415079E-2</v>
      </c>
    </row>
    <row r="17" spans="1:19" x14ac:dyDescent="0.25">
      <c r="A17" s="49"/>
      <c r="B17" s="49"/>
      <c r="C17" s="10">
        <v>67</v>
      </c>
      <c r="D17" s="10">
        <v>41587</v>
      </c>
      <c r="E17" s="10">
        <v>33492</v>
      </c>
      <c r="F17" s="77">
        <f t="shared" si="0"/>
        <v>3.9512476537549947E-2</v>
      </c>
    </row>
    <row r="18" spans="1:19" x14ac:dyDescent="0.25">
      <c r="A18" s="49"/>
      <c r="B18" s="49"/>
    </row>
    <row r="19" spans="1:19" x14ac:dyDescent="0.25">
      <c r="A19" s="75"/>
      <c r="B19" s="74"/>
      <c r="R19"/>
    </row>
    <row r="20" spans="1:19" x14ac:dyDescent="0.25">
      <c r="A20" s="75"/>
      <c r="B20" s="74"/>
    </row>
    <row r="21" spans="1:19" x14ac:dyDescent="0.25">
      <c r="A21" s="75"/>
      <c r="B21" s="74"/>
    </row>
    <row r="24" spans="1:19" x14ac:dyDescent="0.25">
      <c r="S24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A4" sqref="A4:B6"/>
    </sheetView>
  </sheetViews>
  <sheetFormatPr defaultRowHeight="15" x14ac:dyDescent="0.25"/>
  <cols>
    <col min="1" max="1" width="11.42578125" style="18" customWidth="1"/>
    <col min="2" max="4" width="9.140625" style="18"/>
    <col min="5" max="5" width="11.7109375" style="18" customWidth="1"/>
    <col min="6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19" t="s">
        <v>45</v>
      </c>
      <c r="C2" s="19"/>
    </row>
    <row r="3" spans="1:5" x14ac:dyDescent="0.25">
      <c r="A3" s="19" t="s">
        <v>37</v>
      </c>
      <c r="B3" s="20" t="s">
        <v>46</v>
      </c>
      <c r="C3" s="19"/>
    </row>
    <row r="4" spans="1:5" x14ac:dyDescent="0.25">
      <c r="A4" s="19" t="s">
        <v>47</v>
      </c>
      <c r="B4" s="20" t="s">
        <v>406</v>
      </c>
      <c r="C4" s="19"/>
    </row>
    <row r="5" spans="1:5" x14ac:dyDescent="0.25">
      <c r="A5" s="19" t="s">
        <v>48</v>
      </c>
      <c r="B5" s="19" t="s">
        <v>49</v>
      </c>
      <c r="C5" s="19"/>
    </row>
    <row r="6" spans="1:5" x14ac:dyDescent="0.25">
      <c r="A6" s="19" t="s">
        <v>50</v>
      </c>
      <c r="B6" s="19" t="s">
        <v>51</v>
      </c>
      <c r="C6" s="19"/>
    </row>
    <row r="8" spans="1:5" x14ac:dyDescent="0.25">
      <c r="B8" s="21" t="s">
        <v>41</v>
      </c>
      <c r="C8" s="21" t="s">
        <v>40</v>
      </c>
      <c r="D8" s="21" t="s">
        <v>404</v>
      </c>
      <c r="E8" s="21" t="s">
        <v>405</v>
      </c>
    </row>
    <row r="9" spans="1:5" x14ac:dyDescent="0.25">
      <c r="B9" s="64" t="s">
        <v>332</v>
      </c>
      <c r="C9" s="65">
        <v>32</v>
      </c>
      <c r="D9" s="18">
        <v>462</v>
      </c>
      <c r="E9" s="59">
        <v>13576.45670995671</v>
      </c>
    </row>
    <row r="10" spans="1:5" x14ac:dyDescent="0.25">
      <c r="B10" s="64" t="s">
        <v>333</v>
      </c>
      <c r="C10" s="65">
        <v>37</v>
      </c>
      <c r="D10" s="18">
        <v>354</v>
      </c>
      <c r="E10" s="59">
        <v>15134.050847457627</v>
      </c>
    </row>
    <row r="11" spans="1:5" x14ac:dyDescent="0.25">
      <c r="B11" s="64" t="s">
        <v>334</v>
      </c>
      <c r="C11" s="65">
        <v>42</v>
      </c>
      <c r="D11" s="18">
        <v>487</v>
      </c>
      <c r="E11" s="59">
        <v>15166.601642710471</v>
      </c>
    </row>
    <row r="12" spans="1:5" x14ac:dyDescent="0.25">
      <c r="B12" s="64" t="s">
        <v>335</v>
      </c>
      <c r="C12" s="66">
        <v>47</v>
      </c>
      <c r="D12" s="18">
        <v>764</v>
      </c>
      <c r="E12" s="61">
        <v>14101.596858638743</v>
      </c>
    </row>
    <row r="13" spans="1:5" x14ac:dyDescent="0.25">
      <c r="B13" s="64" t="s">
        <v>52</v>
      </c>
      <c r="C13" s="66">
        <v>52</v>
      </c>
      <c r="D13" s="18">
        <v>5320</v>
      </c>
      <c r="E13" s="61">
        <v>34130.460526315786</v>
      </c>
    </row>
    <row r="14" spans="1:5" x14ac:dyDescent="0.25">
      <c r="B14" s="64" t="s">
        <v>53</v>
      </c>
      <c r="C14" s="66">
        <v>57</v>
      </c>
      <c r="D14" s="18">
        <v>26241</v>
      </c>
      <c r="E14" s="61">
        <v>33495.335162531919</v>
      </c>
    </row>
    <row r="15" spans="1:5" x14ac:dyDescent="0.25">
      <c r="B15" s="64" t="s">
        <v>54</v>
      </c>
      <c r="C15" s="66">
        <v>62</v>
      </c>
      <c r="D15" s="18">
        <v>62300</v>
      </c>
      <c r="E15" s="61">
        <v>29105.749983948637</v>
      </c>
    </row>
    <row r="16" spans="1:5" x14ac:dyDescent="0.25">
      <c r="B16" s="64" t="s">
        <v>55</v>
      </c>
      <c r="C16" s="66">
        <v>67</v>
      </c>
      <c r="D16" s="18">
        <v>93294</v>
      </c>
      <c r="E16" s="61">
        <v>24824.861137908119</v>
      </c>
    </row>
    <row r="17" spans="2:5" x14ac:dyDescent="0.25">
      <c r="B17" s="64" t="s">
        <v>56</v>
      </c>
      <c r="C17" s="66">
        <v>72</v>
      </c>
      <c r="D17" s="18">
        <v>70344</v>
      </c>
      <c r="E17" s="61">
        <v>21990.461475036962</v>
      </c>
    </row>
    <row r="18" spans="2:5" x14ac:dyDescent="0.25">
      <c r="B18" s="64" t="s">
        <v>57</v>
      </c>
      <c r="C18" s="66">
        <v>77</v>
      </c>
      <c r="D18" s="18">
        <v>48201</v>
      </c>
      <c r="E18" s="61">
        <v>20332.343602829817</v>
      </c>
    </row>
    <row r="19" spans="2:5" x14ac:dyDescent="0.25">
      <c r="B19" s="64" t="s">
        <v>58</v>
      </c>
      <c r="C19" s="66">
        <v>82</v>
      </c>
      <c r="D19" s="18">
        <v>32624</v>
      </c>
      <c r="E19" s="61">
        <v>20544.200987003434</v>
      </c>
    </row>
    <row r="20" spans="2:5" x14ac:dyDescent="0.25">
      <c r="B20" s="64" t="s">
        <v>59</v>
      </c>
      <c r="C20" s="66">
        <v>87</v>
      </c>
      <c r="D20" s="18">
        <v>19006</v>
      </c>
      <c r="E20" s="61">
        <v>20956.218036409555</v>
      </c>
    </row>
    <row r="21" spans="2:5" x14ac:dyDescent="0.25">
      <c r="B21" s="64" t="s">
        <v>344</v>
      </c>
      <c r="C21" s="66">
        <v>92</v>
      </c>
      <c r="D21" s="18">
        <v>7148</v>
      </c>
      <c r="E21" s="61">
        <v>20503.079043088976</v>
      </c>
    </row>
    <row r="22" spans="2:5" x14ac:dyDescent="0.25">
      <c r="B22" s="67" t="s">
        <v>345</v>
      </c>
      <c r="C22" s="67">
        <v>97</v>
      </c>
      <c r="D22" s="18">
        <v>1884</v>
      </c>
      <c r="E22" s="62">
        <v>20155.754246284501</v>
      </c>
    </row>
    <row r="23" spans="2:5" x14ac:dyDescent="0.25">
      <c r="B23" s="68" t="s">
        <v>346</v>
      </c>
      <c r="C23" s="68">
        <v>102</v>
      </c>
      <c r="D23" s="18">
        <v>291</v>
      </c>
      <c r="E23" s="62">
        <v>20182.04467353952</v>
      </c>
    </row>
    <row r="24" spans="2:5" x14ac:dyDescent="0.25">
      <c r="E24" s="62"/>
    </row>
  </sheetData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2"/>
  <sheetViews>
    <sheetView topLeftCell="A4" workbookViewId="0">
      <selection activeCell="BM44" sqref="BM44"/>
    </sheetView>
  </sheetViews>
  <sheetFormatPr defaultRowHeight="15" x14ac:dyDescent="0.25"/>
  <cols>
    <col min="2" max="44" width="1.42578125" customWidth="1"/>
    <col min="45" max="45" width="26.28515625" customWidth="1"/>
    <col min="46" max="62" width="1.42578125" customWidth="1"/>
  </cols>
  <sheetData>
    <row r="1" spans="1:64" x14ac:dyDescent="0.25">
      <c r="A1" s="1" t="s">
        <v>0</v>
      </c>
    </row>
    <row r="4" spans="1:64" x14ac:dyDescent="0.25">
      <c r="B4" s="39" t="s">
        <v>281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</row>
    <row r="5" spans="1:64" x14ac:dyDescent="0.25">
      <c r="B5" s="124" t="s">
        <v>282</v>
      </c>
      <c r="C5" s="124"/>
      <c r="D5" s="124"/>
      <c r="E5" s="124"/>
      <c r="F5" s="124"/>
      <c r="G5" s="124"/>
      <c r="H5" s="124"/>
      <c r="I5" s="124"/>
      <c r="J5" s="124"/>
      <c r="K5" s="102"/>
      <c r="L5" s="102"/>
      <c r="M5" s="125" t="s">
        <v>283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02"/>
      <c r="AB5" s="102"/>
      <c r="AC5" s="126" t="s">
        <v>284</v>
      </c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02" t="s">
        <v>347</v>
      </c>
      <c r="AT5" s="102"/>
      <c r="AU5" s="122" t="s">
        <v>285</v>
      </c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</row>
    <row r="6" spans="1:64" x14ac:dyDescent="0.25">
      <c r="B6" s="123">
        <v>-1</v>
      </c>
      <c r="C6" s="123"/>
      <c r="D6" s="123"/>
      <c r="E6" s="123"/>
      <c r="F6" s="123"/>
      <c r="G6" s="123"/>
      <c r="H6" s="123"/>
      <c r="I6" s="123"/>
      <c r="J6" s="123"/>
      <c r="K6" s="120"/>
      <c r="L6" s="120"/>
      <c r="M6" s="123">
        <v>-2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0"/>
      <c r="AB6" s="120"/>
      <c r="AC6" s="123">
        <v>-3</v>
      </c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0"/>
      <c r="AT6" s="120"/>
      <c r="AU6" s="123">
        <v>-4</v>
      </c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</row>
    <row r="7" spans="1:64" x14ac:dyDescent="0.25">
      <c r="B7" s="119" t="s">
        <v>286</v>
      </c>
      <c r="C7" s="119"/>
      <c r="D7" s="119"/>
      <c r="E7" s="119"/>
      <c r="F7" s="119"/>
      <c r="G7" s="119"/>
      <c r="H7" s="119"/>
      <c r="I7" s="119"/>
      <c r="J7" s="119"/>
      <c r="K7" s="120"/>
      <c r="L7" s="120"/>
      <c r="M7" s="121">
        <v>462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0"/>
      <c r="AB7" s="120"/>
      <c r="AC7" s="118">
        <v>6272323</v>
      </c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6">
        <f>AC7/M7</f>
        <v>13576.45670995671</v>
      </c>
      <c r="AT7" s="116"/>
      <c r="AU7" s="118">
        <v>1131</v>
      </c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>
        <f>AU7*12</f>
        <v>13572</v>
      </c>
    </row>
    <row r="8" spans="1:64" x14ac:dyDescent="0.25">
      <c r="B8" s="114" t="s">
        <v>287</v>
      </c>
      <c r="C8" s="114"/>
      <c r="D8" s="114"/>
      <c r="E8" s="114"/>
      <c r="F8" s="114"/>
      <c r="G8" s="114"/>
      <c r="H8" s="114"/>
      <c r="I8" s="114"/>
      <c r="J8" s="114"/>
      <c r="K8" s="102"/>
      <c r="L8" s="102"/>
      <c r="M8" s="117">
        <v>354</v>
      </c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02"/>
      <c r="AB8" s="102"/>
      <c r="AC8" s="113">
        <v>5357454</v>
      </c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6">
        <f t="shared" ref="AS8:AS22" si="0">AC8/M8</f>
        <v>15134.050847457627</v>
      </c>
      <c r="AT8" s="116"/>
      <c r="AU8" s="113">
        <v>1261</v>
      </c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>
        <f t="shared" ref="BL8:BL22" si="1">AU8*12</f>
        <v>15132</v>
      </c>
    </row>
    <row r="9" spans="1:64" x14ac:dyDescent="0.25">
      <c r="B9" s="114" t="s">
        <v>288</v>
      </c>
      <c r="C9" s="114"/>
      <c r="D9" s="114"/>
      <c r="E9" s="114"/>
      <c r="F9" s="114"/>
      <c r="G9" s="114"/>
      <c r="H9" s="114"/>
      <c r="I9" s="114"/>
      <c r="J9" s="114"/>
      <c r="K9" s="102"/>
      <c r="L9" s="102"/>
      <c r="M9" s="117">
        <v>487</v>
      </c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02"/>
      <c r="AB9" s="102"/>
      <c r="AC9" s="113">
        <v>7386135</v>
      </c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6">
        <f t="shared" si="0"/>
        <v>15166.601642710471</v>
      </c>
      <c r="AT9" s="116"/>
      <c r="AU9" s="113">
        <v>1264</v>
      </c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>
        <f t="shared" si="1"/>
        <v>15168</v>
      </c>
    </row>
    <row r="10" spans="1:64" x14ac:dyDescent="0.25">
      <c r="B10" s="114" t="s">
        <v>289</v>
      </c>
      <c r="C10" s="114"/>
      <c r="D10" s="114"/>
      <c r="E10" s="114"/>
      <c r="F10" s="114"/>
      <c r="G10" s="114"/>
      <c r="H10" s="114"/>
      <c r="I10" s="114"/>
      <c r="J10" s="114"/>
      <c r="K10" s="102"/>
      <c r="L10" s="102"/>
      <c r="M10" s="117">
        <v>764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02"/>
      <c r="AB10" s="102"/>
      <c r="AC10" s="113">
        <v>10773620</v>
      </c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6">
        <f t="shared" si="0"/>
        <v>14101.596858638743</v>
      </c>
      <c r="AT10" s="116"/>
      <c r="AU10" s="113">
        <v>1175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>
        <f t="shared" si="1"/>
        <v>14100</v>
      </c>
    </row>
    <row r="11" spans="1:64" x14ac:dyDescent="0.25">
      <c r="B11" s="114" t="s">
        <v>290</v>
      </c>
      <c r="C11" s="114"/>
      <c r="D11" s="114"/>
      <c r="E11" s="114"/>
      <c r="F11" s="114"/>
      <c r="G11" s="114"/>
      <c r="H11" s="114"/>
      <c r="I11" s="114"/>
      <c r="J11" s="114"/>
      <c r="K11" s="102"/>
      <c r="L11" s="102"/>
      <c r="M11" s="113">
        <v>5320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02"/>
      <c r="AB11" s="102"/>
      <c r="AC11" s="113">
        <v>181574050</v>
      </c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6">
        <f t="shared" si="0"/>
        <v>34130.460526315786</v>
      </c>
      <c r="AT11" s="116"/>
      <c r="AU11" s="113">
        <v>2844</v>
      </c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>
        <f t="shared" si="1"/>
        <v>34128</v>
      </c>
    </row>
    <row r="12" spans="1:64" x14ac:dyDescent="0.25">
      <c r="B12" s="114" t="s">
        <v>291</v>
      </c>
      <c r="C12" s="114"/>
      <c r="D12" s="114"/>
      <c r="E12" s="114"/>
      <c r="F12" s="114"/>
      <c r="G12" s="114"/>
      <c r="H12" s="114"/>
      <c r="I12" s="114"/>
      <c r="J12" s="114"/>
      <c r="K12" s="102"/>
      <c r="L12" s="102"/>
      <c r="M12" s="113">
        <v>26241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02"/>
      <c r="AB12" s="102"/>
      <c r="AC12" s="113">
        <v>878951090</v>
      </c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6">
        <f t="shared" si="0"/>
        <v>33495.335162531919</v>
      </c>
      <c r="AT12" s="116"/>
      <c r="AU12" s="113">
        <v>2791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>
        <f t="shared" si="1"/>
        <v>33492</v>
      </c>
    </row>
    <row r="13" spans="1:64" x14ac:dyDescent="0.25">
      <c r="B13" s="114" t="s">
        <v>292</v>
      </c>
      <c r="C13" s="114"/>
      <c r="D13" s="114"/>
      <c r="E13" s="114"/>
      <c r="F13" s="114"/>
      <c r="G13" s="114"/>
      <c r="H13" s="114"/>
      <c r="I13" s="114"/>
      <c r="J13" s="114"/>
      <c r="K13" s="102"/>
      <c r="L13" s="102"/>
      <c r="M13" s="113">
        <v>62300</v>
      </c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02"/>
      <c r="AB13" s="102"/>
      <c r="AC13" s="113">
        <v>1813288224</v>
      </c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6">
        <f t="shared" si="0"/>
        <v>29105.749983948637</v>
      </c>
      <c r="AT13" s="116"/>
      <c r="AU13" s="113">
        <v>2425</v>
      </c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>
        <f t="shared" si="1"/>
        <v>29100</v>
      </c>
    </row>
    <row r="14" spans="1:64" x14ac:dyDescent="0.25">
      <c r="B14" s="114" t="s">
        <v>293</v>
      </c>
      <c r="C14" s="114"/>
      <c r="D14" s="114"/>
      <c r="E14" s="114"/>
      <c r="F14" s="114"/>
      <c r="G14" s="114"/>
      <c r="H14" s="114"/>
      <c r="I14" s="114"/>
      <c r="J14" s="114"/>
      <c r="K14" s="102"/>
      <c r="L14" s="102"/>
      <c r="M14" s="113">
        <v>93294</v>
      </c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02"/>
      <c r="AB14" s="102"/>
      <c r="AC14" s="113">
        <v>2316010595</v>
      </c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6">
        <f t="shared" si="0"/>
        <v>24824.861137908119</v>
      </c>
      <c r="AT14" s="116"/>
      <c r="AU14" s="113">
        <v>2069</v>
      </c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>
        <f t="shared" si="1"/>
        <v>24828</v>
      </c>
    </row>
    <row r="15" spans="1:64" x14ac:dyDescent="0.25">
      <c r="B15" s="114" t="s">
        <v>294</v>
      </c>
      <c r="C15" s="114"/>
      <c r="D15" s="114"/>
      <c r="E15" s="114"/>
      <c r="F15" s="114"/>
      <c r="G15" s="114"/>
      <c r="H15" s="114"/>
      <c r="I15" s="114"/>
      <c r="J15" s="114"/>
      <c r="K15" s="102"/>
      <c r="L15" s="102"/>
      <c r="M15" s="113">
        <v>70344</v>
      </c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02"/>
      <c r="AB15" s="102"/>
      <c r="AC15" s="113">
        <v>1546897022</v>
      </c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6">
        <f t="shared" si="0"/>
        <v>21990.461475036962</v>
      </c>
      <c r="AT15" s="116"/>
      <c r="AU15" s="113">
        <v>1833</v>
      </c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>
        <f t="shared" si="1"/>
        <v>21996</v>
      </c>
    </row>
    <row r="16" spans="1:64" x14ac:dyDescent="0.25">
      <c r="B16" s="114" t="s">
        <v>295</v>
      </c>
      <c r="C16" s="114"/>
      <c r="D16" s="114"/>
      <c r="E16" s="114"/>
      <c r="F16" s="114"/>
      <c r="G16" s="114"/>
      <c r="H16" s="114"/>
      <c r="I16" s="114"/>
      <c r="J16" s="114"/>
      <c r="K16" s="102"/>
      <c r="L16" s="102"/>
      <c r="M16" s="113">
        <v>48201</v>
      </c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02"/>
      <c r="AB16" s="102"/>
      <c r="AC16" s="113">
        <v>980039294</v>
      </c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6">
        <f t="shared" si="0"/>
        <v>20332.343602829817</v>
      </c>
      <c r="AT16" s="116"/>
      <c r="AU16" s="113">
        <v>1694</v>
      </c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>
        <f t="shared" si="1"/>
        <v>20328</v>
      </c>
    </row>
    <row r="17" spans="2:64" x14ac:dyDescent="0.25">
      <c r="B17" s="114" t="s">
        <v>296</v>
      </c>
      <c r="C17" s="114"/>
      <c r="D17" s="114"/>
      <c r="E17" s="114"/>
      <c r="F17" s="114"/>
      <c r="G17" s="114"/>
      <c r="H17" s="114"/>
      <c r="I17" s="114"/>
      <c r="J17" s="114"/>
      <c r="K17" s="102"/>
      <c r="L17" s="102"/>
      <c r="M17" s="113">
        <v>32624</v>
      </c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02"/>
      <c r="AB17" s="102"/>
      <c r="AC17" s="113">
        <v>670234013</v>
      </c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6">
        <f t="shared" si="0"/>
        <v>20544.200987003434</v>
      </c>
      <c r="AT17" s="116"/>
      <c r="AU17" s="113">
        <v>1712</v>
      </c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>
        <f t="shared" si="1"/>
        <v>20544</v>
      </c>
    </row>
    <row r="18" spans="2:64" x14ac:dyDescent="0.25">
      <c r="B18" s="114" t="s">
        <v>297</v>
      </c>
      <c r="C18" s="114"/>
      <c r="D18" s="114"/>
      <c r="E18" s="114"/>
      <c r="F18" s="114"/>
      <c r="G18" s="114"/>
      <c r="H18" s="114"/>
      <c r="I18" s="114"/>
      <c r="J18" s="114"/>
      <c r="K18" s="102"/>
      <c r="L18" s="102"/>
      <c r="M18" s="113">
        <v>19006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02"/>
      <c r="AB18" s="102"/>
      <c r="AC18" s="113">
        <v>398293880</v>
      </c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6">
        <f t="shared" si="0"/>
        <v>20956.218036409555</v>
      </c>
      <c r="AT18" s="116"/>
      <c r="AU18" s="113">
        <v>1746</v>
      </c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>
        <f t="shared" si="1"/>
        <v>20952</v>
      </c>
    </row>
    <row r="19" spans="2:64" x14ac:dyDescent="0.25">
      <c r="B19" s="114" t="s">
        <v>298</v>
      </c>
      <c r="C19" s="114"/>
      <c r="D19" s="114"/>
      <c r="E19" s="114"/>
      <c r="F19" s="114"/>
      <c r="G19" s="114"/>
      <c r="H19" s="114"/>
      <c r="I19" s="114"/>
      <c r="J19" s="114"/>
      <c r="K19" s="102"/>
      <c r="L19" s="102"/>
      <c r="M19" s="113">
        <v>7148</v>
      </c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02"/>
      <c r="AB19" s="102"/>
      <c r="AC19" s="113">
        <v>146556009</v>
      </c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6">
        <f t="shared" si="0"/>
        <v>20503.079043088976</v>
      </c>
      <c r="AT19" s="116"/>
      <c r="AU19" s="113">
        <v>1709</v>
      </c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>
        <f t="shared" si="1"/>
        <v>20508</v>
      </c>
    </row>
    <row r="20" spans="2:64" x14ac:dyDescent="0.25">
      <c r="B20" s="114" t="s">
        <v>299</v>
      </c>
      <c r="C20" s="114"/>
      <c r="D20" s="114"/>
      <c r="E20" s="114"/>
      <c r="F20" s="114"/>
      <c r="G20" s="114"/>
      <c r="H20" s="114"/>
      <c r="I20" s="114"/>
      <c r="J20" s="114"/>
      <c r="K20" s="102"/>
      <c r="L20" s="102"/>
      <c r="M20" s="113">
        <v>1884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02"/>
      <c r="AB20" s="102"/>
      <c r="AC20" s="113">
        <v>37973441</v>
      </c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6">
        <f t="shared" si="0"/>
        <v>20155.754246284501</v>
      </c>
      <c r="AT20" s="116"/>
      <c r="AU20" s="113">
        <v>1680</v>
      </c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>
        <f t="shared" si="1"/>
        <v>20160</v>
      </c>
    </row>
    <row r="21" spans="2:64" x14ac:dyDescent="0.25">
      <c r="B21" s="114" t="s">
        <v>300</v>
      </c>
      <c r="C21" s="114"/>
      <c r="D21" s="114"/>
      <c r="E21" s="114"/>
      <c r="F21" s="114"/>
      <c r="G21" s="114"/>
      <c r="H21" s="114"/>
      <c r="I21" s="114"/>
      <c r="J21" s="114"/>
      <c r="K21" s="102"/>
      <c r="L21" s="102"/>
      <c r="M21" s="117">
        <v>291</v>
      </c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02"/>
      <c r="AB21" s="102"/>
      <c r="AC21" s="113">
        <v>5872975</v>
      </c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6">
        <f t="shared" si="0"/>
        <v>20182.04467353952</v>
      </c>
      <c r="AT21" s="116"/>
      <c r="AU21" s="113">
        <v>1682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>
        <f t="shared" si="1"/>
        <v>20184</v>
      </c>
    </row>
    <row r="22" spans="2:64" x14ac:dyDescent="0.25">
      <c r="B22" s="114" t="s">
        <v>301</v>
      </c>
      <c r="C22" s="114"/>
      <c r="D22" s="114"/>
      <c r="E22" s="114"/>
      <c r="F22" s="114"/>
      <c r="G22" s="114"/>
      <c r="H22" s="114"/>
      <c r="I22" s="114"/>
      <c r="J22" s="114"/>
      <c r="K22" s="102"/>
      <c r="L22" s="102"/>
      <c r="M22" s="113">
        <v>368720</v>
      </c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02"/>
      <c r="AB22" s="102"/>
      <c r="AC22" s="115">
        <v>9005480125</v>
      </c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6">
        <f t="shared" si="0"/>
        <v>24423.62802397483</v>
      </c>
      <c r="AT22" s="116"/>
      <c r="AU22" s="115">
        <v>2035</v>
      </c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>
        <f t="shared" si="1"/>
        <v>24420</v>
      </c>
    </row>
  </sheetData>
  <mergeCells count="126">
    <mergeCell ref="AU5:BK5"/>
    <mergeCell ref="B6:J6"/>
    <mergeCell ref="K6:L6"/>
    <mergeCell ref="M6:Z6"/>
    <mergeCell ref="AA6:AB6"/>
    <mergeCell ref="AC6:AR6"/>
    <mergeCell ref="AS6:AT6"/>
    <mergeCell ref="AU6:BK6"/>
    <mergeCell ref="B5:J5"/>
    <mergeCell ref="K5:L5"/>
    <mergeCell ref="M5:Z5"/>
    <mergeCell ref="AA5:AB5"/>
    <mergeCell ref="AC5:AR5"/>
    <mergeCell ref="AS5:AT5"/>
    <mergeCell ref="AU7:BK7"/>
    <mergeCell ref="B8:J8"/>
    <mergeCell ref="K8:L8"/>
    <mergeCell ref="M8:Z8"/>
    <mergeCell ref="AA8:AB8"/>
    <mergeCell ref="AC8:AR8"/>
    <mergeCell ref="AS8:AT8"/>
    <mergeCell ref="AU8:BK8"/>
    <mergeCell ref="B7:J7"/>
    <mergeCell ref="K7:L7"/>
    <mergeCell ref="M7:Z7"/>
    <mergeCell ref="AA7:AB7"/>
    <mergeCell ref="AC7:AR7"/>
    <mergeCell ref="AS7:AT7"/>
    <mergeCell ref="AU9:BK9"/>
    <mergeCell ref="B10:J10"/>
    <mergeCell ref="K10:L10"/>
    <mergeCell ref="M10:Z10"/>
    <mergeCell ref="AA10:AB10"/>
    <mergeCell ref="AC10:AR10"/>
    <mergeCell ref="AS10:AT10"/>
    <mergeCell ref="AU10:BK10"/>
    <mergeCell ref="B9:J9"/>
    <mergeCell ref="K9:L9"/>
    <mergeCell ref="M9:Z9"/>
    <mergeCell ref="AA9:AB9"/>
    <mergeCell ref="AC9:AR9"/>
    <mergeCell ref="AS9:AT9"/>
    <mergeCell ref="AU11:BK11"/>
    <mergeCell ref="B12:J12"/>
    <mergeCell ref="K12:L12"/>
    <mergeCell ref="M12:Z12"/>
    <mergeCell ref="AA12:AB12"/>
    <mergeCell ref="AC12:AR12"/>
    <mergeCell ref="AS12:AT12"/>
    <mergeCell ref="AU12:BK12"/>
    <mergeCell ref="B11:J11"/>
    <mergeCell ref="K11:L11"/>
    <mergeCell ref="M11:Z11"/>
    <mergeCell ref="AA11:AB11"/>
    <mergeCell ref="AC11:AR11"/>
    <mergeCell ref="AS11:AT11"/>
    <mergeCell ref="AU13:BK13"/>
    <mergeCell ref="B14:J14"/>
    <mergeCell ref="K14:L14"/>
    <mergeCell ref="M14:Z14"/>
    <mergeCell ref="AA14:AB14"/>
    <mergeCell ref="AC14:AR14"/>
    <mergeCell ref="AS14:AT14"/>
    <mergeCell ref="AU14:BK14"/>
    <mergeCell ref="B13:J13"/>
    <mergeCell ref="K13:L13"/>
    <mergeCell ref="M13:Z13"/>
    <mergeCell ref="AA13:AB13"/>
    <mergeCell ref="AC13:AR13"/>
    <mergeCell ref="AS13:AT13"/>
    <mergeCell ref="AU15:BK15"/>
    <mergeCell ref="B16:J16"/>
    <mergeCell ref="K16:L16"/>
    <mergeCell ref="M16:Z16"/>
    <mergeCell ref="AA16:AB16"/>
    <mergeCell ref="AC16:AR16"/>
    <mergeCell ref="AS16:AT16"/>
    <mergeCell ref="AU16:BK16"/>
    <mergeCell ref="B15:J15"/>
    <mergeCell ref="K15:L15"/>
    <mergeCell ref="M15:Z15"/>
    <mergeCell ref="AA15:AB15"/>
    <mergeCell ref="AC15:AR15"/>
    <mergeCell ref="AS15:AT15"/>
    <mergeCell ref="AU17:BK17"/>
    <mergeCell ref="B18:J18"/>
    <mergeCell ref="K18:L18"/>
    <mergeCell ref="M18:Z18"/>
    <mergeCell ref="AA18:AB18"/>
    <mergeCell ref="AC18:AR18"/>
    <mergeCell ref="AS18:AT18"/>
    <mergeCell ref="AU18:BK18"/>
    <mergeCell ref="B17:J17"/>
    <mergeCell ref="K17:L17"/>
    <mergeCell ref="M17:Z17"/>
    <mergeCell ref="AA17:AB17"/>
    <mergeCell ref="AC17:AR17"/>
    <mergeCell ref="AS17:AT17"/>
    <mergeCell ref="AU19:BK19"/>
    <mergeCell ref="B20:J20"/>
    <mergeCell ref="K20:L20"/>
    <mergeCell ref="M20:Z20"/>
    <mergeCell ref="AA20:AB20"/>
    <mergeCell ref="AC20:AR20"/>
    <mergeCell ref="AS20:AT20"/>
    <mergeCell ref="AU20:BK20"/>
    <mergeCell ref="B19:J19"/>
    <mergeCell ref="K19:L19"/>
    <mergeCell ref="M19:Z19"/>
    <mergeCell ref="AA19:AB19"/>
    <mergeCell ref="AC19:AR19"/>
    <mergeCell ref="AS19:AT19"/>
    <mergeCell ref="AU21:BK21"/>
    <mergeCell ref="B22:J22"/>
    <mergeCell ref="K22:L22"/>
    <mergeCell ref="M22:Z22"/>
    <mergeCell ref="AA22:AB22"/>
    <mergeCell ref="AC22:AR22"/>
    <mergeCell ref="AS22:AT22"/>
    <mergeCell ref="AU22:BK22"/>
    <mergeCell ref="B21:J21"/>
    <mergeCell ref="K21:L21"/>
    <mergeCell ref="M21:Z21"/>
    <mergeCell ref="AA21:AB21"/>
    <mergeCell ref="AC21:AR21"/>
    <mergeCell ref="AS21:AT21"/>
  </mergeCells>
  <hyperlinks>
    <hyperlink ref="A1" location="TOC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1"/>
  <sheetViews>
    <sheetView workbookViewId="0">
      <selection activeCell="G30" sqref="G30"/>
    </sheetView>
  </sheetViews>
  <sheetFormatPr defaultRowHeight="15" x14ac:dyDescent="0.25"/>
  <cols>
    <col min="1" max="1" width="11.42578125" style="18" customWidth="1"/>
    <col min="2" max="2" width="9.140625" style="18"/>
    <col min="3" max="3" width="9.140625" style="63"/>
    <col min="4" max="16384" width="9.140625" style="18"/>
  </cols>
  <sheetData>
    <row r="1" spans="1:4" x14ac:dyDescent="0.25">
      <c r="A1" s="9" t="s">
        <v>0</v>
      </c>
    </row>
    <row r="2" spans="1:4" x14ac:dyDescent="0.25">
      <c r="A2" s="19" t="s">
        <v>35</v>
      </c>
      <c r="B2" s="20" t="s">
        <v>366</v>
      </c>
      <c r="C2" s="70"/>
    </row>
    <row r="3" spans="1:4" x14ac:dyDescent="0.25">
      <c r="A3" s="19" t="s">
        <v>37</v>
      </c>
      <c r="B3" s="20" t="s">
        <v>367</v>
      </c>
      <c r="C3" s="70"/>
    </row>
    <row r="4" spans="1:4" x14ac:dyDescent="0.25">
      <c r="A4" s="19"/>
      <c r="B4" s="20"/>
      <c r="C4" s="70"/>
    </row>
    <row r="6" spans="1:4" x14ac:dyDescent="0.25">
      <c r="C6" s="57" t="s">
        <v>312</v>
      </c>
      <c r="D6" s="21" t="s">
        <v>62</v>
      </c>
    </row>
    <row r="7" spans="1:4" x14ac:dyDescent="0.25">
      <c r="C7" s="58">
        <v>0</v>
      </c>
      <c r="D7" s="60">
        <v>9.5000000000000001E-2</v>
      </c>
    </row>
    <row r="8" spans="1:4" x14ac:dyDescent="0.25">
      <c r="C8" s="69">
        <v>1</v>
      </c>
      <c r="D8" s="60">
        <v>0.06</v>
      </c>
    </row>
    <row r="9" spans="1:4" x14ac:dyDescent="0.25">
      <c r="C9" s="69">
        <v>2</v>
      </c>
      <c r="D9" s="60">
        <v>5.4000000000000006E-2</v>
      </c>
    </row>
    <row r="10" spans="1:4" x14ac:dyDescent="0.25">
      <c r="C10" s="69">
        <v>3</v>
      </c>
      <c r="D10" s="60">
        <v>5.2000000000000005E-2</v>
      </c>
    </row>
    <row r="11" spans="1:4" x14ac:dyDescent="0.25">
      <c r="C11" s="69">
        <v>4</v>
      </c>
      <c r="D11" s="60">
        <v>0.05</v>
      </c>
    </row>
    <row r="12" spans="1:4" x14ac:dyDescent="0.25">
      <c r="C12" s="69">
        <v>5</v>
      </c>
      <c r="D12" s="60">
        <v>4.9000000000000002E-2</v>
      </c>
    </row>
    <row r="13" spans="1:4" x14ac:dyDescent="0.25">
      <c r="C13" s="69">
        <v>6</v>
      </c>
      <c r="D13" s="60">
        <v>4.7E-2</v>
      </c>
    </row>
    <row r="14" spans="1:4" x14ac:dyDescent="0.25">
      <c r="C14" s="69">
        <v>7</v>
      </c>
      <c r="D14" s="60">
        <v>4.4999999999999998E-2</v>
      </c>
    </row>
    <row r="15" spans="1:4" x14ac:dyDescent="0.25">
      <c r="C15" s="69">
        <v>8</v>
      </c>
      <c r="D15" s="60">
        <v>4.4999999999999998E-2</v>
      </c>
    </row>
    <row r="16" spans="1:4" x14ac:dyDescent="0.25">
      <c r="C16" s="69">
        <v>9</v>
      </c>
      <c r="D16" s="60">
        <v>4.4999999999999998E-2</v>
      </c>
    </row>
    <row r="17" spans="3:4" x14ac:dyDescent="0.25">
      <c r="C17" s="69">
        <v>10</v>
      </c>
      <c r="D17" s="60">
        <v>4.4999999999999998E-2</v>
      </c>
    </row>
    <row r="18" spans="3:4" x14ac:dyDescent="0.25">
      <c r="C18" s="69">
        <v>11</v>
      </c>
      <c r="D18" s="60">
        <v>4.4999999999999998E-2</v>
      </c>
    </row>
    <row r="19" spans="3:4" x14ac:dyDescent="0.25">
      <c r="C19" s="69">
        <v>12</v>
      </c>
      <c r="D19" s="60">
        <v>4.2999999999999997E-2</v>
      </c>
    </row>
    <row r="20" spans="3:4" x14ac:dyDescent="0.25">
      <c r="C20" s="69">
        <v>13</v>
      </c>
      <c r="D20" s="60">
        <v>4.2000000000000003E-2</v>
      </c>
    </row>
    <row r="21" spans="3:4" x14ac:dyDescent="0.25">
      <c r="C21" s="69">
        <v>14</v>
      </c>
      <c r="D21" s="60">
        <v>4.0999999999999995E-2</v>
      </c>
    </row>
    <row r="22" spans="3:4" x14ac:dyDescent="0.25">
      <c r="C22" s="69">
        <v>15</v>
      </c>
      <c r="D22" s="60">
        <v>0.04</v>
      </c>
    </row>
    <row r="23" spans="3:4" x14ac:dyDescent="0.25">
      <c r="C23" s="69">
        <v>16</v>
      </c>
      <c r="D23" s="60">
        <v>0.04</v>
      </c>
    </row>
    <row r="24" spans="3:4" x14ac:dyDescent="0.25">
      <c r="C24" s="69">
        <v>17</v>
      </c>
      <c r="D24" s="60">
        <v>3.9E-2</v>
      </c>
    </row>
    <row r="25" spans="3:4" x14ac:dyDescent="0.25">
      <c r="C25" s="69">
        <v>18</v>
      </c>
      <c r="D25" s="60">
        <v>3.7999999999999999E-2</v>
      </c>
    </row>
    <row r="26" spans="3:4" x14ac:dyDescent="0.25">
      <c r="C26" s="69">
        <v>19</v>
      </c>
      <c r="D26" s="60">
        <v>3.7999999999999999E-2</v>
      </c>
    </row>
    <row r="27" spans="3:4" x14ac:dyDescent="0.25">
      <c r="C27" s="69">
        <v>20</v>
      </c>
      <c r="D27" s="60">
        <v>3.7000000000000005E-2</v>
      </c>
    </row>
    <row r="28" spans="3:4" x14ac:dyDescent="0.25">
      <c r="C28" s="69">
        <v>21</v>
      </c>
      <c r="D28" s="60">
        <v>3.7000000000000005E-2</v>
      </c>
    </row>
    <row r="29" spans="3:4" x14ac:dyDescent="0.25">
      <c r="C29" s="69">
        <v>22</v>
      </c>
      <c r="D29" s="60">
        <v>3.6000000000000004E-2</v>
      </c>
    </row>
    <row r="30" spans="3:4" x14ac:dyDescent="0.25">
      <c r="C30" s="69">
        <v>23</v>
      </c>
      <c r="D30" s="60">
        <v>3.6000000000000004E-2</v>
      </c>
    </row>
    <row r="31" spans="3:4" x14ac:dyDescent="0.25">
      <c r="C31" s="69">
        <v>24</v>
      </c>
      <c r="D31" s="60">
        <v>3.5000000000000003E-2</v>
      </c>
    </row>
    <row r="32" spans="3:4" x14ac:dyDescent="0.25">
      <c r="C32" s="69">
        <v>25</v>
      </c>
      <c r="D32" s="60">
        <v>3.5000000000000003E-2</v>
      </c>
    </row>
    <row r="33" spans="3:4" x14ac:dyDescent="0.25">
      <c r="C33" s="69">
        <v>26</v>
      </c>
      <c r="D33" s="60">
        <v>3.5000000000000003E-2</v>
      </c>
    </row>
    <row r="34" spans="3:4" x14ac:dyDescent="0.25">
      <c r="C34" s="69">
        <v>27</v>
      </c>
      <c r="D34" s="60">
        <v>3.5000000000000003E-2</v>
      </c>
    </row>
    <row r="35" spans="3:4" x14ac:dyDescent="0.25">
      <c r="C35" s="69">
        <v>28</v>
      </c>
      <c r="D35" s="60">
        <v>3.5000000000000003E-2</v>
      </c>
    </row>
    <row r="36" spans="3:4" x14ac:dyDescent="0.25">
      <c r="C36" s="69">
        <v>29</v>
      </c>
      <c r="D36" s="60">
        <v>3.5000000000000003E-2</v>
      </c>
    </row>
    <row r="37" spans="3:4" x14ac:dyDescent="0.25">
      <c r="C37" s="69">
        <v>30</v>
      </c>
      <c r="D37" s="60">
        <v>3.5000000000000003E-2</v>
      </c>
    </row>
    <row r="38" spans="3:4" x14ac:dyDescent="0.25">
      <c r="C38" s="69">
        <v>31</v>
      </c>
      <c r="D38" s="60">
        <v>3.5000000000000003E-2</v>
      </c>
    </row>
    <row r="39" spans="3:4" x14ac:dyDescent="0.25">
      <c r="C39" s="69">
        <v>32</v>
      </c>
      <c r="D39" s="60">
        <v>3.5000000000000003E-2</v>
      </c>
    </row>
    <row r="40" spans="3:4" x14ac:dyDescent="0.25">
      <c r="C40" s="69">
        <v>33</v>
      </c>
      <c r="D40" s="60">
        <v>3.5000000000000003E-2</v>
      </c>
    </row>
    <row r="41" spans="3:4" x14ac:dyDescent="0.25">
      <c r="C41" s="69">
        <v>34</v>
      </c>
      <c r="D41" s="60">
        <v>3.5000000000000003E-2</v>
      </c>
    </row>
    <row r="42" spans="3:4" x14ac:dyDescent="0.25">
      <c r="C42" s="69">
        <v>35</v>
      </c>
      <c r="D42" s="60">
        <v>3.5000000000000003E-2</v>
      </c>
    </row>
    <row r="43" spans="3:4" x14ac:dyDescent="0.25">
      <c r="C43" s="69">
        <v>36</v>
      </c>
      <c r="D43" s="60">
        <v>3.5000000000000003E-2</v>
      </c>
    </row>
    <row r="44" spans="3:4" x14ac:dyDescent="0.25">
      <c r="C44" s="69">
        <v>37</v>
      </c>
      <c r="D44" s="60">
        <v>3.5000000000000003E-2</v>
      </c>
    </row>
    <row r="45" spans="3:4" x14ac:dyDescent="0.25">
      <c r="C45" s="69">
        <v>38</v>
      </c>
      <c r="D45" s="60">
        <v>3.5000000000000003E-2</v>
      </c>
    </row>
    <row r="46" spans="3:4" x14ac:dyDescent="0.25">
      <c r="C46" s="69">
        <v>39</v>
      </c>
      <c r="D46" s="60">
        <v>3.5000000000000003E-2</v>
      </c>
    </row>
    <row r="47" spans="3:4" x14ac:dyDescent="0.25">
      <c r="C47" s="69">
        <v>40</v>
      </c>
      <c r="D47" s="60">
        <v>3.5000000000000003E-2</v>
      </c>
    </row>
    <row r="48" spans="3:4" x14ac:dyDescent="0.25">
      <c r="C48" s="69">
        <v>41</v>
      </c>
      <c r="D48" s="60">
        <v>3.5000000000000003E-2</v>
      </c>
    </row>
    <row r="49" spans="3:4" x14ac:dyDescent="0.25">
      <c r="C49" s="69">
        <v>42</v>
      </c>
      <c r="D49" s="60">
        <v>3.5000000000000003E-2</v>
      </c>
    </row>
    <row r="50" spans="3:4" x14ac:dyDescent="0.25">
      <c r="C50" s="69">
        <v>43</v>
      </c>
      <c r="D50" s="60">
        <v>3.5000000000000003E-2</v>
      </c>
    </row>
    <row r="51" spans="3:4" x14ac:dyDescent="0.25">
      <c r="C51" s="69">
        <v>44</v>
      </c>
      <c r="D51" s="60">
        <v>3.5000000000000003E-2</v>
      </c>
    </row>
    <row r="52" spans="3:4" x14ac:dyDescent="0.25">
      <c r="C52" s="69">
        <v>45</v>
      </c>
      <c r="D52" s="60">
        <v>3.5000000000000003E-2</v>
      </c>
    </row>
    <row r="53" spans="3:4" x14ac:dyDescent="0.25">
      <c r="C53" s="69">
        <v>46</v>
      </c>
      <c r="D53" s="60">
        <v>3.5000000000000003E-2</v>
      </c>
    </row>
    <row r="54" spans="3:4" x14ac:dyDescent="0.25">
      <c r="C54" s="69">
        <v>47</v>
      </c>
      <c r="D54" s="60">
        <v>3.5000000000000003E-2</v>
      </c>
    </row>
    <row r="55" spans="3:4" x14ac:dyDescent="0.25">
      <c r="C55" s="69">
        <v>48</v>
      </c>
      <c r="D55" s="60">
        <v>3.5000000000000003E-2</v>
      </c>
    </row>
    <row r="56" spans="3:4" x14ac:dyDescent="0.25">
      <c r="C56" s="69">
        <v>49</v>
      </c>
      <c r="D56" s="60">
        <v>3.5000000000000003E-2</v>
      </c>
    </row>
    <row r="57" spans="3:4" x14ac:dyDescent="0.25">
      <c r="C57" s="69">
        <v>50</v>
      </c>
      <c r="D57" s="60">
        <v>3.5000000000000003E-2</v>
      </c>
    </row>
    <row r="58" spans="3:4" x14ac:dyDescent="0.25">
      <c r="C58" s="69">
        <v>51</v>
      </c>
      <c r="D58" s="60">
        <v>3.5000000000000003E-2</v>
      </c>
    </row>
    <row r="59" spans="3:4" x14ac:dyDescent="0.25">
      <c r="C59" s="69">
        <v>52</v>
      </c>
      <c r="D59" s="60">
        <v>3.5000000000000003E-2</v>
      </c>
    </row>
    <row r="60" spans="3:4" x14ac:dyDescent="0.25">
      <c r="C60" s="69">
        <v>53</v>
      </c>
      <c r="D60" s="60">
        <v>3.5000000000000003E-2</v>
      </c>
    </row>
    <row r="61" spans="3:4" x14ac:dyDescent="0.25">
      <c r="C61" s="69">
        <v>54</v>
      </c>
      <c r="D61" s="60">
        <v>3.5000000000000003E-2</v>
      </c>
    </row>
  </sheetData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J29"/>
  <sheetViews>
    <sheetView workbookViewId="0">
      <selection activeCell="AI33" sqref="AI33"/>
    </sheetView>
  </sheetViews>
  <sheetFormatPr defaultRowHeight="15" x14ac:dyDescent="0.25"/>
  <cols>
    <col min="2" max="15" width="2.85546875" customWidth="1"/>
    <col min="16" max="16" width="0.85546875" customWidth="1"/>
    <col min="17" max="33" width="1.42578125" customWidth="1"/>
    <col min="37" max="37" width="5.140625" customWidth="1"/>
    <col min="38" max="47" width="2" customWidth="1"/>
    <col min="48" max="48" width="0.28515625" customWidth="1"/>
    <col min="51" max="51" width="7.42578125" customWidth="1"/>
    <col min="62" max="62" width="7.140625" customWidth="1"/>
  </cols>
  <sheetData>
    <row r="1" spans="1:62" x14ac:dyDescent="0.25">
      <c r="A1" s="1" t="s">
        <v>0</v>
      </c>
    </row>
    <row r="3" spans="1:62" ht="15.75" x14ac:dyDescent="0.25">
      <c r="B3" s="40" t="s">
        <v>302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1:62" x14ac:dyDescent="0.25">
      <c r="B4" s="133" t="s">
        <v>303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 t="s">
        <v>304</v>
      </c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02"/>
      <c r="AK4" s="102"/>
      <c r="AL4" s="133" t="s">
        <v>305</v>
      </c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02"/>
      <c r="AX4" s="102"/>
      <c r="AY4" s="135" t="s">
        <v>306</v>
      </c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</row>
    <row r="5" spans="1:62" x14ac:dyDescent="0.25">
      <c r="B5" s="131">
        <v>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28">
        <v>6</v>
      </c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32" t="s">
        <v>307</v>
      </c>
      <c r="AK5" s="132"/>
      <c r="AL5" s="129">
        <v>3.5</v>
      </c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32" t="s">
        <v>307</v>
      </c>
      <c r="AX5" s="132"/>
      <c r="AY5" s="130">
        <v>9.5</v>
      </c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</row>
    <row r="6" spans="1:62" x14ac:dyDescent="0.25">
      <c r="B6" s="131">
        <v>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28">
        <v>2.5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01"/>
      <c r="AK6" s="101"/>
      <c r="AL6" s="129">
        <v>3.5</v>
      </c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01"/>
      <c r="AX6" s="101"/>
      <c r="AY6" s="130">
        <v>6</v>
      </c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</row>
    <row r="7" spans="1:62" x14ac:dyDescent="0.25">
      <c r="B7" s="131">
        <v>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28">
        <v>1.9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01"/>
      <c r="AK7" s="101"/>
      <c r="AL7" s="129">
        <v>3.5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01"/>
      <c r="AX7" s="101"/>
      <c r="AY7" s="130">
        <v>5.4</v>
      </c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</row>
    <row r="8" spans="1:62" x14ac:dyDescent="0.25">
      <c r="B8" s="131">
        <v>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28">
        <v>1.7</v>
      </c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01"/>
      <c r="AK8" s="101"/>
      <c r="AL8" s="129">
        <v>3.5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01"/>
      <c r="AX8" s="101"/>
      <c r="AY8" s="130">
        <v>5.2</v>
      </c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</row>
    <row r="9" spans="1:62" x14ac:dyDescent="0.25">
      <c r="B9" s="131">
        <v>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28">
        <v>1.5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01"/>
      <c r="AK9" s="101"/>
      <c r="AL9" s="129">
        <v>3.5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01"/>
      <c r="AX9" s="101"/>
      <c r="AY9" s="130">
        <v>5</v>
      </c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</row>
    <row r="10" spans="1:62" x14ac:dyDescent="0.25">
      <c r="B10" s="131">
        <v>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28">
        <v>1.4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01"/>
      <c r="AK10" s="101"/>
      <c r="AL10" s="129">
        <v>3.5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01"/>
      <c r="AX10" s="101"/>
      <c r="AY10" s="130">
        <v>4.9000000000000004</v>
      </c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</row>
    <row r="11" spans="1:62" x14ac:dyDescent="0.25">
      <c r="B11" s="131">
        <v>7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28">
        <v>1.2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01"/>
      <c r="AK11" s="101"/>
      <c r="AL11" s="129">
        <v>3.5</v>
      </c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01"/>
      <c r="AX11" s="101"/>
      <c r="AY11" s="130">
        <v>4.7</v>
      </c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</row>
    <row r="12" spans="1:62" x14ac:dyDescent="0.25">
      <c r="B12" s="131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28">
        <v>1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01"/>
      <c r="AK12" s="101"/>
      <c r="AL12" s="129">
        <v>3.5</v>
      </c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01"/>
      <c r="AX12" s="101"/>
      <c r="AY12" s="130">
        <v>4.5</v>
      </c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</row>
    <row r="13" spans="1:62" x14ac:dyDescent="0.25">
      <c r="B13" s="131">
        <v>9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28">
        <v>1</v>
      </c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01"/>
      <c r="AK13" s="101"/>
      <c r="AL13" s="129">
        <v>3.5</v>
      </c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01"/>
      <c r="AX13" s="101"/>
      <c r="AY13" s="130">
        <v>4.5</v>
      </c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</row>
    <row r="14" spans="1:62" x14ac:dyDescent="0.25">
      <c r="B14" s="131">
        <v>10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01"/>
      <c r="AK14" s="101"/>
      <c r="AL14" s="129">
        <v>3.5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01"/>
      <c r="AX14" s="101"/>
      <c r="AY14" s="130">
        <v>4.5</v>
      </c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</row>
    <row r="15" spans="1:62" x14ac:dyDescent="0.25">
      <c r="B15" s="131">
        <v>11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28">
        <v>1</v>
      </c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01"/>
      <c r="AK15" s="101"/>
      <c r="AL15" s="129">
        <v>3.5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01"/>
      <c r="AX15" s="101"/>
      <c r="AY15" s="130">
        <v>4.5</v>
      </c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</row>
    <row r="16" spans="1:62" x14ac:dyDescent="0.25">
      <c r="B16" s="131">
        <v>12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28">
        <v>1</v>
      </c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01"/>
      <c r="AK16" s="101"/>
      <c r="AL16" s="129">
        <v>3.5</v>
      </c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01"/>
      <c r="AX16" s="101"/>
      <c r="AY16" s="130">
        <v>4.5</v>
      </c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</row>
    <row r="17" spans="2:62" x14ac:dyDescent="0.25">
      <c r="B17" s="131">
        <v>13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28">
        <v>0.8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01"/>
      <c r="AK17" s="101"/>
      <c r="AL17" s="129">
        <v>3.5</v>
      </c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01"/>
      <c r="AX17" s="101"/>
      <c r="AY17" s="130">
        <v>4.3</v>
      </c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</row>
    <row r="18" spans="2:62" x14ac:dyDescent="0.25">
      <c r="B18" s="131">
        <v>14</v>
      </c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28">
        <v>0.7</v>
      </c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01"/>
      <c r="AK18" s="101"/>
      <c r="AL18" s="129">
        <v>3.5</v>
      </c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01"/>
      <c r="AX18" s="101"/>
      <c r="AY18" s="130">
        <v>4.2</v>
      </c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</row>
    <row r="19" spans="2:62" x14ac:dyDescent="0.25">
      <c r="B19" s="131">
        <v>15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28">
        <v>0.6</v>
      </c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01"/>
      <c r="AK19" s="101"/>
      <c r="AL19" s="129">
        <v>3.5</v>
      </c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01"/>
      <c r="AX19" s="101"/>
      <c r="AY19" s="130">
        <v>4.0999999999999996</v>
      </c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</row>
    <row r="20" spans="2:62" x14ac:dyDescent="0.25">
      <c r="B20" s="131">
        <v>16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28">
        <v>0.5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01"/>
      <c r="AK20" s="101"/>
      <c r="AL20" s="129">
        <v>3.5</v>
      </c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01"/>
      <c r="AX20" s="101"/>
      <c r="AY20" s="130">
        <v>4</v>
      </c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</row>
    <row r="21" spans="2:62" x14ac:dyDescent="0.25">
      <c r="B21" s="131">
        <v>17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28">
        <v>0.5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01"/>
      <c r="AK21" s="101"/>
      <c r="AL21" s="129">
        <v>3.5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01"/>
      <c r="AX21" s="101"/>
      <c r="AY21" s="130">
        <v>4</v>
      </c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</row>
    <row r="22" spans="2:62" x14ac:dyDescent="0.25">
      <c r="B22" s="131">
        <v>18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28">
        <v>0.4</v>
      </c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01"/>
      <c r="AK22" s="101"/>
      <c r="AL22" s="129">
        <v>3.5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01"/>
      <c r="AX22" s="101"/>
      <c r="AY22" s="130">
        <v>3.9</v>
      </c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</row>
    <row r="23" spans="2:62" x14ac:dyDescent="0.25">
      <c r="B23" s="131">
        <v>19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28">
        <v>0.3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01"/>
      <c r="AK23" s="101"/>
      <c r="AL23" s="129">
        <v>3.5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01"/>
      <c r="AX23" s="101"/>
      <c r="AY23" s="130">
        <v>3.8</v>
      </c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</row>
    <row r="24" spans="2:62" x14ac:dyDescent="0.25">
      <c r="B24" s="131">
        <v>20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28">
        <v>0.3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01"/>
      <c r="AK24" s="101"/>
      <c r="AL24" s="129">
        <v>3.5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01"/>
      <c r="AX24" s="101"/>
      <c r="AY24" s="130">
        <v>3.8</v>
      </c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</row>
    <row r="25" spans="2:62" x14ac:dyDescent="0.25">
      <c r="B25" s="131">
        <v>21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28">
        <v>0.2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01"/>
      <c r="AK25" s="101"/>
      <c r="AL25" s="129">
        <v>3.5</v>
      </c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01"/>
      <c r="AX25" s="101"/>
      <c r="AY25" s="130">
        <v>3.7</v>
      </c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</row>
    <row r="26" spans="2:62" x14ac:dyDescent="0.25">
      <c r="B26" s="131">
        <v>22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28">
        <v>0.2</v>
      </c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01"/>
      <c r="AK26" s="101"/>
      <c r="AL26" s="129">
        <v>3.5</v>
      </c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01"/>
      <c r="AX26" s="101"/>
      <c r="AY26" s="130">
        <v>3.7</v>
      </c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</row>
    <row r="27" spans="2:62" x14ac:dyDescent="0.25">
      <c r="B27" s="131">
        <v>23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28">
        <v>0.1</v>
      </c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01"/>
      <c r="AK27" s="101"/>
      <c r="AL27" s="129">
        <v>3.5</v>
      </c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01"/>
      <c r="AX27" s="101"/>
      <c r="AY27" s="130">
        <v>3.6</v>
      </c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</row>
    <row r="28" spans="2:62" x14ac:dyDescent="0.25">
      <c r="B28" s="131">
        <v>24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28">
        <v>0.1</v>
      </c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01"/>
      <c r="AK28" s="101"/>
      <c r="AL28" s="129">
        <v>3.5</v>
      </c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01"/>
      <c r="AX28" s="101"/>
      <c r="AY28" s="130">
        <v>3.6</v>
      </c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</row>
    <row r="29" spans="2:62" x14ac:dyDescent="0.25">
      <c r="B29" s="127" t="s">
        <v>308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8">
        <v>0</v>
      </c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01"/>
      <c r="AK29" s="101"/>
      <c r="AL29" s="129">
        <v>3.5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01"/>
      <c r="AX29" s="101"/>
      <c r="AY29" s="130">
        <v>3.5</v>
      </c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</row>
  </sheetData>
  <mergeCells count="156">
    <mergeCell ref="B5:P5"/>
    <mergeCell ref="Q5:AI5"/>
    <mergeCell ref="AJ5:AK5"/>
    <mergeCell ref="AL5:AV5"/>
    <mergeCell ref="AW5:AX5"/>
    <mergeCell ref="AY5:BJ5"/>
    <mergeCell ref="B4:P4"/>
    <mergeCell ref="Q4:AI4"/>
    <mergeCell ref="AJ4:AK4"/>
    <mergeCell ref="AL4:AV4"/>
    <mergeCell ref="AW4:AX4"/>
    <mergeCell ref="AY4:BJ4"/>
    <mergeCell ref="B7:P7"/>
    <mergeCell ref="Q7:AI7"/>
    <mergeCell ref="AJ7:AK7"/>
    <mergeCell ref="AL7:AV7"/>
    <mergeCell ref="AW7:AX7"/>
    <mergeCell ref="AY7:BJ7"/>
    <mergeCell ref="B6:P6"/>
    <mergeCell ref="Q6:AI6"/>
    <mergeCell ref="AJ6:AK6"/>
    <mergeCell ref="AL6:AV6"/>
    <mergeCell ref="AW6:AX6"/>
    <mergeCell ref="AY6:BJ6"/>
    <mergeCell ref="B9:P9"/>
    <mergeCell ref="Q9:AI9"/>
    <mergeCell ref="AJ9:AK9"/>
    <mergeCell ref="AL9:AV9"/>
    <mergeCell ref="AW9:AX9"/>
    <mergeCell ref="AY9:BJ9"/>
    <mergeCell ref="B8:P8"/>
    <mergeCell ref="Q8:AI8"/>
    <mergeCell ref="AJ8:AK8"/>
    <mergeCell ref="AL8:AV8"/>
    <mergeCell ref="AW8:AX8"/>
    <mergeCell ref="AY8:BJ8"/>
    <mergeCell ref="B11:P11"/>
    <mergeCell ref="Q11:AI11"/>
    <mergeCell ref="AJ11:AK11"/>
    <mergeCell ref="AL11:AV11"/>
    <mergeCell ref="AW11:AX11"/>
    <mergeCell ref="AY11:BJ11"/>
    <mergeCell ref="B10:P10"/>
    <mergeCell ref="Q10:AI10"/>
    <mergeCell ref="AJ10:AK10"/>
    <mergeCell ref="AL10:AV10"/>
    <mergeCell ref="AW10:AX10"/>
    <mergeCell ref="AY10:BJ10"/>
    <mergeCell ref="B13:P13"/>
    <mergeCell ref="Q13:AI13"/>
    <mergeCell ref="AJ13:AK13"/>
    <mergeCell ref="AL13:AV13"/>
    <mergeCell ref="AW13:AX13"/>
    <mergeCell ref="AY13:BJ13"/>
    <mergeCell ref="B12:P12"/>
    <mergeCell ref="Q12:AI12"/>
    <mergeCell ref="AJ12:AK12"/>
    <mergeCell ref="AL12:AV12"/>
    <mergeCell ref="AW12:AX12"/>
    <mergeCell ref="AY12:BJ12"/>
    <mergeCell ref="B15:P15"/>
    <mergeCell ref="Q15:AI15"/>
    <mergeCell ref="AJ15:AK15"/>
    <mergeCell ref="AL15:AV15"/>
    <mergeCell ref="AW15:AX15"/>
    <mergeCell ref="AY15:BJ15"/>
    <mergeCell ref="B14:P14"/>
    <mergeCell ref="Q14:AI14"/>
    <mergeCell ref="AJ14:AK14"/>
    <mergeCell ref="AL14:AV14"/>
    <mergeCell ref="AW14:AX14"/>
    <mergeCell ref="AY14:BJ14"/>
    <mergeCell ref="B17:P17"/>
    <mergeCell ref="Q17:AI17"/>
    <mergeCell ref="AJ17:AK17"/>
    <mergeCell ref="AL17:AV17"/>
    <mergeCell ref="AW17:AX17"/>
    <mergeCell ref="AY17:BJ17"/>
    <mergeCell ref="B16:P16"/>
    <mergeCell ref="Q16:AI16"/>
    <mergeCell ref="AJ16:AK16"/>
    <mergeCell ref="AL16:AV16"/>
    <mergeCell ref="AW16:AX16"/>
    <mergeCell ref="AY16:BJ16"/>
    <mergeCell ref="B19:P19"/>
    <mergeCell ref="Q19:AI19"/>
    <mergeCell ref="AJ19:AK19"/>
    <mergeCell ref="AL19:AV19"/>
    <mergeCell ref="AW19:AX19"/>
    <mergeCell ref="AY19:BJ19"/>
    <mergeCell ref="B18:P18"/>
    <mergeCell ref="Q18:AI18"/>
    <mergeCell ref="AJ18:AK18"/>
    <mergeCell ref="AL18:AV18"/>
    <mergeCell ref="AW18:AX18"/>
    <mergeCell ref="AY18:BJ18"/>
    <mergeCell ref="B21:P21"/>
    <mergeCell ref="Q21:AI21"/>
    <mergeCell ref="AJ21:AK21"/>
    <mergeCell ref="AL21:AV21"/>
    <mergeCell ref="AW21:AX21"/>
    <mergeCell ref="AY21:BJ21"/>
    <mergeCell ref="B20:P20"/>
    <mergeCell ref="Q20:AI20"/>
    <mergeCell ref="AJ20:AK20"/>
    <mergeCell ref="AL20:AV20"/>
    <mergeCell ref="AW20:AX20"/>
    <mergeCell ref="AY20:BJ20"/>
    <mergeCell ref="B23:P23"/>
    <mergeCell ref="Q23:AI23"/>
    <mergeCell ref="AJ23:AK23"/>
    <mergeCell ref="AL23:AV23"/>
    <mergeCell ref="AW23:AX23"/>
    <mergeCell ref="AY23:BJ23"/>
    <mergeCell ref="B22:P22"/>
    <mergeCell ref="Q22:AI22"/>
    <mergeCell ref="AJ22:AK22"/>
    <mergeCell ref="AL22:AV22"/>
    <mergeCell ref="AW22:AX22"/>
    <mergeCell ref="AY22:BJ22"/>
    <mergeCell ref="B25:P25"/>
    <mergeCell ref="Q25:AI25"/>
    <mergeCell ref="AJ25:AK25"/>
    <mergeCell ref="AL25:AV25"/>
    <mergeCell ref="AW25:AX25"/>
    <mergeCell ref="AY25:BJ25"/>
    <mergeCell ref="B24:P24"/>
    <mergeCell ref="Q24:AI24"/>
    <mergeCell ref="AJ24:AK24"/>
    <mergeCell ref="AL24:AV24"/>
    <mergeCell ref="AW24:AX24"/>
    <mergeCell ref="AY24:BJ24"/>
    <mergeCell ref="B27:P27"/>
    <mergeCell ref="Q27:AI27"/>
    <mergeCell ref="AJ27:AK27"/>
    <mergeCell ref="AL27:AV27"/>
    <mergeCell ref="AW27:AX27"/>
    <mergeCell ref="AY27:BJ27"/>
    <mergeCell ref="B26:P26"/>
    <mergeCell ref="Q26:AI26"/>
    <mergeCell ref="AJ26:AK26"/>
    <mergeCell ref="AL26:AV26"/>
    <mergeCell ref="AW26:AX26"/>
    <mergeCell ref="AY26:BJ26"/>
    <mergeCell ref="B29:P29"/>
    <mergeCell ref="Q29:AI29"/>
    <mergeCell ref="AJ29:AK29"/>
    <mergeCell ref="AL29:AV29"/>
    <mergeCell ref="AW29:AX29"/>
    <mergeCell ref="AY29:BJ29"/>
    <mergeCell ref="B28:P28"/>
    <mergeCell ref="Q28:AI28"/>
    <mergeCell ref="AJ28:AK28"/>
    <mergeCell ref="AL28:AV28"/>
    <mergeCell ref="AW28:AX28"/>
    <mergeCell ref="AY28:BJ28"/>
  </mergeCells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36"/>
  <sheetViews>
    <sheetView workbookViewId="0">
      <selection activeCell="D6" sqref="D6"/>
    </sheetView>
  </sheetViews>
  <sheetFormatPr defaultRowHeight="15" x14ac:dyDescent="0.25"/>
  <cols>
    <col min="3" max="3" width="9.140625" style="80"/>
    <col min="4" max="4" width="12.85546875" style="78" customWidth="1"/>
  </cols>
  <sheetData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358</v>
      </c>
    </row>
    <row r="5" spans="1:4" x14ac:dyDescent="0.25">
      <c r="C5" s="83" t="s">
        <v>315</v>
      </c>
      <c r="D5" s="84" t="s">
        <v>412</v>
      </c>
    </row>
    <row r="6" spans="1:4" x14ac:dyDescent="0.25">
      <c r="C6" s="81">
        <v>45</v>
      </c>
      <c r="D6" s="82">
        <v>1.0000000000000002E-2</v>
      </c>
    </row>
    <row r="7" spans="1:4" x14ac:dyDescent="0.25">
      <c r="C7" s="81">
        <v>46</v>
      </c>
      <c r="D7" s="82">
        <v>1.0000000000000002E-2</v>
      </c>
    </row>
    <row r="8" spans="1:4" x14ac:dyDescent="0.25">
      <c r="C8" s="81">
        <v>47</v>
      </c>
      <c r="D8" s="82">
        <v>1.7955888849155433E-2</v>
      </c>
    </row>
    <row r="9" spans="1:4" x14ac:dyDescent="0.25">
      <c r="C9" s="81">
        <v>48</v>
      </c>
      <c r="D9" s="82">
        <v>2.7955888849155432E-2</v>
      </c>
    </row>
    <row r="10" spans="1:4" x14ac:dyDescent="0.25">
      <c r="C10" s="81">
        <v>49</v>
      </c>
      <c r="D10" s="82">
        <v>3.7955888849155434E-2</v>
      </c>
    </row>
    <row r="11" spans="1:4" x14ac:dyDescent="0.25">
      <c r="C11" s="81">
        <v>50</v>
      </c>
      <c r="D11" s="82">
        <v>1.0000000000000002E-2</v>
      </c>
    </row>
    <row r="12" spans="1:4" x14ac:dyDescent="0.25">
      <c r="C12" s="81">
        <v>51</v>
      </c>
      <c r="D12" s="82">
        <v>1.0000000000000002E-2</v>
      </c>
    </row>
    <row r="13" spans="1:4" x14ac:dyDescent="0.25">
      <c r="C13" s="81">
        <v>52</v>
      </c>
      <c r="D13" s="82">
        <v>1.0000000000000002E-2</v>
      </c>
    </row>
    <row r="14" spans="1:4" x14ac:dyDescent="0.25">
      <c r="C14" s="81">
        <v>53</v>
      </c>
      <c r="D14" s="82">
        <v>1.0000000000000002E-2</v>
      </c>
    </row>
    <row r="15" spans="1:4" x14ac:dyDescent="0.25">
      <c r="C15" s="81">
        <v>54</v>
      </c>
      <c r="D15" s="82">
        <v>1.0000000000000002E-2</v>
      </c>
    </row>
    <row r="16" spans="1:4" x14ac:dyDescent="0.25">
      <c r="C16" s="81">
        <v>55</v>
      </c>
      <c r="D16" s="82">
        <v>1.0000000000000002E-2</v>
      </c>
    </row>
    <row r="17" spans="3:4" x14ac:dyDescent="0.25">
      <c r="C17" s="81">
        <v>56</v>
      </c>
      <c r="D17" s="82">
        <v>1.0000000000000002E-2</v>
      </c>
    </row>
    <row r="18" spans="3:4" x14ac:dyDescent="0.25">
      <c r="C18" s="81">
        <v>57</v>
      </c>
      <c r="D18" s="82">
        <v>1.0000000000000002E-2</v>
      </c>
    </row>
    <row r="19" spans="3:4" x14ac:dyDescent="0.25">
      <c r="C19" s="81">
        <v>58</v>
      </c>
      <c r="D19" s="82">
        <v>1.0000000000000002E-2</v>
      </c>
    </row>
    <row r="20" spans="3:4" x14ac:dyDescent="0.25">
      <c r="C20" s="81">
        <v>59</v>
      </c>
      <c r="D20" s="82">
        <v>1.7955888849155433E-2</v>
      </c>
    </row>
    <row r="21" spans="3:4" x14ac:dyDescent="0.25">
      <c r="C21" s="81">
        <v>60</v>
      </c>
      <c r="D21" s="82">
        <v>0.21204411115084454</v>
      </c>
    </row>
    <row r="22" spans="3:4" x14ac:dyDescent="0.25">
      <c r="C22" s="81">
        <v>61</v>
      </c>
      <c r="D22" s="82">
        <v>0.21591177769831088</v>
      </c>
    </row>
    <row r="23" spans="3:4" x14ac:dyDescent="0.25">
      <c r="C23" s="81">
        <v>62</v>
      </c>
      <c r="D23" s="82">
        <v>0.23204411115084458</v>
      </c>
    </row>
    <row r="24" spans="3:4" x14ac:dyDescent="0.25">
      <c r="C24" s="81">
        <v>63</v>
      </c>
      <c r="D24" s="82">
        <v>0.22386766654746632</v>
      </c>
    </row>
    <row r="25" spans="3:4" x14ac:dyDescent="0.25">
      <c r="C25" s="81">
        <v>64</v>
      </c>
      <c r="D25" s="82">
        <v>0.22386766654746632</v>
      </c>
    </row>
    <row r="26" spans="3:4" x14ac:dyDescent="0.25">
      <c r="C26" s="81">
        <v>65</v>
      </c>
      <c r="D26" s="82">
        <v>0.22795588884915546</v>
      </c>
    </row>
    <row r="27" spans="3:4" x14ac:dyDescent="0.25">
      <c r="C27" s="81">
        <v>66</v>
      </c>
      <c r="D27" s="82">
        <v>0.22795588884915546</v>
      </c>
    </row>
    <row r="28" spans="3:4" x14ac:dyDescent="0.25">
      <c r="C28" s="81">
        <v>67</v>
      </c>
      <c r="D28" s="82">
        <v>0.22795588884915546</v>
      </c>
    </row>
    <row r="29" spans="3:4" x14ac:dyDescent="0.25">
      <c r="C29" s="81">
        <v>68</v>
      </c>
      <c r="D29" s="82">
        <v>0.22795588884915546</v>
      </c>
    </row>
    <row r="30" spans="3:4" x14ac:dyDescent="0.25">
      <c r="C30" s="81">
        <v>69</v>
      </c>
      <c r="D30" s="82">
        <v>0.22795588884915546</v>
      </c>
    </row>
    <row r="31" spans="3:4" x14ac:dyDescent="0.25">
      <c r="C31" s="81">
        <v>70</v>
      </c>
      <c r="D31" s="82">
        <v>0.22795588884915546</v>
      </c>
    </row>
    <row r="32" spans="3:4" x14ac:dyDescent="0.25">
      <c r="C32" s="81">
        <v>71</v>
      </c>
      <c r="D32" s="82">
        <v>0.22795588884915546</v>
      </c>
    </row>
    <row r="33" spans="3:4" x14ac:dyDescent="0.25">
      <c r="C33" s="81">
        <v>72</v>
      </c>
      <c r="D33" s="82">
        <v>0.22795588884915546</v>
      </c>
    </row>
    <row r="34" spans="3:4" x14ac:dyDescent="0.25">
      <c r="C34" s="81">
        <v>73</v>
      </c>
      <c r="D34" s="82">
        <v>0.22795588884915546</v>
      </c>
    </row>
    <row r="35" spans="3:4" x14ac:dyDescent="0.25">
      <c r="C35" s="81">
        <v>74</v>
      </c>
      <c r="D35" s="82">
        <v>0.22795588884915546</v>
      </c>
    </row>
    <row r="36" spans="3:4" x14ac:dyDescent="0.25">
      <c r="C36" s="81">
        <v>75</v>
      </c>
      <c r="D36" s="8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9"/>
  <sheetViews>
    <sheetView workbookViewId="0">
      <selection activeCell="G38" sqref="G38"/>
    </sheetView>
  </sheetViews>
  <sheetFormatPr defaultRowHeight="15" x14ac:dyDescent="0.25"/>
  <cols>
    <col min="11" max="11" width="13.7109375" customWidth="1"/>
    <col min="12" max="12" width="14.85546875" customWidth="1"/>
    <col min="13" max="13" width="17.42578125" customWidth="1"/>
    <col min="14" max="15" width="14.85546875" customWidth="1"/>
    <col min="16" max="16" width="13.7109375" customWidth="1"/>
    <col min="17" max="17" width="12.28515625" customWidth="1"/>
  </cols>
  <sheetData>
    <row r="1" spans="1:17" x14ac:dyDescent="0.25">
      <c r="A1" s="1" t="s">
        <v>0</v>
      </c>
    </row>
    <row r="2" spans="1:17" x14ac:dyDescent="0.25">
      <c r="A2" s="19" t="s">
        <v>35</v>
      </c>
      <c r="B2" s="20"/>
    </row>
    <row r="3" spans="1:17" x14ac:dyDescent="0.25">
      <c r="A3" s="19" t="s">
        <v>37</v>
      </c>
      <c r="B3" s="20"/>
    </row>
    <row r="6" spans="1:17" x14ac:dyDescent="0.25">
      <c r="B6" s="7"/>
      <c r="C6" s="136" t="s">
        <v>318</v>
      </c>
      <c r="D6" s="136"/>
      <c r="E6" s="7"/>
      <c r="F6" s="136" t="s">
        <v>319</v>
      </c>
      <c r="G6" s="136"/>
    </row>
    <row r="7" spans="1:17" x14ac:dyDescent="0.25">
      <c r="B7" s="7" t="s">
        <v>315</v>
      </c>
      <c r="C7" s="7" t="s">
        <v>316</v>
      </c>
      <c r="D7" s="7" t="s">
        <v>311</v>
      </c>
      <c r="E7" s="7" t="s">
        <v>315</v>
      </c>
      <c r="F7" s="7" t="s">
        <v>316</v>
      </c>
      <c r="G7" s="7" t="s">
        <v>311</v>
      </c>
      <c r="H7" s="7" t="s">
        <v>352</v>
      </c>
      <c r="I7" s="7" t="s">
        <v>353</v>
      </c>
      <c r="J7" s="7" t="s">
        <v>315</v>
      </c>
      <c r="K7" s="7" t="s">
        <v>354</v>
      </c>
    </row>
    <row r="8" spans="1:17" x14ac:dyDescent="0.25">
      <c r="B8">
        <v>45</v>
      </c>
      <c r="E8">
        <v>45</v>
      </c>
      <c r="F8">
        <v>0.01</v>
      </c>
      <c r="G8">
        <v>0.01</v>
      </c>
      <c r="H8" s="78">
        <f t="shared" ref="H8:H12" si="0">C8*$Q$9+D8*$Q$10</f>
        <v>0</v>
      </c>
      <c r="I8" s="78">
        <f t="shared" ref="I8:I38" si="1">F8*$Q$9+G8*$Q$10</f>
        <v>1.0000000000000002E-2</v>
      </c>
      <c r="J8">
        <v>45</v>
      </c>
      <c r="K8" s="78">
        <f>IF(J8 &lt; $Q$12, I8, H8)</f>
        <v>1.0000000000000002E-2</v>
      </c>
      <c r="L8">
        <v>1</v>
      </c>
      <c r="M8">
        <f>K8*L8</f>
        <v>1.0000000000000002E-2</v>
      </c>
      <c r="N8">
        <f>M8*J8</f>
        <v>0.45000000000000007</v>
      </c>
      <c r="Q8" t="s">
        <v>351</v>
      </c>
    </row>
    <row r="9" spans="1:17" x14ac:dyDescent="0.25">
      <c r="B9">
        <v>46</v>
      </c>
      <c r="E9">
        <v>46</v>
      </c>
      <c r="F9">
        <v>0.01</v>
      </c>
      <c r="G9">
        <v>0.01</v>
      </c>
      <c r="H9" s="78">
        <f t="shared" si="0"/>
        <v>0</v>
      </c>
      <c r="I9" s="78">
        <f t="shared" si="1"/>
        <v>1.0000000000000002E-2</v>
      </c>
      <c r="J9">
        <v>46</v>
      </c>
      <c r="K9" s="78">
        <f t="shared" ref="K9:K38" si="2">IF(J9 &lt; $Q$12, I9, H9)</f>
        <v>1.0000000000000002E-2</v>
      </c>
      <c r="L9">
        <f>L8*(1-K8)</f>
        <v>0.99</v>
      </c>
      <c r="M9">
        <f t="shared" ref="M9:M38" si="3">K9*L9</f>
        <v>9.9000000000000025E-3</v>
      </c>
      <c r="N9">
        <f t="shared" ref="N9:N38" si="4">M9*J9</f>
        <v>0.45540000000000014</v>
      </c>
      <c r="P9" t="s">
        <v>316</v>
      </c>
      <c r="Q9">
        <f>19435/(75643+19435)</f>
        <v>0.20441111508445697</v>
      </c>
    </row>
    <row r="10" spans="1:17" x14ac:dyDescent="0.25">
      <c r="B10">
        <v>47</v>
      </c>
      <c r="E10">
        <v>47</v>
      </c>
      <c r="F10">
        <v>0.01</v>
      </c>
      <c r="G10">
        <v>0.02</v>
      </c>
      <c r="H10" s="78">
        <f t="shared" si="0"/>
        <v>0</v>
      </c>
      <c r="I10" s="78">
        <f t="shared" si="1"/>
        <v>1.7955888849155433E-2</v>
      </c>
      <c r="J10">
        <v>47</v>
      </c>
      <c r="K10" s="78">
        <f t="shared" si="2"/>
        <v>1.7955888849155433E-2</v>
      </c>
      <c r="L10">
        <f t="shared" ref="L10:L38" si="5">L9*(1-K9)</f>
        <v>0.98009999999999997</v>
      </c>
      <c r="M10">
        <f t="shared" si="3"/>
        <v>1.759856666105724E-2</v>
      </c>
      <c r="N10">
        <f t="shared" si="4"/>
        <v>0.82713263306969032</v>
      </c>
      <c r="P10" t="s">
        <v>311</v>
      </c>
      <c r="Q10">
        <f>1-Q9</f>
        <v>0.79558888491554303</v>
      </c>
    </row>
    <row r="11" spans="1:17" x14ac:dyDescent="0.25">
      <c r="B11">
        <v>48</v>
      </c>
      <c r="E11">
        <v>48</v>
      </c>
      <c r="F11">
        <v>0.02</v>
      </c>
      <c r="G11">
        <v>0.03</v>
      </c>
      <c r="H11" s="78">
        <f t="shared" si="0"/>
        <v>0</v>
      </c>
      <c r="I11" s="78">
        <f t="shared" si="1"/>
        <v>2.7955888849155432E-2</v>
      </c>
      <c r="J11">
        <v>48</v>
      </c>
      <c r="K11" s="78">
        <f t="shared" si="2"/>
        <v>2.7955888849155432E-2</v>
      </c>
      <c r="L11">
        <f t="shared" si="5"/>
        <v>0.96250143333894267</v>
      </c>
      <c r="M11">
        <f t="shared" si="3"/>
        <v>2.6907583087576268E-2</v>
      </c>
      <c r="N11">
        <f t="shared" si="4"/>
        <v>1.2915639882036609</v>
      </c>
    </row>
    <row r="12" spans="1:17" x14ac:dyDescent="0.25">
      <c r="B12">
        <v>49</v>
      </c>
      <c r="E12">
        <v>49</v>
      </c>
      <c r="F12">
        <v>0.03</v>
      </c>
      <c r="G12">
        <v>0.04</v>
      </c>
      <c r="H12" s="78">
        <f t="shared" si="0"/>
        <v>0</v>
      </c>
      <c r="I12" s="78">
        <f t="shared" si="1"/>
        <v>3.7955888849155434E-2</v>
      </c>
      <c r="J12">
        <v>49</v>
      </c>
      <c r="K12" s="78">
        <f t="shared" si="2"/>
        <v>3.7955888849155434E-2</v>
      </c>
      <c r="L12">
        <f t="shared" si="5"/>
        <v>0.93559385025136643</v>
      </c>
      <c r="M12">
        <f t="shared" si="3"/>
        <v>3.5511296188094239E-2</v>
      </c>
      <c r="N12">
        <f t="shared" si="4"/>
        <v>1.7400535132166177</v>
      </c>
      <c r="P12" t="s">
        <v>355</v>
      </c>
      <c r="Q12">
        <v>60</v>
      </c>
    </row>
    <row r="13" spans="1:17" x14ac:dyDescent="0.25">
      <c r="B13">
        <v>50</v>
      </c>
      <c r="C13">
        <v>0.13</v>
      </c>
      <c r="D13">
        <v>0.3</v>
      </c>
      <c r="E13">
        <v>50</v>
      </c>
      <c r="F13">
        <v>0.01</v>
      </c>
      <c r="G13">
        <v>0.01</v>
      </c>
      <c r="H13" s="78">
        <f>C13*$Q$9+D13*$Q$10</f>
        <v>0.26525011043564228</v>
      </c>
      <c r="I13" s="78">
        <f>F13*$Q$9+G13*$Q$10</f>
        <v>1.0000000000000002E-2</v>
      </c>
      <c r="J13">
        <v>50</v>
      </c>
      <c r="K13" s="78">
        <f t="shared" si="2"/>
        <v>1.0000000000000002E-2</v>
      </c>
      <c r="L13">
        <f t="shared" si="5"/>
        <v>0.9000825540632722</v>
      </c>
      <c r="M13">
        <f t="shared" si="3"/>
        <v>9.0008255406327231E-3</v>
      </c>
      <c r="N13">
        <f t="shared" si="4"/>
        <v>0.45004127703163616</v>
      </c>
    </row>
    <row r="14" spans="1:17" x14ac:dyDescent="0.25">
      <c r="B14">
        <v>51</v>
      </c>
      <c r="C14">
        <v>0.13</v>
      </c>
      <c r="D14">
        <v>0.12</v>
      </c>
      <c r="E14">
        <v>51</v>
      </c>
      <c r="F14">
        <v>0.01</v>
      </c>
      <c r="G14">
        <v>0.01</v>
      </c>
      <c r="H14" s="78">
        <f t="shared" ref="H14:H38" si="6">C14*$Q$9+D14*$Q$10</f>
        <v>0.12204411115084457</v>
      </c>
      <c r="I14" s="78">
        <f t="shared" si="1"/>
        <v>1.0000000000000002E-2</v>
      </c>
      <c r="J14">
        <v>51</v>
      </c>
      <c r="K14" s="78">
        <f t="shared" si="2"/>
        <v>1.0000000000000002E-2</v>
      </c>
      <c r="L14">
        <f t="shared" si="5"/>
        <v>0.89108172852263945</v>
      </c>
      <c r="M14">
        <f t="shared" si="3"/>
        <v>8.910817285226396E-3</v>
      </c>
      <c r="N14">
        <f t="shared" si="4"/>
        <v>0.45445168154654619</v>
      </c>
    </row>
    <row r="15" spans="1:17" x14ac:dyDescent="0.25">
      <c r="B15">
        <v>52</v>
      </c>
      <c r="C15">
        <v>0.13</v>
      </c>
      <c r="D15">
        <v>0.13</v>
      </c>
      <c r="E15">
        <v>52</v>
      </c>
      <c r="F15">
        <v>0.01</v>
      </c>
      <c r="G15">
        <v>0.01</v>
      </c>
      <c r="H15" s="78">
        <f t="shared" si="6"/>
        <v>0.13</v>
      </c>
      <c r="I15" s="78">
        <f t="shared" si="1"/>
        <v>1.0000000000000002E-2</v>
      </c>
      <c r="J15">
        <v>52</v>
      </c>
      <c r="K15" s="78">
        <f t="shared" si="2"/>
        <v>1.0000000000000002E-2</v>
      </c>
      <c r="L15">
        <f t="shared" si="5"/>
        <v>0.88217091123741309</v>
      </c>
      <c r="M15">
        <f t="shared" si="3"/>
        <v>8.8217091123741331E-3</v>
      </c>
      <c r="N15">
        <f t="shared" si="4"/>
        <v>0.4587288738434549</v>
      </c>
    </row>
    <row r="16" spans="1:17" x14ac:dyDescent="0.25">
      <c r="B16">
        <v>53</v>
      </c>
      <c r="C16">
        <v>0.13</v>
      </c>
      <c r="D16">
        <v>0.14000000000000001</v>
      </c>
      <c r="E16">
        <v>53</v>
      </c>
      <c r="F16">
        <v>0.01</v>
      </c>
      <c r="G16">
        <v>0.01</v>
      </c>
      <c r="H16" s="78">
        <f t="shared" si="6"/>
        <v>0.13795588884915544</v>
      </c>
      <c r="I16" s="78">
        <f t="shared" si="1"/>
        <v>1.0000000000000002E-2</v>
      </c>
      <c r="J16">
        <v>53</v>
      </c>
      <c r="K16" s="78">
        <f t="shared" si="2"/>
        <v>1.0000000000000002E-2</v>
      </c>
      <c r="L16">
        <f t="shared" si="5"/>
        <v>0.87334920212503897</v>
      </c>
      <c r="M16">
        <f t="shared" si="3"/>
        <v>8.733492021250391E-3</v>
      </c>
      <c r="N16">
        <f t="shared" si="4"/>
        <v>0.46287507712627074</v>
      </c>
    </row>
    <row r="17" spans="2:14" x14ac:dyDescent="0.25">
      <c r="B17">
        <v>54</v>
      </c>
      <c r="C17">
        <v>0.14000000000000001</v>
      </c>
      <c r="D17">
        <v>0.15</v>
      </c>
      <c r="E17">
        <v>54</v>
      </c>
      <c r="F17">
        <v>0.01</v>
      </c>
      <c r="G17">
        <v>0.01</v>
      </c>
      <c r="H17" s="78">
        <f t="shared" si="6"/>
        <v>0.14795588884915542</v>
      </c>
      <c r="I17" s="78">
        <f t="shared" si="1"/>
        <v>1.0000000000000002E-2</v>
      </c>
      <c r="J17">
        <v>54</v>
      </c>
      <c r="K17" s="78">
        <f t="shared" si="2"/>
        <v>1.0000000000000002E-2</v>
      </c>
      <c r="L17">
        <f t="shared" si="5"/>
        <v>0.86461571010378857</v>
      </c>
      <c r="M17">
        <f t="shared" si="3"/>
        <v>8.6461571010378879E-3</v>
      </c>
      <c r="N17">
        <f t="shared" si="4"/>
        <v>0.46689248345604595</v>
      </c>
    </row>
    <row r="18" spans="2:14" x14ac:dyDescent="0.25">
      <c r="B18">
        <v>55</v>
      </c>
      <c r="C18">
        <v>0.15</v>
      </c>
      <c r="D18">
        <v>0.16</v>
      </c>
      <c r="E18">
        <v>55</v>
      </c>
      <c r="F18">
        <v>0.01</v>
      </c>
      <c r="G18">
        <v>0.01</v>
      </c>
      <c r="H18" s="78">
        <f t="shared" si="6"/>
        <v>0.15795588884915546</v>
      </c>
      <c r="I18" s="78">
        <f t="shared" si="1"/>
        <v>1.0000000000000002E-2</v>
      </c>
      <c r="J18">
        <v>55</v>
      </c>
      <c r="K18" s="78">
        <f t="shared" si="2"/>
        <v>1.0000000000000002E-2</v>
      </c>
      <c r="L18">
        <f t="shared" si="5"/>
        <v>0.85596955300275068</v>
      </c>
      <c r="M18">
        <f t="shared" si="3"/>
        <v>8.5596955300275088E-3</v>
      </c>
      <c r="N18">
        <f t="shared" si="4"/>
        <v>0.47078325415151301</v>
      </c>
    </row>
    <row r="19" spans="2:14" x14ac:dyDescent="0.25">
      <c r="B19">
        <v>56</v>
      </c>
      <c r="C19">
        <v>0.16</v>
      </c>
      <c r="D19">
        <v>0.17</v>
      </c>
      <c r="E19">
        <v>56</v>
      </c>
      <c r="F19">
        <v>0.01</v>
      </c>
      <c r="G19">
        <v>0.01</v>
      </c>
      <c r="H19" s="78">
        <f t="shared" si="6"/>
        <v>0.16795588884915547</v>
      </c>
      <c r="I19" s="78">
        <f t="shared" si="1"/>
        <v>1.0000000000000002E-2</v>
      </c>
      <c r="J19">
        <v>56</v>
      </c>
      <c r="K19" s="78">
        <f t="shared" si="2"/>
        <v>1.0000000000000002E-2</v>
      </c>
      <c r="L19">
        <f t="shared" si="5"/>
        <v>0.84740985747272313</v>
      </c>
      <c r="M19">
        <f t="shared" si="3"/>
        <v>8.4740985747272322E-3</v>
      </c>
      <c r="N19">
        <f t="shared" si="4"/>
        <v>0.47454952018472502</v>
      </c>
    </row>
    <row r="20" spans="2:14" x14ac:dyDescent="0.25">
      <c r="B20">
        <v>57</v>
      </c>
      <c r="C20">
        <v>0.17</v>
      </c>
      <c r="D20">
        <v>0.18</v>
      </c>
      <c r="E20">
        <v>57</v>
      </c>
      <c r="F20">
        <v>0.01</v>
      </c>
      <c r="G20">
        <v>0.01</v>
      </c>
      <c r="H20" s="78">
        <f t="shared" si="6"/>
        <v>0.17795588884915542</v>
      </c>
      <c r="I20" s="78">
        <f t="shared" si="1"/>
        <v>1.0000000000000002E-2</v>
      </c>
      <c r="J20">
        <v>57</v>
      </c>
      <c r="K20" s="78">
        <f t="shared" si="2"/>
        <v>1.0000000000000002E-2</v>
      </c>
      <c r="L20">
        <f t="shared" si="5"/>
        <v>0.83893575889799588</v>
      </c>
      <c r="M20">
        <f t="shared" si="3"/>
        <v>8.3893575889799604E-3</v>
      </c>
      <c r="N20">
        <f t="shared" si="4"/>
        <v>0.47819338257185773</v>
      </c>
    </row>
    <row r="21" spans="2:14" x14ac:dyDescent="0.25">
      <c r="B21">
        <v>58</v>
      </c>
      <c r="C21">
        <v>0.18</v>
      </c>
      <c r="D21">
        <v>0.19</v>
      </c>
      <c r="E21">
        <v>58</v>
      </c>
      <c r="F21">
        <v>0.01</v>
      </c>
      <c r="G21">
        <v>0.01</v>
      </c>
      <c r="H21" s="78">
        <f t="shared" si="6"/>
        <v>0.18795588884915543</v>
      </c>
      <c r="I21" s="78">
        <f t="shared" si="1"/>
        <v>1.0000000000000002E-2</v>
      </c>
      <c r="J21">
        <v>58</v>
      </c>
      <c r="K21" s="78">
        <f t="shared" si="2"/>
        <v>1.0000000000000002E-2</v>
      </c>
      <c r="L21">
        <f t="shared" si="5"/>
        <v>0.83054640130901591</v>
      </c>
      <c r="M21">
        <f t="shared" si="3"/>
        <v>8.3054640130901611E-3</v>
      </c>
      <c r="N21">
        <f t="shared" si="4"/>
        <v>0.48171691275922934</v>
      </c>
    </row>
    <row r="22" spans="2:14" x14ac:dyDescent="0.25">
      <c r="B22">
        <v>59</v>
      </c>
      <c r="C22">
        <v>0.18</v>
      </c>
      <c r="D22">
        <v>0.2</v>
      </c>
      <c r="E22">
        <v>59</v>
      </c>
      <c r="F22">
        <v>0.01</v>
      </c>
      <c r="G22">
        <v>0.02</v>
      </c>
      <c r="H22" s="78">
        <f t="shared" si="6"/>
        <v>0.19591177769831086</v>
      </c>
      <c r="I22" s="78">
        <f t="shared" si="1"/>
        <v>1.7955888849155433E-2</v>
      </c>
      <c r="J22">
        <v>59</v>
      </c>
      <c r="K22" s="78">
        <f t="shared" si="2"/>
        <v>1.7955888849155433E-2</v>
      </c>
      <c r="L22">
        <f t="shared" si="5"/>
        <v>0.82224093729592573</v>
      </c>
      <c r="M22">
        <f t="shared" si="3"/>
        <v>1.4764066877311025E-2</v>
      </c>
      <c r="N22">
        <f t="shared" si="4"/>
        <v>0.8710799457613505</v>
      </c>
    </row>
    <row r="23" spans="2:14" x14ac:dyDescent="0.25">
      <c r="B23">
        <v>60</v>
      </c>
      <c r="C23">
        <v>0.22</v>
      </c>
      <c r="D23">
        <v>0.21</v>
      </c>
      <c r="E23">
        <v>60</v>
      </c>
      <c r="F23">
        <v>0.02</v>
      </c>
      <c r="G23">
        <v>0.02</v>
      </c>
      <c r="H23" s="78">
        <f t="shared" si="6"/>
        <v>0.21204411115084454</v>
      </c>
      <c r="I23" s="78">
        <f t="shared" si="1"/>
        <v>2.0000000000000004E-2</v>
      </c>
      <c r="J23">
        <v>60</v>
      </c>
      <c r="K23" s="78">
        <f t="shared" si="2"/>
        <v>0.21204411115084454</v>
      </c>
      <c r="L23">
        <f t="shared" si="5"/>
        <v>0.80747687041861471</v>
      </c>
      <c r="M23">
        <f t="shared" si="3"/>
        <v>0.17122071526278082</v>
      </c>
      <c r="N23">
        <f t="shared" si="4"/>
        <v>10.273242915766849</v>
      </c>
    </row>
    <row r="24" spans="2:14" x14ac:dyDescent="0.25">
      <c r="B24">
        <v>61</v>
      </c>
      <c r="C24">
        <v>0.2</v>
      </c>
      <c r="D24">
        <v>0.22</v>
      </c>
      <c r="E24">
        <v>61</v>
      </c>
      <c r="F24">
        <v>0.02</v>
      </c>
      <c r="G24">
        <v>0.02</v>
      </c>
      <c r="H24" s="78">
        <f t="shared" si="6"/>
        <v>0.21591177769831088</v>
      </c>
      <c r="I24" s="78">
        <f t="shared" si="1"/>
        <v>2.0000000000000004E-2</v>
      </c>
      <c r="J24">
        <v>61</v>
      </c>
      <c r="K24" s="78">
        <f t="shared" si="2"/>
        <v>0.21591177769831088</v>
      </c>
      <c r="L24">
        <f t="shared" si="5"/>
        <v>0.63625615515583389</v>
      </c>
      <c r="M24">
        <f t="shared" si="3"/>
        <v>0.1373751975311884</v>
      </c>
      <c r="N24">
        <f t="shared" si="4"/>
        <v>8.3798870494024928</v>
      </c>
    </row>
    <row r="25" spans="2:14" x14ac:dyDescent="0.25">
      <c r="B25">
        <v>62</v>
      </c>
      <c r="C25">
        <v>0.24</v>
      </c>
      <c r="D25">
        <v>0.23</v>
      </c>
      <c r="E25">
        <v>62</v>
      </c>
      <c r="F25">
        <v>0.05</v>
      </c>
      <c r="G25">
        <v>0.04</v>
      </c>
      <c r="H25" s="78">
        <f t="shared" si="6"/>
        <v>0.23204411115084458</v>
      </c>
      <c r="I25" s="78">
        <f t="shared" si="1"/>
        <v>4.2044111150844575E-2</v>
      </c>
      <c r="J25">
        <v>62</v>
      </c>
      <c r="K25" s="78">
        <f t="shared" si="2"/>
        <v>0.23204411115084458</v>
      </c>
      <c r="L25">
        <f t="shared" si="5"/>
        <v>0.49888095762464552</v>
      </c>
      <c r="M25">
        <f t="shared" si="3"/>
        <v>0.11576238838209303</v>
      </c>
      <c r="N25">
        <f t="shared" si="4"/>
        <v>7.1772680796897683</v>
      </c>
    </row>
    <row r="26" spans="2:14" x14ac:dyDescent="0.25">
      <c r="B26">
        <v>63</v>
      </c>
      <c r="C26">
        <v>0.2</v>
      </c>
      <c r="D26">
        <v>0.23</v>
      </c>
      <c r="E26">
        <v>63</v>
      </c>
      <c r="F26">
        <v>0.05</v>
      </c>
      <c r="G26">
        <v>0.05</v>
      </c>
      <c r="H26" s="78">
        <f t="shared" si="6"/>
        <v>0.22386766654746632</v>
      </c>
      <c r="I26" s="78">
        <f t="shared" si="1"/>
        <v>0.05</v>
      </c>
      <c r="J26">
        <v>63</v>
      </c>
      <c r="K26" s="78">
        <f t="shared" si="2"/>
        <v>0.22386766654746632</v>
      </c>
      <c r="L26">
        <f t="shared" si="5"/>
        <v>0.3831185692425525</v>
      </c>
      <c r="M26">
        <f t="shared" si="3"/>
        <v>8.5767860107334129E-2</v>
      </c>
      <c r="N26">
        <f t="shared" si="4"/>
        <v>5.4033751867620499</v>
      </c>
    </row>
    <row r="27" spans="2:14" x14ac:dyDescent="0.25">
      <c r="B27">
        <v>64</v>
      </c>
      <c r="C27">
        <v>0.2</v>
      </c>
      <c r="D27">
        <v>0.23</v>
      </c>
      <c r="E27">
        <v>64</v>
      </c>
      <c r="F27">
        <v>0.06</v>
      </c>
      <c r="G27">
        <v>0.06</v>
      </c>
      <c r="H27" s="78">
        <f t="shared" si="6"/>
        <v>0.22386766654746632</v>
      </c>
      <c r="I27" s="78">
        <f t="shared" si="1"/>
        <v>0.06</v>
      </c>
      <c r="J27">
        <v>64</v>
      </c>
      <c r="K27" s="78">
        <f t="shared" si="2"/>
        <v>0.22386766654746632</v>
      </c>
      <c r="L27">
        <f t="shared" si="5"/>
        <v>0.29735070913521833</v>
      </c>
      <c r="M27">
        <f t="shared" si="3"/>
        <v>6.6567209400335697E-2</v>
      </c>
      <c r="N27">
        <f t="shared" si="4"/>
        <v>4.2603014016214846</v>
      </c>
    </row>
    <row r="28" spans="2:14" x14ac:dyDescent="0.25">
      <c r="B28">
        <v>65</v>
      </c>
      <c r="C28">
        <v>0.22</v>
      </c>
      <c r="D28">
        <v>0.23</v>
      </c>
      <c r="E28">
        <v>65</v>
      </c>
      <c r="F28">
        <v>0.05</v>
      </c>
      <c r="G28">
        <v>0.05</v>
      </c>
      <c r="H28" s="78">
        <f t="shared" si="6"/>
        <v>0.22795588884915546</v>
      </c>
      <c r="I28" s="78">
        <f t="shared" si="1"/>
        <v>0.05</v>
      </c>
      <c r="J28">
        <v>65</v>
      </c>
      <c r="K28" s="78">
        <f t="shared" si="2"/>
        <v>0.22795588884915546</v>
      </c>
      <c r="L28">
        <f t="shared" si="5"/>
        <v>0.2307834997348826</v>
      </c>
      <c r="M28">
        <f t="shared" si="3"/>
        <v>5.2608457813783996E-2</v>
      </c>
      <c r="N28">
        <f t="shared" si="4"/>
        <v>3.4195497578959597</v>
      </c>
    </row>
    <row r="29" spans="2:14" x14ac:dyDescent="0.25">
      <c r="B29">
        <v>66</v>
      </c>
      <c r="C29">
        <v>0.22</v>
      </c>
      <c r="D29">
        <v>0.23</v>
      </c>
      <c r="H29" s="78">
        <f t="shared" si="6"/>
        <v>0.22795588884915546</v>
      </c>
      <c r="I29" s="78">
        <f t="shared" si="1"/>
        <v>0</v>
      </c>
      <c r="J29">
        <v>66</v>
      </c>
      <c r="K29" s="78">
        <f t="shared" si="2"/>
        <v>0.22795588884915546</v>
      </c>
      <c r="L29">
        <f t="shared" si="5"/>
        <v>0.17817504192109859</v>
      </c>
      <c r="M29">
        <f t="shared" si="3"/>
        <v>4.0616050051859566E-2</v>
      </c>
      <c r="N29">
        <f t="shared" si="4"/>
        <v>2.6806593034227313</v>
      </c>
    </row>
    <row r="30" spans="2:14" x14ac:dyDescent="0.25">
      <c r="B30">
        <v>67</v>
      </c>
      <c r="C30">
        <v>0.22</v>
      </c>
      <c r="D30">
        <v>0.23</v>
      </c>
      <c r="H30" s="78">
        <f t="shared" si="6"/>
        <v>0.22795588884915546</v>
      </c>
      <c r="I30" s="78">
        <f t="shared" si="1"/>
        <v>0</v>
      </c>
      <c r="J30">
        <v>67</v>
      </c>
      <c r="K30" s="78">
        <f t="shared" si="2"/>
        <v>0.22795588884915546</v>
      </c>
      <c r="L30">
        <f t="shared" si="5"/>
        <v>0.13755899186923901</v>
      </c>
      <c r="M30">
        <f t="shared" si="3"/>
        <v>3.1357382260746129E-2</v>
      </c>
      <c r="N30">
        <f t="shared" si="4"/>
        <v>2.1009446114699908</v>
      </c>
    </row>
    <row r="31" spans="2:14" x14ac:dyDescent="0.25">
      <c r="B31">
        <v>68</v>
      </c>
      <c r="C31">
        <v>0.22</v>
      </c>
      <c r="D31">
        <v>0.23</v>
      </c>
      <c r="H31" s="78">
        <f t="shared" si="6"/>
        <v>0.22795588884915546</v>
      </c>
      <c r="I31" s="78">
        <f t="shared" si="1"/>
        <v>0</v>
      </c>
      <c r="J31">
        <v>68</v>
      </c>
      <c r="K31" s="78">
        <f t="shared" si="2"/>
        <v>0.22795588884915546</v>
      </c>
      <c r="L31">
        <f t="shared" si="5"/>
        <v>0.10620160960849287</v>
      </c>
      <c r="M31">
        <f t="shared" si="3"/>
        <v>2.4209282315515002E-2</v>
      </c>
      <c r="N31">
        <f t="shared" si="4"/>
        <v>1.6462311974550201</v>
      </c>
    </row>
    <row r="32" spans="2:14" x14ac:dyDescent="0.25">
      <c r="B32">
        <v>69</v>
      </c>
      <c r="C32">
        <v>0.22</v>
      </c>
      <c r="D32">
        <v>0.23</v>
      </c>
      <c r="H32" s="78">
        <f t="shared" si="6"/>
        <v>0.22795588884915546</v>
      </c>
      <c r="I32" s="78">
        <f t="shared" si="1"/>
        <v>0</v>
      </c>
      <c r="J32">
        <v>69</v>
      </c>
      <c r="K32" s="78">
        <f t="shared" si="2"/>
        <v>0.22795588884915546</v>
      </c>
      <c r="L32">
        <f t="shared" si="5"/>
        <v>8.1992327292977868E-2</v>
      </c>
      <c r="M32">
        <f t="shared" si="3"/>
        <v>1.8690633846881639E-2</v>
      </c>
      <c r="N32">
        <f t="shared" si="4"/>
        <v>1.2896537354348332</v>
      </c>
    </row>
    <row r="33" spans="2:15" x14ac:dyDescent="0.25">
      <c r="B33">
        <v>70</v>
      </c>
      <c r="C33">
        <v>0.22</v>
      </c>
      <c r="D33">
        <v>0.23</v>
      </c>
      <c r="H33" s="78">
        <f t="shared" si="6"/>
        <v>0.22795588884915546</v>
      </c>
      <c r="I33" s="78">
        <f t="shared" si="1"/>
        <v>0</v>
      </c>
      <c r="J33">
        <v>70</v>
      </c>
      <c r="K33" s="78">
        <f t="shared" si="2"/>
        <v>0.22795588884915546</v>
      </c>
      <c r="L33">
        <f t="shared" si="5"/>
        <v>6.3301693446096222E-2</v>
      </c>
      <c r="M33">
        <f t="shared" si="3"/>
        <v>1.4429993795161623E-2</v>
      </c>
      <c r="N33">
        <f t="shared" si="4"/>
        <v>1.0100995656613136</v>
      </c>
    </row>
    <row r="34" spans="2:15" x14ac:dyDescent="0.25">
      <c r="B34">
        <v>71</v>
      </c>
      <c r="C34">
        <v>0.22</v>
      </c>
      <c r="D34">
        <v>0.23</v>
      </c>
      <c r="H34" s="78">
        <f t="shared" si="6"/>
        <v>0.22795588884915546</v>
      </c>
      <c r="I34" s="78">
        <f t="shared" si="1"/>
        <v>0</v>
      </c>
      <c r="J34">
        <v>71</v>
      </c>
      <c r="K34" s="78">
        <f t="shared" si="2"/>
        <v>0.22795588884915546</v>
      </c>
      <c r="L34">
        <f t="shared" si="5"/>
        <v>4.8871699650934596E-2</v>
      </c>
      <c r="M34">
        <f t="shared" si="3"/>
        <v>1.1140591733497757E-2</v>
      </c>
      <c r="N34">
        <f t="shared" si="4"/>
        <v>0.79098201307834082</v>
      </c>
    </row>
    <row r="35" spans="2:15" x14ac:dyDescent="0.25">
      <c r="B35">
        <v>72</v>
      </c>
      <c r="C35">
        <v>0.22</v>
      </c>
      <c r="D35">
        <v>0.23</v>
      </c>
      <c r="H35" s="78">
        <f t="shared" si="6"/>
        <v>0.22795588884915546</v>
      </c>
      <c r="I35" s="78">
        <f t="shared" si="1"/>
        <v>0</v>
      </c>
      <c r="J35">
        <v>72</v>
      </c>
      <c r="K35" s="78">
        <f t="shared" si="2"/>
        <v>0.22795588884915546</v>
      </c>
      <c r="L35">
        <f t="shared" si="5"/>
        <v>3.7731107917436835E-2</v>
      </c>
      <c r="M35">
        <f t="shared" si="3"/>
        <v>8.6010282425827214E-3</v>
      </c>
      <c r="N35">
        <f t="shared" si="4"/>
        <v>0.61927403346595589</v>
      </c>
    </row>
    <row r="36" spans="2:15" x14ac:dyDescent="0.25">
      <c r="B36">
        <v>73</v>
      </c>
      <c r="C36">
        <v>0.22</v>
      </c>
      <c r="D36">
        <v>0.23</v>
      </c>
      <c r="H36" s="78">
        <f t="shared" si="6"/>
        <v>0.22795588884915546</v>
      </c>
      <c r="I36" s="78">
        <f t="shared" si="1"/>
        <v>0</v>
      </c>
      <c r="J36">
        <v>73</v>
      </c>
      <c r="K36" s="78">
        <f t="shared" si="2"/>
        <v>0.22795588884915546</v>
      </c>
      <c r="L36">
        <f t="shared" si="5"/>
        <v>2.9130079674854113E-2</v>
      </c>
      <c r="M36">
        <f t="shared" si="3"/>
        <v>6.6403732045280869E-3</v>
      </c>
      <c r="N36">
        <f t="shared" si="4"/>
        <v>0.48474724393055035</v>
      </c>
    </row>
    <row r="37" spans="2:15" x14ac:dyDescent="0.25">
      <c r="B37">
        <v>74</v>
      </c>
      <c r="C37">
        <v>0.22</v>
      </c>
      <c r="D37">
        <v>0.23</v>
      </c>
      <c r="H37" s="78">
        <f t="shared" si="6"/>
        <v>0.22795588884915546</v>
      </c>
      <c r="I37" s="78">
        <f t="shared" si="1"/>
        <v>0</v>
      </c>
      <c r="J37">
        <v>74</v>
      </c>
      <c r="K37" s="78">
        <f t="shared" si="2"/>
        <v>0.22795588884915546</v>
      </c>
      <c r="L37">
        <f t="shared" si="5"/>
        <v>2.2489706470326026E-2</v>
      </c>
      <c r="M37">
        <f t="shared" si="3"/>
        <v>5.1266610283997724E-3</v>
      </c>
      <c r="N37">
        <f t="shared" si="4"/>
        <v>0.37937291610158314</v>
      </c>
    </row>
    <row r="38" spans="2:15" x14ac:dyDescent="0.25">
      <c r="B38">
        <v>75</v>
      </c>
      <c r="C38">
        <v>1</v>
      </c>
      <c r="D38">
        <v>1</v>
      </c>
      <c r="H38" s="78">
        <f t="shared" si="6"/>
        <v>1</v>
      </c>
      <c r="I38" s="78">
        <f t="shared" si="1"/>
        <v>0</v>
      </c>
      <c r="J38">
        <v>75</v>
      </c>
      <c r="K38" s="78">
        <f t="shared" si="2"/>
        <v>1</v>
      </c>
      <c r="L38">
        <f t="shared" si="5"/>
        <v>1.7363045441926253E-2</v>
      </c>
      <c r="M38">
        <f t="shared" si="3"/>
        <v>1.7363045441926253E-2</v>
      </c>
      <c r="N38">
        <f t="shared" si="4"/>
        <v>1.3022284081444691</v>
      </c>
    </row>
    <row r="39" spans="2:15" x14ac:dyDescent="0.25">
      <c r="M39" s="7" t="s">
        <v>356</v>
      </c>
      <c r="N39" s="7">
        <f>SUM(N9:N38)</f>
        <v>60.601279962225988</v>
      </c>
      <c r="O39" s="7"/>
    </row>
  </sheetData>
  <mergeCells count="2">
    <mergeCell ref="C6:D6"/>
    <mergeCell ref="F6:G6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0"/>
  <sheetViews>
    <sheetView workbookViewId="0">
      <selection activeCell="D6" sqref="D6"/>
    </sheetView>
  </sheetViews>
  <sheetFormatPr defaultRowHeight="15" x14ac:dyDescent="0.25"/>
  <cols>
    <col min="1" max="1" width="11.42578125" style="18" customWidth="1"/>
    <col min="2" max="2" width="9.140625" style="18"/>
    <col min="3" max="3" width="11.140625" style="18" customWidth="1"/>
    <col min="4" max="4" width="10.5703125" style="18" customWidth="1"/>
    <col min="5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20" t="s">
        <v>357</v>
      </c>
      <c r="C2" s="19"/>
    </row>
    <row r="3" spans="1:5" x14ac:dyDescent="0.25">
      <c r="A3" s="19" t="s">
        <v>37</v>
      </c>
      <c r="B3" s="20" t="s">
        <v>413</v>
      </c>
      <c r="C3" s="19"/>
    </row>
    <row r="5" spans="1:5" x14ac:dyDescent="0.25">
      <c r="B5" s="21"/>
      <c r="C5" t="s">
        <v>315</v>
      </c>
      <c r="D5" s="79" t="s">
        <v>382</v>
      </c>
      <c r="E5" s="21"/>
    </row>
    <row r="6" spans="1:5" x14ac:dyDescent="0.25">
      <c r="B6" s="23"/>
      <c r="C6">
        <v>64</v>
      </c>
      <c r="D6" s="79">
        <v>1.0039645343822966E-2</v>
      </c>
      <c r="E6" s="22"/>
    </row>
    <row r="7" spans="1:5" x14ac:dyDescent="0.25">
      <c r="B7" s="23"/>
      <c r="C7">
        <v>63</v>
      </c>
      <c r="D7" s="79">
        <v>1.2765910452470603E-2</v>
      </c>
      <c r="E7" s="22"/>
    </row>
    <row r="8" spans="1:5" x14ac:dyDescent="0.25">
      <c r="B8" s="23"/>
      <c r="C8">
        <v>62</v>
      </c>
      <c r="D8" s="79">
        <v>1.4703440228023307E-2</v>
      </c>
      <c r="E8" s="22"/>
    </row>
    <row r="9" spans="1:5" x14ac:dyDescent="0.25">
      <c r="B9" s="23"/>
      <c r="C9">
        <v>61</v>
      </c>
      <c r="D9" s="79">
        <v>1.6258803792675487E-2</v>
      </c>
      <c r="E9" s="22"/>
    </row>
    <row r="10" spans="1:5" x14ac:dyDescent="0.25">
      <c r="B10" s="23"/>
      <c r="C10">
        <v>60</v>
      </c>
      <c r="D10" s="79">
        <v>1.7580548213046131E-2</v>
      </c>
      <c r="E10" s="22"/>
    </row>
    <row r="11" spans="1:5" x14ac:dyDescent="0.25">
      <c r="B11" s="23"/>
      <c r="C11">
        <v>59</v>
      </c>
      <c r="D11" s="79">
        <v>1.8741629377984393E-2</v>
      </c>
      <c r="E11" s="22"/>
    </row>
    <row r="12" spans="1:5" x14ac:dyDescent="0.25">
      <c r="B12" s="23"/>
      <c r="C12">
        <v>58</v>
      </c>
      <c r="D12" s="79">
        <v>1.9785229643029933E-2</v>
      </c>
      <c r="E12" s="22"/>
    </row>
    <row r="13" spans="1:5" x14ac:dyDescent="0.25">
      <c r="B13" s="23"/>
      <c r="C13">
        <v>57</v>
      </c>
      <c r="D13" s="79">
        <v>2.0736531363722419E-2</v>
      </c>
      <c r="E13" s="22"/>
    </row>
    <row r="14" spans="1:5" x14ac:dyDescent="0.25">
      <c r="B14" s="23"/>
      <c r="C14">
        <v>56</v>
      </c>
      <c r="D14" s="79">
        <v>2.1615308073371337E-2</v>
      </c>
      <c r="E14" s="22"/>
    </row>
    <row r="15" spans="1:5" x14ac:dyDescent="0.25">
      <c r="B15" s="23"/>
      <c r="C15">
        <v>55</v>
      </c>
      <c r="D15" s="79">
        <v>2.2432968594206862E-2</v>
      </c>
      <c r="E15" s="22"/>
    </row>
    <row r="16" spans="1:5" x14ac:dyDescent="0.25">
      <c r="B16" s="23"/>
      <c r="C16">
        <v>54</v>
      </c>
      <c r="D16" s="79">
        <v>2.3200082048423401E-2</v>
      </c>
      <c r="E16" s="25"/>
    </row>
    <row r="17" spans="3:4" x14ac:dyDescent="0.25">
      <c r="C17">
        <v>53</v>
      </c>
      <c r="D17" s="79">
        <v>2.392405725825112E-2</v>
      </c>
    </row>
    <row r="18" spans="3:4" x14ac:dyDescent="0.25">
      <c r="C18">
        <v>52</v>
      </c>
      <c r="D18" s="79">
        <v>2.4610076579229687E-2</v>
      </c>
    </row>
    <row r="19" spans="3:4" x14ac:dyDescent="0.25">
      <c r="C19">
        <v>51</v>
      </c>
      <c r="D19" s="79">
        <v>2.5263548833589264E-2</v>
      </c>
    </row>
    <row r="20" spans="3:4" x14ac:dyDescent="0.25">
      <c r="C20">
        <v>50</v>
      </c>
      <c r="D20" s="79">
        <v>2.5887656376869517E-2</v>
      </c>
    </row>
    <row r="21" spans="3:4" x14ac:dyDescent="0.25">
      <c r="C21">
        <v>49</v>
      </c>
      <c r="D21" s="79">
        <v>2.6485603620185531E-2</v>
      </c>
    </row>
    <row r="22" spans="3:4" x14ac:dyDescent="0.25">
      <c r="C22">
        <v>48</v>
      </c>
      <c r="D22" s="79">
        <v>2.7060186152422224E-2</v>
      </c>
    </row>
    <row r="23" spans="3:4" x14ac:dyDescent="0.25">
      <c r="C23">
        <v>47</v>
      </c>
      <c r="D23" s="79">
        <v>2.7613995151349418E-2</v>
      </c>
    </row>
    <row r="24" spans="3:4" x14ac:dyDescent="0.25">
      <c r="C24">
        <v>46</v>
      </c>
      <c r="D24" s="79">
        <v>2.814843943919729E-2</v>
      </c>
    </row>
    <row r="25" spans="3:4" x14ac:dyDescent="0.25">
      <c r="C25">
        <v>45</v>
      </c>
      <c r="D25" s="79">
        <v>2.8664905782620584E-2</v>
      </c>
    </row>
    <row r="26" spans="3:4" x14ac:dyDescent="0.25">
      <c r="C26">
        <v>44</v>
      </c>
      <c r="D26" s="79">
        <v>2.9165007414964559E-2</v>
      </c>
    </row>
    <row r="27" spans="3:4" x14ac:dyDescent="0.25">
      <c r="C27">
        <v>43</v>
      </c>
      <c r="D27" s="79">
        <v>2.9650722280653779E-2</v>
      </c>
    </row>
    <row r="28" spans="3:4" x14ac:dyDescent="0.25">
      <c r="C28">
        <v>42</v>
      </c>
      <c r="D28" s="79">
        <v>3.0121868024148592E-2</v>
      </c>
    </row>
    <row r="29" spans="3:4" x14ac:dyDescent="0.25">
      <c r="C29">
        <v>41</v>
      </c>
      <c r="D29" s="79">
        <v>3.0580627000988663E-2</v>
      </c>
    </row>
    <row r="30" spans="3:4" x14ac:dyDescent="0.25">
      <c r="C30">
        <v>40</v>
      </c>
      <c r="D30" s="79">
        <v>3.1026612444519236E-2</v>
      </c>
    </row>
    <row r="31" spans="3:4" x14ac:dyDescent="0.25">
      <c r="C31">
        <v>39</v>
      </c>
      <c r="D31" s="79">
        <v>3.1462415532510155E-2</v>
      </c>
    </row>
    <row r="32" spans="3:4" x14ac:dyDescent="0.25">
      <c r="C32">
        <v>38</v>
      </c>
      <c r="D32" s="79">
        <v>3.1887036264961401E-2</v>
      </c>
    </row>
    <row r="33" spans="3:4" x14ac:dyDescent="0.25">
      <c r="C33">
        <v>37</v>
      </c>
      <c r="D33" s="79">
        <v>3.2302270230757907E-2</v>
      </c>
    </row>
    <row r="34" spans="3:4" x14ac:dyDescent="0.25">
      <c r="C34">
        <v>36</v>
      </c>
      <c r="D34" s="79">
        <v>3.2707321841014748E-2</v>
      </c>
    </row>
    <row r="35" spans="3:4" x14ac:dyDescent="0.25">
      <c r="C35">
        <v>35</v>
      </c>
      <c r="D35" s="79">
        <v>3.310419109573192E-2</v>
      </c>
    </row>
    <row r="36" spans="3:4" x14ac:dyDescent="0.25">
      <c r="C36">
        <v>34</v>
      </c>
      <c r="D36" s="79">
        <v>3.3492673583794361E-2</v>
      </c>
    </row>
    <row r="37" spans="3:4" x14ac:dyDescent="0.25">
      <c r="C37">
        <v>33</v>
      </c>
      <c r="D37" s="79">
        <v>3.3872973716317124E-2</v>
      </c>
    </row>
    <row r="38" spans="3:4" x14ac:dyDescent="0.25">
      <c r="C38">
        <v>32</v>
      </c>
      <c r="D38" s="79">
        <v>3.3872973716317124E-2</v>
      </c>
    </row>
    <row r="39" spans="3:4" x14ac:dyDescent="0.25">
      <c r="C39">
        <v>31</v>
      </c>
      <c r="D39" s="79">
        <v>3.3872973716317124E-2</v>
      </c>
    </row>
    <row r="40" spans="3:4" x14ac:dyDescent="0.25">
      <c r="C40">
        <v>30</v>
      </c>
      <c r="D40" s="79">
        <v>3.3872973716317124E-2</v>
      </c>
    </row>
    <row r="41" spans="3:4" x14ac:dyDescent="0.25">
      <c r="C41">
        <v>29</v>
      </c>
      <c r="D41" s="79">
        <v>3.3872973716317124E-2</v>
      </c>
    </row>
    <row r="42" spans="3:4" x14ac:dyDescent="0.25">
      <c r="C42">
        <v>28</v>
      </c>
      <c r="D42" s="79">
        <v>3.3872973716317124E-2</v>
      </c>
    </row>
    <row r="43" spans="3:4" x14ac:dyDescent="0.25">
      <c r="C43">
        <v>27</v>
      </c>
      <c r="D43" s="79">
        <v>3.3872973716317124E-2</v>
      </c>
    </row>
    <row r="44" spans="3:4" x14ac:dyDescent="0.25">
      <c r="C44">
        <v>26</v>
      </c>
      <c r="D44" s="79">
        <v>3.3872973716317124E-2</v>
      </c>
    </row>
    <row r="45" spans="3:4" x14ac:dyDescent="0.25">
      <c r="C45">
        <v>25</v>
      </c>
      <c r="D45" s="79">
        <v>3.3872973716317124E-2</v>
      </c>
    </row>
    <row r="46" spans="3:4" x14ac:dyDescent="0.25">
      <c r="C46">
        <v>24</v>
      </c>
      <c r="D46" s="79">
        <v>3.3872973716317124E-2</v>
      </c>
    </row>
    <row r="47" spans="3:4" x14ac:dyDescent="0.25">
      <c r="C47">
        <v>23</v>
      </c>
      <c r="D47" s="79">
        <v>3.3872973716317124E-2</v>
      </c>
    </row>
    <row r="48" spans="3:4" x14ac:dyDescent="0.25">
      <c r="C48">
        <v>22</v>
      </c>
      <c r="D48" s="79">
        <v>3.3872973716317124E-2</v>
      </c>
    </row>
    <row r="49" spans="3:4" x14ac:dyDescent="0.25">
      <c r="C49">
        <v>21</v>
      </c>
      <c r="D49" s="79">
        <v>3.3872973716317124E-2</v>
      </c>
    </row>
    <row r="50" spans="3:4" x14ac:dyDescent="0.25">
      <c r="C50">
        <v>20</v>
      </c>
      <c r="D50" s="79">
        <v>3.3872973716317124E-2</v>
      </c>
    </row>
  </sheetData>
  <hyperlinks>
    <hyperlink ref="A1" location="TOC!A1" display="TOC" xr:uid="{00000000-0004-0000-11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5"/>
  <sheetViews>
    <sheetView workbookViewId="0">
      <selection activeCell="D30" sqref="D30"/>
    </sheetView>
  </sheetViews>
  <sheetFormatPr defaultRowHeight="15" x14ac:dyDescent="0.25"/>
  <cols>
    <col min="1" max="1" width="11.42578125" style="18" customWidth="1"/>
    <col min="2" max="3" width="9.140625" style="18"/>
    <col min="4" max="4" width="16.28515625" style="18" customWidth="1"/>
    <col min="5" max="16384" width="9.140625" style="18"/>
  </cols>
  <sheetData>
    <row r="1" spans="1:4" x14ac:dyDescent="0.25">
      <c r="A1" s="9" t="s">
        <v>0</v>
      </c>
    </row>
    <row r="2" spans="1:4" x14ac:dyDescent="0.25">
      <c r="A2" s="19" t="s">
        <v>35</v>
      </c>
      <c r="B2" s="20" t="s">
        <v>357</v>
      </c>
      <c r="C2" s="19"/>
    </row>
    <row r="3" spans="1:4" x14ac:dyDescent="0.25">
      <c r="A3" s="19" t="s">
        <v>37</v>
      </c>
      <c r="B3" s="20" t="s">
        <v>362</v>
      </c>
      <c r="C3" s="19"/>
    </row>
    <row r="5" spans="1:4" x14ac:dyDescent="0.25">
      <c r="C5" t="s">
        <v>312</v>
      </c>
      <c r="D5" t="s">
        <v>383</v>
      </c>
    </row>
    <row r="6" spans="1:4" x14ac:dyDescent="0.25">
      <c r="C6">
        <v>0</v>
      </c>
      <c r="D6" s="79">
        <v>0.14430995350133574</v>
      </c>
    </row>
    <row r="7" spans="1:4" x14ac:dyDescent="0.25">
      <c r="C7">
        <v>1</v>
      </c>
      <c r="D7" s="79">
        <v>0.11782510577630999</v>
      </c>
    </row>
    <row r="8" spans="1:4" x14ac:dyDescent="0.25">
      <c r="C8">
        <v>2</v>
      </c>
      <c r="D8" s="79">
        <v>9.763864640610867E-2</v>
      </c>
    </row>
    <row r="9" spans="1:4" x14ac:dyDescent="0.25">
      <c r="C9">
        <v>3</v>
      </c>
      <c r="D9" s="79">
        <v>7.5847194093270787E-2</v>
      </c>
    </row>
    <row r="10" spans="1:4" x14ac:dyDescent="0.25">
      <c r="C10">
        <v>4</v>
      </c>
      <c r="D10" s="79">
        <v>6.7218577420644104E-2</v>
      </c>
    </row>
    <row r="11" spans="1:4" x14ac:dyDescent="0.25">
      <c r="C11">
        <v>5</v>
      </c>
      <c r="D11" s="79">
        <v>5.9384373714213588E-2</v>
      </c>
    </row>
    <row r="12" spans="1:4" x14ac:dyDescent="0.25">
      <c r="C12">
        <v>6</v>
      </c>
      <c r="D12" s="79">
        <v>4.9129170712467661E-2</v>
      </c>
    </row>
    <row r="13" spans="1:4" x14ac:dyDescent="0.25">
      <c r="C13">
        <v>7</v>
      </c>
      <c r="D13" s="79">
        <v>4.2771948126801157E-2</v>
      </c>
    </row>
    <row r="14" spans="1:4" x14ac:dyDescent="0.25">
      <c r="C14">
        <v>8</v>
      </c>
      <c r="D14" s="79">
        <v>3.8170587738488394E-2</v>
      </c>
    </row>
    <row r="15" spans="1:4" x14ac:dyDescent="0.25">
      <c r="C15">
        <v>9</v>
      </c>
      <c r="D15" s="79">
        <v>3.4960040671869412E-2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B39" sqref="B39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31" customFormat="1" x14ac:dyDescent="0.25">
      <c r="A3" s="30" t="s">
        <v>93</v>
      </c>
    </row>
    <row r="4" spans="1:4" s="33" customFormat="1" x14ac:dyDescent="0.25">
      <c r="A4" s="32" t="s">
        <v>94</v>
      </c>
    </row>
    <row r="6" spans="1:4" x14ac:dyDescent="0.25">
      <c r="A6" s="29" t="s">
        <v>23</v>
      </c>
      <c r="B6" t="s">
        <v>15</v>
      </c>
      <c r="C6" t="s">
        <v>115</v>
      </c>
    </row>
    <row r="7" spans="1:4" x14ac:dyDescent="0.25">
      <c r="A7" s="29" t="s">
        <v>23</v>
      </c>
      <c r="B7" t="s">
        <v>16</v>
      </c>
      <c r="C7" t="s">
        <v>116</v>
      </c>
    </row>
    <row r="8" spans="1:4" x14ac:dyDescent="0.25">
      <c r="A8" s="29" t="s">
        <v>23</v>
      </c>
      <c r="B8" t="s">
        <v>95</v>
      </c>
      <c r="C8" t="s">
        <v>117</v>
      </c>
    </row>
    <row r="9" spans="1:4" x14ac:dyDescent="0.25">
      <c r="A9" s="29" t="s">
        <v>23</v>
      </c>
      <c r="B9" t="s">
        <v>17</v>
      </c>
      <c r="C9" t="s">
        <v>118</v>
      </c>
    </row>
    <row r="10" spans="1:4" x14ac:dyDescent="0.25">
      <c r="A10" s="29" t="s">
        <v>23</v>
      </c>
      <c r="B10" t="s">
        <v>18</v>
      </c>
      <c r="C10" t="s">
        <v>119</v>
      </c>
    </row>
    <row r="11" spans="1:4" x14ac:dyDescent="0.25">
      <c r="A11" s="29" t="s">
        <v>23</v>
      </c>
      <c r="B11" t="s">
        <v>125</v>
      </c>
      <c r="C11" t="s">
        <v>126</v>
      </c>
    </row>
    <row r="12" spans="1:4" x14ac:dyDescent="0.25">
      <c r="A12" s="29" t="s">
        <v>23</v>
      </c>
      <c r="B12" t="s">
        <v>86</v>
      </c>
      <c r="C12" t="s">
        <v>121</v>
      </c>
    </row>
    <row r="13" spans="1:4" x14ac:dyDescent="0.25">
      <c r="A13" s="29"/>
    </row>
    <row r="14" spans="1:4" x14ac:dyDescent="0.25">
      <c r="A14" s="29" t="s">
        <v>127</v>
      </c>
      <c r="B14" t="s">
        <v>27</v>
      </c>
      <c r="C14" t="s">
        <v>28</v>
      </c>
    </row>
    <row r="15" spans="1:4" x14ac:dyDescent="0.25">
      <c r="A15" s="29" t="s">
        <v>127</v>
      </c>
      <c r="B15" t="s">
        <v>67</v>
      </c>
      <c r="C15" t="s">
        <v>87</v>
      </c>
    </row>
    <row r="16" spans="1:4" x14ac:dyDescent="0.25">
      <c r="A16" s="29" t="s">
        <v>127</v>
      </c>
      <c r="B16" s="29" t="s">
        <v>128</v>
      </c>
      <c r="C16" t="s">
        <v>88</v>
      </c>
      <c r="D16" t="s">
        <v>63</v>
      </c>
    </row>
    <row r="17" spans="1:4" x14ac:dyDescent="0.25">
      <c r="A17" s="29"/>
    </row>
    <row r="18" spans="1:4" x14ac:dyDescent="0.25">
      <c r="A18" s="29" t="s">
        <v>90</v>
      </c>
      <c r="B18" t="s">
        <v>64</v>
      </c>
      <c r="C18" t="s">
        <v>120</v>
      </c>
      <c r="D18" t="s">
        <v>65</v>
      </c>
    </row>
    <row r="21" spans="1:4" s="33" customFormat="1" x14ac:dyDescent="0.25">
      <c r="A21" s="32" t="s">
        <v>96</v>
      </c>
    </row>
    <row r="22" spans="1:4" x14ac:dyDescent="0.25">
      <c r="A22">
        <v>1</v>
      </c>
      <c r="B22" t="s">
        <v>245</v>
      </c>
    </row>
    <row r="23" spans="1:4" x14ac:dyDescent="0.25">
      <c r="A23">
        <v>1</v>
      </c>
      <c r="B23" t="s">
        <v>97</v>
      </c>
    </row>
    <row r="24" spans="1:4" x14ac:dyDescent="0.25">
      <c r="C24" t="s">
        <v>98</v>
      </c>
    </row>
    <row r="25" spans="1:4" x14ac:dyDescent="0.25">
      <c r="C25" t="s">
        <v>99</v>
      </c>
    </row>
    <row r="26" spans="1:4" x14ac:dyDescent="0.25">
      <c r="C26" t="s">
        <v>100</v>
      </c>
    </row>
    <row r="28" spans="1:4" x14ac:dyDescent="0.25">
      <c r="A28">
        <v>2</v>
      </c>
      <c r="B28" t="s">
        <v>101</v>
      </c>
    </row>
    <row r="29" spans="1:4" x14ac:dyDescent="0.25">
      <c r="A29">
        <v>2</v>
      </c>
      <c r="B29" t="s">
        <v>102</v>
      </c>
    </row>
    <row r="31" spans="1:4" x14ac:dyDescent="0.25">
      <c r="A31">
        <v>3</v>
      </c>
      <c r="B31" t="s">
        <v>103</v>
      </c>
    </row>
    <row r="32" spans="1:4" x14ac:dyDescent="0.25">
      <c r="C32" t="s">
        <v>104</v>
      </c>
    </row>
    <row r="33" spans="1:3" x14ac:dyDescent="0.25">
      <c r="C33" t="s">
        <v>105</v>
      </c>
    </row>
    <row r="34" spans="1:3" x14ac:dyDescent="0.25">
      <c r="C34" t="s">
        <v>106</v>
      </c>
    </row>
    <row r="35" spans="1:3" x14ac:dyDescent="0.25">
      <c r="C35" t="s">
        <v>99</v>
      </c>
    </row>
    <row r="36" spans="1:3" x14ac:dyDescent="0.25">
      <c r="C36" t="s">
        <v>100</v>
      </c>
    </row>
    <row r="38" spans="1:3" x14ac:dyDescent="0.25">
      <c r="A38">
        <v>4</v>
      </c>
      <c r="B38" t="s">
        <v>107</v>
      </c>
    </row>
    <row r="39" spans="1:3" x14ac:dyDescent="0.25">
      <c r="A39">
        <v>4</v>
      </c>
      <c r="B39" t="s">
        <v>108</v>
      </c>
    </row>
    <row r="40" spans="1:3" x14ac:dyDescent="0.25">
      <c r="C40" t="s">
        <v>109</v>
      </c>
    </row>
    <row r="41" spans="1:3" x14ac:dyDescent="0.25">
      <c r="C41" t="s">
        <v>99</v>
      </c>
    </row>
    <row r="43" spans="1:3" x14ac:dyDescent="0.25">
      <c r="A43">
        <v>5</v>
      </c>
      <c r="B43" t="s">
        <v>110</v>
      </c>
    </row>
    <row r="44" spans="1:3" x14ac:dyDescent="0.25">
      <c r="A44">
        <v>6</v>
      </c>
      <c r="B44" t="s">
        <v>111</v>
      </c>
    </row>
    <row r="47" spans="1:3" s="33" customFormat="1" x14ac:dyDescent="0.25">
      <c r="A47" s="32" t="s">
        <v>112</v>
      </c>
    </row>
    <row r="48" spans="1:3" x14ac:dyDescent="0.25">
      <c r="B48" t="s">
        <v>113</v>
      </c>
    </row>
    <row r="49" spans="2:2" x14ac:dyDescent="0.25">
      <c r="B49" t="s">
        <v>114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7"/>
  <sheetViews>
    <sheetView workbookViewId="0">
      <selection activeCell="F23" sqref="F23"/>
    </sheetView>
  </sheetViews>
  <sheetFormatPr defaultRowHeight="15" x14ac:dyDescent="0.25"/>
  <cols>
    <col min="1" max="1" width="11.42578125" style="18" customWidth="1"/>
    <col min="2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20" t="s">
        <v>60</v>
      </c>
      <c r="C2" s="19"/>
    </row>
    <row r="3" spans="1:5" x14ac:dyDescent="0.25">
      <c r="A3" s="19" t="s">
        <v>37</v>
      </c>
      <c r="B3" s="20" t="s">
        <v>61</v>
      </c>
      <c r="C3" s="19"/>
    </row>
    <row r="5" spans="1:5" x14ac:dyDescent="0.25">
      <c r="C5" s="21"/>
      <c r="D5" s="21"/>
      <c r="E5" s="21"/>
    </row>
    <row r="6" spans="1:5" x14ac:dyDescent="0.25">
      <c r="C6" s="23"/>
      <c r="D6" s="23"/>
      <c r="E6" s="22"/>
    </row>
    <row r="7" spans="1:5" x14ac:dyDescent="0.25">
      <c r="C7" s="23"/>
      <c r="D7" s="24"/>
      <c r="E7" s="22"/>
    </row>
    <row r="8" spans="1:5" x14ac:dyDescent="0.25">
      <c r="C8" s="23"/>
      <c r="D8" s="24"/>
      <c r="E8" s="22"/>
    </row>
    <row r="9" spans="1:5" x14ac:dyDescent="0.25">
      <c r="C9" s="23"/>
      <c r="D9" s="24"/>
      <c r="E9" s="22"/>
    </row>
    <row r="10" spans="1:5" x14ac:dyDescent="0.25">
      <c r="C10" s="23"/>
      <c r="D10" s="24"/>
      <c r="E10" s="22"/>
    </row>
    <row r="11" spans="1:5" x14ac:dyDescent="0.25">
      <c r="C11" s="23"/>
      <c r="D11" s="24"/>
      <c r="E11" s="22"/>
    </row>
    <row r="12" spans="1:5" x14ac:dyDescent="0.25">
      <c r="C12" s="23"/>
      <c r="D12" s="24"/>
      <c r="E12" s="22"/>
    </row>
    <row r="13" spans="1:5" x14ac:dyDescent="0.25">
      <c r="C13" s="23"/>
      <c r="D13" s="24"/>
      <c r="E13" s="22"/>
    </row>
    <row r="14" spans="1:5" x14ac:dyDescent="0.25">
      <c r="C14" s="23"/>
      <c r="D14" s="24"/>
      <c r="E14" s="22"/>
    </row>
    <row r="15" spans="1:5" x14ac:dyDescent="0.25">
      <c r="C15" s="23"/>
      <c r="D15" s="24"/>
      <c r="E15" s="22"/>
    </row>
    <row r="16" spans="1:5" x14ac:dyDescent="0.25">
      <c r="C16" s="23"/>
      <c r="D16" s="24"/>
      <c r="E16" s="22"/>
    </row>
    <row r="17" spans="4:4" x14ac:dyDescent="0.25">
      <c r="D17" s="22"/>
    </row>
  </sheetData>
  <hyperlinks>
    <hyperlink ref="A1" location="TOC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9"/>
  <sheetViews>
    <sheetView workbookViewId="0">
      <selection activeCell="L42" sqref="L42"/>
    </sheetView>
  </sheetViews>
  <sheetFormatPr defaultRowHeight="15" x14ac:dyDescent="0.25"/>
  <cols>
    <col min="2" max="2" width="13.140625" customWidth="1"/>
    <col min="3" max="3" width="17.140625" customWidth="1"/>
    <col min="6" max="6" width="10" style="79" customWidth="1"/>
    <col min="11" max="11" width="14.28515625" customWidth="1"/>
  </cols>
  <sheetData>
    <row r="1" spans="1:15" x14ac:dyDescent="0.25">
      <c r="A1" s="1" t="s">
        <v>0</v>
      </c>
    </row>
    <row r="2" spans="1:15" x14ac:dyDescent="0.25">
      <c r="A2" s="1"/>
    </row>
    <row r="3" spans="1:15" x14ac:dyDescent="0.25">
      <c r="A3" s="1"/>
      <c r="B3" s="7" t="s">
        <v>359</v>
      </c>
      <c r="C3" s="7"/>
      <c r="H3" s="7" t="s">
        <v>314</v>
      </c>
    </row>
    <row r="4" spans="1:15" ht="13.5" customHeight="1" x14ac:dyDescent="0.25">
      <c r="B4" t="s">
        <v>309</v>
      </c>
      <c r="C4" t="s">
        <v>315</v>
      </c>
      <c r="D4" t="s">
        <v>310</v>
      </c>
      <c r="E4" t="s">
        <v>311</v>
      </c>
      <c r="F4" s="79" t="s">
        <v>360</v>
      </c>
      <c r="H4" t="s">
        <v>312</v>
      </c>
      <c r="I4" t="s">
        <v>310</v>
      </c>
      <c r="J4" t="s">
        <v>313</v>
      </c>
      <c r="K4" t="s">
        <v>361</v>
      </c>
      <c r="O4" t="s">
        <v>351</v>
      </c>
    </row>
    <row r="5" spans="1:15" x14ac:dyDescent="0.25">
      <c r="B5">
        <v>1</v>
      </c>
      <c r="C5">
        <f t="shared" ref="C5:C36" si="0">65-B5</f>
        <v>64</v>
      </c>
      <c r="D5">
        <v>1.214E-2</v>
      </c>
      <c r="E5">
        <v>9.4999999999999998E-3</v>
      </c>
      <c r="F5" s="79">
        <f>D5*$O$5+E5*$O$6</f>
        <v>1.0039645343822966E-2</v>
      </c>
      <c r="H5">
        <v>1</v>
      </c>
      <c r="I5">
        <v>0.14902699999999999</v>
      </c>
      <c r="J5">
        <v>0.143098</v>
      </c>
      <c r="K5" s="79">
        <f>I5*$O$5+J5*$O$6</f>
        <v>0.14430995350133574</v>
      </c>
      <c r="N5" t="s">
        <v>316</v>
      </c>
      <c r="O5">
        <f>19435/(75643+19435)</f>
        <v>0.20441111508445697</v>
      </c>
    </row>
    <row r="6" spans="1:15" x14ac:dyDescent="0.25">
      <c r="B6">
        <v>2</v>
      </c>
      <c r="C6">
        <f t="shared" si="0"/>
        <v>63</v>
      </c>
      <c r="D6">
        <v>1.4373E-2</v>
      </c>
      <c r="E6">
        <v>1.2352999999999999E-2</v>
      </c>
      <c r="F6" s="79">
        <f t="shared" ref="F6:F49" si="1">D6*$O$5+E6*$O$6</f>
        <v>1.2765910452470603E-2</v>
      </c>
      <c r="H6">
        <v>2</v>
      </c>
      <c r="I6">
        <v>0.119756</v>
      </c>
      <c r="J6">
        <v>0.117329</v>
      </c>
      <c r="K6" s="79">
        <f t="shared" ref="K6:K14" si="2">I6*$O$5+J6*$O$6</f>
        <v>0.11782510577630999</v>
      </c>
      <c r="N6" t="s">
        <v>311</v>
      </c>
      <c r="O6">
        <f>1-O5</f>
        <v>0.79558888491554303</v>
      </c>
    </row>
    <row r="7" spans="1:15" x14ac:dyDescent="0.25">
      <c r="B7">
        <v>3</v>
      </c>
      <c r="C7">
        <f t="shared" si="0"/>
        <v>62</v>
      </c>
      <c r="D7">
        <v>1.5865000000000001E-2</v>
      </c>
      <c r="E7">
        <v>1.4404999999999999E-2</v>
      </c>
      <c r="F7" s="79">
        <f t="shared" si="1"/>
        <v>1.4703440228023307E-2</v>
      </c>
      <c r="H7">
        <v>3</v>
      </c>
      <c r="I7">
        <v>9.6637000000000001E-2</v>
      </c>
      <c r="J7">
        <v>9.7895999999999997E-2</v>
      </c>
      <c r="K7" s="79">
        <f t="shared" si="2"/>
        <v>9.763864640610867E-2</v>
      </c>
    </row>
    <row r="8" spans="1:15" x14ac:dyDescent="0.25">
      <c r="B8">
        <v>4</v>
      </c>
      <c r="C8">
        <f t="shared" si="0"/>
        <v>61</v>
      </c>
      <c r="D8">
        <v>1.7017000000000001E-2</v>
      </c>
      <c r="E8">
        <v>1.6063999999999998E-2</v>
      </c>
      <c r="F8" s="79">
        <f t="shared" si="1"/>
        <v>1.6258803792675487E-2</v>
      </c>
      <c r="H8">
        <v>4</v>
      </c>
      <c r="I8">
        <v>7.2275000000000006E-2</v>
      </c>
      <c r="J8">
        <v>7.6765E-2</v>
      </c>
      <c r="K8" s="79">
        <f t="shared" si="2"/>
        <v>7.5847194093270787E-2</v>
      </c>
    </row>
    <row r="9" spans="1:15" x14ac:dyDescent="0.25">
      <c r="B9">
        <v>5</v>
      </c>
      <c r="C9">
        <f t="shared" si="0"/>
        <v>60</v>
      </c>
      <c r="D9">
        <v>1.7968000000000001E-2</v>
      </c>
      <c r="E9">
        <v>1.7481E-2</v>
      </c>
      <c r="F9" s="79">
        <f t="shared" si="1"/>
        <v>1.7580548213046131E-2</v>
      </c>
      <c r="H9">
        <v>5</v>
      </c>
      <c r="I9">
        <v>6.2453000000000002E-2</v>
      </c>
      <c r="J9">
        <v>6.8443000000000004E-2</v>
      </c>
      <c r="K9" s="79">
        <f t="shared" si="2"/>
        <v>6.7218577420644104E-2</v>
      </c>
    </row>
    <row r="10" spans="1:15" x14ac:dyDescent="0.25">
      <c r="B10">
        <v>6</v>
      </c>
      <c r="C10">
        <f t="shared" si="0"/>
        <v>59</v>
      </c>
      <c r="D10">
        <v>1.8783000000000001E-2</v>
      </c>
      <c r="E10">
        <v>1.8731000000000001E-2</v>
      </c>
      <c r="F10" s="79">
        <f t="shared" si="1"/>
        <v>1.8741629377984393E-2</v>
      </c>
      <c r="H10">
        <v>6</v>
      </c>
      <c r="I10">
        <v>5.5556000000000001E-2</v>
      </c>
      <c r="J10">
        <v>6.0367999999999998E-2</v>
      </c>
      <c r="K10" s="79">
        <f t="shared" si="2"/>
        <v>5.9384373714213588E-2</v>
      </c>
    </row>
    <row r="11" spans="1:15" x14ac:dyDescent="0.25">
      <c r="B11">
        <v>7</v>
      </c>
      <c r="C11">
        <f t="shared" si="0"/>
        <v>58</v>
      </c>
      <c r="D11">
        <v>1.9501999999999999E-2</v>
      </c>
      <c r="E11">
        <v>1.9858000000000001E-2</v>
      </c>
      <c r="F11" s="79">
        <f t="shared" si="1"/>
        <v>1.9785229643029933E-2</v>
      </c>
      <c r="H11">
        <v>7</v>
      </c>
      <c r="I11">
        <v>4.7176000000000003E-2</v>
      </c>
      <c r="J11">
        <v>4.9631000000000002E-2</v>
      </c>
      <c r="K11" s="79">
        <f t="shared" si="2"/>
        <v>4.9129170712467661E-2</v>
      </c>
    </row>
    <row r="12" spans="1:15" x14ac:dyDescent="0.25">
      <c r="B12">
        <v>8</v>
      </c>
      <c r="C12">
        <f t="shared" si="0"/>
        <v>57</v>
      </c>
      <c r="D12">
        <v>2.0147000000000002E-2</v>
      </c>
      <c r="E12">
        <v>2.0888E-2</v>
      </c>
      <c r="F12" s="79">
        <f t="shared" si="1"/>
        <v>2.0736531363722419E-2</v>
      </c>
      <c r="H12">
        <v>8</v>
      </c>
      <c r="I12">
        <v>4.1464000000000001E-2</v>
      </c>
      <c r="J12">
        <v>4.3108E-2</v>
      </c>
      <c r="K12" s="79">
        <f t="shared" si="2"/>
        <v>4.2771948126801157E-2</v>
      </c>
    </row>
    <row r="13" spans="1:15" x14ac:dyDescent="0.25">
      <c r="B13">
        <v>9</v>
      </c>
      <c r="C13">
        <f t="shared" si="0"/>
        <v>56</v>
      </c>
      <c r="D13">
        <v>2.0733000000000001E-2</v>
      </c>
      <c r="E13">
        <v>2.1842E-2</v>
      </c>
      <c r="F13" s="79">
        <f t="shared" si="1"/>
        <v>2.1615308073371337E-2</v>
      </c>
      <c r="H13">
        <v>9</v>
      </c>
      <c r="I13">
        <v>3.6977999999999997E-2</v>
      </c>
      <c r="J13">
        <v>3.8476999999999997E-2</v>
      </c>
      <c r="K13" s="79">
        <f t="shared" si="2"/>
        <v>3.8170587738488394E-2</v>
      </c>
    </row>
    <row r="14" spans="1:15" x14ac:dyDescent="0.25">
      <c r="B14">
        <v>10</v>
      </c>
      <c r="C14">
        <f t="shared" si="0"/>
        <v>55</v>
      </c>
      <c r="D14">
        <v>2.1273E-2</v>
      </c>
      <c r="E14">
        <v>2.2731000000000001E-2</v>
      </c>
      <c r="F14" s="79">
        <f t="shared" si="1"/>
        <v>2.2432968594206862E-2</v>
      </c>
      <c r="H14">
        <v>10</v>
      </c>
      <c r="I14">
        <v>3.3777000000000001E-2</v>
      </c>
      <c r="J14">
        <v>3.5263999999999997E-2</v>
      </c>
      <c r="K14" s="79">
        <f t="shared" si="2"/>
        <v>3.4960040671869412E-2</v>
      </c>
    </row>
    <row r="15" spans="1:15" x14ac:dyDescent="0.25">
      <c r="B15">
        <v>11</v>
      </c>
      <c r="C15">
        <f t="shared" si="0"/>
        <v>54</v>
      </c>
      <c r="D15">
        <v>2.1772E-2</v>
      </c>
      <c r="E15">
        <v>2.3567000000000001E-2</v>
      </c>
      <c r="F15" s="79">
        <f t="shared" si="1"/>
        <v>2.3200082048423401E-2</v>
      </c>
    </row>
    <row r="16" spans="1:15" x14ac:dyDescent="0.25">
      <c r="B16">
        <v>12</v>
      </c>
      <c r="C16">
        <f t="shared" si="0"/>
        <v>53</v>
      </c>
      <c r="D16">
        <v>2.2238999999999998E-2</v>
      </c>
      <c r="E16">
        <v>2.4357E-2</v>
      </c>
      <c r="F16" s="79">
        <f t="shared" si="1"/>
        <v>2.392405725825112E-2</v>
      </c>
    </row>
    <row r="17" spans="2:6" x14ac:dyDescent="0.25">
      <c r="B17">
        <v>13</v>
      </c>
      <c r="C17">
        <f t="shared" si="0"/>
        <v>52</v>
      </c>
      <c r="D17">
        <v>2.2676000000000002E-2</v>
      </c>
      <c r="E17">
        <v>2.5107000000000001E-2</v>
      </c>
      <c r="F17" s="79">
        <f t="shared" si="1"/>
        <v>2.4610076579229687E-2</v>
      </c>
    </row>
    <row r="18" spans="2:6" x14ac:dyDescent="0.25">
      <c r="B18">
        <v>14</v>
      </c>
      <c r="C18">
        <f t="shared" si="0"/>
        <v>51</v>
      </c>
      <c r="D18">
        <v>2.3089999999999999E-2</v>
      </c>
      <c r="E18">
        <v>2.5822000000000001E-2</v>
      </c>
      <c r="F18" s="79">
        <f t="shared" si="1"/>
        <v>2.5263548833589264E-2</v>
      </c>
    </row>
    <row r="19" spans="2:6" x14ac:dyDescent="0.25">
      <c r="B19">
        <v>15</v>
      </c>
      <c r="C19">
        <f t="shared" si="0"/>
        <v>50</v>
      </c>
      <c r="D19">
        <v>2.3480999999999998E-2</v>
      </c>
      <c r="E19">
        <v>2.6505999999999998E-2</v>
      </c>
      <c r="F19" s="79">
        <f t="shared" si="1"/>
        <v>2.5887656376869517E-2</v>
      </c>
    </row>
    <row r="20" spans="2:6" x14ac:dyDescent="0.25">
      <c r="B20">
        <v>16</v>
      </c>
      <c r="C20">
        <f t="shared" si="0"/>
        <v>49</v>
      </c>
      <c r="D20">
        <v>2.3852999999999999E-2</v>
      </c>
      <c r="E20">
        <v>2.7161999999999999E-2</v>
      </c>
      <c r="F20" s="79">
        <f t="shared" si="1"/>
        <v>2.6485603620185531E-2</v>
      </c>
    </row>
    <row r="21" spans="2:6" x14ac:dyDescent="0.25">
      <c r="B21">
        <v>17</v>
      </c>
      <c r="C21">
        <f t="shared" si="0"/>
        <v>48</v>
      </c>
      <c r="D21">
        <v>2.4208E-2</v>
      </c>
      <c r="E21">
        <v>2.7793000000000002E-2</v>
      </c>
      <c r="F21" s="79">
        <f t="shared" si="1"/>
        <v>2.7060186152422224E-2</v>
      </c>
    </row>
    <row r="22" spans="2:6" x14ac:dyDescent="0.25">
      <c r="B22">
        <v>18</v>
      </c>
      <c r="C22">
        <f t="shared" si="0"/>
        <v>47</v>
      </c>
      <c r="D22">
        <v>2.4546999999999999E-2</v>
      </c>
      <c r="E22">
        <v>2.8402E-2</v>
      </c>
      <c r="F22" s="79">
        <f t="shared" si="1"/>
        <v>2.7613995151349418E-2</v>
      </c>
    </row>
    <row r="23" spans="2:6" x14ac:dyDescent="0.25">
      <c r="B23">
        <v>19</v>
      </c>
      <c r="C23">
        <f t="shared" si="0"/>
        <v>46</v>
      </c>
      <c r="D23">
        <v>2.4872999999999999E-2</v>
      </c>
      <c r="E23">
        <v>2.8989999999999998E-2</v>
      </c>
      <c r="F23" s="79">
        <f t="shared" si="1"/>
        <v>2.814843943919729E-2</v>
      </c>
    </row>
    <row r="24" spans="2:6" x14ac:dyDescent="0.25">
      <c r="B24">
        <v>20</v>
      </c>
      <c r="C24">
        <f t="shared" si="0"/>
        <v>45</v>
      </c>
      <c r="D24">
        <v>2.5184999999999999E-2</v>
      </c>
      <c r="E24">
        <v>2.9558999999999998E-2</v>
      </c>
      <c r="F24" s="79">
        <f t="shared" si="1"/>
        <v>2.8664905782620584E-2</v>
      </c>
    </row>
    <row r="25" spans="2:6" x14ac:dyDescent="0.25">
      <c r="B25">
        <v>21</v>
      </c>
      <c r="C25">
        <f t="shared" si="0"/>
        <v>44</v>
      </c>
      <c r="D25">
        <v>2.5486999999999999E-2</v>
      </c>
      <c r="E25">
        <v>3.0110000000000001E-2</v>
      </c>
      <c r="F25" s="79">
        <f t="shared" si="1"/>
        <v>2.9165007414964559E-2</v>
      </c>
    </row>
    <row r="26" spans="2:6" x14ac:dyDescent="0.25">
      <c r="B26">
        <v>22</v>
      </c>
      <c r="C26">
        <f t="shared" si="0"/>
        <v>43</v>
      </c>
      <c r="D26">
        <v>2.5777000000000001E-2</v>
      </c>
      <c r="E26">
        <v>3.0646E-2</v>
      </c>
      <c r="F26" s="79">
        <f t="shared" si="1"/>
        <v>2.9650722280653779E-2</v>
      </c>
    </row>
    <row r="27" spans="2:6" x14ac:dyDescent="0.25">
      <c r="B27">
        <v>23</v>
      </c>
      <c r="C27">
        <f t="shared" si="0"/>
        <v>42</v>
      </c>
      <c r="D27">
        <v>2.6058000000000001E-2</v>
      </c>
      <c r="E27">
        <v>3.1165999999999999E-2</v>
      </c>
      <c r="F27" s="79">
        <f t="shared" si="1"/>
        <v>3.0121868024148592E-2</v>
      </c>
    </row>
    <row r="28" spans="2:6" x14ac:dyDescent="0.25">
      <c r="B28">
        <v>24</v>
      </c>
      <c r="C28">
        <f t="shared" si="0"/>
        <v>41</v>
      </c>
      <c r="D28">
        <v>2.6329000000000002E-2</v>
      </c>
      <c r="E28">
        <v>3.1673E-2</v>
      </c>
      <c r="F28" s="79">
        <f t="shared" si="1"/>
        <v>3.0580627000988663E-2</v>
      </c>
    </row>
    <row r="29" spans="2:6" x14ac:dyDescent="0.25">
      <c r="B29">
        <v>25</v>
      </c>
      <c r="C29">
        <f t="shared" si="0"/>
        <v>40</v>
      </c>
      <c r="D29">
        <v>2.6592000000000001E-2</v>
      </c>
      <c r="E29">
        <v>3.2166E-2</v>
      </c>
      <c r="F29" s="79">
        <f t="shared" si="1"/>
        <v>3.1026612444519236E-2</v>
      </c>
    </row>
    <row r="30" spans="2:6" x14ac:dyDescent="0.25">
      <c r="B30">
        <v>26</v>
      </c>
      <c r="C30">
        <f t="shared" si="0"/>
        <v>39</v>
      </c>
      <c r="D30">
        <v>2.6848E-2</v>
      </c>
      <c r="E30">
        <v>3.2648000000000003E-2</v>
      </c>
      <c r="F30" s="79">
        <f t="shared" si="1"/>
        <v>3.1462415532510155E-2</v>
      </c>
    </row>
    <row r="31" spans="2:6" x14ac:dyDescent="0.25">
      <c r="B31">
        <v>27</v>
      </c>
      <c r="C31">
        <f t="shared" si="0"/>
        <v>38</v>
      </c>
      <c r="D31">
        <v>2.7095999999999999E-2</v>
      </c>
      <c r="E31">
        <v>3.3118000000000002E-2</v>
      </c>
      <c r="F31" s="79">
        <f t="shared" si="1"/>
        <v>3.1887036264961401E-2</v>
      </c>
    </row>
    <row r="32" spans="2:6" x14ac:dyDescent="0.25">
      <c r="B32">
        <v>28</v>
      </c>
      <c r="C32">
        <f t="shared" si="0"/>
        <v>37</v>
      </c>
      <c r="D32">
        <v>2.7337E-2</v>
      </c>
      <c r="E32">
        <v>3.3577999999999997E-2</v>
      </c>
      <c r="F32" s="79">
        <f t="shared" si="1"/>
        <v>3.2302270230757907E-2</v>
      </c>
    </row>
    <row r="33" spans="2:6" x14ac:dyDescent="0.25">
      <c r="B33">
        <v>29</v>
      </c>
      <c r="C33">
        <f t="shared" si="0"/>
        <v>36</v>
      </c>
      <c r="D33">
        <v>2.7570999999999998E-2</v>
      </c>
      <c r="E33">
        <v>3.4027000000000002E-2</v>
      </c>
      <c r="F33" s="79">
        <f t="shared" si="1"/>
        <v>3.2707321841014748E-2</v>
      </c>
    </row>
    <row r="34" spans="2:6" x14ac:dyDescent="0.25">
      <c r="B34">
        <v>30</v>
      </c>
      <c r="C34">
        <f t="shared" si="0"/>
        <v>35</v>
      </c>
      <c r="D34">
        <v>2.7799999999999998E-2</v>
      </c>
      <c r="E34">
        <v>3.4466999999999998E-2</v>
      </c>
      <c r="F34" s="79">
        <f t="shared" si="1"/>
        <v>3.310419109573192E-2</v>
      </c>
    </row>
    <row r="35" spans="2:6" x14ac:dyDescent="0.25">
      <c r="B35">
        <v>31</v>
      </c>
      <c r="C35">
        <f t="shared" si="0"/>
        <v>34</v>
      </c>
      <c r="D35">
        <v>2.8022999999999999E-2</v>
      </c>
      <c r="E35">
        <v>3.4897999999999998E-2</v>
      </c>
      <c r="F35" s="79">
        <f t="shared" si="1"/>
        <v>3.3492673583794361E-2</v>
      </c>
    </row>
    <row r="36" spans="2:6" x14ac:dyDescent="0.25">
      <c r="B36">
        <v>32</v>
      </c>
      <c r="C36">
        <f t="shared" si="0"/>
        <v>33</v>
      </c>
      <c r="D36">
        <v>2.8240999999999999E-2</v>
      </c>
      <c r="E36">
        <v>3.5319999999999997E-2</v>
      </c>
      <c r="F36" s="79">
        <f t="shared" si="1"/>
        <v>3.3872973716317124E-2</v>
      </c>
    </row>
    <row r="37" spans="2:6" x14ac:dyDescent="0.25">
      <c r="C37">
        <v>32</v>
      </c>
      <c r="D37">
        <v>2.8240999999999999E-2</v>
      </c>
      <c r="E37">
        <v>3.5319999999999997E-2</v>
      </c>
      <c r="F37" s="79">
        <f t="shared" si="1"/>
        <v>3.3872973716317124E-2</v>
      </c>
    </row>
    <row r="38" spans="2:6" x14ac:dyDescent="0.25">
      <c r="C38">
        <v>31</v>
      </c>
      <c r="D38">
        <v>2.8240999999999999E-2</v>
      </c>
      <c r="E38">
        <v>3.5319999999999997E-2</v>
      </c>
      <c r="F38" s="79">
        <f t="shared" si="1"/>
        <v>3.3872973716317124E-2</v>
      </c>
    </row>
    <row r="39" spans="2:6" x14ac:dyDescent="0.25">
      <c r="C39">
        <v>30</v>
      </c>
      <c r="D39">
        <v>2.8240999999999999E-2</v>
      </c>
      <c r="E39">
        <v>3.5319999999999997E-2</v>
      </c>
      <c r="F39" s="79">
        <f t="shared" si="1"/>
        <v>3.3872973716317124E-2</v>
      </c>
    </row>
    <row r="40" spans="2:6" x14ac:dyDescent="0.25">
      <c r="C40">
        <v>29</v>
      </c>
      <c r="D40">
        <v>2.8240999999999999E-2</v>
      </c>
      <c r="E40">
        <v>3.5319999999999997E-2</v>
      </c>
      <c r="F40" s="79">
        <f t="shared" si="1"/>
        <v>3.3872973716317124E-2</v>
      </c>
    </row>
    <row r="41" spans="2:6" x14ac:dyDescent="0.25">
      <c r="C41">
        <v>28</v>
      </c>
      <c r="D41">
        <v>2.8240999999999999E-2</v>
      </c>
      <c r="E41">
        <v>3.5319999999999997E-2</v>
      </c>
      <c r="F41" s="79">
        <f t="shared" si="1"/>
        <v>3.3872973716317124E-2</v>
      </c>
    </row>
    <row r="42" spans="2:6" x14ac:dyDescent="0.25">
      <c r="C42">
        <v>27</v>
      </c>
      <c r="D42">
        <v>2.8240999999999999E-2</v>
      </c>
      <c r="E42">
        <v>3.5319999999999997E-2</v>
      </c>
      <c r="F42" s="79">
        <f t="shared" si="1"/>
        <v>3.3872973716317124E-2</v>
      </c>
    </row>
    <row r="43" spans="2:6" x14ac:dyDescent="0.25">
      <c r="C43">
        <v>26</v>
      </c>
      <c r="D43">
        <v>2.8240999999999999E-2</v>
      </c>
      <c r="E43">
        <v>3.5319999999999997E-2</v>
      </c>
      <c r="F43" s="79">
        <f t="shared" si="1"/>
        <v>3.3872973716317124E-2</v>
      </c>
    </row>
    <row r="44" spans="2:6" x14ac:dyDescent="0.25">
      <c r="C44">
        <v>25</v>
      </c>
      <c r="D44">
        <v>2.8240999999999999E-2</v>
      </c>
      <c r="E44">
        <v>3.5319999999999997E-2</v>
      </c>
      <c r="F44" s="79">
        <f t="shared" si="1"/>
        <v>3.3872973716317124E-2</v>
      </c>
    </row>
    <row r="45" spans="2:6" x14ac:dyDescent="0.25">
      <c r="C45">
        <v>24</v>
      </c>
      <c r="D45">
        <v>2.8240999999999999E-2</v>
      </c>
      <c r="E45">
        <v>3.5319999999999997E-2</v>
      </c>
      <c r="F45" s="79">
        <f t="shared" si="1"/>
        <v>3.3872973716317124E-2</v>
      </c>
    </row>
    <row r="46" spans="2:6" x14ac:dyDescent="0.25">
      <c r="C46">
        <v>23</v>
      </c>
      <c r="D46">
        <v>2.8240999999999999E-2</v>
      </c>
      <c r="E46">
        <v>3.5319999999999997E-2</v>
      </c>
      <c r="F46" s="79">
        <f t="shared" si="1"/>
        <v>3.3872973716317124E-2</v>
      </c>
    </row>
    <row r="47" spans="2:6" x14ac:dyDescent="0.25">
      <c r="C47">
        <v>22</v>
      </c>
      <c r="D47">
        <v>2.8240999999999999E-2</v>
      </c>
      <c r="E47">
        <v>3.5319999999999997E-2</v>
      </c>
      <c r="F47" s="79">
        <f t="shared" si="1"/>
        <v>3.3872973716317124E-2</v>
      </c>
    </row>
    <row r="48" spans="2:6" x14ac:dyDescent="0.25">
      <c r="C48">
        <v>21</v>
      </c>
      <c r="D48">
        <v>2.8240999999999999E-2</v>
      </c>
      <c r="E48">
        <v>3.5319999999999997E-2</v>
      </c>
      <c r="F48" s="79">
        <f t="shared" si="1"/>
        <v>3.3872973716317124E-2</v>
      </c>
    </row>
    <row r="49" spans="3:6" x14ac:dyDescent="0.25">
      <c r="C49">
        <v>20</v>
      </c>
      <c r="D49">
        <v>2.8240999999999999E-2</v>
      </c>
      <c r="E49">
        <v>3.5319999999999997E-2</v>
      </c>
      <c r="F49" s="79">
        <f t="shared" si="1"/>
        <v>3.3872973716317124E-2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"/>
  <sheetViews>
    <sheetView workbookViewId="0">
      <selection activeCell="G34" sqref="G34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375</v>
      </c>
    </row>
    <row r="5" spans="1:4" x14ac:dyDescent="0.25">
      <c r="C5" s="71" t="s">
        <v>315</v>
      </c>
      <c r="D5" s="71" t="s">
        <v>384</v>
      </c>
    </row>
    <row r="6" spans="1:4" x14ac:dyDescent="0.25">
      <c r="C6" s="41">
        <v>20</v>
      </c>
      <c r="D6" s="86"/>
    </row>
    <row r="7" spans="1:4" x14ac:dyDescent="0.25">
      <c r="C7" s="41">
        <v>30</v>
      </c>
      <c r="D7" s="86"/>
    </row>
    <row r="8" spans="1:4" x14ac:dyDescent="0.25">
      <c r="C8" s="41">
        <v>40</v>
      </c>
      <c r="D8" s="86"/>
    </row>
    <row r="9" spans="1:4" x14ac:dyDescent="0.25">
      <c r="C9" s="41">
        <v>50</v>
      </c>
      <c r="D9" s="86"/>
    </row>
    <row r="10" spans="1:4" x14ac:dyDescent="0.25">
      <c r="C10" s="41">
        <v>60</v>
      </c>
      <c r="D10" s="86"/>
    </row>
  </sheetData>
  <hyperlinks>
    <hyperlink ref="A1" location="TOC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"/>
  <sheetViews>
    <sheetView workbookViewId="0">
      <selection activeCell="M43" sqref="M43"/>
    </sheetView>
  </sheetViews>
  <sheetFormatPr defaultRowHeight="15" x14ac:dyDescent="0.25"/>
  <cols>
    <col min="4" max="4" width="13.42578125" customWidth="1"/>
  </cols>
  <sheetData>
    <row r="1" spans="1:4" x14ac:dyDescent="0.25">
      <c r="A1" s="1" t="s">
        <v>0</v>
      </c>
    </row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375</v>
      </c>
    </row>
    <row r="5" spans="1:4" x14ac:dyDescent="0.25">
      <c r="C5" s="71" t="s">
        <v>315</v>
      </c>
      <c r="D5" s="71" t="s">
        <v>374</v>
      </c>
    </row>
    <row r="6" spans="1:4" x14ac:dyDescent="0.25">
      <c r="C6" s="41">
        <v>20</v>
      </c>
      <c r="D6" s="86">
        <v>5.1320599928479775E-5</v>
      </c>
    </row>
    <row r="7" spans="1:4" x14ac:dyDescent="0.25">
      <c r="C7" s="41">
        <v>30</v>
      </c>
      <c r="D7" s="86">
        <v>5.1320599928479775E-5</v>
      </c>
    </row>
    <row r="8" spans="1:4" x14ac:dyDescent="0.25">
      <c r="C8" s="41">
        <v>40</v>
      </c>
      <c r="D8" s="86">
        <v>9.2364711079324355E-5</v>
      </c>
    </row>
    <row r="9" spans="1:4" x14ac:dyDescent="0.25">
      <c r="C9" s="41">
        <v>50</v>
      </c>
      <c r="D9" s="86">
        <v>3.7035880014304047E-4</v>
      </c>
    </row>
    <row r="10" spans="1:4" x14ac:dyDescent="0.25">
      <c r="C10" s="41">
        <v>60</v>
      </c>
      <c r="D10" s="86">
        <v>5.8166166726266854E-4</v>
      </c>
    </row>
  </sheetData>
  <hyperlinks>
    <hyperlink ref="A1" location="TOC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8990-0FA7-44BD-BA96-F15840970023}">
  <dimension ref="A1:H23"/>
  <sheetViews>
    <sheetView workbookViewId="0">
      <selection activeCell="J25" sqref="J25"/>
    </sheetView>
  </sheetViews>
  <sheetFormatPr defaultRowHeight="15" x14ac:dyDescent="0.25"/>
  <cols>
    <col min="4" max="4" width="13.42578125" customWidth="1"/>
  </cols>
  <sheetData>
    <row r="1" spans="1:8" x14ac:dyDescent="0.25">
      <c r="A1" s="1" t="s">
        <v>0</v>
      </c>
    </row>
    <row r="2" spans="1:8" x14ac:dyDescent="0.25">
      <c r="A2" s="19" t="s">
        <v>35</v>
      </c>
      <c r="B2" s="20" t="s">
        <v>388</v>
      </c>
    </row>
    <row r="3" spans="1:8" x14ac:dyDescent="0.25">
      <c r="A3" s="19" t="s">
        <v>37</v>
      </c>
      <c r="B3" s="20" t="s">
        <v>389</v>
      </c>
    </row>
    <row r="5" spans="1:8" x14ac:dyDescent="0.25">
      <c r="D5" s="10"/>
      <c r="E5" s="10"/>
      <c r="F5" s="73" t="s">
        <v>387</v>
      </c>
      <c r="H5" s="90"/>
    </row>
    <row r="6" spans="1:8" x14ac:dyDescent="0.25">
      <c r="C6" s="10"/>
      <c r="D6" s="88" t="s">
        <v>39</v>
      </c>
      <c r="E6" s="73" t="s">
        <v>40</v>
      </c>
      <c r="F6" s="73" t="s">
        <v>41</v>
      </c>
      <c r="G6" s="10">
        <v>5</v>
      </c>
      <c r="H6" s="10">
        <v>15</v>
      </c>
    </row>
    <row r="7" spans="1:8" x14ac:dyDescent="0.25">
      <c r="C7" t="s">
        <v>381</v>
      </c>
      <c r="D7" s="73" t="s">
        <v>42</v>
      </c>
      <c r="E7" s="10"/>
      <c r="F7" s="10"/>
      <c r="G7" t="s">
        <v>385</v>
      </c>
      <c r="H7" s="90" t="s">
        <v>386</v>
      </c>
    </row>
    <row r="8" spans="1:8" x14ac:dyDescent="0.25">
      <c r="C8" s="89">
        <v>20</v>
      </c>
      <c r="D8" s="73" t="s">
        <v>384</v>
      </c>
      <c r="E8" s="89">
        <v>20</v>
      </c>
      <c r="F8" s="89">
        <v>20</v>
      </c>
      <c r="G8" s="86">
        <v>2.5719417741222996E-4</v>
      </c>
      <c r="H8" s="86">
        <v>5.1320599928479802E-5</v>
      </c>
    </row>
    <row r="9" spans="1:8" x14ac:dyDescent="0.25">
      <c r="C9" s="89">
        <v>30</v>
      </c>
      <c r="D9" s="73" t="s">
        <v>384</v>
      </c>
      <c r="E9" s="89">
        <v>30</v>
      </c>
      <c r="F9" s="89">
        <v>30</v>
      </c>
      <c r="G9" s="86">
        <v>2.5719417741222996E-4</v>
      </c>
      <c r="H9" s="86">
        <v>5.1320599928479775E-5</v>
      </c>
    </row>
    <row r="10" spans="1:8" x14ac:dyDescent="0.25">
      <c r="C10" s="89">
        <v>40</v>
      </c>
      <c r="D10" s="73" t="s">
        <v>384</v>
      </c>
      <c r="E10" s="89">
        <v>40</v>
      </c>
      <c r="F10" s="89">
        <v>40</v>
      </c>
      <c r="G10" s="86">
        <v>4.610279665117062E-4</v>
      </c>
      <c r="H10" s="86">
        <v>9.2364711079324355E-5</v>
      </c>
    </row>
    <row r="11" spans="1:8" x14ac:dyDescent="0.25">
      <c r="C11" s="89">
        <v>50</v>
      </c>
      <c r="D11" s="73" t="s">
        <v>384</v>
      </c>
      <c r="E11" s="89">
        <v>50</v>
      </c>
      <c r="F11" s="89">
        <v>50</v>
      </c>
      <c r="G11" s="86">
        <v>1.8529763562548645E-3</v>
      </c>
      <c r="H11" s="86">
        <v>3.7035880014304047E-4</v>
      </c>
    </row>
    <row r="12" spans="1:8" x14ac:dyDescent="0.25">
      <c r="C12" s="89">
        <v>60</v>
      </c>
      <c r="D12" s="73" t="s">
        <v>384</v>
      </c>
      <c r="E12" s="89">
        <v>60</v>
      </c>
      <c r="F12" s="89">
        <v>60</v>
      </c>
      <c r="G12" s="86">
        <v>2.9075127474284274E-3</v>
      </c>
      <c r="H12" s="91">
        <v>5.8166166726266854E-4</v>
      </c>
    </row>
    <row r="23" spans="5:6" x14ac:dyDescent="0.25">
      <c r="E23" s="10"/>
      <c r="F23" s="10"/>
    </row>
  </sheetData>
  <hyperlinks>
    <hyperlink ref="A1" location="TOC!A1" display="TOC" xr:uid="{D91C24C4-F6BF-4E9E-9890-8A8F69004B7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0"/>
  <sheetViews>
    <sheetView workbookViewId="0">
      <selection activeCell="I20" sqref="I20"/>
    </sheetView>
  </sheetViews>
  <sheetFormatPr defaultRowHeight="15" x14ac:dyDescent="0.25"/>
  <cols>
    <col min="2" max="6" width="9.140625" style="41"/>
    <col min="8" max="9" width="12" customWidth="1"/>
  </cols>
  <sheetData>
    <row r="1" spans="1:13" x14ac:dyDescent="0.25">
      <c r="A1" s="1" t="s">
        <v>0</v>
      </c>
    </row>
    <row r="2" spans="1:13" x14ac:dyDescent="0.25">
      <c r="C2" s="137" t="s">
        <v>370</v>
      </c>
      <c r="D2" s="137"/>
      <c r="E2" s="137" t="s">
        <v>317</v>
      </c>
      <c r="F2" s="137"/>
      <c r="H2" t="s">
        <v>372</v>
      </c>
      <c r="I2" t="s">
        <v>373</v>
      </c>
    </row>
    <row r="3" spans="1:13" x14ac:dyDescent="0.25">
      <c r="B3" s="42" t="s">
        <v>315</v>
      </c>
      <c r="C3" s="42" t="s">
        <v>316</v>
      </c>
      <c r="D3" s="42" t="s">
        <v>311</v>
      </c>
      <c r="E3" s="42" t="s">
        <v>316</v>
      </c>
      <c r="F3" s="42" t="s">
        <v>311</v>
      </c>
      <c r="H3" s="71" t="s">
        <v>371</v>
      </c>
      <c r="I3" s="71" t="s">
        <v>374</v>
      </c>
      <c r="M3" t="s">
        <v>351</v>
      </c>
    </row>
    <row r="4" spans="1:13" x14ac:dyDescent="0.25">
      <c r="B4" s="41">
        <v>20</v>
      </c>
      <c r="C4" s="41">
        <v>1.84E-4</v>
      </c>
      <c r="D4" s="41">
        <v>2.7599999999999999E-4</v>
      </c>
      <c r="E4" s="41">
        <v>3.6999999999999998E-5</v>
      </c>
      <c r="F4" s="41">
        <v>5.5000000000000002E-5</v>
      </c>
      <c r="H4" s="86">
        <f>C4*$M$4 +D4*$M$5</f>
        <v>2.5719417741222996E-4</v>
      </c>
      <c r="I4" s="86">
        <f>E4*$M$4 +F4*$M$5</f>
        <v>5.1320599928479775E-5</v>
      </c>
      <c r="L4" t="s">
        <v>316</v>
      </c>
      <c r="M4">
        <f>19435/(75643+19435)</f>
        <v>0.20441111508445697</v>
      </c>
    </row>
    <row r="5" spans="1:13" x14ac:dyDescent="0.25">
      <c r="B5" s="41">
        <v>30</v>
      </c>
      <c r="C5" s="41">
        <v>1.84E-4</v>
      </c>
      <c r="D5" s="41">
        <v>2.7599999999999999E-4</v>
      </c>
      <c r="E5" s="41">
        <v>3.6999999999999998E-5</v>
      </c>
      <c r="F5" s="41">
        <v>5.5000000000000002E-5</v>
      </c>
      <c r="H5" s="86">
        <f t="shared" ref="H5:H8" si="0">C5*$M$4 +D5*$M$5</f>
        <v>2.5719417741222996E-4</v>
      </c>
      <c r="I5" s="86">
        <f t="shared" ref="I5:I8" si="1">E5*$M$4 +F5*$M$5</f>
        <v>5.1320599928479775E-5</v>
      </c>
      <c r="L5" t="s">
        <v>311</v>
      </c>
      <c r="M5">
        <f>1-M4</f>
        <v>0.79558888491554303</v>
      </c>
    </row>
    <row r="6" spans="1:13" x14ac:dyDescent="0.25">
      <c r="B6" s="41">
        <v>40</v>
      </c>
      <c r="C6" s="41">
        <v>4.2999999999999999E-4</v>
      </c>
      <c r="D6" s="41">
        <v>4.6900000000000002E-4</v>
      </c>
      <c r="E6" s="41">
        <v>8.6000000000000003E-5</v>
      </c>
      <c r="F6" s="41">
        <v>9.3999999999999994E-5</v>
      </c>
      <c r="H6" s="86">
        <f t="shared" si="0"/>
        <v>4.610279665117062E-4</v>
      </c>
      <c r="I6" s="86">
        <f t="shared" si="1"/>
        <v>9.2364711079324355E-5</v>
      </c>
    </row>
    <row r="7" spans="1:13" x14ac:dyDescent="0.25">
      <c r="B7" s="41">
        <v>50</v>
      </c>
      <c r="C7" s="41">
        <v>1.993E-3</v>
      </c>
      <c r="D7" s="41">
        <v>1.817E-3</v>
      </c>
      <c r="E7" s="41">
        <v>3.9899999999999999E-4</v>
      </c>
      <c r="F7" s="41">
        <v>3.6299999999999999E-4</v>
      </c>
      <c r="H7" s="86">
        <f t="shared" si="0"/>
        <v>1.8529763562548645E-3</v>
      </c>
      <c r="I7" s="86">
        <f t="shared" si="1"/>
        <v>3.7035880014304047E-4</v>
      </c>
    </row>
    <row r="8" spans="1:13" x14ac:dyDescent="0.25">
      <c r="B8" s="41">
        <v>60</v>
      </c>
      <c r="C8" s="41">
        <v>3.5049999999999999E-3</v>
      </c>
      <c r="D8" s="41">
        <v>2.7539999999999999E-3</v>
      </c>
      <c r="E8" s="41">
        <v>7.0100000000000002E-4</v>
      </c>
      <c r="F8" s="41">
        <v>5.5099999999999995E-4</v>
      </c>
      <c r="H8" s="86">
        <f t="shared" si="0"/>
        <v>2.9075127474284274E-3</v>
      </c>
      <c r="I8" s="86">
        <f t="shared" si="1"/>
        <v>5.8166166726266854E-4</v>
      </c>
    </row>
    <row r="15" spans="1:13" x14ac:dyDescent="0.25">
      <c r="E15" s="87" t="s">
        <v>315</v>
      </c>
      <c r="F15" s="87" t="s">
        <v>371</v>
      </c>
      <c r="G15" s="87" t="s">
        <v>374</v>
      </c>
    </row>
    <row r="16" spans="1:13" x14ac:dyDescent="0.25">
      <c r="E16" s="41">
        <v>20</v>
      </c>
      <c r="F16" s="86">
        <v>2.5719417741222996E-4</v>
      </c>
      <c r="G16" s="86">
        <v>5.1320599928479775E-5</v>
      </c>
    </row>
    <row r="17" spans="5:7" x14ac:dyDescent="0.25">
      <c r="E17" s="41">
        <v>30</v>
      </c>
      <c r="F17" s="86">
        <v>2.5719417741222996E-4</v>
      </c>
      <c r="G17" s="86">
        <v>5.1320599928479775E-5</v>
      </c>
    </row>
    <row r="18" spans="5:7" x14ac:dyDescent="0.25">
      <c r="E18" s="41">
        <v>40</v>
      </c>
      <c r="F18" s="86">
        <v>4.610279665117062E-4</v>
      </c>
      <c r="G18" s="86">
        <v>9.2364711079324355E-5</v>
      </c>
    </row>
    <row r="19" spans="5:7" x14ac:dyDescent="0.25">
      <c r="E19" s="41">
        <v>50</v>
      </c>
      <c r="F19" s="86">
        <v>1.8529763562548645E-3</v>
      </c>
      <c r="G19" s="86">
        <v>3.7035880014304047E-4</v>
      </c>
    </row>
    <row r="20" spans="5:7" x14ac:dyDescent="0.25">
      <c r="E20" s="41">
        <v>60</v>
      </c>
      <c r="F20" s="86">
        <v>2.9075127474284274E-3</v>
      </c>
      <c r="G20" s="86">
        <v>5.8166166726266854E-4</v>
      </c>
    </row>
  </sheetData>
  <mergeCells count="2">
    <mergeCell ref="C2:D2"/>
    <mergeCell ref="E2:F2"/>
  </mergeCells>
  <hyperlinks>
    <hyperlink ref="A1" location="TOC!A1" display="TOC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tabSelected="1" workbookViewId="0">
      <selection activeCell="AB9" sqref="AB9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18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F38" sqref="F38"/>
    </sheetView>
  </sheetViews>
  <sheetFormatPr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129</v>
      </c>
    </row>
    <row r="4" spans="1:2" x14ac:dyDescent="0.25">
      <c r="A4" s="3"/>
      <c r="B4" s="2" t="s">
        <v>232</v>
      </c>
    </row>
    <row r="5" spans="1:2" x14ac:dyDescent="0.25">
      <c r="A5" s="3"/>
      <c r="B5" s="2" t="s">
        <v>227</v>
      </c>
    </row>
    <row r="6" spans="1:2" x14ac:dyDescent="0.25">
      <c r="A6" s="3"/>
      <c r="B6" s="2" t="s">
        <v>226</v>
      </c>
    </row>
    <row r="7" spans="1:2" x14ac:dyDescent="0.25">
      <c r="A7" s="3"/>
      <c r="B7" s="2" t="s">
        <v>228</v>
      </c>
    </row>
    <row r="8" spans="1:2" x14ac:dyDescent="0.25">
      <c r="A8" s="3"/>
      <c r="B8" s="2" t="s">
        <v>229</v>
      </c>
    </row>
    <row r="9" spans="1:2" x14ac:dyDescent="0.25">
      <c r="A9" s="3"/>
      <c r="B9" s="2" t="s">
        <v>230</v>
      </c>
    </row>
    <row r="10" spans="1:2" x14ac:dyDescent="0.25">
      <c r="A10" s="3"/>
      <c r="B10" s="2" t="s">
        <v>231</v>
      </c>
    </row>
    <row r="11" spans="1:2" x14ac:dyDescent="0.25">
      <c r="A11" s="3"/>
    </row>
    <row r="12" spans="1:2" x14ac:dyDescent="0.25">
      <c r="A12" s="3" t="s">
        <v>243</v>
      </c>
    </row>
    <row r="13" spans="1:2" x14ac:dyDescent="0.25">
      <c r="A13" s="3"/>
      <c r="B13" s="2" t="s">
        <v>244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B8" sqref="B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130</v>
      </c>
      <c r="C4" s="7"/>
    </row>
    <row r="5" spans="1:3" ht="30" x14ac:dyDescent="0.25">
      <c r="A5" s="35" t="s">
        <v>131</v>
      </c>
      <c r="B5" s="35" t="s">
        <v>132</v>
      </c>
      <c r="C5" s="35" t="s">
        <v>133</v>
      </c>
    </row>
    <row r="6" spans="1:3" x14ac:dyDescent="0.25">
      <c r="A6">
        <v>9</v>
      </c>
      <c r="B6" t="s">
        <v>134</v>
      </c>
      <c r="C6" t="s">
        <v>135</v>
      </c>
    </row>
    <row r="7" spans="1:3" x14ac:dyDescent="0.25">
      <c r="A7">
        <v>83</v>
      </c>
      <c r="B7" t="s">
        <v>136</v>
      </c>
      <c r="C7" t="s">
        <v>137</v>
      </c>
    </row>
    <row r="8" spans="1:3" x14ac:dyDescent="0.25">
      <c r="A8">
        <v>26</v>
      </c>
      <c r="B8" t="s">
        <v>138</v>
      </c>
      <c r="C8" t="s">
        <v>139</v>
      </c>
    </row>
    <row r="9" spans="1:3" x14ac:dyDescent="0.25">
      <c r="A9">
        <v>125</v>
      </c>
      <c r="B9" t="s">
        <v>140</v>
      </c>
      <c r="C9" t="s">
        <v>141</v>
      </c>
    </row>
    <row r="10" spans="1:3" x14ac:dyDescent="0.25">
      <c r="A10">
        <v>85</v>
      </c>
      <c r="B10" t="s">
        <v>142</v>
      </c>
      <c r="C10" t="s">
        <v>143</v>
      </c>
    </row>
    <row r="11" spans="1:3" x14ac:dyDescent="0.25">
      <c r="A11">
        <v>115</v>
      </c>
      <c r="B11" t="s">
        <v>144</v>
      </c>
      <c r="C11" t="s">
        <v>145</v>
      </c>
    </row>
    <row r="12" spans="1:3" x14ac:dyDescent="0.25">
      <c r="A12">
        <v>80</v>
      </c>
      <c r="B12" t="s">
        <v>146</v>
      </c>
      <c r="C12" t="s">
        <v>147</v>
      </c>
    </row>
    <row r="13" spans="1:3" x14ac:dyDescent="0.25">
      <c r="A13">
        <v>91</v>
      </c>
      <c r="B13" t="s">
        <v>148</v>
      </c>
      <c r="C13" t="s">
        <v>149</v>
      </c>
    </row>
    <row r="14" spans="1:3" x14ac:dyDescent="0.25">
      <c r="A14">
        <v>76</v>
      </c>
      <c r="B14" t="s">
        <v>150</v>
      </c>
      <c r="C14" t="s">
        <v>151</v>
      </c>
    </row>
    <row r="15" spans="1:3" x14ac:dyDescent="0.25">
      <c r="A15">
        <v>43</v>
      </c>
      <c r="B15" t="s">
        <v>152</v>
      </c>
      <c r="C15" t="s">
        <v>153</v>
      </c>
    </row>
    <row r="16" spans="1:3" x14ac:dyDescent="0.25">
      <c r="A16">
        <v>32</v>
      </c>
      <c r="B16" t="s">
        <v>154</v>
      </c>
      <c r="C16" t="s">
        <v>155</v>
      </c>
    </row>
    <row r="17" spans="1:3" x14ac:dyDescent="0.25">
      <c r="A17">
        <v>6</v>
      </c>
      <c r="B17" t="s">
        <v>156</v>
      </c>
      <c r="C17" t="s">
        <v>157</v>
      </c>
    </row>
    <row r="18" spans="1:3" x14ac:dyDescent="0.25">
      <c r="A18">
        <v>119</v>
      </c>
      <c r="B18" t="s">
        <v>158</v>
      </c>
      <c r="C18" t="s">
        <v>159</v>
      </c>
    </row>
    <row r="19" spans="1:3" x14ac:dyDescent="0.25">
      <c r="A19">
        <v>38</v>
      </c>
      <c r="B19" t="s">
        <v>160</v>
      </c>
      <c r="C19" t="s">
        <v>161</v>
      </c>
    </row>
    <row r="20" spans="1:3" x14ac:dyDescent="0.25">
      <c r="A20">
        <v>69</v>
      </c>
      <c r="B20" t="s">
        <v>162</v>
      </c>
      <c r="C20" t="s">
        <v>163</v>
      </c>
    </row>
    <row r="22" spans="1:3" x14ac:dyDescent="0.25">
      <c r="A22" s="7" t="s">
        <v>164</v>
      </c>
      <c r="C22" s="7"/>
    </row>
    <row r="23" spans="1:3" ht="30" x14ac:dyDescent="0.25">
      <c r="A23" s="35" t="s">
        <v>131</v>
      </c>
      <c r="B23" s="35"/>
      <c r="C23" s="35" t="s">
        <v>133</v>
      </c>
    </row>
    <row r="24" spans="1:3" x14ac:dyDescent="0.25">
      <c r="A24">
        <v>10</v>
      </c>
      <c r="B24" t="s">
        <v>165</v>
      </c>
      <c r="C24" t="s">
        <v>166</v>
      </c>
    </row>
    <row r="25" spans="1:3" x14ac:dyDescent="0.25">
      <c r="A25">
        <v>108</v>
      </c>
      <c r="B25" t="s">
        <v>167</v>
      </c>
      <c r="C25" t="s">
        <v>168</v>
      </c>
    </row>
    <row r="26" spans="1:3" x14ac:dyDescent="0.25">
      <c r="A26">
        <v>78</v>
      </c>
      <c r="B26" t="s">
        <v>169</v>
      </c>
      <c r="C26" t="s">
        <v>170</v>
      </c>
    </row>
    <row r="27" spans="1:3" x14ac:dyDescent="0.25">
      <c r="A27">
        <v>88</v>
      </c>
      <c r="B27" t="s">
        <v>171</v>
      </c>
      <c r="C27" t="s">
        <v>172</v>
      </c>
    </row>
    <row r="28" spans="1:3" x14ac:dyDescent="0.25">
      <c r="A28">
        <v>28</v>
      </c>
      <c r="B28" t="s">
        <v>173</v>
      </c>
      <c r="C28" t="s">
        <v>174</v>
      </c>
    </row>
    <row r="29" spans="1:3" x14ac:dyDescent="0.25">
      <c r="A29">
        <v>111</v>
      </c>
      <c r="B29" t="s">
        <v>175</v>
      </c>
      <c r="C29" t="s">
        <v>176</v>
      </c>
    </row>
    <row r="30" spans="1:3" x14ac:dyDescent="0.25">
      <c r="A30">
        <v>92</v>
      </c>
      <c r="B30" t="s">
        <v>177</v>
      </c>
      <c r="C30" t="s">
        <v>178</v>
      </c>
    </row>
    <row r="31" spans="1:3" x14ac:dyDescent="0.25">
      <c r="A31">
        <v>34</v>
      </c>
      <c r="B31" t="s">
        <v>179</v>
      </c>
      <c r="C31" t="s">
        <v>180</v>
      </c>
    </row>
    <row r="32" spans="1:3" x14ac:dyDescent="0.25">
      <c r="A32">
        <v>77</v>
      </c>
      <c r="B32" t="s">
        <v>181</v>
      </c>
      <c r="C32" t="s">
        <v>182</v>
      </c>
    </row>
    <row r="33" spans="1:3" x14ac:dyDescent="0.25">
      <c r="A33">
        <v>53</v>
      </c>
      <c r="B33" t="s">
        <v>183</v>
      </c>
      <c r="C33" t="s">
        <v>184</v>
      </c>
    </row>
    <row r="34" spans="1:3" x14ac:dyDescent="0.25">
      <c r="A34">
        <v>64</v>
      </c>
      <c r="B34" t="s">
        <v>185</v>
      </c>
      <c r="C34" t="s">
        <v>186</v>
      </c>
    </row>
    <row r="35" spans="1:3" x14ac:dyDescent="0.25">
      <c r="A35">
        <v>49</v>
      </c>
      <c r="B35" t="s">
        <v>187</v>
      </c>
      <c r="C35" t="s">
        <v>188</v>
      </c>
    </row>
    <row r="36" spans="1:3" x14ac:dyDescent="0.25">
      <c r="A36">
        <v>51</v>
      </c>
      <c r="B36" t="s">
        <v>189</v>
      </c>
      <c r="C36" t="s">
        <v>190</v>
      </c>
    </row>
    <row r="37" spans="1:3" x14ac:dyDescent="0.25">
      <c r="A37">
        <v>2</v>
      </c>
      <c r="B37" t="s">
        <v>191</v>
      </c>
      <c r="C37" t="s">
        <v>192</v>
      </c>
    </row>
    <row r="38" spans="1:3" x14ac:dyDescent="0.25">
      <c r="A38">
        <v>73</v>
      </c>
      <c r="B38" t="s">
        <v>193</v>
      </c>
      <c r="C38" t="s">
        <v>194</v>
      </c>
    </row>
    <row r="40" spans="1:3" x14ac:dyDescent="0.25">
      <c r="A40" s="7" t="s">
        <v>195</v>
      </c>
      <c r="C40" s="7"/>
    </row>
    <row r="41" spans="1:3" x14ac:dyDescent="0.25">
      <c r="A41" s="35" t="s">
        <v>131</v>
      </c>
      <c r="B41" s="35"/>
      <c r="C41" s="35" t="s">
        <v>133</v>
      </c>
    </row>
    <row r="42" spans="1:3" x14ac:dyDescent="0.25">
      <c r="A42">
        <v>150</v>
      </c>
      <c r="B42" t="s">
        <v>196</v>
      </c>
      <c r="C42" t="s">
        <v>197</v>
      </c>
    </row>
    <row r="43" spans="1:3" x14ac:dyDescent="0.25">
      <c r="A43">
        <v>84</v>
      </c>
      <c r="B43" t="s">
        <v>198</v>
      </c>
      <c r="C43" t="s">
        <v>199</v>
      </c>
    </row>
    <row r="44" spans="1:3" x14ac:dyDescent="0.25">
      <c r="A44">
        <v>72</v>
      </c>
      <c r="B44" t="s">
        <v>200</v>
      </c>
      <c r="C44" t="s">
        <v>201</v>
      </c>
    </row>
    <row r="45" spans="1:3" x14ac:dyDescent="0.25">
      <c r="A45">
        <v>140</v>
      </c>
      <c r="B45" t="s">
        <v>202</v>
      </c>
      <c r="C45" t="s">
        <v>203</v>
      </c>
    </row>
    <row r="46" spans="1:3" x14ac:dyDescent="0.25">
      <c r="A46">
        <v>86</v>
      </c>
      <c r="B46" t="s">
        <v>204</v>
      </c>
      <c r="C46" t="s">
        <v>205</v>
      </c>
    </row>
    <row r="47" spans="1:3" x14ac:dyDescent="0.25">
      <c r="A47">
        <v>149</v>
      </c>
      <c r="B47" t="s">
        <v>206</v>
      </c>
      <c r="C47" t="s">
        <v>207</v>
      </c>
    </row>
    <row r="48" spans="1:3" x14ac:dyDescent="0.25">
      <c r="A48">
        <v>117</v>
      </c>
      <c r="B48" t="s">
        <v>208</v>
      </c>
      <c r="C48" t="s">
        <v>209</v>
      </c>
    </row>
    <row r="49" spans="1:3" x14ac:dyDescent="0.25">
      <c r="A49">
        <v>68</v>
      </c>
      <c r="B49" t="s">
        <v>210</v>
      </c>
      <c r="C49" t="s">
        <v>211</v>
      </c>
    </row>
    <row r="50" spans="1:3" x14ac:dyDescent="0.25">
      <c r="A50">
        <v>133</v>
      </c>
      <c r="B50" t="s">
        <v>212</v>
      </c>
      <c r="C50" t="s">
        <v>213</v>
      </c>
    </row>
    <row r="51" spans="1:3" x14ac:dyDescent="0.25">
      <c r="A51">
        <v>5</v>
      </c>
      <c r="B51" t="s">
        <v>214</v>
      </c>
      <c r="C51" t="s">
        <v>215</v>
      </c>
    </row>
    <row r="52" spans="1:3" x14ac:dyDescent="0.25">
      <c r="A52">
        <v>19</v>
      </c>
      <c r="B52" t="s">
        <v>216</v>
      </c>
      <c r="C52" t="s">
        <v>217</v>
      </c>
    </row>
    <row r="53" spans="1:3" x14ac:dyDescent="0.25">
      <c r="A53">
        <v>99</v>
      </c>
      <c r="B53" t="s">
        <v>218</v>
      </c>
      <c r="C53" t="s">
        <v>219</v>
      </c>
    </row>
    <row r="54" spans="1:3" x14ac:dyDescent="0.25">
      <c r="A54">
        <v>30</v>
      </c>
      <c r="B54" t="s">
        <v>220</v>
      </c>
      <c r="C54" t="s">
        <v>221</v>
      </c>
    </row>
    <row r="55" spans="1:3" x14ac:dyDescent="0.25">
      <c r="A55">
        <v>135</v>
      </c>
      <c r="B55" t="s">
        <v>222</v>
      </c>
      <c r="C55" t="s">
        <v>223</v>
      </c>
    </row>
    <row r="56" spans="1:3" x14ac:dyDescent="0.25">
      <c r="A56">
        <v>146</v>
      </c>
      <c r="B56" t="s">
        <v>224</v>
      </c>
      <c r="C56" t="s">
        <v>225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zoomScale="120" zoomScaleNormal="120" workbookViewId="0">
      <pane xSplit="5" ySplit="7" topLeftCell="F23" activePane="bottomRight" state="frozen"/>
      <selection pane="topRight" activeCell="D1" sqref="D1"/>
      <selection pane="bottomLeft" activeCell="A4" sqref="A4"/>
      <selection pane="bottomRight" activeCell="F37" sqref="F37"/>
    </sheetView>
  </sheetViews>
  <sheetFormatPr defaultRowHeight="15" x14ac:dyDescent="0.25"/>
  <cols>
    <col min="3" max="4" width="30.140625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11" t="s">
        <v>35</v>
      </c>
      <c r="B2" s="12" t="s">
        <v>36</v>
      </c>
    </row>
    <row r="3" spans="1:12" x14ac:dyDescent="0.25">
      <c r="A3" s="11" t="s">
        <v>37</v>
      </c>
      <c r="B3" s="12" t="s">
        <v>394</v>
      </c>
    </row>
    <row r="4" spans="1:12" x14ac:dyDescent="0.25">
      <c r="A4" s="11"/>
      <c r="B4" s="12"/>
    </row>
    <row r="5" spans="1:12" x14ac:dyDescent="0.25">
      <c r="A5" s="11"/>
      <c r="B5" s="12"/>
    </row>
    <row r="6" spans="1:12" ht="21" customHeight="1" x14ac:dyDescent="0.25">
      <c r="J6" s="26" t="s">
        <v>82</v>
      </c>
      <c r="K6" s="26"/>
      <c r="L6" s="26"/>
    </row>
    <row r="7" spans="1:12" s="7" customFormat="1" x14ac:dyDescent="0.25">
      <c r="A7" s="7" t="s">
        <v>395</v>
      </c>
      <c r="B7" s="7" t="s">
        <v>24</v>
      </c>
      <c r="C7" s="7" t="s">
        <v>19</v>
      </c>
      <c r="D7" s="7" t="s">
        <v>396</v>
      </c>
      <c r="E7" s="7" t="s">
        <v>20</v>
      </c>
      <c r="F7" s="7" t="s">
        <v>66</v>
      </c>
      <c r="G7" s="7" t="s">
        <v>85</v>
      </c>
      <c r="H7" s="7" t="s">
        <v>83</v>
      </c>
      <c r="I7" s="7" t="s">
        <v>80</v>
      </c>
      <c r="J7" s="7" t="s">
        <v>81</v>
      </c>
      <c r="K7" s="7" t="s">
        <v>84</v>
      </c>
    </row>
    <row r="8" spans="1:12" s="7" customFormat="1" x14ac:dyDescent="0.25">
      <c r="B8" s="92" t="s">
        <v>390</v>
      </c>
      <c r="C8" s="92" t="s">
        <v>391</v>
      </c>
      <c r="D8" s="29" t="s">
        <v>392</v>
      </c>
      <c r="E8" t="s">
        <v>402</v>
      </c>
      <c r="F8" t="s">
        <v>401</v>
      </c>
    </row>
    <row r="9" spans="1:12" s="7" customFormat="1" x14ac:dyDescent="0.25">
      <c r="B9" s="92" t="s">
        <v>390</v>
      </c>
      <c r="C9" s="92" t="s">
        <v>393</v>
      </c>
      <c r="D9" s="29" t="s">
        <v>392</v>
      </c>
      <c r="F9" s="92" t="s">
        <v>403</v>
      </c>
    </row>
    <row r="10" spans="1:12" s="7" customFormat="1" x14ac:dyDescent="0.25"/>
    <row r="11" spans="1:12" x14ac:dyDescent="0.25">
      <c r="B11" s="29" t="s">
        <v>23</v>
      </c>
      <c r="C11" s="29" t="s">
        <v>15</v>
      </c>
      <c r="D11" s="29" t="s">
        <v>397</v>
      </c>
      <c r="E11" s="29" t="s">
        <v>21</v>
      </c>
      <c r="F11" s="96">
        <v>81092967606</v>
      </c>
      <c r="G11" s="29">
        <v>1</v>
      </c>
      <c r="H11" s="29" t="s">
        <v>250</v>
      </c>
      <c r="I11" s="29" t="s">
        <v>251</v>
      </c>
      <c r="J11" s="28" t="s">
        <v>256</v>
      </c>
      <c r="K11" s="29" t="s">
        <v>252</v>
      </c>
    </row>
    <row r="12" spans="1:12" x14ac:dyDescent="0.25">
      <c r="B12" s="29" t="s">
        <v>23</v>
      </c>
      <c r="C12" s="29" t="s">
        <v>16</v>
      </c>
      <c r="D12" s="29" t="s">
        <v>397</v>
      </c>
      <c r="E12" s="29" t="s">
        <v>22</v>
      </c>
      <c r="F12" s="96">
        <v>86996160679</v>
      </c>
      <c r="G12" s="29">
        <v>1</v>
      </c>
      <c r="H12" s="29" t="s">
        <v>250</v>
      </c>
      <c r="I12" s="29" t="s">
        <v>251</v>
      </c>
      <c r="J12" s="28" t="s">
        <v>256</v>
      </c>
    </row>
    <row r="13" spans="1:12" x14ac:dyDescent="0.25">
      <c r="B13" s="29" t="s">
        <v>23</v>
      </c>
      <c r="C13" t="s">
        <v>95</v>
      </c>
      <c r="D13" s="29" t="s">
        <v>397</v>
      </c>
      <c r="E13" t="s">
        <v>117</v>
      </c>
      <c r="F13" s="96">
        <v>174238726802</v>
      </c>
      <c r="G13" s="29">
        <v>1</v>
      </c>
      <c r="H13" s="29" t="s">
        <v>250</v>
      </c>
      <c r="I13" s="29" t="s">
        <v>251</v>
      </c>
      <c r="J13" s="28" t="s">
        <v>256</v>
      </c>
    </row>
    <row r="14" spans="1:12" x14ac:dyDescent="0.25">
      <c r="B14" s="29" t="s">
        <v>23</v>
      </c>
      <c r="C14" s="29" t="s">
        <v>17</v>
      </c>
      <c r="D14" s="29" t="s">
        <v>397</v>
      </c>
      <c r="E14" s="29" t="s">
        <v>25</v>
      </c>
      <c r="F14" s="96">
        <v>114264949749</v>
      </c>
      <c r="G14" s="29">
        <v>1</v>
      </c>
      <c r="H14" s="29" t="s">
        <v>250</v>
      </c>
      <c r="I14" s="29" t="s">
        <v>251</v>
      </c>
      <c r="J14" s="28" t="s">
        <v>256</v>
      </c>
    </row>
    <row r="15" spans="1:12" x14ac:dyDescent="0.25">
      <c r="B15" s="29" t="s">
        <v>23</v>
      </c>
      <c r="C15" s="29" t="s">
        <v>18</v>
      </c>
      <c r="D15" s="29" t="s">
        <v>397</v>
      </c>
      <c r="E15" s="29" t="s">
        <v>26</v>
      </c>
      <c r="F15" s="96">
        <v>86996160679</v>
      </c>
      <c r="G15" s="29">
        <v>1</v>
      </c>
      <c r="H15" s="29" t="s">
        <v>250</v>
      </c>
      <c r="I15" s="29" t="s">
        <v>251</v>
      </c>
      <c r="J15" s="28" t="s">
        <v>256</v>
      </c>
    </row>
    <row r="16" spans="1:12" x14ac:dyDescent="0.25">
      <c r="B16" s="29" t="s">
        <v>23</v>
      </c>
      <c r="C16" t="s">
        <v>125</v>
      </c>
      <c r="D16" s="29" t="s">
        <v>397</v>
      </c>
      <c r="E16" t="s">
        <v>126</v>
      </c>
      <c r="F16" s="96">
        <v>33171982143</v>
      </c>
      <c r="G16" s="29">
        <v>1</v>
      </c>
      <c r="H16" s="29" t="s">
        <v>250</v>
      </c>
      <c r="I16" s="29" t="s">
        <v>251</v>
      </c>
      <c r="J16" s="28" t="s">
        <v>256</v>
      </c>
    </row>
    <row r="17" spans="2:11" ht="15.75" customHeight="1" x14ac:dyDescent="0.25">
      <c r="B17" s="29" t="s">
        <v>23</v>
      </c>
      <c r="C17" s="29" t="s">
        <v>86</v>
      </c>
      <c r="D17" s="29" t="s">
        <v>397</v>
      </c>
      <c r="E17" s="29" t="s">
        <v>89</v>
      </c>
      <c r="F17" s="96">
        <v>39281469186</v>
      </c>
      <c r="G17" s="29">
        <v>1</v>
      </c>
      <c r="H17" s="29" t="s">
        <v>250</v>
      </c>
      <c r="I17" s="29" t="s">
        <v>251</v>
      </c>
      <c r="J17" s="28" t="s">
        <v>254</v>
      </c>
      <c r="K17" s="26" t="s">
        <v>253</v>
      </c>
    </row>
    <row r="18" spans="2:11" x14ac:dyDescent="0.25">
      <c r="B18" s="29" t="s">
        <v>23</v>
      </c>
      <c r="C18" s="29" t="s">
        <v>399</v>
      </c>
      <c r="D18" s="29" t="s">
        <v>397</v>
      </c>
      <c r="E18" s="29"/>
      <c r="F18" s="95"/>
      <c r="J18" s="28"/>
    </row>
    <row r="19" spans="2:11" x14ac:dyDescent="0.25">
      <c r="B19" s="29"/>
      <c r="C19" s="29"/>
      <c r="D19" s="29"/>
      <c r="E19" s="29"/>
      <c r="F19" s="95"/>
      <c r="J19" s="28"/>
    </row>
    <row r="20" spans="2:11" x14ac:dyDescent="0.25">
      <c r="B20" s="29" t="s">
        <v>127</v>
      </c>
      <c r="C20" s="29" t="s">
        <v>27</v>
      </c>
      <c r="D20" s="29" t="s">
        <v>397</v>
      </c>
      <c r="E20" s="29" t="s">
        <v>28</v>
      </c>
      <c r="F20" s="97">
        <v>5.0000000000000001E-3</v>
      </c>
      <c r="H20" s="29" t="s">
        <v>250</v>
      </c>
      <c r="I20" s="29" t="s">
        <v>251</v>
      </c>
      <c r="J20" s="28" t="s">
        <v>255</v>
      </c>
    </row>
    <row r="21" spans="2:11" x14ac:dyDescent="0.25">
      <c r="B21" s="29" t="s">
        <v>127</v>
      </c>
      <c r="C21" s="29" t="s">
        <v>67</v>
      </c>
      <c r="D21" s="29" t="s">
        <v>397</v>
      </c>
      <c r="E21" s="29" t="s">
        <v>87</v>
      </c>
      <c r="F21" s="98">
        <v>2.5000000000000001E-2</v>
      </c>
      <c r="H21" s="29" t="s">
        <v>250</v>
      </c>
      <c r="I21" s="29" t="s">
        <v>251</v>
      </c>
      <c r="J21" s="28" t="s">
        <v>255</v>
      </c>
    </row>
    <row r="22" spans="2:11" x14ac:dyDescent="0.25">
      <c r="B22" s="29" t="s">
        <v>127</v>
      </c>
      <c r="C22" s="29" t="s">
        <v>128</v>
      </c>
      <c r="D22" s="29" t="s">
        <v>397</v>
      </c>
      <c r="E22" s="29" t="s">
        <v>88</v>
      </c>
      <c r="F22" s="97">
        <v>2.5000000000000001E-2</v>
      </c>
      <c r="H22" s="29" t="s">
        <v>250</v>
      </c>
      <c r="I22" s="29" t="s">
        <v>251</v>
      </c>
      <c r="J22" s="28" t="s">
        <v>255</v>
      </c>
    </row>
    <row r="23" spans="2:11" x14ac:dyDescent="0.25">
      <c r="B23" s="29"/>
      <c r="C23" s="29"/>
      <c r="D23" s="29"/>
      <c r="E23" s="29"/>
      <c r="F23" s="27"/>
      <c r="I23" s="29"/>
    </row>
    <row r="24" spans="2:11" x14ac:dyDescent="0.25">
      <c r="B24" s="29" t="s">
        <v>90</v>
      </c>
      <c r="C24" s="29" t="s">
        <v>64</v>
      </c>
      <c r="D24" s="29" t="s">
        <v>392</v>
      </c>
      <c r="E24" t="s">
        <v>120</v>
      </c>
      <c r="F24" s="28" t="s">
        <v>258</v>
      </c>
      <c r="H24" s="29" t="s">
        <v>250</v>
      </c>
      <c r="I24" s="29" t="s">
        <v>251</v>
      </c>
      <c r="J24" s="28" t="s">
        <v>257</v>
      </c>
      <c r="K24" t="s">
        <v>259</v>
      </c>
    </row>
    <row r="26" spans="2:11" x14ac:dyDescent="0.25">
      <c r="B26" s="29" t="s">
        <v>363</v>
      </c>
      <c r="C26" s="29" t="s">
        <v>368</v>
      </c>
      <c r="D26" s="29" t="s">
        <v>392</v>
      </c>
      <c r="F26" s="85" t="s">
        <v>409</v>
      </c>
      <c r="K26" s="93" t="s">
        <v>410</v>
      </c>
    </row>
    <row r="27" spans="2:11" x14ac:dyDescent="0.25">
      <c r="B27" s="29" t="s">
        <v>363</v>
      </c>
      <c r="C27" s="29" t="s">
        <v>364</v>
      </c>
      <c r="D27" s="29" t="s">
        <v>392</v>
      </c>
      <c r="F27" s="85" t="s">
        <v>365</v>
      </c>
      <c r="K27" s="93" t="s">
        <v>410</v>
      </c>
    </row>
    <row r="28" spans="2:11" x14ac:dyDescent="0.25">
      <c r="B28" s="29" t="s">
        <v>363</v>
      </c>
      <c r="C28" s="29" t="s">
        <v>369</v>
      </c>
      <c r="D28" s="29" t="s">
        <v>392</v>
      </c>
      <c r="F28" s="85" t="s">
        <v>407</v>
      </c>
      <c r="K28" s="93" t="s">
        <v>410</v>
      </c>
    </row>
    <row r="29" spans="2:11" x14ac:dyDescent="0.25">
      <c r="B29" s="29" t="s">
        <v>363</v>
      </c>
      <c r="C29" s="29" t="s">
        <v>411</v>
      </c>
      <c r="D29" s="29" t="s">
        <v>392</v>
      </c>
      <c r="F29" s="85" t="s">
        <v>408</v>
      </c>
      <c r="K29" s="93" t="s">
        <v>410</v>
      </c>
    </row>
    <row r="30" spans="2:11" x14ac:dyDescent="0.25">
      <c r="D30" s="93"/>
    </row>
    <row r="31" spans="2:11" ht="18.75" customHeight="1" x14ac:dyDescent="0.25">
      <c r="B31" s="29" t="s">
        <v>363</v>
      </c>
      <c r="C31" s="29" t="s">
        <v>376</v>
      </c>
      <c r="D31" s="94" t="s">
        <v>397</v>
      </c>
      <c r="E31" t="s">
        <v>380</v>
      </c>
      <c r="F31">
        <v>-1</v>
      </c>
    </row>
    <row r="32" spans="2:11" ht="18.75" customHeight="1" x14ac:dyDescent="0.25">
      <c r="B32" s="29" t="s">
        <v>363</v>
      </c>
      <c r="C32" s="29" t="s">
        <v>377</v>
      </c>
      <c r="D32" s="94" t="s">
        <v>397</v>
      </c>
      <c r="E32" t="s">
        <v>380</v>
      </c>
      <c r="F32">
        <v>9</v>
      </c>
    </row>
    <row r="33" spans="2:6" ht="18.75" customHeight="1" x14ac:dyDescent="0.25">
      <c r="B33" s="29" t="s">
        <v>363</v>
      </c>
      <c r="C33" s="29" t="s">
        <v>378</v>
      </c>
      <c r="D33" s="94" t="s">
        <v>397</v>
      </c>
      <c r="E33" t="s">
        <v>380</v>
      </c>
      <c r="F33">
        <v>-1</v>
      </c>
    </row>
    <row r="34" spans="2:6" ht="18.75" customHeight="1" x14ac:dyDescent="0.25">
      <c r="B34" s="29" t="s">
        <v>363</v>
      </c>
      <c r="C34" s="29" t="s">
        <v>379</v>
      </c>
      <c r="D34" s="94" t="s">
        <v>397</v>
      </c>
      <c r="E34" t="s">
        <v>380</v>
      </c>
      <c r="F34">
        <v>-1</v>
      </c>
    </row>
    <row r="35" spans="2:6" x14ac:dyDescent="0.25">
      <c r="D35" s="93"/>
    </row>
    <row r="36" spans="2:6" x14ac:dyDescent="0.25">
      <c r="B36" s="94" t="s">
        <v>363</v>
      </c>
      <c r="C36" s="94" t="s">
        <v>400</v>
      </c>
      <c r="D36" s="94" t="s">
        <v>398</v>
      </c>
      <c r="F36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58" workbookViewId="0">
      <selection activeCell="O91" sqref="O91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7" workbookViewId="0">
      <selection activeCell="Q32" sqref="Q32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35" sqref="L35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O34" sqref="O34"/>
    </sheetView>
  </sheetViews>
  <sheetFormatPr defaultRowHeight="15" x14ac:dyDescent="0.25"/>
  <cols>
    <col min="1" max="16384" width="9.140625" style="10"/>
  </cols>
  <sheetData>
    <row r="1" spans="1:12" x14ac:dyDescent="0.25">
      <c r="A1" s="9" t="s">
        <v>0</v>
      </c>
    </row>
    <row r="2" spans="1:12" x14ac:dyDescent="0.25">
      <c r="A2" s="11" t="s">
        <v>35</v>
      </c>
      <c r="B2" s="11" t="s">
        <v>36</v>
      </c>
    </row>
    <row r="3" spans="1:12" x14ac:dyDescent="0.25">
      <c r="A3" s="11" t="s">
        <v>37</v>
      </c>
      <c r="B3" s="12" t="s">
        <v>348</v>
      </c>
    </row>
    <row r="6" spans="1:12" x14ac:dyDescent="0.25">
      <c r="A6" s="13" t="s">
        <v>38</v>
      </c>
      <c r="B6" s="13"/>
      <c r="C6" s="13"/>
      <c r="D6" s="13"/>
      <c r="E6" s="52" t="s">
        <v>337</v>
      </c>
      <c r="F6" s="53" t="s">
        <v>338</v>
      </c>
      <c r="G6" s="53" t="s">
        <v>339</v>
      </c>
      <c r="H6" s="54" t="s">
        <v>340</v>
      </c>
      <c r="I6" s="54" t="s">
        <v>341</v>
      </c>
      <c r="J6" s="54" t="s">
        <v>331</v>
      </c>
      <c r="K6" s="52" t="s">
        <v>342</v>
      </c>
      <c r="L6" s="52" t="s">
        <v>343</v>
      </c>
    </row>
    <row r="7" spans="1:12" x14ac:dyDescent="0.25">
      <c r="A7" s="14"/>
      <c r="B7" s="15" t="s">
        <v>39</v>
      </c>
      <c r="C7" s="15" t="s">
        <v>40</v>
      </c>
      <c r="D7" s="15" t="s">
        <v>41</v>
      </c>
      <c r="E7" s="55">
        <v>2</v>
      </c>
      <c r="F7" s="55">
        <v>7</v>
      </c>
      <c r="G7" s="55">
        <v>12</v>
      </c>
      <c r="H7" s="55">
        <v>17</v>
      </c>
      <c r="I7" s="55">
        <v>22</v>
      </c>
      <c r="J7" s="55">
        <v>27</v>
      </c>
      <c r="K7" s="55">
        <v>32</v>
      </c>
      <c r="L7" s="55">
        <v>37</v>
      </c>
    </row>
    <row r="8" spans="1:12" x14ac:dyDescent="0.25">
      <c r="A8" s="14"/>
      <c r="B8" s="16" t="s">
        <v>42</v>
      </c>
      <c r="C8" s="17"/>
      <c r="D8" s="16"/>
      <c r="E8" s="44" t="s">
        <v>337</v>
      </c>
      <c r="F8" s="44" t="s">
        <v>338</v>
      </c>
      <c r="G8" s="44" t="s">
        <v>339</v>
      </c>
      <c r="H8" s="44" t="s">
        <v>340</v>
      </c>
      <c r="I8" s="44" t="s">
        <v>341</v>
      </c>
      <c r="J8" s="44" t="s">
        <v>331</v>
      </c>
      <c r="K8" s="44" t="s">
        <v>332</v>
      </c>
      <c r="L8" s="44" t="s">
        <v>333</v>
      </c>
    </row>
    <row r="9" spans="1:12" x14ac:dyDescent="0.25">
      <c r="A9" s="49" t="s">
        <v>320</v>
      </c>
      <c r="B9" s="43" t="s">
        <v>43</v>
      </c>
      <c r="C9" s="44">
        <v>22</v>
      </c>
      <c r="D9" s="43" t="s">
        <v>330</v>
      </c>
      <c r="E9" s="56">
        <v>18480</v>
      </c>
      <c r="F9" s="51">
        <v>126</v>
      </c>
      <c r="G9" s="51"/>
      <c r="H9" s="51"/>
      <c r="I9" s="51"/>
      <c r="J9" s="51"/>
      <c r="K9" s="51"/>
      <c r="L9" s="51"/>
    </row>
    <row r="10" spans="1:12" x14ac:dyDescent="0.25">
      <c r="A10" s="49"/>
      <c r="B10" s="43" t="s">
        <v>44</v>
      </c>
      <c r="C10" s="44">
        <v>22</v>
      </c>
      <c r="D10" s="43" t="s">
        <v>330</v>
      </c>
      <c r="E10" s="56">
        <v>27695.176082251081</v>
      </c>
      <c r="F10" s="51">
        <v>25381</v>
      </c>
      <c r="G10" s="51"/>
      <c r="H10" s="51"/>
      <c r="I10" s="51"/>
      <c r="J10" s="51"/>
      <c r="K10" s="51"/>
      <c r="L10" s="51"/>
    </row>
    <row r="11" spans="1:12" x14ac:dyDescent="0.25">
      <c r="A11" s="49" t="s">
        <v>321</v>
      </c>
      <c r="B11" s="43" t="s">
        <v>43</v>
      </c>
      <c r="C11" s="44">
        <v>27</v>
      </c>
      <c r="D11" s="43" t="s">
        <v>331</v>
      </c>
      <c r="E11" s="56">
        <v>67568</v>
      </c>
      <c r="F11" s="51">
        <v>11792</v>
      </c>
      <c r="G11" s="51">
        <v>151</v>
      </c>
      <c r="H11" s="51"/>
      <c r="I11" s="51"/>
      <c r="J11" s="51"/>
      <c r="K11" s="51"/>
      <c r="L11" s="51"/>
    </row>
    <row r="12" spans="1:12" x14ac:dyDescent="0.25">
      <c r="A12" s="49"/>
      <c r="B12" s="43" t="s">
        <v>44</v>
      </c>
      <c r="C12" s="44">
        <v>27</v>
      </c>
      <c r="D12" s="43" t="s">
        <v>331</v>
      </c>
      <c r="E12" s="56">
        <v>39787.487183282028</v>
      </c>
      <c r="F12" s="51">
        <v>45992</v>
      </c>
      <c r="G12" s="51">
        <v>35416</v>
      </c>
      <c r="H12" s="51"/>
      <c r="I12" s="51"/>
      <c r="J12" s="51"/>
      <c r="K12" s="51"/>
      <c r="L12" s="51"/>
    </row>
    <row r="13" spans="1:12" x14ac:dyDescent="0.25">
      <c r="A13" s="49" t="s">
        <v>322</v>
      </c>
      <c r="B13" s="43" t="s">
        <v>43</v>
      </c>
      <c r="C13" s="44">
        <v>32</v>
      </c>
      <c r="D13" s="43" t="s">
        <v>332</v>
      </c>
      <c r="E13" s="56">
        <v>48503</v>
      </c>
      <c r="F13" s="51">
        <v>42497</v>
      </c>
      <c r="G13" s="51">
        <v>10829</v>
      </c>
      <c r="H13" s="51">
        <v>185</v>
      </c>
      <c r="I13" s="51"/>
      <c r="J13" s="51"/>
      <c r="K13" s="51"/>
      <c r="L13" s="51"/>
    </row>
    <row r="14" spans="1:12" x14ac:dyDescent="0.25">
      <c r="A14" s="49"/>
      <c r="B14" s="43" t="s">
        <v>44</v>
      </c>
      <c r="C14" s="44">
        <v>32</v>
      </c>
      <c r="D14" s="43" t="s">
        <v>332</v>
      </c>
      <c r="E14" s="56">
        <v>39241.16695874482</v>
      </c>
      <c r="F14" s="51">
        <v>50102</v>
      </c>
      <c r="G14" s="51">
        <v>51607</v>
      </c>
      <c r="H14" s="51">
        <v>40584</v>
      </c>
      <c r="I14" s="51"/>
      <c r="J14" s="51"/>
      <c r="K14" s="51"/>
      <c r="L14" s="51"/>
    </row>
    <row r="15" spans="1:12" x14ac:dyDescent="0.25">
      <c r="A15" s="49" t="s">
        <v>323</v>
      </c>
      <c r="B15" s="43" t="s">
        <v>43</v>
      </c>
      <c r="C15" s="44">
        <v>37</v>
      </c>
      <c r="D15" s="43" t="s">
        <v>333</v>
      </c>
      <c r="E15" s="56">
        <v>38054</v>
      </c>
      <c r="F15" s="51">
        <v>29556</v>
      </c>
      <c r="G15" s="51">
        <v>34564</v>
      </c>
      <c r="H15" s="51">
        <v>8049</v>
      </c>
      <c r="I15" s="51">
        <v>93</v>
      </c>
      <c r="J15" s="51"/>
      <c r="K15" s="51"/>
      <c r="L15" s="51"/>
    </row>
    <row r="16" spans="1:12" x14ac:dyDescent="0.25">
      <c r="A16" s="49"/>
      <c r="B16" s="43" t="s">
        <v>44</v>
      </c>
      <c r="C16" s="44">
        <v>37</v>
      </c>
      <c r="D16" s="43" t="s">
        <v>333</v>
      </c>
      <c r="E16" s="56">
        <v>37967.603300572868</v>
      </c>
      <c r="F16" s="51">
        <v>48863</v>
      </c>
      <c r="G16" s="51">
        <v>55058</v>
      </c>
      <c r="H16" s="51">
        <v>56738</v>
      </c>
      <c r="I16" s="51">
        <v>49560</v>
      </c>
      <c r="J16" s="51"/>
      <c r="K16" s="51"/>
      <c r="L16" s="51"/>
    </row>
    <row r="17" spans="1:12" x14ac:dyDescent="0.25">
      <c r="A17" s="49" t="s">
        <v>324</v>
      </c>
      <c r="B17" s="43" t="s">
        <v>43</v>
      </c>
      <c r="C17" s="44">
        <v>42</v>
      </c>
      <c r="D17" s="43" t="s">
        <v>334</v>
      </c>
      <c r="E17" s="56">
        <v>31991</v>
      </c>
      <c r="F17" s="51">
        <v>24324</v>
      </c>
      <c r="G17" s="51">
        <v>25088</v>
      </c>
      <c r="H17" s="51">
        <v>26337</v>
      </c>
      <c r="I17" s="51">
        <v>5567</v>
      </c>
      <c r="J17" s="51">
        <v>80</v>
      </c>
      <c r="K17" s="51"/>
      <c r="L17" s="51"/>
    </row>
    <row r="18" spans="1:12" x14ac:dyDescent="0.25">
      <c r="A18" s="49"/>
      <c r="B18" s="43" t="s">
        <v>44</v>
      </c>
      <c r="C18" s="44">
        <v>42</v>
      </c>
      <c r="D18" s="43" t="s">
        <v>334</v>
      </c>
      <c r="E18" s="56">
        <v>36800.052858616487</v>
      </c>
      <c r="F18" s="51">
        <v>46770</v>
      </c>
      <c r="G18" s="51">
        <v>53009</v>
      </c>
      <c r="H18" s="51">
        <v>59616</v>
      </c>
      <c r="I18" s="51">
        <v>61911</v>
      </c>
      <c r="J18" s="51">
        <v>49423</v>
      </c>
      <c r="K18" s="51"/>
      <c r="L18" s="51"/>
    </row>
    <row r="19" spans="1:12" x14ac:dyDescent="0.25">
      <c r="A19" s="49" t="s">
        <v>325</v>
      </c>
      <c r="B19" s="43" t="s">
        <v>43</v>
      </c>
      <c r="C19" s="44">
        <v>47</v>
      </c>
      <c r="D19" s="43" t="s">
        <v>335</v>
      </c>
      <c r="E19" s="56">
        <v>27658</v>
      </c>
      <c r="F19" s="51">
        <v>23112</v>
      </c>
      <c r="G19" s="51">
        <v>23156</v>
      </c>
      <c r="H19" s="51">
        <v>20743</v>
      </c>
      <c r="I19" s="51">
        <v>20226</v>
      </c>
      <c r="J19" s="51">
        <v>5181</v>
      </c>
      <c r="K19" s="51">
        <v>93</v>
      </c>
      <c r="L19" s="51"/>
    </row>
    <row r="20" spans="1:12" x14ac:dyDescent="0.25">
      <c r="A20" s="49"/>
      <c r="B20" s="43" t="s">
        <v>44</v>
      </c>
      <c r="C20" s="44">
        <v>47</v>
      </c>
      <c r="D20" s="43" t="s">
        <v>335</v>
      </c>
      <c r="E20" s="56">
        <v>35402.011786824791</v>
      </c>
      <c r="F20" s="51">
        <v>43749</v>
      </c>
      <c r="G20" s="51">
        <v>49716</v>
      </c>
      <c r="H20" s="51">
        <v>55180</v>
      </c>
      <c r="I20" s="51">
        <v>63823</v>
      </c>
      <c r="J20" s="51">
        <v>64224</v>
      </c>
      <c r="K20" s="51">
        <v>51730</v>
      </c>
      <c r="L20" s="51"/>
    </row>
    <row r="21" spans="1:12" x14ac:dyDescent="0.25">
      <c r="A21" s="49" t="s">
        <v>326</v>
      </c>
      <c r="B21" s="43" t="s">
        <v>43</v>
      </c>
      <c r="C21" s="44">
        <v>52</v>
      </c>
      <c r="D21" s="43" t="s">
        <v>52</v>
      </c>
      <c r="E21" s="56">
        <v>21663</v>
      </c>
      <c r="F21" s="51">
        <v>18462</v>
      </c>
      <c r="G21" s="51">
        <v>20414</v>
      </c>
      <c r="H21" s="51">
        <v>18487</v>
      </c>
      <c r="I21" s="51">
        <v>14333</v>
      </c>
      <c r="J21" s="51">
        <v>14270</v>
      </c>
      <c r="K21" s="51">
        <v>3739</v>
      </c>
      <c r="L21" s="51">
        <v>95</v>
      </c>
    </row>
    <row r="22" spans="1:12" x14ac:dyDescent="0.25">
      <c r="A22" s="49"/>
      <c r="B22" s="43" t="s">
        <v>44</v>
      </c>
      <c r="C22" s="44">
        <v>52</v>
      </c>
      <c r="D22" s="43" t="s">
        <v>52</v>
      </c>
      <c r="E22" s="56">
        <v>33621.77814707104</v>
      </c>
      <c r="F22" s="51">
        <v>41045</v>
      </c>
      <c r="G22" s="51">
        <v>45803</v>
      </c>
      <c r="H22" s="51">
        <v>49202</v>
      </c>
      <c r="I22" s="51">
        <v>56928</v>
      </c>
      <c r="J22" s="51">
        <v>65595</v>
      </c>
      <c r="K22" s="51">
        <v>66484</v>
      </c>
      <c r="L22" s="51">
        <v>58898</v>
      </c>
    </row>
    <row r="23" spans="1:12" x14ac:dyDescent="0.25">
      <c r="A23" s="49" t="s">
        <v>327</v>
      </c>
      <c r="B23" s="43" t="s">
        <v>43</v>
      </c>
      <c r="C23" s="44">
        <v>57</v>
      </c>
      <c r="D23" s="43" t="s">
        <v>53</v>
      </c>
      <c r="E23" s="56">
        <v>16442</v>
      </c>
      <c r="F23" s="51">
        <v>14198</v>
      </c>
      <c r="G23" s="51">
        <v>16536</v>
      </c>
      <c r="H23" s="51">
        <v>17426</v>
      </c>
      <c r="I23" s="51">
        <v>14043</v>
      </c>
      <c r="J23" s="51">
        <v>8636</v>
      </c>
      <c r="K23" s="51">
        <v>7055</v>
      </c>
      <c r="L23" s="51">
        <v>2024</v>
      </c>
    </row>
    <row r="24" spans="1:12" x14ac:dyDescent="0.25">
      <c r="A24" s="49"/>
      <c r="B24" s="43" t="s">
        <v>44</v>
      </c>
      <c r="C24" s="44">
        <v>57</v>
      </c>
      <c r="D24" s="43" t="s">
        <v>53</v>
      </c>
      <c r="E24" s="56">
        <v>32827.4658192434</v>
      </c>
      <c r="F24" s="51">
        <v>40442</v>
      </c>
      <c r="G24" s="51">
        <v>44852</v>
      </c>
      <c r="H24" s="51">
        <v>47115</v>
      </c>
      <c r="I24" s="51">
        <v>52342</v>
      </c>
      <c r="J24" s="51">
        <v>60081</v>
      </c>
      <c r="K24" s="51">
        <v>69459</v>
      </c>
      <c r="L24" s="51">
        <v>70856</v>
      </c>
    </row>
    <row r="25" spans="1:12" x14ac:dyDescent="0.25">
      <c r="A25" s="49" t="s">
        <v>328</v>
      </c>
      <c r="B25" s="43" t="s">
        <v>43</v>
      </c>
      <c r="C25" s="44">
        <v>62</v>
      </c>
      <c r="D25" s="43" t="s">
        <v>54</v>
      </c>
      <c r="E25" s="56">
        <v>9743</v>
      </c>
      <c r="F25" s="51">
        <v>9114</v>
      </c>
      <c r="G25" s="51">
        <v>11053</v>
      </c>
      <c r="H25" s="51">
        <v>11823</v>
      </c>
      <c r="I25" s="51">
        <v>8594</v>
      </c>
      <c r="J25" s="51">
        <v>5933</v>
      </c>
      <c r="K25" s="51">
        <v>3016</v>
      </c>
      <c r="L25" s="51">
        <v>3037</v>
      </c>
    </row>
    <row r="26" spans="1:12" x14ac:dyDescent="0.25">
      <c r="A26" s="49"/>
      <c r="B26" s="43" t="s">
        <v>44</v>
      </c>
      <c r="C26" s="44">
        <v>62</v>
      </c>
      <c r="D26" s="43" t="s">
        <v>54</v>
      </c>
      <c r="E26" s="56">
        <v>32062.752642923126</v>
      </c>
      <c r="F26" s="51">
        <v>39952</v>
      </c>
      <c r="G26" s="51">
        <v>44406</v>
      </c>
      <c r="H26" s="51">
        <v>47050</v>
      </c>
      <c r="I26" s="51">
        <v>50539</v>
      </c>
      <c r="J26" s="51">
        <v>55740</v>
      </c>
      <c r="K26" s="51">
        <v>63744</v>
      </c>
      <c r="L26" s="51">
        <v>74269</v>
      </c>
    </row>
    <row r="27" spans="1:12" x14ac:dyDescent="0.25">
      <c r="A27" s="50" t="s">
        <v>329</v>
      </c>
      <c r="B27" s="43" t="s">
        <v>43</v>
      </c>
      <c r="C27" s="44">
        <v>67</v>
      </c>
      <c r="D27" s="43" t="s">
        <v>336</v>
      </c>
      <c r="E27" s="56">
        <v>6252</v>
      </c>
      <c r="F27" s="51">
        <v>5807</v>
      </c>
      <c r="G27" s="51">
        <v>6185</v>
      </c>
      <c r="H27" s="51">
        <v>5083</v>
      </c>
      <c r="I27" s="51">
        <v>3831</v>
      </c>
      <c r="J27" s="51">
        <v>2993</v>
      </c>
      <c r="K27" s="51">
        <v>1715</v>
      </c>
      <c r="L27" s="51">
        <v>1626</v>
      </c>
    </row>
    <row r="28" spans="1:12" x14ac:dyDescent="0.25">
      <c r="A28" s="49"/>
      <c r="B28" s="43" t="s">
        <v>44</v>
      </c>
      <c r="C28" s="44">
        <v>67</v>
      </c>
      <c r="D28" s="43" t="s">
        <v>336</v>
      </c>
      <c r="E28" s="56">
        <v>25239.050063979528</v>
      </c>
      <c r="F28" s="51">
        <v>34438</v>
      </c>
      <c r="G28" s="51">
        <v>41475</v>
      </c>
      <c r="H28" s="51">
        <v>44418</v>
      </c>
      <c r="I28" s="51">
        <v>48137</v>
      </c>
      <c r="J28" s="51">
        <v>52859</v>
      </c>
      <c r="K28" s="51">
        <v>55669</v>
      </c>
      <c r="L28" s="51">
        <v>70512</v>
      </c>
    </row>
    <row r="29" spans="1:12" x14ac:dyDescent="0.25">
      <c r="A29" s="11"/>
    </row>
    <row r="30" spans="1:12" x14ac:dyDescent="0.25">
      <c r="A30" s="11"/>
    </row>
    <row r="31" spans="1:12" x14ac:dyDescent="0.25">
      <c r="A31" s="11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Actives_raw</vt:lpstr>
      <vt:lpstr>ActivesSched_2</vt:lpstr>
      <vt:lpstr>RetireesSched</vt:lpstr>
      <vt:lpstr>Retirees_raw</vt:lpstr>
      <vt:lpstr>SalaryGrowthSched_SingleCol</vt:lpstr>
      <vt:lpstr>SalaryGrowth_raw</vt:lpstr>
      <vt:lpstr>RetirementRatesSched_SingleCol</vt:lpstr>
      <vt:lpstr>RetRates_raw</vt:lpstr>
      <vt:lpstr>TermRatesSched_SingleCol</vt:lpstr>
      <vt:lpstr>TermRatesSched_LowYOS</vt:lpstr>
      <vt:lpstr>TermRatesSched_Matrix</vt:lpstr>
      <vt:lpstr>TermRates_raw</vt:lpstr>
      <vt:lpstr>DisbRatesSched_SingleCol</vt:lpstr>
      <vt:lpstr>DisbRatesSched_LowYOS</vt:lpstr>
      <vt:lpstr>DisbRatesSched_Matrix</vt:lpstr>
      <vt:lpstr>DisbRates_raw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2017-10-05T00:21:03Z</dcterms:modified>
</cp:coreProperties>
</file>