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8800" windowHeight="14010" tabRatio="810" firstSheet="1" activeTab="4" xr2:uid="{00000000-000D-0000-FFFF-FFFF00000000}"/>
  </bookViews>
  <sheets>
    <sheet name="TOC" sheetId="65" r:id="rId1"/>
    <sheet name="Issues" sheetId="28" r:id="rId2"/>
    <sheet name="StepsAndLinks" sheetId="2" r:id="rId3"/>
    <sheet name="PlanNames" sheetId="35" r:id="rId4"/>
    <sheet name="singleValues" sheetId="1" r:id="rId5"/>
    <sheet name="single_calculations" sheetId="63" r:id="rId6"/>
    <sheet name="singleValuesScreenshots" sheetId="26" r:id="rId7"/>
    <sheet name="erc_rule" sheetId="38" r:id="rId8"/>
    <sheet name="SummaryAssumptions" sheetId="13" r:id="rId9"/>
    <sheet name="ActivesSched" sheetId="7" r:id="rId10"/>
    <sheet name="SalarySched_byAgeGrp" sheetId="55" r:id="rId11"/>
    <sheet name="Actives_raw" sheetId="34" r:id="rId12"/>
    <sheet name="RetireesSched" sheetId="8" r:id="rId13"/>
    <sheet name="Retirees_raw" sheetId="32" r:id="rId14"/>
    <sheet name="SalaryGrowthSched_SingleCol" sheetId="9" r:id="rId15"/>
    <sheet name="SalaryGrowthSched_Matrix" sheetId="62" r:id="rId16"/>
    <sheet name="SalaryGrowth_raw" sheetId="33" r:id="rId17"/>
    <sheet name="TermRatesSched_SingleCol" sheetId="10" r:id="rId18"/>
    <sheet name="TermRatesSched_LowYOS" sheetId="56" r:id="rId19"/>
    <sheet name="TermRatesSched_Matrix" sheetId="61" r:id="rId20"/>
    <sheet name="TermRates_raw" sheetId="43" r:id="rId21"/>
    <sheet name="RetirementRatesSched_SingleCol" sheetId="42" r:id="rId22"/>
    <sheet name="RetirementRatesSched_LowYOS" sheetId="57" r:id="rId23"/>
    <sheet name="RetirementRatesSched_Matrix" sheetId="58" r:id="rId24"/>
    <sheet name="RetirementRates_raw" sheetId="41" r:id="rId25"/>
    <sheet name="DisbRatesSched_SingleCol" sheetId="29" r:id="rId26"/>
    <sheet name="DisbRatesSched_LowYOS" sheetId="59" r:id="rId27"/>
    <sheet name="DisbRatesSched_Matrix" sheetId="60" r:id="rId28"/>
    <sheet name="DisbRates_raw" sheetId="52" r:id="rId29"/>
    <sheet name="MortalityInfo" sheetId="30" r:id="rId3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I11" i="41" l="1"/>
  <c r="I12" i="41"/>
  <c r="I10" i="41"/>
  <c r="K5" i="41"/>
  <c r="K6" i="41"/>
  <c r="K4" i="41"/>
  <c r="P5" i="41"/>
  <c r="P4" i="41"/>
  <c r="P3" i="41"/>
  <c r="O5" i="41"/>
  <c r="O3" i="41"/>
  <c r="F15" i="43" l="1"/>
  <c r="F14" i="43"/>
  <c r="F13" i="43"/>
  <c r="C16" i="43"/>
  <c r="C15" i="43"/>
  <c r="C14" i="43"/>
  <c r="C13" i="43"/>
  <c r="H16" i="52"/>
  <c r="H15" i="52"/>
  <c r="H14" i="52"/>
  <c r="H13" i="52"/>
  <c r="G16" i="52"/>
  <c r="G15" i="52"/>
  <c r="G14" i="52"/>
  <c r="G13" i="52"/>
  <c r="F16" i="52"/>
  <c r="E16" i="52"/>
  <c r="D16" i="52"/>
  <c r="C16" i="52"/>
  <c r="F15" i="52"/>
  <c r="E15" i="52"/>
  <c r="D15" i="52"/>
  <c r="C15" i="52"/>
  <c r="F14" i="52"/>
  <c r="E14" i="52"/>
  <c r="D14" i="52"/>
  <c r="C14" i="52"/>
  <c r="F13" i="52"/>
  <c r="E13" i="52"/>
  <c r="D13" i="52"/>
  <c r="C13" i="52"/>
  <c r="E56" i="41"/>
  <c r="D56" i="41"/>
  <c r="C56" i="41"/>
  <c r="E55" i="41"/>
  <c r="D55" i="41"/>
  <c r="C55" i="41"/>
  <c r="E54" i="41"/>
  <c r="D54" i="41"/>
  <c r="C54" i="41"/>
  <c r="E48" i="41"/>
  <c r="D48" i="41"/>
  <c r="C48" i="41"/>
  <c r="E47" i="41"/>
  <c r="D47" i="41"/>
  <c r="C47" i="41"/>
  <c r="E46" i="41"/>
  <c r="D46" i="41"/>
  <c r="C46" i="41"/>
  <c r="E44" i="41"/>
  <c r="D44" i="41"/>
  <c r="C44" i="41"/>
  <c r="E43" i="41"/>
  <c r="D43" i="41"/>
  <c r="C43" i="41"/>
  <c r="E42" i="41"/>
  <c r="D42" i="41"/>
  <c r="C42" i="41"/>
  <c r="E40" i="41"/>
  <c r="D40" i="41"/>
  <c r="C40" i="41"/>
  <c r="E39" i="41"/>
  <c r="D39" i="41"/>
  <c r="C39" i="41"/>
  <c r="E38" i="41"/>
  <c r="D38" i="41"/>
  <c r="C38" i="41"/>
  <c r="E36" i="41"/>
  <c r="D36" i="41"/>
  <c r="C36" i="41"/>
  <c r="E35" i="41"/>
  <c r="D35" i="41"/>
  <c r="C35" i="41"/>
  <c r="E34" i="41"/>
  <c r="D34" i="41"/>
  <c r="C34" i="41"/>
  <c r="D19" i="33"/>
  <c r="C19" i="33"/>
  <c r="D18" i="33"/>
  <c r="C18" i="33"/>
  <c r="D17" i="33"/>
  <c r="C17" i="33"/>
  <c r="D16" i="33"/>
  <c r="C16" i="33"/>
  <c r="D15" i="33"/>
  <c r="C15" i="33"/>
  <c r="D14" i="33"/>
  <c r="C14" i="33"/>
  <c r="I54" i="34"/>
  <c r="H54" i="34"/>
  <c r="G54" i="34"/>
  <c r="F54" i="34"/>
  <c r="E54" i="34"/>
  <c r="D54" i="34"/>
  <c r="J53" i="34"/>
  <c r="J52" i="34"/>
  <c r="J51" i="34"/>
  <c r="J50" i="34"/>
  <c r="J49" i="34"/>
  <c r="C49" i="34"/>
  <c r="C50" i="34" s="1"/>
  <c r="C51" i="34" s="1"/>
  <c r="C52" i="34" s="1"/>
  <c r="J48" i="34"/>
  <c r="J47" i="34"/>
  <c r="I42" i="34"/>
  <c r="H42" i="34"/>
  <c r="G42" i="34"/>
  <c r="F42" i="34"/>
  <c r="E42" i="34"/>
  <c r="D42" i="34"/>
  <c r="J41" i="34"/>
  <c r="J40" i="34"/>
  <c r="J39" i="34"/>
  <c r="J38" i="34"/>
  <c r="J37" i="34"/>
  <c r="C37" i="34"/>
  <c r="C38" i="34" s="1"/>
  <c r="C39" i="34" s="1"/>
  <c r="C40" i="34" s="1"/>
  <c r="J36" i="34"/>
  <c r="J35" i="34"/>
  <c r="J42" i="34" l="1"/>
  <c r="J54" i="34"/>
  <c r="E62" i="63" l="1"/>
  <c r="D62" i="63"/>
  <c r="E61" i="63"/>
  <c r="D61" i="63"/>
  <c r="E60" i="63"/>
  <c r="E63" i="63" s="1"/>
  <c r="D60" i="63"/>
  <c r="D63" i="63" s="1"/>
  <c r="C63" i="63"/>
  <c r="C62" i="63"/>
  <c r="C61" i="63"/>
  <c r="C60" i="63"/>
  <c r="E56" i="63"/>
  <c r="D56" i="63"/>
  <c r="C56" i="63"/>
  <c r="E55" i="63"/>
  <c r="D55" i="63"/>
  <c r="C55" i="63"/>
  <c r="E54" i="63"/>
  <c r="D54" i="63"/>
  <c r="C54" i="63"/>
  <c r="E53" i="63"/>
  <c r="D53" i="63"/>
  <c r="C53" i="63"/>
  <c r="E52" i="63"/>
  <c r="D52" i="63"/>
  <c r="C52" i="63"/>
  <c r="E51" i="63"/>
  <c r="D51" i="63"/>
  <c r="C51" i="63"/>
  <c r="D48" i="63"/>
  <c r="C48" i="63"/>
  <c r="E48" i="63"/>
  <c r="E47" i="63"/>
  <c r="E46" i="63"/>
  <c r="E45" i="63"/>
  <c r="E44" i="63"/>
  <c r="E43" i="63"/>
  <c r="E42" i="63"/>
  <c r="E11" i="33"/>
  <c r="E10" i="33"/>
  <c r="E9" i="33"/>
  <c r="E8" i="33"/>
  <c r="E7" i="33"/>
  <c r="E6" i="33"/>
  <c r="D21" i="63" l="1"/>
  <c r="C21" i="63"/>
  <c r="D20" i="63"/>
  <c r="D19" i="63"/>
  <c r="C20" i="63"/>
  <c r="C19" i="63"/>
  <c r="D18" i="63"/>
  <c r="C18" i="63"/>
  <c r="D17" i="63"/>
  <c r="C17" i="63"/>
  <c r="D16" i="63"/>
  <c r="C16" i="63"/>
  <c r="E38" i="63"/>
  <c r="D38" i="63"/>
  <c r="C38" i="63"/>
  <c r="E37" i="63"/>
  <c r="D37" i="63"/>
  <c r="C37" i="63"/>
  <c r="E36" i="63"/>
  <c r="D36" i="63"/>
  <c r="C36" i="63"/>
  <c r="D33" i="63"/>
  <c r="C33" i="63"/>
  <c r="E33" i="63" s="1"/>
  <c r="E32" i="63"/>
  <c r="E31" i="63"/>
  <c r="E29" i="63"/>
  <c r="D29" i="63"/>
  <c r="C29" i="63"/>
  <c r="E28" i="63"/>
  <c r="E27" i="63"/>
  <c r="C60" i="34" l="1"/>
  <c r="C61" i="34" s="1"/>
  <c r="C62" i="34" s="1"/>
  <c r="C63" i="34" s="1"/>
  <c r="J64" i="34"/>
  <c r="J63" i="34"/>
  <c r="J62" i="34"/>
  <c r="J61" i="34"/>
  <c r="J60" i="34"/>
  <c r="J59" i="34"/>
  <c r="J58" i="34"/>
  <c r="I65" i="34"/>
  <c r="H65" i="34"/>
  <c r="G65" i="34"/>
  <c r="F65" i="34"/>
  <c r="E65" i="34"/>
  <c r="D65" i="34"/>
  <c r="J65" i="34" s="1"/>
  <c r="M30" i="34"/>
  <c r="K30" i="34"/>
  <c r="I30" i="34"/>
  <c r="M29" i="34"/>
  <c r="K29" i="34"/>
  <c r="I29" i="34"/>
  <c r="M28" i="34"/>
  <c r="K28" i="34"/>
  <c r="I28" i="34"/>
  <c r="M27" i="34"/>
  <c r="K27" i="34"/>
  <c r="I27" i="34"/>
  <c r="M26" i="34"/>
  <c r="K26" i="34"/>
  <c r="I26" i="34"/>
  <c r="M25" i="34"/>
  <c r="K25" i="34"/>
  <c r="I25" i="34"/>
  <c r="M24" i="34"/>
  <c r="K24" i="34"/>
  <c r="I24" i="34"/>
  <c r="G30" i="34"/>
  <c r="G29" i="34"/>
  <c r="G28" i="34"/>
  <c r="G27" i="34"/>
  <c r="G26" i="34"/>
  <c r="G25" i="34"/>
  <c r="G24" i="34"/>
  <c r="E30" i="34"/>
  <c r="E29" i="34"/>
  <c r="E28" i="34"/>
  <c r="E27" i="34"/>
  <c r="E26" i="34"/>
  <c r="E25" i="34"/>
  <c r="E24" i="34"/>
  <c r="C30" i="34"/>
  <c r="C29" i="34"/>
  <c r="C28" i="34"/>
  <c r="C27" i="34"/>
  <c r="C26" i="34"/>
  <c r="C25" i="34"/>
  <c r="C24" i="34"/>
  <c r="N20" i="34"/>
  <c r="M20" i="34"/>
  <c r="L20" i="34"/>
  <c r="K20" i="34"/>
  <c r="J20" i="34"/>
  <c r="I20" i="34"/>
  <c r="H20" i="34"/>
  <c r="G20" i="34"/>
  <c r="F20" i="34"/>
  <c r="E20" i="34"/>
  <c r="D20" i="34"/>
  <c r="C20" i="34"/>
  <c r="N11" i="34"/>
  <c r="M11" i="34"/>
  <c r="L11" i="34"/>
  <c r="K11" i="34"/>
  <c r="J11" i="34"/>
  <c r="I11" i="34"/>
  <c r="H11" i="34"/>
  <c r="G11" i="34"/>
  <c r="F11" i="34"/>
  <c r="E11" i="34"/>
  <c r="D11" i="34"/>
  <c r="C11" i="34"/>
  <c r="G79" i="32"/>
  <c r="G78" i="32"/>
  <c r="F80" i="32"/>
  <c r="E80" i="32"/>
  <c r="E53" i="32"/>
  <c r="E50" i="32"/>
  <c r="D44" i="32"/>
  <c r="E58" i="32" s="1"/>
  <c r="P44" i="32"/>
  <c r="E62" i="32" s="1"/>
  <c r="M44" i="32"/>
  <c r="E61" i="32" s="1"/>
  <c r="J44" i="32"/>
  <c r="E60" i="32" s="1"/>
  <c r="G44" i="32"/>
  <c r="E59" i="32" s="1"/>
  <c r="P25" i="32"/>
  <c r="M25" i="32"/>
  <c r="E52" i="32" s="1"/>
  <c r="J25" i="32"/>
  <c r="E51" i="32" s="1"/>
  <c r="G25" i="32"/>
  <c r="D25" i="32"/>
  <c r="E49" i="32" s="1"/>
  <c r="W41" i="32"/>
  <c r="V41" i="32"/>
  <c r="U41" i="32"/>
  <c r="T41" i="32"/>
  <c r="S41" i="32"/>
  <c r="W40" i="32"/>
  <c r="V40" i="32"/>
  <c r="U40" i="32"/>
  <c r="T40" i="32"/>
  <c r="S40" i="32"/>
  <c r="W39" i="32"/>
  <c r="V39" i="32"/>
  <c r="U39" i="32"/>
  <c r="T39" i="32"/>
  <c r="S39" i="32"/>
  <c r="W38" i="32"/>
  <c r="V38" i="32"/>
  <c r="U38" i="32"/>
  <c r="T38" i="32"/>
  <c r="S38" i="32"/>
  <c r="W37" i="32"/>
  <c r="V37" i="32"/>
  <c r="U37" i="32"/>
  <c r="T37" i="32"/>
  <c r="S37" i="32"/>
  <c r="W36" i="32"/>
  <c r="V36" i="32"/>
  <c r="U36" i="32"/>
  <c r="T36" i="32"/>
  <c r="S36" i="32"/>
  <c r="W23" i="32"/>
  <c r="V23" i="32"/>
  <c r="U23" i="32"/>
  <c r="T23" i="32"/>
  <c r="S23" i="32"/>
  <c r="W22" i="32"/>
  <c r="V22" i="32"/>
  <c r="U22" i="32"/>
  <c r="T22" i="32"/>
  <c r="S22" i="32"/>
  <c r="W21" i="32"/>
  <c r="V21" i="32"/>
  <c r="U21" i="32"/>
  <c r="T21" i="32"/>
  <c r="S21" i="32"/>
  <c r="W20" i="32"/>
  <c r="V20" i="32"/>
  <c r="U20" i="32"/>
  <c r="T20" i="32"/>
  <c r="S20" i="32"/>
  <c r="W19" i="32"/>
  <c r="V19" i="32"/>
  <c r="U19" i="32"/>
  <c r="T19" i="32"/>
  <c r="S19" i="32"/>
  <c r="W18" i="32"/>
  <c r="V18" i="32"/>
  <c r="U18" i="32"/>
  <c r="T18" i="32"/>
  <c r="S18" i="32"/>
  <c r="W17" i="32"/>
  <c r="V17" i="32"/>
  <c r="U17" i="32"/>
  <c r="T17" i="32"/>
  <c r="S17" i="32"/>
  <c r="W33" i="32"/>
  <c r="V33" i="32"/>
  <c r="U33" i="32"/>
  <c r="T33" i="32"/>
  <c r="S33" i="32"/>
  <c r="W32" i="32"/>
  <c r="V32" i="32"/>
  <c r="U32" i="32"/>
  <c r="T32" i="32"/>
  <c r="S32" i="32"/>
  <c r="W31" i="32"/>
  <c r="V31" i="32"/>
  <c r="U31" i="32"/>
  <c r="T31" i="32"/>
  <c r="S31" i="32"/>
  <c r="W30" i="32"/>
  <c r="V30" i="32"/>
  <c r="U30" i="32"/>
  <c r="T30" i="32"/>
  <c r="S30" i="32"/>
  <c r="W29" i="32"/>
  <c r="V29" i="32"/>
  <c r="U29" i="32"/>
  <c r="T29" i="32"/>
  <c r="S29" i="32"/>
  <c r="W28" i="32"/>
  <c r="V28" i="32"/>
  <c r="U28" i="32"/>
  <c r="T28" i="32"/>
  <c r="S28" i="32"/>
  <c r="W15" i="32"/>
  <c r="V15" i="32"/>
  <c r="U15" i="32"/>
  <c r="T15" i="32"/>
  <c r="S15" i="32"/>
  <c r="W14" i="32"/>
  <c r="V14" i="32"/>
  <c r="U14" i="32"/>
  <c r="T14" i="32"/>
  <c r="S14" i="32"/>
  <c r="W13" i="32"/>
  <c r="V13" i="32"/>
  <c r="U13" i="32"/>
  <c r="T13" i="32"/>
  <c r="S13" i="32"/>
  <c r="W12" i="32"/>
  <c r="V12" i="32"/>
  <c r="U12" i="32"/>
  <c r="T12" i="32"/>
  <c r="S12" i="32"/>
  <c r="W11" i="32"/>
  <c r="V11" i="32"/>
  <c r="U11" i="32"/>
  <c r="T11" i="32"/>
  <c r="S11" i="32"/>
  <c r="W10" i="32"/>
  <c r="V10" i="32"/>
  <c r="U10" i="32"/>
  <c r="T10" i="32"/>
  <c r="S10" i="32"/>
  <c r="W9" i="32"/>
  <c r="V9" i="32"/>
  <c r="U9" i="32"/>
  <c r="T9" i="32"/>
  <c r="S9" i="32"/>
  <c r="E22" i="63"/>
  <c r="E21" i="63"/>
  <c r="E20" i="63"/>
  <c r="E19" i="63"/>
  <c r="E17" i="63"/>
  <c r="E16" i="63"/>
  <c r="E4" i="63"/>
  <c r="D5" i="63" s="1"/>
  <c r="C5" i="63"/>
  <c r="E5" i="63"/>
  <c r="E7" i="63"/>
  <c r="E8" i="63" s="1"/>
  <c r="C8" i="63"/>
  <c r="C12" i="63" s="1"/>
  <c r="D8" i="63"/>
  <c r="D12" i="63" s="1"/>
  <c r="E55" i="32" l="1"/>
  <c r="H49" i="32"/>
  <c r="E64" i="32"/>
  <c r="H59" i="32" s="1"/>
  <c r="H50" i="32"/>
  <c r="H60" i="32"/>
  <c r="H53" i="32"/>
  <c r="H51" i="32"/>
  <c r="H52" i="32"/>
  <c r="S44" i="32"/>
  <c r="G58" i="32" s="1"/>
  <c r="E18" i="63"/>
  <c r="G80" i="32"/>
  <c r="U44" i="32"/>
  <c r="G60" i="32" s="1"/>
  <c r="F60" i="32" s="1"/>
  <c r="T44" i="32"/>
  <c r="G59" i="32" s="1"/>
  <c r="F59" i="32" s="1"/>
  <c r="V44" i="32"/>
  <c r="G61" i="32" s="1"/>
  <c r="F61" i="32" s="1"/>
  <c r="W44" i="32"/>
  <c r="G62" i="32" s="1"/>
  <c r="F62" i="32" s="1"/>
  <c r="U25" i="32"/>
  <c r="G51" i="32" s="1"/>
  <c r="F51" i="32" s="1"/>
  <c r="W25" i="32"/>
  <c r="G53" i="32" s="1"/>
  <c r="F53" i="32" s="1"/>
  <c r="V25" i="32"/>
  <c r="G52" i="32" s="1"/>
  <c r="F52" i="32" s="1"/>
  <c r="S25" i="32"/>
  <c r="G49" i="32" s="1"/>
  <c r="T25" i="32"/>
  <c r="G50" i="32" s="1"/>
  <c r="F50" i="32" s="1"/>
  <c r="E12" i="63"/>
  <c r="H58" i="32" l="1"/>
  <c r="H55" i="32"/>
  <c r="H62" i="32"/>
  <c r="F49" i="32"/>
  <c r="G55" i="32"/>
  <c r="F55" i="32" s="1"/>
  <c r="H61" i="32"/>
  <c r="F58" i="32"/>
  <c r="G64" i="32"/>
  <c r="F64" i="32" s="1"/>
  <c r="H64" i="32" l="1"/>
</calcChain>
</file>

<file path=xl/sharedStrings.xml><?xml version="1.0" encoding="utf-8"?>
<sst xmlns="http://schemas.openxmlformats.org/spreadsheetml/2006/main" count="1278" uniqueCount="508">
  <si>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</si>
  <si>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</si>
  <si>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</si>
  <si>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</si>
  <si>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</si>
  <si>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</si>
  <si>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</si>
  <si>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</si>
  <si>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</si>
  <si>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</si>
  <si>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</si>
  <si>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</si>
  <si>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</si>
  <si>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</si>
  <si>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</si>
  <si>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</si>
  <si>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</si>
  <si>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</si>
  <si>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</si>
  <si>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</si>
  <si>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</si>
  <si>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</si>
  <si>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</si>
  <si>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</si>
  <si>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</si>
  <si>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</si>
  <si>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</si>
  <si>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</si>
  <si>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</si>
  <si>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</si>
  <si>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</si>
  <si>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</si>
  <si>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</si>
  <si>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</si>
  <si>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</si>
  <si>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</si>
  <si>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</si>
  <si>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</si>
  <si>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</si>
  <si>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</si>
  <si>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</si>
  <si>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</si>
  <si>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</si>
  <si>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</si>
  <si>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benefit</t>
  </si>
  <si>
    <t>40-49</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</si>
  <si>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</si>
  <si>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</si>
  <si>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</si>
  <si>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</si>
  <si>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</si>
  <si>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</si>
  <si>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</si>
  <si>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</si>
  <si>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</si>
  <si>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</si>
  <si>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</si>
  <si>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</si>
  <si>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</si>
  <si>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</si>
  <si>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</si>
  <si>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</si>
  <si>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</si>
  <si>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</si>
  <si>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</si>
  <si>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</si>
  <si>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</si>
  <si>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</si>
  <si>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</si>
  <si>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</si>
  <si>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</si>
  <si>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</si>
  <si>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</si>
  <si>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</si>
  <si>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</si>
  <si>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</si>
  <si>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</si>
  <si>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</si>
  <si>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</si>
  <si>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</si>
  <si>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</si>
  <si>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</si>
  <si>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</si>
  <si>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</si>
  <si>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</si>
  <si>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</si>
  <si>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</si>
  <si>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</si>
  <si>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</si>
  <si>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</si>
  <si>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</si>
  <si>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</si>
  <si>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</si>
  <si>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</si>
  <si>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</si>
  <si>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</si>
  <si>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</si>
  <si>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</si>
  <si>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</si>
  <si>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</si>
  <si>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</si>
  <si>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</si>
  <si>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</si>
  <si>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</si>
  <si>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</si>
  <si>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</si>
  <si>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</si>
  <si>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</si>
  <si>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</si>
  <si>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</si>
  <si>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</si>
  <si>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</si>
  <si>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</si>
  <si>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</si>
  <si>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</si>
  <si>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</si>
  <si>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</si>
  <si>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</si>
  <si>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</si>
  <si>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</si>
  <si>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</si>
  <si>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</si>
  <si>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</si>
  <si>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</si>
  <si>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</si>
  <si>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</si>
  <si>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</si>
  <si>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</si>
  <si>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</si>
  <si>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</si>
  <si>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</si>
  <si>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</si>
  <si>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</si>
  <si>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</si>
  <si>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</si>
  <si>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</si>
  <si>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</si>
  <si>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</si>
  <si>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</si>
  <si>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</si>
  <si>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</si>
  <si>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</si>
  <si>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</si>
  <si>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</si>
  <si>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</si>
  <si>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</si>
  <si>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</si>
  <si>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</si>
  <si>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</si>
  <si>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</si>
  <si>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</si>
  <si>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</si>
  <si>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</si>
  <si>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</si>
  <si>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</si>
  <si>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</si>
  <si>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</si>
  <si>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</si>
  <si>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</si>
  <si>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</si>
  <si>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</si>
  <si>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</si>
  <si>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</si>
  <si>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</si>
  <si>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</si>
  <si>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</si>
  <si>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</si>
  <si>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</si>
  <si>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</si>
  <si>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</si>
  <si>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</si>
  <si>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</si>
  <si>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</si>
  <si>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</si>
  <si>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</si>
  <si>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</si>
  <si>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</si>
  <si>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</si>
  <si>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</si>
  <si>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</si>
  <si>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</si>
  <si>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</si>
  <si>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</si>
  <si>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</si>
  <si>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</si>
  <si>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</si>
  <si>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</si>
  <si>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</si>
  <si>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</si>
  <si>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</si>
  <si>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</si>
  <si>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</si>
  <si>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</si>
  <si>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</si>
  <si>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</si>
  <si>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</si>
  <si>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</si>
  <si>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</si>
  <si>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</si>
  <si>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</si>
  <si>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</si>
  <si>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</si>
  <si>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</si>
  <si>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</si>
  <si>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</si>
  <si>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</si>
  <si>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</si>
  <si>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</si>
  <si>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</si>
  <si>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</si>
  <si>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</si>
  <si>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</si>
  <si>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</si>
  <si>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</si>
  <si>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</si>
  <si>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</si>
  <si>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</si>
  <si>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</si>
  <si>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</si>
  <si>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</si>
  <si>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</si>
  <si>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</si>
  <si>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</si>
  <si>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</si>
  <si>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</si>
  <si>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</si>
  <si>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</si>
  <si>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</si>
  <si>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</si>
  <si>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</si>
  <si>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</si>
  <si>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</si>
  <si>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</si>
  <si>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</si>
  <si>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</si>
  <si>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</si>
  <si>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</si>
  <si>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</si>
  <si>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</si>
  <si>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</si>
  <si>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</si>
  <si>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</si>
  <si>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</si>
  <si>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</si>
  <si>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</si>
  <si>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</si>
  <si>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</si>
  <si>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</si>
  <si>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</si>
  <si>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</si>
  <si>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</si>
  <si>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</si>
  <si>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</si>
  <si>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</si>
  <si>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</si>
  <si>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</si>
  <si>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</si>
  <si>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</si>
  <si>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</si>
  <si>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</si>
  <si>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</si>
  <si>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</si>
  <si>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</si>
  <si>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</si>
  <si>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</si>
  <si>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</si>
  <si>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</si>
  <si>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</si>
  <si>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</si>
  <si>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</si>
  <si>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</si>
  <si>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</si>
  <si>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</si>
  <si>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</si>
  <si>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</si>
  <si>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</si>
  <si>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</si>
  <si>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</si>
  <si>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</si>
  <si>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C34</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</si>
  <si>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</si>
  <si>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</si>
  <si>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</si>
  <si>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</si>
  <si>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</si>
  <si>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</si>
  <si>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</si>
  <si>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</si>
  <si>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</si>
  <si>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</si>
  <si>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</si>
  <si>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</si>
  <si>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</si>
  <si>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</si>
  <si>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</si>
  <si>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</si>
  <si>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</si>
  <si>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</si>
  <si>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</si>
  <si>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</si>
  <si>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</si>
  <si>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</si>
  <si>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</si>
  <si>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</si>
  <si>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</si>
  <si>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</si>
  <si>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</si>
  <si>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</si>
  <si>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</si>
  <si>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</si>
  <si>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</si>
  <si>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</si>
  <si>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</si>
  <si>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</si>
  <si>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</si>
  <si>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</si>
  <si>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</si>
  <si>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</si>
  <si>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</si>
  <si>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</si>
  <si>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</si>
  <si>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</si>
  <si>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</si>
  <si>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</si>
  <si>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</si>
  <si>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</si>
  <si>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</si>
  <si>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</si>
  <si>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</si>
  <si>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</si>
  <si>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</si>
  <si>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</si>
  <si>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Relative size measures</t>
  </si>
  <si>
    <t>ERS</t>
  </si>
  <si>
    <t>AVA</t>
  </si>
  <si>
    <t>PFRS</t>
  </si>
  <si>
    <t>Total</t>
  </si>
  <si>
    <t>%</t>
  </si>
  <si>
    <t>Actives 2015</t>
  </si>
  <si>
    <t>Use this for weighting</t>
  </si>
  <si>
    <t>Productivity &amp; merit</t>
  </si>
  <si>
    <t>wtd</t>
  </si>
  <si>
    <t>`</t>
  </si>
  <si>
    <t>cafr2016 n146</t>
  </si>
  <si>
    <t>cafr2016</t>
  </si>
  <si>
    <t>see single_calculations</t>
  </si>
  <si>
    <t>The cafr2016 has retirees by age and yos for ERS and PFRS, for service and disability, by level of government. There is a total all yos, for each group.</t>
  </si>
  <si>
    <t>ERS/PFRS</t>
  </si>
  <si>
    <t>govt</t>
  </si>
  <si>
    <t>state</t>
  </si>
  <si>
    <t>counties</t>
  </si>
  <si>
    <t>cities</t>
  </si>
  <si>
    <t>towns</t>
  </si>
  <si>
    <t>service/disb</t>
  </si>
  <si>
    <t>u55</t>
  </si>
  <si>
    <t>number</t>
  </si>
  <si>
    <t>avgfas</t>
  </si>
  <si>
    <t>avgpen</t>
  </si>
  <si>
    <t>55-64</t>
  </si>
  <si>
    <t>65-74</t>
  </si>
  <si>
    <t>75-84</t>
  </si>
  <si>
    <t>85+</t>
  </si>
  <si>
    <t>service</t>
  </si>
  <si>
    <t>villages</t>
  </si>
  <si>
    <t>miscellaneous</t>
  </si>
  <si>
    <t>schools</t>
  </si>
  <si>
    <t>totpen</t>
  </si>
  <si>
    <t>calc</t>
  </si>
  <si>
    <t>I use those total rows below and then calculate needed values</t>
  </si>
  <si>
    <t>disability</t>
  </si>
  <si>
    <t>Final calculations of retirees and benefits by age</t>
  </si>
  <si>
    <t>total benefit</t>
  </si>
  <si>
    <t>Note that ERS and PFRS use different age categories</t>
  </si>
  <si>
    <t>u40</t>
  </si>
  <si>
    <t>50-59</t>
  </si>
  <si>
    <t>60-69</t>
  </si>
  <si>
    <t>70+</t>
  </si>
  <si>
    <t>ERS TOTAL</t>
  </si>
  <si>
    <t>PFRS TOTAL</t>
  </si>
  <si>
    <t>Note that the interleaving of ERS and PRFRS age groupings in the final table, below, leads to some erratic differences in avg benefits across age groups</t>
  </si>
  <si>
    <t>retirees</t>
  </si>
  <si>
    <t>Reality check on results -- see table at right</t>
  </si>
  <si>
    <t>R&amp;B</t>
  </si>
  <si>
    <t>beneficiaries</t>
  </si>
  <si>
    <t>So my table leaves out beneficiaries</t>
  </si>
  <si>
    <t>Under 25</t>
  </si>
  <si>
    <t>25-34</t>
  </si>
  <si>
    <t>35 - 44</t>
  </si>
  <si>
    <t>45-54</t>
  </si>
  <si>
    <t>55 - 64</t>
  </si>
  <si>
    <t>65 &amp; Over</t>
  </si>
  <si>
    <t>25 -34</t>
  </si>
  <si>
    <t>35-44</t>
  </si>
  <si>
    <t>0-4</t>
  </si>
  <si>
    <t xml:space="preserve"> 10-19</t>
  </si>
  <si>
    <t>20-29</t>
  </si>
  <si>
    <t>30+</t>
  </si>
  <si>
    <t>check</t>
  </si>
  <si>
    <t>NOTE: I cannot find average salaries ANYWHERE - not in the AV, not in the CAFR, etc. I looked for an experience study but could not find one.</t>
  </si>
  <si>
    <t>The only thing I could find was average salaries by tier or by employer but not by age or yos.</t>
  </si>
  <si>
    <t>We may want to consider using the ACS for this to distribute by age. Or possible the NMR schedule.</t>
  </si>
  <si>
    <t>y</t>
  </si>
  <si>
    <t>no</t>
  </si>
  <si>
    <t>AV 2017 screenshot below</t>
  </si>
  <si>
    <t>cafr2016; I BELIEVE IT WILL CHANGE TO 2.5% IN av2017</t>
  </si>
  <si>
    <t>n68, n69</t>
  </si>
  <si>
    <t>CAUTION: funding numbers use aggregate cost method. Financial numbers use EAN. Actuarial assumptions are not affected.</t>
  </si>
  <si>
    <t>Governments pay the ADC</t>
  </si>
  <si>
    <t>pay the ADC - per history (see screenshot), and Boyd general knowledge</t>
  </si>
  <si>
    <t>single_calculations</t>
  </si>
  <si>
    <t>SalaryGrowthSched_SingleCol</t>
  </si>
  <si>
    <t>SalaryGrowthSched_Matrix</t>
  </si>
  <si>
    <t>TermRatesSched_SingleCol</t>
  </si>
  <si>
    <t>TermRatesSched_LowYOS</t>
  </si>
  <si>
    <t>TermRatesSched_Matrix</t>
  </si>
  <si>
    <t>21</t>
  </si>
  <si>
    <t>RetirementRatesSched_SingleCol</t>
  </si>
  <si>
    <t>22</t>
  </si>
  <si>
    <t>RetirementRatesSched_LowYOS</t>
  </si>
  <si>
    <t>23</t>
  </si>
  <si>
    <t>RetirementRatesSched_Matrix</t>
  </si>
  <si>
    <t>24</t>
  </si>
  <si>
    <t>25</t>
  </si>
  <si>
    <t>DisbRatesSched_SingleCol</t>
  </si>
  <si>
    <t>26</t>
  </si>
  <si>
    <t>DisbRatesSched_LowYOS</t>
  </si>
  <si>
    <t>27</t>
  </si>
  <si>
    <t>DisbRatesSched_Matrix</t>
  </si>
  <si>
    <t>28</t>
  </si>
  <si>
    <t>DisbRates_raw</t>
  </si>
  <si>
    <t>29</t>
  </si>
  <si>
    <t>Piecing together PVB vs AL</t>
  </si>
  <si>
    <t>AAL per p.146</t>
  </si>
  <si>
    <t>APV per p.133</t>
  </si>
  <si>
    <t>implied pvfnc</t>
  </si>
  <si>
    <t>APV_active</t>
  </si>
  <si>
    <t>APV_retired</t>
  </si>
  <si>
    <t>APV_total</t>
  </si>
  <si>
    <t>I would call this pvb</t>
  </si>
  <si>
    <t>Implied AL</t>
  </si>
  <si>
    <t>from below</t>
  </si>
  <si>
    <t>avg age calc</t>
  </si>
  <si>
    <t>see retirees_raw for calcs</t>
  </si>
  <si>
    <t>ers</t>
  </si>
  <si>
    <t>pfrs</t>
  </si>
  <si>
    <t>Note that I used the year 5 value for 0 as there is no zero value. A higher value might be warranted.</t>
  </si>
  <si>
    <t>D13</t>
  </si>
  <si>
    <t>Tier</t>
  </si>
  <si>
    <t>Tiers</t>
  </si>
  <si>
    <t>Tier 1</t>
  </si>
  <si>
    <t>Tier 2</t>
  </si>
  <si>
    <t>Tiers 3 &amp; 4</t>
  </si>
  <si>
    <t>Tier 5</t>
  </si>
  <si>
    <t>Tier 6</t>
  </si>
  <si>
    <t>Shares</t>
  </si>
  <si>
    <t>Tiers 2-4</t>
  </si>
  <si>
    <t>Tiers 5-6</t>
  </si>
  <si>
    <t>Share of actives - for weighting</t>
  </si>
  <si>
    <t>2–4</t>
  </si>
  <si>
    <t>5–6</t>
  </si>
  <si>
    <t>&lt;20</t>
  </si>
  <si>
    <t xml:space="preserve"> 20-29</t>
  </si>
  <si>
    <t xml:space="preserve"> 30+</t>
  </si>
  <si>
    <t>sum</t>
  </si>
  <si>
    <t>Combined</t>
  </si>
  <si>
    <t>Yimeng, I only do ERS here</t>
  </si>
  <si>
    <t>ERS values, multiplied by each tier's weight</t>
  </si>
  <si>
    <t>yos--&gt;</t>
  </si>
  <si>
    <t>yosgrp--&gt;</t>
  </si>
  <si>
    <t>Final ERS table, converted to fractions, from per-10,000</t>
  </si>
  <si>
    <t>label</t>
  </si>
  <si>
    <t>ordinary</t>
  </si>
  <si>
    <t>accidental</t>
  </si>
  <si>
    <t>As fractions</t>
  </si>
  <si>
    <t>rate</t>
  </si>
  <si>
    <t>As fraction rather than per 10,000</t>
  </si>
  <si>
    <t>D10</t>
  </si>
  <si>
    <t>byYOS</t>
  </si>
  <si>
    <t>byAge</t>
  </si>
  <si>
    <t>20-year</t>
  </si>
  <si>
    <t>20-year with add'l 60ths</t>
  </si>
  <si>
    <t>20-year with 60th</t>
  </si>
  <si>
    <t>num</t>
  </si>
  <si>
    <t>weight</t>
  </si>
  <si>
    <t>C10</t>
  </si>
  <si>
    <t>n65</t>
  </si>
  <si>
    <t>payroll growth - infl, may include merit</t>
  </si>
  <si>
    <t>H36</t>
  </si>
  <si>
    <t>planinfo</t>
  </si>
  <si>
    <t>planname</t>
  </si>
  <si>
    <t>characer</t>
  </si>
  <si>
    <t>plantype</t>
  </si>
  <si>
    <t>safety</t>
  </si>
  <si>
    <t>numeric</t>
  </si>
  <si>
    <t>logical</t>
  </si>
  <si>
    <t>30-39</t>
  </si>
  <si>
    <t>varType</t>
  </si>
  <si>
    <t>I22</t>
  </si>
  <si>
    <t>benperiod</t>
  </si>
  <si>
    <t>annual</t>
  </si>
  <si>
    <t>name_N</t>
  </si>
  <si>
    <t>nretirees</t>
  </si>
  <si>
    <t>name_V</t>
  </si>
  <si>
    <t>N</t>
  </si>
  <si>
    <t>V</t>
  </si>
  <si>
    <t>70-74</t>
  </si>
  <si>
    <t>E14</t>
  </si>
  <si>
    <t>84_NY_NY-PFRS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</si>
</sst>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_(* #,##0.00000_);_(* \(#,##0.00000\);_(* &quot;-&quot;??_);_(@_)"/>
    <numFmt numFmtId="171"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7">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10" fontId="0" fillId="4" borderId="0" xfId="10" applyNumberFormat="1" applyFont="1" applyFill="1"/>
    <xf numFmtId="169" fontId="0" fillId="0" borderId="0" xfId="0" applyNumberFormat="1"/>
    <xf numFmtId="0" fontId="1" fillId="0" borderId="0" xfId="8" applyAlignment="1">
      <alignment horizontal="center"/>
    </xf>
    <xf numFmtId="43" fontId="0" fillId="0" borderId="0" xfId="1" applyFont="1"/>
    <xf numFmtId="164" fontId="0" fillId="0" borderId="0" xfId="1" applyNumberFormat="1" applyFont="1"/>
    <xf numFmtId="0" fontId="0" fillId="2" borderId="0" xfId="0" applyFill="1"/>
    <xf numFmtId="168" fontId="0" fillId="2" borderId="0" xfId="10" applyNumberFormat="1" applyFont="1" applyFill="1"/>
    <xf numFmtId="0" fontId="2" fillId="2" borderId="0" xfId="0" applyFont="1" applyFill="1"/>
    <xf numFmtId="168" fontId="0" fillId="0" borderId="0" xfId="10" applyNumberFormat="1" applyFont="1" applyFill="1"/>
    <xf numFmtId="3" fontId="0" fillId="0" borderId="0" xfId="0" applyNumberFormat="1"/>
    <xf numFmtId="164" fontId="0" fillId="0" borderId="0" xfId="1" applyNumberFormat="1" applyFont="1" applyFill="1"/>
    <xf numFmtId="0" fontId="2" fillId="5" borderId="0" xfId="0" applyFont="1" applyFill="1"/>
    <xf numFmtId="165" fontId="2" fillId="5" borderId="0" xfId="1" applyNumberFormat="1" applyFont="1" applyFill="1"/>
    <xf numFmtId="0" fontId="2" fillId="6" borderId="0" xfId="0" applyFont="1" applyFill="1"/>
    <xf numFmtId="165" fontId="2" fillId="6" borderId="0" xfId="1" applyNumberFormat="1" applyFont="1" applyFill="1"/>
    <xf numFmtId="0" fontId="0" fillId="7" borderId="0" xfId="0" applyFill="1"/>
    <xf numFmtId="165" fontId="0" fillId="7" borderId="0" xfId="0" applyNumberFormat="1" applyFill="1"/>
    <xf numFmtId="3" fontId="0" fillId="7" borderId="0" xfId="0" applyNumberFormat="1" applyFill="1"/>
    <xf numFmtId="165" fontId="1" fillId="0" borderId="0" xfId="1" applyNumberFormat="1"/>
    <xf numFmtId="16" fontId="0" fillId="0" borderId="0" xfId="0" applyNumberFormat="1"/>
    <xf numFmtId="166" fontId="0" fillId="0" borderId="0" xfId="1" applyNumberFormat="1" applyFont="1"/>
    <xf numFmtId="165" fontId="0" fillId="7" borderId="0" xfId="1" applyNumberFormat="1" applyFont="1" applyFill="1"/>
    <xf numFmtId="0" fontId="0" fillId="7" borderId="0" xfId="8" applyFont="1" applyFill="1"/>
    <xf numFmtId="0" fontId="1" fillId="7" borderId="0" xfId="8" applyFill="1"/>
    <xf numFmtId="164" fontId="0" fillId="0" borderId="0" xfId="0" applyNumberFormat="1"/>
    <xf numFmtId="43" fontId="0" fillId="7" borderId="0" xfId="1" applyFont="1" applyFill="1"/>
    <xf numFmtId="168" fontId="0" fillId="2" borderId="0" xfId="0" applyNumberFormat="1" applyFill="1"/>
    <xf numFmtId="3" fontId="0" fillId="3" borderId="0" xfId="0" applyNumberFormat="1" applyFill="1"/>
    <xf numFmtId="0" fontId="2" fillId="0" borderId="0" xfId="0" applyFont="1" applyFill="1"/>
    <xf numFmtId="0" fontId="0" fillId="0" borderId="0" xfId="0" applyFill="1"/>
    <xf numFmtId="165" fontId="0" fillId="0" borderId="0" xfId="0" applyNumberFormat="1" applyFill="1"/>
    <xf numFmtId="0" fontId="2" fillId="7" borderId="0" xfId="0" applyFont="1" applyFill="1"/>
    <xf numFmtId="168" fontId="0" fillId="7" borderId="0" xfId="10" applyNumberFormat="1" applyFont="1" applyFill="1"/>
    <xf numFmtId="10" fontId="0" fillId="0" borderId="0" xfId="10" applyNumberFormat="1" applyFont="1" applyFill="1"/>
    <xf numFmtId="168" fontId="2" fillId="0" borderId="0" xfId="10" applyNumberFormat="1" applyFont="1"/>
    <xf numFmtId="0" fontId="2" fillId="8" borderId="0" xfId="0" applyFont="1" applyFill="1"/>
    <xf numFmtId="165" fontId="0" fillId="8" borderId="0" xfId="1" applyNumberFormat="1" applyFont="1" applyFill="1"/>
    <xf numFmtId="165" fontId="0" fillId="0" borderId="0" xfId="1" applyNumberFormat="1" applyFont="1" applyAlignment="1">
      <alignment horizontal="right"/>
    </xf>
    <xf numFmtId="170" fontId="0" fillId="0" borderId="0" xfId="1" applyNumberFormat="1" applyFont="1"/>
    <xf numFmtId="170" fontId="0" fillId="8" borderId="0" xfId="0" applyNumberFormat="1" applyFill="1"/>
    <xf numFmtId="0" fontId="0" fillId="8" borderId="0" xfId="0" applyFill="1"/>
    <xf numFmtId="166" fontId="0" fillId="8" borderId="0" xfId="1" applyNumberFormat="1" applyFont="1" applyFill="1"/>
    <xf numFmtId="0" fontId="0" fillId="9" borderId="0" xfId="0" applyFill="1"/>
    <xf numFmtId="165" fontId="0" fillId="9" borderId="0" xfId="1" applyNumberFormat="1" applyFont="1" applyFill="1"/>
    <xf numFmtId="3" fontId="0" fillId="9" borderId="0" xfId="0" applyNumberFormat="1" applyFill="1"/>
    <xf numFmtId="171" fontId="1" fillId="0" borderId="0" xfId="10" applyNumberFormat="1"/>
    <xf numFmtId="1" fontId="1" fillId="0" borderId="0" xfId="1" applyNumberFormat="1"/>
    <xf numFmtId="170" fontId="0" fillId="9" borderId="0" xfId="0" applyNumberFormat="1" applyFill="1"/>
    <xf numFmtId="43" fontId="0" fillId="0" borderId="0" xfId="1" applyNumberFormat="1" applyFont="1" applyAlignment="1">
      <alignment horizontal="right"/>
    </xf>
    <xf numFmtId="2" fontId="0" fillId="9" borderId="0" xfId="10" applyNumberFormat="1" applyFont="1" applyFill="1"/>
    <xf numFmtId="171" fontId="0" fillId="0" borderId="0" xfId="10" applyNumberFormat="1" applyFont="1"/>
    <xf numFmtId="0" fontId="0" fillId="0" borderId="0" xfId="0" applyFont="1"/>
    <xf numFmtId="1" fontId="0" fillId="0" borderId="0" xfId="0" applyNumberFormat="1" applyAlignment="1">
      <alignment vertical="center"/>
    </xf>
    <xf numFmtId="1" fontId="0" fillId="0" borderId="0" xfId="0" applyNumberFormat="1" applyFill="1" applyAlignment="1">
      <alignment vertical="center"/>
    </xf>
    <xf numFmtId="169" fontId="0" fillId="0" borderId="0" xfId="0" applyNumberFormat="1" applyAlignment="1">
      <alignment vertical="center"/>
    </xf>
    <xf numFmtId="169" fontId="0" fillId="0" borderId="1" xfId="10" applyNumberFormat="1" applyFont="1" applyBorder="1" applyAlignment="1">
      <alignment vertical="center"/>
    </xf>
    <xf numFmtId="11" fontId="0" fillId="0" borderId="0" xfId="0" applyNumberFormat="1" applyAlignment="1">
      <alignment vertical="center" wrapText="1"/>
    </xf>
    <xf numFmtId="1" fontId="0" fillId="7" borderId="0" xfId="1" applyNumberFormat="1" applyFont="1" applyFill="1"/>
    <xf numFmtId="1" fontId="0" fillId="0" borderId="0" xfId="1" applyNumberFormat="1" applyFont="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0</xdr:row>
      <xdr:rowOff>0</xdr:rowOff>
    </xdr:from>
    <xdr:to>
      <xdr:col>28</xdr:col>
      <xdr:colOff>116968</xdr:colOff>
      <xdr:row>44</xdr:row>
      <xdr:rowOff>8476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049125" y="0"/>
          <a:ext cx="6336793" cy="8390476"/>
        </a:xfrm>
        <a:prstGeom prst="rect">
          <a:avLst/>
        </a:prstGeom>
      </xdr:spPr>
    </xdr:pic>
    <xdr:clientData/>
  </xdr:twoCellAnchor>
  <xdr:twoCellAnchor editAs="oneCell">
    <xdr:from>
      <xdr:col>6</xdr:col>
      <xdr:colOff>571500</xdr:colOff>
      <xdr:row>41</xdr:row>
      <xdr:rowOff>133350</xdr:rowOff>
    </xdr:from>
    <xdr:to>
      <xdr:col>18</xdr:col>
      <xdr:colOff>113443</xdr:colOff>
      <xdr:row>88</xdr:row>
      <xdr:rowOff>36993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5429250" y="7943850"/>
          <a:ext cx="6857143" cy="8857143"/>
        </a:xfrm>
        <a:prstGeom prst="rect">
          <a:avLst/>
        </a:prstGeom>
      </xdr:spPr>
    </xdr:pic>
    <xdr:clientData/>
  </xdr:twoCellAnchor>
  <xdr:twoCellAnchor editAs="oneCell">
    <xdr:from>
      <xdr:col>17</xdr:col>
      <xdr:colOff>495300</xdr:colOff>
      <xdr:row>45</xdr:row>
      <xdr:rowOff>19050</xdr:rowOff>
    </xdr:from>
    <xdr:to>
      <xdr:col>27</xdr:col>
      <xdr:colOff>437395</xdr:colOff>
      <xdr:row>57</xdr:row>
      <xdr:rowOff>142574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2058650" y="8591550"/>
          <a:ext cx="6038095" cy="2409524"/>
        </a:xfrm>
        <a:prstGeom prst="rect">
          <a:avLst/>
        </a:prstGeom>
      </xdr:spPr>
    </xdr:pic>
    <xdr:clientData/>
  </xdr:twoCellAnchor>
  <xdr:twoCellAnchor editAs="oneCell">
    <xdr:from>
      <xdr:col>10</xdr:col>
      <xdr:colOff>57150</xdr:colOff>
      <xdr:row>78</xdr:row>
      <xdr:rowOff>28575</xdr:rowOff>
    </xdr:from>
    <xdr:to>
      <xdr:col>20</xdr:col>
      <xdr:colOff>446864</xdr:colOff>
      <xdr:row>123</xdr:row>
      <xdr:rowOff>160837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353300" y="14887575"/>
          <a:ext cx="6485714" cy="8704762"/>
        </a:xfrm>
        <a:prstGeom prst="rect">
          <a:avLst/>
        </a:prstGeom>
      </xdr:spPr>
    </xdr:pic>
    <xdr:clientData/>
  </xdr:twoCellAnchor>
  <xdr:twoCellAnchor editAs="oneCell">
    <xdr:from>
      <xdr:col>7</xdr:col>
      <xdr:colOff>142875</xdr:colOff>
      <xdr:row>1</xdr:row>
      <xdr:rowOff>19050</xdr:rowOff>
    </xdr:from>
    <xdr:to>
      <xdr:col>17</xdr:col>
      <xdr:colOff>317001</xdr:colOff>
      <xdr:row>43</xdr:row>
      <xdr:rowOff>179955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5"/>
        <a:stretch>
          <a:fillRect/>
        </a:stretch>
      </xdr:blipFill>
      <xdr:spPr>
        <a:xfrm>
          <a:off x="5610225" y="209550"/>
          <a:ext cx="6270126" cy="8161905"/>
        </a:xfrm>
        <a:prstGeom prst="rect">
          <a:avLst/>
        </a:prstGeom>
      </xdr:spPr>
    </xdr:pic>
    <xdr:clientData/>
  </xdr:twoCellAnchor>
  <xdr:twoCellAnchor editAs="oneCell">
    <xdr:from>
      <xdr:col>0</xdr:col>
      <xdr:colOff>0</xdr:colOff>
      <xdr:row>77</xdr:row>
      <xdr:rowOff>57150</xdr:rowOff>
    </xdr:from>
    <xdr:to>
      <xdr:col>9</xdr:col>
      <xdr:colOff>218212</xdr:colOff>
      <xdr:row>123</xdr:row>
      <xdr:rowOff>170340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0" y="14725650"/>
          <a:ext cx="6904762" cy="887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12</xdr:col>
      <xdr:colOff>456381</xdr:colOff>
      <xdr:row>49</xdr:row>
      <xdr:rowOff>151357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219200" y="1143000"/>
          <a:ext cx="6552381" cy="8342857"/>
        </a:xfrm>
        <a:prstGeom prst="rect">
          <a:avLst/>
        </a:prstGeom>
      </xdr:spPr>
    </xdr:pic>
    <xdr:clientData/>
  </xdr:twoCellAnchor>
  <xdr:twoCellAnchor editAs="oneCell">
    <xdr:from>
      <xdr:col>12</xdr:col>
      <xdr:colOff>514350</xdr:colOff>
      <xdr:row>0</xdr:row>
      <xdr:rowOff>0</xdr:rowOff>
    </xdr:from>
    <xdr:to>
      <xdr:col>23</xdr:col>
      <xdr:colOff>561131</xdr:colOff>
      <xdr:row>42</xdr:row>
      <xdr:rowOff>18048</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7829550" y="0"/>
          <a:ext cx="6752381" cy="8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263416</xdr:colOff>
      <xdr:row>1</xdr:row>
      <xdr:rowOff>61091</xdr:rowOff>
    </xdr:from>
    <xdr:to>
      <xdr:col>11</xdr:col>
      <xdr:colOff>205511</xdr:colOff>
      <xdr:row>44</xdr:row>
      <xdr:rowOff>107686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874330" y="251591"/>
          <a:ext cx="6051233" cy="8238095"/>
        </a:xfrm>
        <a:prstGeom prst="rect">
          <a:avLst/>
        </a:prstGeom>
      </xdr:spPr>
    </xdr:pic>
    <xdr:clientData/>
  </xdr:twoCellAnchor>
  <xdr:twoCellAnchor editAs="oneCell">
    <xdr:from>
      <xdr:col>11</xdr:col>
      <xdr:colOff>190500</xdr:colOff>
      <xdr:row>2</xdr:row>
      <xdr:rowOff>85397</xdr:rowOff>
    </xdr:from>
    <xdr:to>
      <xdr:col>21</xdr:col>
      <xdr:colOff>48121</xdr:colOff>
      <xdr:row>45</xdr:row>
      <xdr:rowOff>55802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6910552" y="466397"/>
          <a:ext cx="6308345" cy="8161905"/>
        </a:xfrm>
        <a:prstGeom prst="rect">
          <a:avLst/>
        </a:prstGeom>
      </xdr:spPr>
    </xdr:pic>
    <xdr:clientData/>
  </xdr:twoCellAnchor>
  <xdr:twoCellAnchor editAs="oneCell">
    <xdr:from>
      <xdr:col>10</xdr:col>
      <xdr:colOff>538655</xdr:colOff>
      <xdr:row>47</xdr:row>
      <xdr:rowOff>59122</xdr:rowOff>
    </xdr:from>
    <xdr:to>
      <xdr:col>20</xdr:col>
      <xdr:colOff>462943</xdr:colOff>
      <xdr:row>91</xdr:row>
      <xdr:rowOff>67598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6647793" y="9012622"/>
          <a:ext cx="6375012" cy="8390476"/>
        </a:xfrm>
        <a:prstGeom prst="rect">
          <a:avLst/>
        </a:prstGeom>
      </xdr:spPr>
    </xdr:pic>
    <xdr:clientData/>
  </xdr:twoCellAnchor>
  <xdr:twoCellAnchor editAs="oneCell">
    <xdr:from>
      <xdr:col>0</xdr:col>
      <xdr:colOff>244725</xdr:colOff>
      <xdr:row>42</xdr:row>
      <xdr:rowOff>99670</xdr:rowOff>
    </xdr:from>
    <xdr:to>
      <xdr:col>10</xdr:col>
      <xdr:colOff>448740</xdr:colOff>
      <xdr:row>86</xdr:row>
      <xdr:rowOff>155765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244725" y="8100670"/>
          <a:ext cx="6313153" cy="8438095"/>
        </a:xfrm>
        <a:prstGeom prst="rect">
          <a:avLst/>
        </a:prstGeom>
      </xdr:spPr>
    </xdr:pic>
    <xdr:clientData/>
  </xdr:twoCellAnchor>
  <xdr:twoCellAnchor editAs="oneCell">
    <xdr:from>
      <xdr:col>2</xdr:col>
      <xdr:colOff>0</xdr:colOff>
      <xdr:row>91</xdr:row>
      <xdr:rowOff>0</xdr:rowOff>
    </xdr:from>
    <xdr:to>
      <xdr:col>12</xdr:col>
      <xdr:colOff>500542</xdr:colOff>
      <xdr:row>136</xdr:row>
      <xdr:rowOff>170357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212273" y="17335500"/>
          <a:ext cx="6561905" cy="8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xdr:row>
      <xdr:rowOff>85725</xdr:rowOff>
    </xdr:from>
    <xdr:to>
      <xdr:col>12</xdr:col>
      <xdr:colOff>332494</xdr:colOff>
      <xdr:row>36</xdr:row>
      <xdr:rowOff>18249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0075" y="466725"/>
          <a:ext cx="7047619" cy="64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371475</xdr:colOff>
      <xdr:row>0</xdr:row>
      <xdr:rowOff>0</xdr:rowOff>
    </xdr:from>
    <xdr:to>
      <xdr:col>28</xdr:col>
      <xdr:colOff>133350</xdr:colOff>
      <xdr:row>60</xdr:row>
      <xdr:rowOff>35348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9525" y="0"/>
          <a:ext cx="8296275" cy="11465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190500</xdr:colOff>
      <xdr:row>0</xdr:row>
      <xdr:rowOff>180975</xdr:rowOff>
    </xdr:from>
    <xdr:to>
      <xdr:col>38</xdr:col>
      <xdr:colOff>294424</xdr:colOff>
      <xdr:row>44</xdr:row>
      <xdr:rowOff>84689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9345275" y="180975"/>
          <a:ext cx="6809524" cy="8285714"/>
        </a:xfrm>
        <a:prstGeom prst="rect">
          <a:avLst/>
        </a:prstGeom>
      </xdr:spPr>
    </xdr:pic>
    <xdr:clientData/>
  </xdr:twoCellAnchor>
  <xdr:twoCellAnchor editAs="oneCell">
    <xdr:from>
      <xdr:col>12</xdr:col>
      <xdr:colOff>0</xdr:colOff>
      <xdr:row>45</xdr:row>
      <xdr:rowOff>0</xdr:rowOff>
    </xdr:from>
    <xdr:to>
      <xdr:col>20</xdr:col>
      <xdr:colOff>665971</xdr:colOff>
      <xdr:row>87</xdr:row>
      <xdr:rowOff>113286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8810625" y="7810500"/>
          <a:ext cx="6228571" cy="8114286"/>
        </a:xfrm>
        <a:prstGeom prst="rect">
          <a:avLst/>
        </a:prstGeom>
      </xdr:spPr>
    </xdr:pic>
    <xdr:clientData/>
  </xdr:twoCellAnchor>
  <xdr:twoCellAnchor editAs="oneCell">
    <xdr:from>
      <xdr:col>9</xdr:col>
      <xdr:colOff>352425</xdr:colOff>
      <xdr:row>81</xdr:row>
      <xdr:rowOff>171450</xdr:rowOff>
    </xdr:from>
    <xdr:to>
      <xdr:col>18</xdr:col>
      <xdr:colOff>675549</xdr:colOff>
      <xdr:row>105</xdr:row>
      <xdr:rowOff>151831</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7334250" y="12934950"/>
          <a:ext cx="5809524" cy="4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466725</xdr:colOff>
      <xdr:row>0</xdr:row>
      <xdr:rowOff>123825</xdr:rowOff>
    </xdr:from>
    <xdr:to>
      <xdr:col>22</xdr:col>
      <xdr:colOff>132554</xdr:colOff>
      <xdr:row>38</xdr:row>
      <xdr:rowOff>8634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172325" y="123825"/>
          <a:ext cx="6371429" cy="7123809"/>
        </a:xfrm>
        <a:prstGeom prst="rect">
          <a:avLst/>
        </a:prstGeom>
      </xdr:spPr>
    </xdr:pic>
    <xdr:clientData/>
  </xdr:twoCellAnchor>
  <xdr:twoCellAnchor editAs="oneCell">
    <xdr:from>
      <xdr:col>6</xdr:col>
      <xdr:colOff>0</xdr:colOff>
      <xdr:row>1</xdr:row>
      <xdr:rowOff>0</xdr:rowOff>
    </xdr:from>
    <xdr:to>
      <xdr:col>10</xdr:col>
      <xdr:colOff>590171</xdr:colOff>
      <xdr:row>3</xdr:row>
      <xdr:rowOff>180905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3657600" y="190500"/>
          <a:ext cx="3028571" cy="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123825</xdr:colOff>
      <xdr:row>0</xdr:row>
      <xdr:rowOff>0</xdr:rowOff>
    </xdr:from>
    <xdr:to>
      <xdr:col>18</xdr:col>
      <xdr:colOff>265920</xdr:colOff>
      <xdr:row>45</xdr:row>
      <xdr:rowOff>84643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5000625" y="0"/>
          <a:ext cx="6238095" cy="86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543753</xdr:colOff>
      <xdr:row>5</xdr:row>
      <xdr:rowOff>124237</xdr:rowOff>
    </xdr:from>
    <xdr:to>
      <xdr:col>22</xdr:col>
      <xdr:colOff>236053</xdr:colOff>
      <xdr:row>50</xdr:row>
      <xdr:rowOff>1955</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8453644" y="1076737"/>
          <a:ext cx="6310105" cy="8450218"/>
        </a:xfrm>
        <a:prstGeom prst="rect">
          <a:avLst/>
        </a:prstGeom>
      </xdr:spPr>
    </xdr:pic>
    <xdr:clientData/>
  </xdr:twoCellAnchor>
  <xdr:twoCellAnchor editAs="oneCell">
    <xdr:from>
      <xdr:col>22</xdr:col>
      <xdr:colOff>231912</xdr:colOff>
      <xdr:row>6</xdr:row>
      <xdr:rowOff>115959</xdr:rowOff>
    </xdr:from>
    <xdr:to>
      <xdr:col>33</xdr:col>
      <xdr:colOff>299393</xdr:colOff>
      <xdr:row>52</xdr:row>
      <xdr:rowOff>124387</xdr:rowOff>
    </xdr:to>
    <xdr:pic>
      <xdr:nvPicPr>
        <xdr:cNvPr id="5" name="Picture 4">
          <a:extLst>
            <a:ext uri="{FF2B5EF4-FFF2-40B4-BE49-F238E27FC236}">
              <a16:creationId xmlns:a16="http://schemas.microsoft.com/office/drawing/2014/main" id="{0D1ADE59-9E2A-4317-9287-CABA37661170}"/>
            </a:ext>
          </a:extLst>
        </xdr:cNvPr>
        <xdr:cNvPicPr>
          <a:picLocks noChangeAspect="1"/>
        </xdr:cNvPicPr>
      </xdr:nvPicPr>
      <xdr:blipFill>
        <a:blip xmlns:r="http://schemas.openxmlformats.org/officeDocument/2006/relationships" r:embed="rId2"/>
        <a:stretch>
          <a:fillRect/>
        </a:stretch>
      </xdr:blipFill>
      <xdr:spPr>
        <a:xfrm>
          <a:off x="14759608" y="1258959"/>
          <a:ext cx="6809524" cy="8771428"/>
        </a:xfrm>
        <a:prstGeom prst="rect">
          <a:avLst/>
        </a:prstGeom>
      </xdr:spPr>
    </xdr:pic>
    <xdr:clientData/>
  </xdr:twoCellAnchor>
  <xdr:twoCellAnchor editAs="oneCell">
    <xdr:from>
      <xdr:col>6</xdr:col>
      <xdr:colOff>281608</xdr:colOff>
      <xdr:row>57</xdr:row>
      <xdr:rowOff>182218</xdr:rowOff>
    </xdr:from>
    <xdr:to>
      <xdr:col>14</xdr:col>
      <xdr:colOff>266382</xdr:colOff>
      <xdr:row>64</xdr:row>
      <xdr:rowOff>39194</xdr:rowOff>
    </xdr:to>
    <xdr:pic>
      <xdr:nvPicPr>
        <xdr:cNvPr id="6" name="Picture 5">
          <a:extLst>
            <a:ext uri="{FF2B5EF4-FFF2-40B4-BE49-F238E27FC236}">
              <a16:creationId xmlns:a16="http://schemas.microsoft.com/office/drawing/2014/main" id="{BF63D936-899B-4324-B490-C73ED2B5A599}"/>
            </a:ext>
          </a:extLst>
        </xdr:cNvPr>
        <xdr:cNvPicPr>
          <a:picLocks noChangeAspect="1"/>
        </xdr:cNvPicPr>
      </xdr:nvPicPr>
      <xdr:blipFill>
        <a:blip xmlns:r="http://schemas.openxmlformats.org/officeDocument/2006/relationships" r:embed="rId3"/>
        <a:stretch>
          <a:fillRect/>
        </a:stretch>
      </xdr:blipFill>
      <xdr:spPr>
        <a:xfrm>
          <a:off x="4033630" y="11040718"/>
          <a:ext cx="5857143" cy="1190476"/>
        </a:xfrm>
        <a:prstGeom prst="rect">
          <a:avLst/>
        </a:prstGeom>
      </xdr:spPr>
    </xdr:pic>
    <xdr:clientData/>
  </xdr:twoCellAnchor>
  <xdr:twoCellAnchor>
    <xdr:from>
      <xdr:col>5</xdr:col>
      <xdr:colOff>231913</xdr:colOff>
      <xdr:row>13</xdr:row>
      <xdr:rowOff>132520</xdr:rowOff>
    </xdr:from>
    <xdr:to>
      <xdr:col>13</xdr:col>
      <xdr:colOff>339587</xdr:colOff>
      <xdr:row>24</xdr:row>
      <xdr:rowOff>140803</xdr:rowOff>
    </xdr:to>
    <xdr:sp macro="" textlink="">
      <xdr:nvSpPr>
        <xdr:cNvPr id="7" name="TextBox 6">
          <a:extLst>
            <a:ext uri="{FF2B5EF4-FFF2-40B4-BE49-F238E27FC236}">
              <a16:creationId xmlns:a16="http://schemas.microsoft.com/office/drawing/2014/main" id="{067924B3-0CD5-4611-B019-776794DAC934}"/>
            </a:ext>
          </a:extLst>
        </xdr:cNvPr>
        <xdr:cNvSpPr txBox="1"/>
      </xdr:nvSpPr>
      <xdr:spPr>
        <a:xfrm>
          <a:off x="3371022" y="2609020"/>
          <a:ext cx="5491369" cy="2103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for PFRS:</a:t>
          </a:r>
        </a:p>
        <a:p>
          <a:r>
            <a:rPr lang="en-US" sz="1100"/>
            <a:t>Not</a:t>
          </a:r>
          <a:r>
            <a:rPr lang="en-US" sz="1100" baseline="0"/>
            <a:t> quite sure the accurate defination of 20-year and 20-year with addtional 60ths. Here is what I believe and what the calculation is based on:</a:t>
          </a:r>
        </a:p>
        <a:p>
          <a:r>
            <a:rPr lang="en-US" sz="1100" baseline="0"/>
            <a:t> - 20-year: Special with 25-year min yos requirement. Available to certain PFRS members. </a:t>
          </a:r>
        </a:p>
        <a:p>
          <a:r>
            <a:rPr lang="en-US" sz="1100" baseline="0"/>
            <a:t>- 20-year with additional 60ths: Members who are eligible to both the 20-year spceial plan and the regular plan, in which the full retirement ages are in 60s. </a:t>
          </a:r>
        </a:p>
        <a:p>
          <a:endParaRPr lang="en-US" sz="1100" baseline="0"/>
        </a:p>
        <a:p>
          <a:r>
            <a:rPr lang="en-US" sz="1100" baseline="0"/>
            <a:t>The "exposures" in the 2016 AV n7 are used to weight the two columns of retirement rates.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257175</xdr:colOff>
      <xdr:row>0</xdr:row>
      <xdr:rowOff>47625</xdr:rowOff>
    </xdr:from>
    <xdr:to>
      <xdr:col>19</xdr:col>
      <xdr:colOff>532604</xdr:colOff>
      <xdr:row>37</xdr:row>
      <xdr:rowOff>122934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5743575" y="47625"/>
          <a:ext cx="6371429" cy="71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96</v>
      </c>
    </row>
    <row r="3" spans="1:2" x14ac:dyDescent="0.25">
      <c r="A3" s="8" t="s">
        <v>32</v>
      </c>
      <c r="B3" s="1" t="s">
        <v>233</v>
      </c>
    </row>
    <row r="4" spans="1:2" x14ac:dyDescent="0.25">
      <c r="A4" s="8" t="s">
        <v>33</v>
      </c>
      <c r="B4" s="1" t="s">
        <v>234</v>
      </c>
    </row>
    <row r="5" spans="1:2" x14ac:dyDescent="0.25">
      <c r="A5" s="8" t="s">
        <v>34</v>
      </c>
      <c r="B5" s="1" t="s">
        <v>77</v>
      </c>
    </row>
    <row r="6" spans="1:2" x14ac:dyDescent="0.25">
      <c r="A6" s="8" t="s">
        <v>58</v>
      </c>
      <c r="B6" s="1" t="s">
        <v>409</v>
      </c>
    </row>
    <row r="7" spans="1:2" x14ac:dyDescent="0.25">
      <c r="A7" s="8" t="s">
        <v>60</v>
      </c>
      <c r="B7" s="1" t="s">
        <v>78</v>
      </c>
    </row>
    <row r="8" spans="1:2" x14ac:dyDescent="0.25">
      <c r="A8" s="8" t="s">
        <v>61</v>
      </c>
      <c r="B8" s="1" t="s">
        <v>52</v>
      </c>
    </row>
    <row r="9" spans="1:2" x14ac:dyDescent="0.25">
      <c r="A9" s="8" t="s">
        <v>62</v>
      </c>
      <c r="B9" s="1" t="s">
        <v>56</v>
      </c>
    </row>
    <row r="10" spans="1:2" x14ac:dyDescent="0.25">
      <c r="A10" s="8" t="s">
        <v>63</v>
      </c>
      <c r="B10" s="1" t="s">
        <v>57</v>
      </c>
    </row>
    <row r="11" spans="1:2" x14ac:dyDescent="0.25">
      <c r="A11" s="8" t="s">
        <v>64</v>
      </c>
      <c r="B11" s="1" t="s">
        <v>302</v>
      </c>
    </row>
    <row r="12" spans="1:2" x14ac:dyDescent="0.25">
      <c r="A12" s="8" t="s">
        <v>65</v>
      </c>
      <c r="B12" s="1" t="s">
        <v>235</v>
      </c>
    </row>
    <row r="13" spans="1:2" x14ac:dyDescent="0.25">
      <c r="A13" s="8" t="s">
        <v>237</v>
      </c>
      <c r="B13" s="1" t="s">
        <v>59</v>
      </c>
    </row>
    <row r="14" spans="1:2" x14ac:dyDescent="0.25">
      <c r="A14" s="8" t="s">
        <v>239</v>
      </c>
      <c r="B14" s="1" t="s">
        <v>236</v>
      </c>
    </row>
    <row r="15" spans="1:2" x14ac:dyDescent="0.25">
      <c r="A15" s="8" t="s">
        <v>240</v>
      </c>
      <c r="B15" s="1" t="s">
        <v>410</v>
      </c>
    </row>
    <row r="16" spans="1:2" x14ac:dyDescent="0.25">
      <c r="A16" s="8" t="s">
        <v>241</v>
      </c>
      <c r="B16" s="1" t="s">
        <v>411</v>
      </c>
    </row>
    <row r="17" spans="1:2" x14ac:dyDescent="0.25">
      <c r="A17" s="8" t="s">
        <v>242</v>
      </c>
      <c r="B17" s="1" t="s">
        <v>238</v>
      </c>
    </row>
    <row r="18" spans="1:2" x14ac:dyDescent="0.25">
      <c r="A18" s="8" t="s">
        <v>272</v>
      </c>
      <c r="B18" s="1" t="s">
        <v>412</v>
      </c>
    </row>
    <row r="19" spans="1:2" x14ac:dyDescent="0.25">
      <c r="A19" s="8" t="s">
        <v>274</v>
      </c>
      <c r="B19" s="1" t="s">
        <v>413</v>
      </c>
    </row>
    <row r="20" spans="1:2" x14ac:dyDescent="0.25">
      <c r="A20" s="8" t="s">
        <v>275</v>
      </c>
      <c r="B20" s="1" t="s">
        <v>414</v>
      </c>
    </row>
    <row r="21" spans="1:2" x14ac:dyDescent="0.25">
      <c r="A21" s="8" t="s">
        <v>276</v>
      </c>
      <c r="B21" s="1" t="s">
        <v>283</v>
      </c>
    </row>
    <row r="22" spans="1:2" x14ac:dyDescent="0.25">
      <c r="A22" s="8" t="s">
        <v>415</v>
      </c>
      <c r="B22" s="1" t="s">
        <v>416</v>
      </c>
    </row>
    <row r="23" spans="1:2" x14ac:dyDescent="0.25">
      <c r="A23" s="8" t="s">
        <v>417</v>
      </c>
      <c r="B23" s="1" t="s">
        <v>418</v>
      </c>
    </row>
    <row r="24" spans="1:2" x14ac:dyDescent="0.25">
      <c r="A24" s="8" t="s">
        <v>419</v>
      </c>
      <c r="B24" s="1" t="s">
        <v>420</v>
      </c>
    </row>
    <row r="25" spans="1:2" x14ac:dyDescent="0.25">
      <c r="A25" s="8" t="s">
        <v>421</v>
      </c>
      <c r="B25" s="1" t="s">
        <v>273</v>
      </c>
    </row>
    <row r="26" spans="1:2" x14ac:dyDescent="0.25">
      <c r="A26" s="8" t="s">
        <v>422</v>
      </c>
      <c r="B26" s="1" t="s">
        <v>423</v>
      </c>
    </row>
    <row r="27" spans="1:2" x14ac:dyDescent="0.25">
      <c r="A27" s="8" t="s">
        <v>424</v>
      </c>
      <c r="B27" s="1" t="s">
        <v>425</v>
      </c>
    </row>
    <row r="28" spans="1:2" x14ac:dyDescent="0.25">
      <c r="A28" s="8" t="s">
        <v>426</v>
      </c>
      <c r="B28" s="1" t="s">
        <v>427</v>
      </c>
    </row>
    <row r="29" spans="1:2" x14ac:dyDescent="0.25">
      <c r="A29" s="8" t="s">
        <v>428</v>
      </c>
      <c r="B29" s="1" t="s">
        <v>429</v>
      </c>
    </row>
    <row r="30" spans="1:2" x14ac:dyDescent="0.25">
      <c r="A30" s="8" t="s">
        <v>430</v>
      </c>
      <c r="B30" s="1" t="s">
        <v>101</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_calculations'!A1" display="single_calculations" xr:uid="{00000000-0004-0000-0000-000004000000}"/>
    <hyperlink ref="B7" location="'singleValuesScreenshots'!A1" display="singleValuesScreenshots" xr:uid="{00000000-0004-0000-0000-000005000000}"/>
    <hyperlink ref="B8" location="'erc_rule'!A1" display="erc_rule" xr:uid="{00000000-0004-0000-0000-000006000000}"/>
    <hyperlink ref="B9" location="'SummaryAssumptions'!A1" display="SummaryAssumptions" xr:uid="{00000000-0004-0000-0000-000007000000}"/>
    <hyperlink ref="B10" location="'ActivesSched'!A1" display="ActivesSched" xr:uid="{00000000-0004-0000-0000-000008000000}"/>
    <hyperlink ref="B11" location="'SalarySched_byAgeGrp'!A1" display="SalarySched_byAgeGrp" xr:uid="{00000000-0004-0000-0000-000009000000}"/>
    <hyperlink ref="B12" location="'Actives_raw'!A1" display="Actives_raw" xr:uid="{00000000-0004-0000-0000-00000A000000}"/>
    <hyperlink ref="B13" location="'RetireesSched'!A1" display="RetireesSched" xr:uid="{00000000-0004-0000-0000-00000B000000}"/>
    <hyperlink ref="B14" location="'Retirees_raw'!A1" display="Retirees_raw" xr:uid="{00000000-0004-0000-0000-00000C000000}"/>
    <hyperlink ref="B15" location="'SalaryGrowthSched_SingleCol'!A1" display="SalaryGrowthSched_SingleCol" xr:uid="{00000000-0004-0000-0000-00000D000000}"/>
    <hyperlink ref="B16" location="'SalaryGrowthSched_Matrix'!A1" display="SalaryGrowthSched_Matrix" xr:uid="{00000000-0004-0000-0000-00000E000000}"/>
    <hyperlink ref="B17" location="'SalaryGrowth_raw'!A1" display="SalaryGrowth_raw" xr:uid="{00000000-0004-0000-0000-00000F000000}"/>
    <hyperlink ref="B18" location="'TermRatesSched_SingleCol'!A1" display="TermRatesSched_SingleCol" xr:uid="{00000000-0004-0000-0000-000010000000}"/>
    <hyperlink ref="B19" location="'TermRatesSched_LowYOS'!A1" display="TermRatesSched_LowYOS" xr:uid="{00000000-0004-0000-0000-000011000000}"/>
    <hyperlink ref="B20" location="'TermRatesSched_Matrix'!A1" display="TermRatesSched_Matrix" xr:uid="{00000000-0004-0000-0000-000012000000}"/>
    <hyperlink ref="B21" location="'TermRates_raw'!A1" display="TermRates_raw" xr:uid="{00000000-0004-0000-0000-000013000000}"/>
    <hyperlink ref="B22" location="'RetirementRatesSched_SingleCol'!A1" display="RetirementRatesSched_SingleCol" xr:uid="{00000000-0004-0000-0000-000014000000}"/>
    <hyperlink ref="B23" location="'RetirementRatesSched_LowYOS'!A1" display="RetirementRatesSched_LowYOS" xr:uid="{00000000-0004-0000-0000-000015000000}"/>
    <hyperlink ref="B24" location="'RetirementRatesSched_Matrix'!A1" display="RetirementRatesSched_Matrix" xr:uid="{00000000-0004-0000-0000-000016000000}"/>
    <hyperlink ref="B25" location="'RetirementRates_raw'!A1" display="RetirementRates_raw" xr:uid="{00000000-0004-0000-0000-000017000000}"/>
    <hyperlink ref="B26" location="'DisbRatesSched_SingleCol'!A1" display="DisbRatesSched_SingleCol" xr:uid="{00000000-0004-0000-0000-000018000000}"/>
    <hyperlink ref="B27" location="'DisbRatesSched_LowYOS'!A1" display="DisbRatesSched_LowYOS" xr:uid="{00000000-0004-0000-0000-000019000000}"/>
    <hyperlink ref="B28" location="'DisbRatesSched_Matrix'!A1" display="DisbRatesSched_Matrix" xr:uid="{00000000-0004-0000-0000-00001A000000}"/>
    <hyperlink ref="B29" location="'DisbRates_raw'!A1" display="DisbRates_raw" xr:uid="{00000000-0004-0000-0000-00001B000000}"/>
    <hyperlink ref="B30" location="'MortalityInfo'!A1" display="MortalityInfo" xr:uid="{00000000-0004-0000-0000-00001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5"/>
  <sheetViews>
    <sheetView workbookViewId="0">
      <selection activeCell="E43" sqref="E43"/>
    </sheetView>
  </sheetViews>
  <sheetFormatPr defaultRowHeight="15" x14ac:dyDescent="0.25"/>
  <cols>
    <col min="1" max="16384" width="9.140625" style="10"/>
  </cols>
  <sheetData>
    <row r="1" spans="1:12" x14ac:dyDescent="0.25">
      <c r="A1" s="9" t="s">
        <v>0</v>
      </c>
    </row>
    <row r="2" spans="1:12" x14ac:dyDescent="0.25">
      <c r="A2" s="11" t="s">
        <v>35</v>
      </c>
      <c r="B2" s="12" t="s">
        <v>268</v>
      </c>
      <c r="C2" s="33" t="s">
        <v>266</v>
      </c>
    </row>
    <row r="3" spans="1:12" x14ac:dyDescent="0.25">
      <c r="A3" s="11" t="s">
        <v>37</v>
      </c>
      <c r="B3" s="12" t="s">
        <v>497</v>
      </c>
      <c r="C3" s="33" t="s">
        <v>267</v>
      </c>
    </row>
    <row r="4" spans="1:12" x14ac:dyDescent="0.25">
      <c r="A4" s="33" t="s">
        <v>284</v>
      </c>
    </row>
    <row r="5" spans="1:12" customFormat="1" x14ac:dyDescent="0.25"/>
    <row r="6" spans="1:12" x14ac:dyDescent="0.25">
      <c r="I6" s="30"/>
      <c r="J6" s="30"/>
      <c r="K6" s="30"/>
      <c r="L6" s="30"/>
    </row>
    <row r="7" spans="1:12" x14ac:dyDescent="0.25">
      <c r="D7" t="s">
        <v>128</v>
      </c>
      <c r="I7" s="30"/>
      <c r="J7" s="30"/>
      <c r="K7" s="30"/>
      <c r="L7" s="30"/>
    </row>
    <row r="8" spans="1:12" x14ac:dyDescent="0.25">
      <c r="C8" s="30"/>
      <c r="D8" s="30" t="s">
        <v>246</v>
      </c>
      <c r="E8" s="30" t="s">
        <v>393</v>
      </c>
      <c r="F8" s="30" t="s">
        <v>249</v>
      </c>
      <c r="G8" s="30" t="s">
        <v>394</v>
      </c>
      <c r="H8" s="30" t="s">
        <v>395</v>
      </c>
      <c r="I8" s="30" t="s">
        <v>396</v>
      </c>
      <c r="J8" s="30"/>
      <c r="K8" s="30"/>
      <c r="L8" s="30"/>
    </row>
    <row r="9" spans="1:12" x14ac:dyDescent="0.25">
      <c r="B9" s="70" t="s">
        <v>38</v>
      </c>
      <c r="C9" s="70" t="s">
        <v>39</v>
      </c>
      <c r="D9" s="69" t="s">
        <v>40</v>
      </c>
      <c r="E9" s="69">
        <v>2</v>
      </c>
      <c r="F9" s="69">
        <v>7</v>
      </c>
      <c r="G9" s="69">
        <v>14</v>
      </c>
      <c r="H9" s="69">
        <v>24</v>
      </c>
      <c r="I9" s="69">
        <v>34</v>
      </c>
      <c r="J9" s="30"/>
      <c r="K9" s="30"/>
      <c r="L9" s="30"/>
    </row>
    <row r="10" spans="1:12" x14ac:dyDescent="0.25">
      <c r="A10" s="33" t="s">
        <v>311</v>
      </c>
      <c r="B10" s="70" t="s">
        <v>41</v>
      </c>
      <c r="C10" s="70"/>
      <c r="D10" s="69"/>
      <c r="E10" s="30" t="s">
        <v>393</v>
      </c>
      <c r="F10" s="30" t="s">
        <v>249</v>
      </c>
      <c r="G10" s="30" t="s">
        <v>394</v>
      </c>
      <c r="H10" s="30" t="s">
        <v>395</v>
      </c>
      <c r="I10" s="30" t="s">
        <v>495</v>
      </c>
      <c r="J10" s="30"/>
      <c r="K10" s="30"/>
      <c r="L10" s="30"/>
    </row>
    <row r="11" spans="1:12" x14ac:dyDescent="0.25">
      <c r="A11" s="69" t="s">
        <v>385</v>
      </c>
      <c r="B11" s="71" t="s">
        <v>42</v>
      </c>
      <c r="C11" s="69">
        <v>22</v>
      </c>
      <c r="D11" s="69" t="s">
        <v>265</v>
      </c>
      <c r="E11" s="105">
        <v>653</v>
      </c>
      <c r="F11" s="105">
        <v>3</v>
      </c>
      <c r="G11" s="105"/>
      <c r="H11" s="105"/>
      <c r="I11" s="105"/>
      <c r="J11" s="30"/>
      <c r="K11" s="30"/>
      <c r="L11" s="30"/>
    </row>
    <row r="12" spans="1:12" x14ac:dyDescent="0.25">
      <c r="A12" s="69" t="s">
        <v>391</v>
      </c>
      <c r="B12" s="71" t="s">
        <v>42</v>
      </c>
      <c r="C12" s="69">
        <v>29</v>
      </c>
      <c r="D12" s="69" t="s">
        <v>386</v>
      </c>
      <c r="E12" s="105">
        <v>5153</v>
      </c>
      <c r="F12" s="105">
        <v>2558</v>
      </c>
      <c r="G12" s="105">
        <v>838</v>
      </c>
      <c r="H12" s="105"/>
      <c r="I12" s="105"/>
      <c r="J12" s="30"/>
      <c r="K12" s="30"/>
      <c r="L12" s="30"/>
    </row>
    <row r="13" spans="1:12" x14ac:dyDescent="0.25">
      <c r="A13" s="69" t="s">
        <v>392</v>
      </c>
      <c r="B13" s="71" t="s">
        <v>42</v>
      </c>
      <c r="C13" s="69">
        <v>39</v>
      </c>
      <c r="D13" s="69" t="s">
        <v>392</v>
      </c>
      <c r="E13" s="105">
        <v>1458</v>
      </c>
      <c r="F13" s="105">
        <v>2050</v>
      </c>
      <c r="G13" s="105">
        <v>7025</v>
      </c>
      <c r="H13" s="105">
        <v>612</v>
      </c>
      <c r="I13" s="105"/>
      <c r="J13" s="30"/>
      <c r="K13" s="30"/>
      <c r="L13" s="30"/>
    </row>
    <row r="14" spans="1:12" x14ac:dyDescent="0.25">
      <c r="A14" s="69" t="s">
        <v>388</v>
      </c>
      <c r="B14" s="71" t="s">
        <v>42</v>
      </c>
      <c r="C14" s="69">
        <v>49</v>
      </c>
      <c r="D14" s="69" t="s">
        <v>388</v>
      </c>
      <c r="E14" s="105">
        <v>440</v>
      </c>
      <c r="F14" s="105">
        <v>720</v>
      </c>
      <c r="G14" s="105">
        <v>3421</v>
      </c>
      <c r="H14" s="105">
        <v>6143</v>
      </c>
      <c r="I14" s="105">
        <v>776</v>
      </c>
      <c r="J14" s="30"/>
      <c r="K14" s="30"/>
      <c r="L14" s="30"/>
    </row>
    <row r="15" spans="1:12" x14ac:dyDescent="0.25">
      <c r="A15" s="69" t="s">
        <v>358</v>
      </c>
      <c r="B15" s="71" t="s">
        <v>42</v>
      </c>
      <c r="C15" s="69">
        <v>59</v>
      </c>
      <c r="D15" s="69" t="s">
        <v>358</v>
      </c>
      <c r="E15" s="105">
        <v>99</v>
      </c>
      <c r="F15" s="105">
        <v>169</v>
      </c>
      <c r="G15" s="105">
        <v>326</v>
      </c>
      <c r="H15" s="105">
        <v>932</v>
      </c>
      <c r="I15" s="105">
        <v>1576</v>
      </c>
      <c r="J15" s="30"/>
      <c r="K15" s="30"/>
      <c r="L15" s="30"/>
    </row>
    <row r="16" spans="1:12" x14ac:dyDescent="0.25">
      <c r="A16" s="69" t="s">
        <v>390</v>
      </c>
      <c r="B16" s="71" t="s">
        <v>42</v>
      </c>
      <c r="C16" s="69">
        <v>69</v>
      </c>
      <c r="D16" s="69" t="s">
        <v>49</v>
      </c>
      <c r="E16" s="105">
        <v>21</v>
      </c>
      <c r="F16" s="105">
        <v>18</v>
      </c>
      <c r="G16" s="105">
        <v>15</v>
      </c>
      <c r="H16" s="105">
        <v>8</v>
      </c>
      <c r="I16" s="105">
        <v>91</v>
      </c>
      <c r="J16" s="30"/>
      <c r="K16" s="30"/>
      <c r="L16" s="30"/>
    </row>
    <row r="17" spans="1:13" x14ac:dyDescent="0.25">
      <c r="A17" s="69" t="s">
        <v>385</v>
      </c>
      <c r="B17" s="70" t="s">
        <v>43</v>
      </c>
      <c r="C17" s="69">
        <v>22</v>
      </c>
      <c r="D17" s="69" t="s">
        <v>265</v>
      </c>
      <c r="E17" s="105">
        <v>0</v>
      </c>
      <c r="F17" s="105">
        <v>0</v>
      </c>
      <c r="G17" s="105">
        <v>0</v>
      </c>
      <c r="H17" s="105">
        <v>0</v>
      </c>
      <c r="I17" s="105">
        <v>0</v>
      </c>
      <c r="J17" s="30"/>
      <c r="K17" s="30"/>
      <c r="L17" s="30"/>
    </row>
    <row r="18" spans="1:13" x14ac:dyDescent="0.25">
      <c r="A18" s="69" t="s">
        <v>391</v>
      </c>
      <c r="B18" s="70" t="s">
        <v>43</v>
      </c>
      <c r="C18" s="69">
        <v>29</v>
      </c>
      <c r="D18" s="69" t="s">
        <v>386</v>
      </c>
      <c r="E18" s="105">
        <v>0</v>
      </c>
      <c r="F18" s="105">
        <v>0</v>
      </c>
      <c r="G18" s="105">
        <v>0</v>
      </c>
      <c r="H18" s="105">
        <v>0</v>
      </c>
      <c r="I18" s="105">
        <v>0</v>
      </c>
      <c r="J18" s="30"/>
      <c r="K18" s="30"/>
      <c r="L18" s="30"/>
    </row>
    <row r="19" spans="1:13" x14ac:dyDescent="0.25">
      <c r="A19" s="69" t="s">
        <v>392</v>
      </c>
      <c r="B19" s="70" t="s">
        <v>43</v>
      </c>
      <c r="C19" s="69">
        <v>39</v>
      </c>
      <c r="D19" s="69" t="s">
        <v>392</v>
      </c>
      <c r="E19" s="105">
        <v>0</v>
      </c>
      <c r="F19" s="105">
        <v>0</v>
      </c>
      <c r="G19" s="105">
        <v>0</v>
      </c>
      <c r="H19" s="105">
        <v>0</v>
      </c>
      <c r="I19" s="105">
        <v>0</v>
      </c>
      <c r="J19" s="30"/>
      <c r="K19" s="30"/>
      <c r="L19" s="30"/>
    </row>
    <row r="20" spans="1:13" x14ac:dyDescent="0.25">
      <c r="A20" s="69" t="s">
        <v>388</v>
      </c>
      <c r="B20" s="70" t="s">
        <v>43</v>
      </c>
      <c r="C20" s="69">
        <v>49</v>
      </c>
      <c r="D20" s="69" t="s">
        <v>388</v>
      </c>
      <c r="E20" s="105">
        <v>0</v>
      </c>
      <c r="F20" s="105">
        <v>0</v>
      </c>
      <c r="G20" s="105">
        <v>0</v>
      </c>
      <c r="H20" s="105">
        <v>0</v>
      </c>
      <c r="I20" s="105">
        <v>0</v>
      </c>
      <c r="J20" s="30"/>
      <c r="K20" s="30"/>
      <c r="L20" s="30"/>
    </row>
    <row r="21" spans="1:13" x14ac:dyDescent="0.25">
      <c r="A21" s="69" t="s">
        <v>358</v>
      </c>
      <c r="B21" s="70" t="s">
        <v>43</v>
      </c>
      <c r="C21" s="69">
        <v>59</v>
      </c>
      <c r="D21" s="69" t="s">
        <v>358</v>
      </c>
      <c r="E21" s="105">
        <v>0</v>
      </c>
      <c r="F21" s="105">
        <v>0</v>
      </c>
      <c r="G21" s="105">
        <v>0</v>
      </c>
      <c r="H21" s="105">
        <v>0</v>
      </c>
      <c r="I21" s="105">
        <v>0</v>
      </c>
      <c r="J21" s="30"/>
      <c r="K21" s="30"/>
      <c r="L21" s="30"/>
    </row>
    <row r="22" spans="1:13" x14ac:dyDescent="0.25">
      <c r="A22" s="69" t="s">
        <v>390</v>
      </c>
      <c r="B22" s="70" t="s">
        <v>43</v>
      </c>
      <c r="C22" s="69">
        <v>69</v>
      </c>
      <c r="D22" s="69" t="s">
        <v>49</v>
      </c>
      <c r="E22" s="105">
        <v>0</v>
      </c>
      <c r="F22" s="105">
        <v>0</v>
      </c>
      <c r="G22" s="105">
        <v>0</v>
      </c>
      <c r="H22" s="105">
        <v>0</v>
      </c>
      <c r="I22" s="105">
        <v>0</v>
      </c>
      <c r="J22" s="30"/>
      <c r="K22" s="30"/>
      <c r="L22" s="30"/>
    </row>
    <row r="23" spans="1:13" x14ac:dyDescent="0.25">
      <c r="B23" s="30"/>
      <c r="D23" s="30"/>
      <c r="E23" s="30"/>
      <c r="F23" s="30"/>
      <c r="G23" s="30"/>
      <c r="H23" s="30"/>
      <c r="I23" s="30"/>
      <c r="J23" s="30"/>
      <c r="K23" s="30"/>
      <c r="L23" s="30"/>
    </row>
    <row r="24" spans="1:13" x14ac:dyDescent="0.25">
      <c r="B24" s="30"/>
      <c r="C24" s="30"/>
      <c r="D24" s="30"/>
      <c r="E24" s="30"/>
      <c r="F24" s="30"/>
      <c r="G24" s="30"/>
      <c r="H24" s="30"/>
      <c r="I24" s="30"/>
      <c r="J24" s="30"/>
      <c r="K24" s="30"/>
      <c r="L24" s="30"/>
    </row>
    <row r="25" spans="1:13" x14ac:dyDescent="0.25">
      <c r="B25" s="30"/>
      <c r="C25" s="30"/>
      <c r="D25" s="30"/>
      <c r="E25" s="30"/>
      <c r="F25" s="30"/>
      <c r="G25" s="30"/>
      <c r="H25" s="30"/>
      <c r="I25" s="30"/>
      <c r="J25" s="30"/>
      <c r="K25" s="30"/>
      <c r="L25" s="30"/>
    </row>
    <row r="26" spans="1:13" x14ac:dyDescent="0.25">
      <c r="A26" s="33" t="s">
        <v>398</v>
      </c>
      <c r="B26" s="30"/>
      <c r="C26" s="30"/>
      <c r="D26" s="30"/>
      <c r="E26" s="30"/>
      <c r="F26" s="30"/>
      <c r="G26" s="30"/>
      <c r="H26" s="30"/>
      <c r="I26" s="30"/>
      <c r="J26" s="30"/>
      <c r="K26" s="30"/>
      <c r="L26" s="30"/>
    </row>
    <row r="27" spans="1:13" x14ac:dyDescent="0.25">
      <c r="A27" s="33" t="s">
        <v>399</v>
      </c>
      <c r="B27" s="30"/>
      <c r="C27" s="30"/>
      <c r="D27" s="30"/>
      <c r="E27" s="30"/>
      <c r="F27" s="30"/>
      <c r="G27" s="30"/>
      <c r="H27" s="30"/>
      <c r="I27" s="30"/>
      <c r="J27" s="30"/>
      <c r="K27" s="30"/>
      <c r="L27" s="30"/>
    </row>
    <row r="28" spans="1:13" x14ac:dyDescent="0.25">
      <c r="A28" s="33" t="s">
        <v>400</v>
      </c>
      <c r="B28" s="30"/>
      <c r="C28" s="30"/>
      <c r="D28" s="30"/>
      <c r="E28" s="30"/>
      <c r="F28" s="30"/>
      <c r="G28" s="30"/>
      <c r="H28" s="30"/>
      <c r="I28" s="30"/>
      <c r="J28" s="30"/>
      <c r="K28" s="30"/>
      <c r="L28" s="30"/>
    </row>
    <row r="29" spans="1:13" x14ac:dyDescent="0.25">
      <c r="B29" s="30"/>
      <c r="C29" s="30"/>
      <c r="D29" s="30"/>
      <c r="E29" s="30"/>
      <c r="F29" s="30"/>
      <c r="G29" s="30"/>
      <c r="H29" s="30"/>
      <c r="I29" s="30"/>
      <c r="J29" s="30"/>
      <c r="K29" s="30"/>
      <c r="L29" s="30"/>
    </row>
    <row r="30" spans="1:13" x14ac:dyDescent="0.25">
      <c r="A30" s="30"/>
      <c r="B30" s="30"/>
      <c r="C30" s="30"/>
      <c r="D30" s="30"/>
      <c r="E30" s="30"/>
      <c r="F30" s="30"/>
      <c r="G30" s="30"/>
      <c r="H30" s="30"/>
      <c r="I30" s="30"/>
      <c r="J30" s="30"/>
      <c r="K30" s="30"/>
      <c r="L30" s="30"/>
    </row>
    <row r="31" spans="1:13" x14ac:dyDescent="0.25">
      <c r="A31" s="30"/>
      <c r="B31" s="30"/>
      <c r="C31" s="30"/>
      <c r="D31" s="30"/>
      <c r="E31" s="30"/>
      <c r="F31" s="30"/>
      <c r="G31" s="30"/>
      <c r="H31" s="30"/>
      <c r="I31" s="30"/>
      <c r="J31" s="30"/>
      <c r="K31" s="30"/>
      <c r="L31" s="30"/>
    </row>
    <row r="32" spans="1:13" x14ac:dyDescent="0.25">
      <c r="A32" s="30"/>
      <c r="B32" s="30"/>
      <c r="C32" s="30"/>
      <c r="D32" s="30"/>
      <c r="E32" s="30"/>
      <c r="F32" s="30"/>
      <c r="G32" s="30"/>
      <c r="H32" s="30"/>
      <c r="I32" s="30"/>
      <c r="J32"/>
      <c r="K32"/>
      <c r="L32"/>
      <c r="M32"/>
    </row>
    <row r="33" spans="1:13" x14ac:dyDescent="0.25">
      <c r="A33" s="30"/>
      <c r="B33" s="30"/>
      <c r="C33" s="30"/>
      <c r="D33" s="30"/>
      <c r="E33" s="30"/>
      <c r="F33" s="30"/>
      <c r="G33" s="30"/>
      <c r="H33" s="30"/>
      <c r="I33" s="30"/>
      <c r="J33"/>
      <c r="K33"/>
      <c r="L33"/>
      <c r="M33"/>
    </row>
    <row r="34" spans="1:13" x14ac:dyDescent="0.25">
      <c r="A34" s="30"/>
      <c r="B34" s="30"/>
      <c r="C34" s="30"/>
      <c r="D34" s="30"/>
      <c r="E34" s="30"/>
      <c r="F34" s="30"/>
      <c r="G34" s="30"/>
      <c r="H34" s="30"/>
      <c r="I34" s="30"/>
      <c r="J34"/>
      <c r="K34"/>
      <c r="L34"/>
      <c r="M34"/>
    </row>
    <row r="35" spans="1:13" x14ac:dyDescent="0.25">
      <c r="C35" s="30"/>
      <c r="D35" s="30"/>
      <c r="E35" s="30"/>
      <c r="F35" s="30"/>
      <c r="G35" s="30"/>
      <c r="H35" s="30"/>
      <c r="I35" s="30"/>
      <c r="J35"/>
      <c r="K35"/>
      <c r="L35"/>
      <c r="M35"/>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P22"/>
  <sheetViews>
    <sheetView workbookViewId="0">
      <selection activeCell="L29" sqref="L29"/>
    </sheetView>
  </sheetViews>
  <sheetFormatPr defaultRowHeight="15" x14ac:dyDescent="0.25"/>
  <cols>
    <col min="1" max="16384" width="9.140625" style="10"/>
  </cols>
  <sheetData>
    <row r="1" spans="1:16" x14ac:dyDescent="0.25">
      <c r="A1" s="9" t="s">
        <v>0</v>
      </c>
    </row>
    <row r="2" spans="1:16" x14ac:dyDescent="0.25">
      <c r="A2" s="11" t="s">
        <v>35</v>
      </c>
      <c r="B2" s="12" t="s">
        <v>36</v>
      </c>
      <c r="C2" s="33" t="s">
        <v>266</v>
      </c>
    </row>
    <row r="3" spans="1:16" x14ac:dyDescent="0.25">
      <c r="A3" s="11" t="s">
        <v>37</v>
      </c>
      <c r="B3" s="12" t="s">
        <v>303</v>
      </c>
      <c r="C3" s="33" t="s">
        <v>267</v>
      </c>
    </row>
    <row r="4" spans="1:16" x14ac:dyDescent="0.25">
      <c r="A4" s="33" t="s">
        <v>305</v>
      </c>
      <c r="B4" s="33" t="s">
        <v>306</v>
      </c>
    </row>
    <row r="5" spans="1:16" customFormat="1" x14ac:dyDescent="0.25"/>
    <row r="6" spans="1:16" x14ac:dyDescent="0.25">
      <c r="A6"/>
      <c r="D6" s="33"/>
      <c r="E6"/>
      <c r="F6"/>
      <c r="G6"/>
      <c r="H6"/>
      <c r="I6"/>
      <c r="J6"/>
      <c r="K6"/>
      <c r="L6"/>
      <c r="M6"/>
      <c r="N6"/>
      <c r="O6"/>
      <c r="P6"/>
    </row>
    <row r="7" spans="1:16" x14ac:dyDescent="0.25">
      <c r="B7" s="41" t="s">
        <v>38</v>
      </c>
      <c r="C7" s="33" t="s">
        <v>39</v>
      </c>
      <c r="D7" s="33" t="s">
        <v>40</v>
      </c>
      <c r="E7" s="33" t="s">
        <v>43</v>
      </c>
    </row>
    <row r="8" spans="1:16" x14ac:dyDescent="0.25">
      <c r="A8" t="s">
        <v>117</v>
      </c>
      <c r="B8" s="10" t="s">
        <v>43</v>
      </c>
      <c r="C8" s="10">
        <v>18</v>
      </c>
      <c r="D8" s="33" t="s">
        <v>304</v>
      </c>
      <c r="E8" s="30"/>
      <c r="F8" s="30"/>
      <c r="G8" s="30"/>
      <c r="H8" s="30"/>
      <c r="I8" s="30"/>
      <c r="J8" s="30"/>
      <c r="K8" s="30"/>
      <c r="L8" s="30"/>
      <c r="M8" s="30"/>
      <c r="N8" s="30"/>
      <c r="O8" s="30"/>
      <c r="P8" s="30"/>
    </row>
    <row r="9" spans="1:16" x14ac:dyDescent="0.25">
      <c r="A9" t="s">
        <v>118</v>
      </c>
      <c r="B9" s="10" t="s">
        <v>43</v>
      </c>
      <c r="C9" s="10">
        <v>22</v>
      </c>
      <c r="D9" s="10" t="s">
        <v>265</v>
      </c>
      <c r="E9" s="30"/>
      <c r="F9" s="30"/>
      <c r="G9" s="30"/>
      <c r="H9" s="30"/>
      <c r="I9" s="30"/>
      <c r="J9" s="30"/>
      <c r="K9" s="30"/>
      <c r="L9" s="30"/>
      <c r="M9" s="30"/>
      <c r="N9" s="30"/>
      <c r="O9" s="30"/>
      <c r="P9" s="30"/>
    </row>
    <row r="10" spans="1:16" x14ac:dyDescent="0.25">
      <c r="A10" t="s">
        <v>119</v>
      </c>
      <c r="B10" s="10" t="s">
        <v>43</v>
      </c>
      <c r="C10" s="10">
        <v>27</v>
      </c>
      <c r="D10" s="10" t="s">
        <v>260</v>
      </c>
      <c r="E10" s="30"/>
      <c r="F10" s="30"/>
      <c r="G10" s="30"/>
      <c r="H10" s="30"/>
      <c r="I10" s="30"/>
      <c r="J10" s="30"/>
      <c r="K10" s="30"/>
      <c r="L10" s="30"/>
      <c r="M10" s="30"/>
      <c r="N10" s="30"/>
      <c r="O10" s="30"/>
      <c r="P10" s="30"/>
    </row>
    <row r="11" spans="1:16" x14ac:dyDescent="0.25">
      <c r="A11" t="s">
        <v>120</v>
      </c>
      <c r="B11" s="10" t="s">
        <v>43</v>
      </c>
      <c r="C11" s="10">
        <v>32</v>
      </c>
      <c r="D11" s="10" t="s">
        <v>261</v>
      </c>
      <c r="E11" s="30"/>
      <c r="F11" s="30"/>
      <c r="G11" s="30"/>
      <c r="H11" s="30"/>
      <c r="I11" s="30"/>
      <c r="J11" s="30"/>
      <c r="K11" s="30"/>
      <c r="L11" s="30"/>
      <c r="M11" s="30"/>
      <c r="N11" s="30"/>
      <c r="O11" s="30"/>
      <c r="P11" s="30"/>
    </row>
    <row r="12" spans="1:16" x14ac:dyDescent="0.25">
      <c r="A12" t="s">
        <v>121</v>
      </c>
      <c r="B12" s="10" t="s">
        <v>43</v>
      </c>
      <c r="C12" s="10">
        <v>37</v>
      </c>
      <c r="D12" s="10" t="s">
        <v>262</v>
      </c>
      <c r="E12" s="30"/>
      <c r="F12" s="30"/>
      <c r="G12" s="30"/>
      <c r="H12" s="30"/>
      <c r="I12" s="30"/>
      <c r="J12" s="30"/>
      <c r="K12" s="30"/>
      <c r="L12" s="30"/>
      <c r="M12" s="30"/>
      <c r="N12" s="30"/>
      <c r="O12" s="30"/>
      <c r="P12" s="30"/>
    </row>
    <row r="13" spans="1:16" x14ac:dyDescent="0.25">
      <c r="A13" t="s">
        <v>122</v>
      </c>
      <c r="B13" s="10" t="s">
        <v>43</v>
      </c>
      <c r="C13" s="10">
        <v>42</v>
      </c>
      <c r="D13" s="10" t="s">
        <v>263</v>
      </c>
      <c r="E13" s="30"/>
      <c r="F13" s="30"/>
      <c r="G13" s="30"/>
      <c r="H13" s="30"/>
      <c r="I13" s="30"/>
      <c r="J13" s="30"/>
      <c r="K13" s="30"/>
      <c r="L13" s="30"/>
      <c r="M13" s="30"/>
      <c r="N13" s="43"/>
      <c r="O13" s="43"/>
      <c r="P13" s="30"/>
    </row>
    <row r="14" spans="1:16" x14ac:dyDescent="0.25">
      <c r="A14" t="s">
        <v>123</v>
      </c>
      <c r="B14" s="10" t="s">
        <v>43</v>
      </c>
      <c r="C14" s="10">
        <v>47</v>
      </c>
      <c r="D14" s="10" t="s">
        <v>264</v>
      </c>
      <c r="E14" s="30"/>
      <c r="F14" s="30"/>
      <c r="G14" s="30"/>
      <c r="H14" s="30"/>
      <c r="I14" s="30"/>
      <c r="J14" s="30"/>
      <c r="K14" s="30"/>
      <c r="L14" s="30"/>
      <c r="M14" s="30"/>
      <c r="N14" s="43"/>
      <c r="O14" s="43"/>
      <c r="P14" s="30"/>
    </row>
    <row r="15" spans="1:16" x14ac:dyDescent="0.25">
      <c r="A15" t="s">
        <v>124</v>
      </c>
      <c r="B15" s="10" t="s">
        <v>43</v>
      </c>
      <c r="C15" s="10">
        <v>52</v>
      </c>
      <c r="D15" s="10" t="s">
        <v>46</v>
      </c>
      <c r="E15" s="30"/>
      <c r="F15" s="30"/>
      <c r="G15" s="30"/>
      <c r="H15" s="30"/>
      <c r="I15" s="30"/>
      <c r="J15" s="30"/>
      <c r="K15" s="30"/>
      <c r="L15" s="30"/>
      <c r="M15" s="30"/>
      <c r="N15" s="43"/>
      <c r="O15" s="43"/>
      <c r="P15" s="30"/>
    </row>
    <row r="16" spans="1:16" x14ac:dyDescent="0.25">
      <c r="A16" t="s">
        <v>125</v>
      </c>
      <c r="B16" s="10" t="s">
        <v>43</v>
      </c>
      <c r="C16" s="10">
        <v>57</v>
      </c>
      <c r="D16" s="10" t="s">
        <v>47</v>
      </c>
      <c r="E16" s="30"/>
      <c r="F16" s="30"/>
      <c r="G16" s="30"/>
      <c r="H16" s="30"/>
      <c r="I16" s="30"/>
      <c r="J16" s="30"/>
      <c r="K16" s="30"/>
      <c r="L16" s="30"/>
      <c r="M16" s="30"/>
      <c r="N16" s="43"/>
      <c r="O16" s="43"/>
      <c r="P16" s="30"/>
    </row>
    <row r="17" spans="1:16" x14ac:dyDescent="0.25">
      <c r="A17" t="s">
        <v>126</v>
      </c>
      <c r="B17" s="10" t="s">
        <v>43</v>
      </c>
      <c r="C17" s="10">
        <v>62</v>
      </c>
      <c r="D17" s="10" t="s">
        <v>48</v>
      </c>
      <c r="E17" s="30"/>
      <c r="F17" s="30"/>
      <c r="G17" s="30"/>
      <c r="H17" s="30"/>
      <c r="I17" s="30"/>
      <c r="J17" s="30"/>
      <c r="K17" s="30"/>
      <c r="L17" s="30"/>
      <c r="M17" s="30"/>
      <c r="N17" s="43"/>
      <c r="O17" s="43"/>
      <c r="P17" s="30"/>
    </row>
    <row r="18" spans="1:16" x14ac:dyDescent="0.25">
      <c r="A18" t="s">
        <v>127</v>
      </c>
      <c r="B18" s="10" t="s">
        <v>43</v>
      </c>
      <c r="C18" s="10">
        <v>67</v>
      </c>
      <c r="D18" s="33" t="s">
        <v>49</v>
      </c>
      <c r="E18" s="42"/>
      <c r="F18" s="30"/>
      <c r="G18" s="30"/>
      <c r="H18" s="30"/>
      <c r="I18" s="30"/>
      <c r="J18" s="30"/>
      <c r="K18" s="30"/>
      <c r="L18" s="30"/>
      <c r="M18" s="30"/>
      <c r="N18" s="43"/>
      <c r="O18" s="43"/>
      <c r="P18" s="30"/>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5"/>
  <sheetViews>
    <sheetView workbookViewId="0">
      <selection activeCell="D47" sqref="D47:H52"/>
    </sheetView>
  </sheetViews>
  <sheetFormatPr defaultRowHeight="15" x14ac:dyDescent="0.25"/>
  <cols>
    <col min="2" max="2" width="10.5703125" bestFit="1" customWidth="1"/>
    <col min="3" max="3" width="10.5703125" customWidth="1"/>
    <col min="4" max="5" width="13.7109375" bestFit="1" customWidth="1"/>
    <col min="6" max="7" width="12.5703125" bestFit="1" customWidth="1"/>
    <col min="8" max="8" width="13.7109375" bestFit="1" customWidth="1"/>
    <col min="9" max="9" width="11.5703125" bestFit="1" customWidth="1"/>
    <col min="10" max="11" width="10.7109375" bestFit="1" customWidth="1"/>
    <col min="12" max="12" width="11.7109375" bestFit="1" customWidth="1"/>
    <col min="13" max="13" width="15.42578125" bestFit="1" customWidth="1"/>
    <col min="14" max="14" width="9.28515625" bestFit="1" customWidth="1"/>
  </cols>
  <sheetData>
    <row r="1" spans="1:15" x14ac:dyDescent="0.25">
      <c r="A1" s="1" t="s">
        <v>0</v>
      </c>
    </row>
    <row r="2" spans="1:15" x14ac:dyDescent="0.25">
      <c r="C2" t="s">
        <v>336</v>
      </c>
      <c r="D2" s="52" t="s">
        <v>336</v>
      </c>
      <c r="E2" t="s">
        <v>393</v>
      </c>
      <c r="F2" s="52" t="s">
        <v>393</v>
      </c>
      <c r="G2" s="67" t="s">
        <v>249</v>
      </c>
      <c r="H2" s="52" t="s">
        <v>249</v>
      </c>
      <c r="I2" t="s">
        <v>394</v>
      </c>
      <c r="J2" s="52" t="s">
        <v>394</v>
      </c>
      <c r="K2" t="s">
        <v>395</v>
      </c>
      <c r="L2" s="52" t="s">
        <v>395</v>
      </c>
      <c r="M2" t="s">
        <v>396</v>
      </c>
      <c r="N2" s="52" t="s">
        <v>396</v>
      </c>
    </row>
    <row r="3" spans="1:15" x14ac:dyDescent="0.25">
      <c r="B3" t="s">
        <v>333</v>
      </c>
      <c r="C3" s="30"/>
      <c r="D3" s="52"/>
      <c r="E3" s="30"/>
      <c r="F3" s="52"/>
      <c r="G3" s="30"/>
      <c r="H3" s="52"/>
      <c r="I3" s="30"/>
      <c r="J3" s="52"/>
      <c r="K3" s="30"/>
      <c r="L3" s="52"/>
      <c r="M3" s="30"/>
      <c r="N3" s="52"/>
      <c r="O3" s="30"/>
    </row>
    <row r="4" spans="1:15" x14ac:dyDescent="0.25">
      <c r="A4" s="31"/>
      <c r="B4" t="s">
        <v>385</v>
      </c>
      <c r="C4" s="30">
        <v>28691</v>
      </c>
      <c r="D4" s="52">
        <v>4.6900000000000004</v>
      </c>
      <c r="E4" s="30">
        <v>28567</v>
      </c>
      <c r="F4" s="52">
        <v>4.67</v>
      </c>
      <c r="G4" s="30">
        <v>124</v>
      </c>
      <c r="H4" s="52"/>
      <c r="I4" s="30"/>
      <c r="J4" s="52"/>
      <c r="K4" s="30"/>
      <c r="L4" s="52"/>
      <c r="M4" s="30"/>
      <c r="N4" s="52"/>
      <c r="O4" s="30"/>
    </row>
    <row r="5" spans="1:15" x14ac:dyDescent="0.25">
      <c r="A5" s="31"/>
      <c r="B5" s="30" t="s">
        <v>386</v>
      </c>
      <c r="C5" s="30">
        <v>95066</v>
      </c>
      <c r="D5" s="52">
        <v>15.53</v>
      </c>
      <c r="E5" s="30">
        <v>67880</v>
      </c>
      <c r="F5" s="52">
        <v>11.09</v>
      </c>
      <c r="G5" s="30">
        <v>21246</v>
      </c>
      <c r="H5" s="52">
        <v>3.47</v>
      </c>
      <c r="I5" s="30">
        <v>5940</v>
      </c>
      <c r="J5" s="52">
        <v>0.97</v>
      </c>
      <c r="K5" s="30"/>
      <c r="L5" s="52"/>
      <c r="M5" s="30"/>
      <c r="N5" s="52"/>
      <c r="O5" s="30"/>
    </row>
    <row r="6" spans="1:15" x14ac:dyDescent="0.25">
      <c r="A6" s="31"/>
      <c r="B6" s="30" t="s">
        <v>387</v>
      </c>
      <c r="C6" s="30">
        <v>107288</v>
      </c>
      <c r="D6" s="52">
        <v>17.52</v>
      </c>
      <c r="E6" s="30">
        <v>37616</v>
      </c>
      <c r="F6" s="52">
        <v>6.14</v>
      </c>
      <c r="G6" s="30">
        <v>28445</v>
      </c>
      <c r="H6" s="52">
        <v>4.6500000000000004</v>
      </c>
      <c r="I6" s="30">
        <v>38472</v>
      </c>
      <c r="J6" s="52">
        <v>6.28</v>
      </c>
      <c r="K6" s="30">
        <v>2755</v>
      </c>
      <c r="L6" s="52">
        <v>0.45</v>
      </c>
      <c r="M6" s="30"/>
      <c r="N6" s="52"/>
      <c r="O6" s="30"/>
    </row>
    <row r="7" spans="1:15" x14ac:dyDescent="0.25">
      <c r="A7" s="31"/>
      <c r="B7" s="30" t="s">
        <v>388</v>
      </c>
      <c r="C7" s="30">
        <v>187079</v>
      </c>
      <c r="D7" s="52">
        <v>30.55</v>
      </c>
      <c r="E7" s="30">
        <v>37403</v>
      </c>
      <c r="F7" s="52">
        <v>6.11</v>
      </c>
      <c r="G7" s="30">
        <v>36113</v>
      </c>
      <c r="H7" s="52">
        <v>5.9</v>
      </c>
      <c r="I7" s="30">
        <v>63585</v>
      </c>
      <c r="J7" s="52">
        <v>10.38</v>
      </c>
      <c r="K7" s="30">
        <v>41143</v>
      </c>
      <c r="L7" s="52">
        <v>6.72</v>
      </c>
      <c r="M7" s="30">
        <v>8835</v>
      </c>
      <c r="N7" s="52">
        <v>1.44</v>
      </c>
      <c r="O7" s="30"/>
    </row>
    <row r="8" spans="1:15" x14ac:dyDescent="0.25">
      <c r="A8" s="31"/>
      <c r="B8" s="30" t="s">
        <v>389</v>
      </c>
      <c r="C8" s="30">
        <v>162020</v>
      </c>
      <c r="D8" s="52">
        <v>26.46</v>
      </c>
      <c r="E8" s="30">
        <v>21398</v>
      </c>
      <c r="F8" s="52">
        <v>3.49</v>
      </c>
      <c r="G8" s="30">
        <v>24861</v>
      </c>
      <c r="H8" s="52">
        <v>4.0599999999999996</v>
      </c>
      <c r="I8" s="30">
        <v>54532</v>
      </c>
      <c r="J8" s="52">
        <v>8.91</v>
      </c>
      <c r="K8" s="30">
        <v>38902</v>
      </c>
      <c r="L8" s="52">
        <v>6.35</v>
      </c>
      <c r="M8" s="30">
        <v>22327</v>
      </c>
      <c r="N8" s="52">
        <v>3.65</v>
      </c>
      <c r="O8" s="30"/>
    </row>
    <row r="9" spans="1:15" x14ac:dyDescent="0.25">
      <c r="A9" s="31"/>
      <c r="B9" s="30" t="s">
        <v>390</v>
      </c>
      <c r="C9" s="30">
        <v>32150</v>
      </c>
      <c r="D9" s="52">
        <v>5.25</v>
      </c>
      <c r="E9" s="30">
        <v>4400</v>
      </c>
      <c r="F9" s="52">
        <v>0.72</v>
      </c>
      <c r="G9" s="30">
        <v>4997</v>
      </c>
      <c r="H9" s="52">
        <v>0.82</v>
      </c>
      <c r="I9" s="30">
        <v>10813</v>
      </c>
      <c r="J9" s="52">
        <v>1.77</v>
      </c>
      <c r="K9" s="30">
        <v>7362</v>
      </c>
      <c r="L9" s="52">
        <v>1.2</v>
      </c>
      <c r="M9" s="30">
        <v>4578</v>
      </c>
      <c r="N9" s="52">
        <v>0.75</v>
      </c>
      <c r="O9" s="30"/>
    </row>
    <row r="10" spans="1:15" x14ac:dyDescent="0.25">
      <c r="A10" s="31"/>
      <c r="B10" s="30" t="s">
        <v>336</v>
      </c>
      <c r="C10" s="30">
        <v>612294</v>
      </c>
      <c r="D10" s="52">
        <v>100</v>
      </c>
      <c r="E10" s="30">
        <v>197264</v>
      </c>
      <c r="F10" s="52">
        <v>32.22</v>
      </c>
      <c r="G10" s="30">
        <v>115786</v>
      </c>
      <c r="H10" s="52">
        <v>18.91</v>
      </c>
      <c r="I10" s="30">
        <v>173342</v>
      </c>
      <c r="J10" s="52">
        <v>28.31</v>
      </c>
      <c r="K10" s="30">
        <v>90162</v>
      </c>
      <c r="L10" s="52">
        <v>14.73</v>
      </c>
      <c r="M10" s="30">
        <v>35740</v>
      </c>
      <c r="N10" s="52">
        <v>5.84</v>
      </c>
      <c r="O10" s="30"/>
    </row>
    <row r="11" spans="1:15" x14ac:dyDescent="0.25">
      <c r="A11" s="31"/>
      <c r="B11" s="52" t="s">
        <v>397</v>
      </c>
      <c r="C11" s="52">
        <f>+SUM(C4:C9)</f>
        <v>612294</v>
      </c>
      <c r="D11" s="52">
        <f t="shared" ref="D11:N11" si="0">+SUM(D4:D9)</f>
        <v>100</v>
      </c>
      <c r="E11" s="52">
        <f t="shared" si="0"/>
        <v>197264</v>
      </c>
      <c r="F11" s="52">
        <f t="shared" si="0"/>
        <v>32.22</v>
      </c>
      <c r="G11" s="52">
        <f t="shared" si="0"/>
        <v>115786</v>
      </c>
      <c r="H11" s="52">
        <f t="shared" si="0"/>
        <v>18.900000000000002</v>
      </c>
      <c r="I11" s="52">
        <f t="shared" si="0"/>
        <v>173342</v>
      </c>
      <c r="J11" s="52">
        <f t="shared" si="0"/>
        <v>28.310000000000002</v>
      </c>
      <c r="K11" s="52">
        <f t="shared" si="0"/>
        <v>90162</v>
      </c>
      <c r="L11" s="52">
        <f t="shared" si="0"/>
        <v>14.719999999999999</v>
      </c>
      <c r="M11" s="52">
        <f t="shared" si="0"/>
        <v>35740</v>
      </c>
      <c r="N11" s="52">
        <f t="shared" si="0"/>
        <v>5.84</v>
      </c>
      <c r="O11" s="30"/>
    </row>
    <row r="12" spans="1:15" x14ac:dyDescent="0.25">
      <c r="A12" s="31"/>
      <c r="B12" s="30" t="s">
        <v>335</v>
      </c>
      <c r="C12" s="30"/>
      <c r="D12" s="52"/>
      <c r="E12" s="30"/>
      <c r="F12" s="52"/>
      <c r="G12" s="30"/>
      <c r="H12" s="52"/>
      <c r="I12" s="30"/>
      <c r="J12" s="52"/>
      <c r="K12" s="30"/>
      <c r="L12" s="52"/>
      <c r="M12" s="30"/>
      <c r="N12" s="52"/>
      <c r="O12" s="30"/>
    </row>
    <row r="13" spans="1:15" x14ac:dyDescent="0.25">
      <c r="A13" s="31"/>
      <c r="B13" s="30" t="s">
        <v>385</v>
      </c>
      <c r="C13" s="30">
        <v>656</v>
      </c>
      <c r="D13" s="52">
        <v>1.87</v>
      </c>
      <c r="E13" s="30">
        <v>653</v>
      </c>
      <c r="F13" s="52">
        <v>1.86</v>
      </c>
      <c r="G13" s="30">
        <v>3</v>
      </c>
      <c r="H13" s="52">
        <v>0.01</v>
      </c>
      <c r="I13" s="30"/>
      <c r="J13" s="52"/>
      <c r="K13" s="30"/>
      <c r="L13" s="52"/>
      <c r="M13" s="30"/>
      <c r="N13" s="52"/>
      <c r="O13" s="30"/>
    </row>
    <row r="14" spans="1:15" x14ac:dyDescent="0.25">
      <c r="A14" s="31"/>
      <c r="B14" s="30" t="s">
        <v>391</v>
      </c>
      <c r="C14" s="30">
        <v>8549</v>
      </c>
      <c r="D14" s="52">
        <v>24.35</v>
      </c>
      <c r="E14" s="30">
        <v>5153</v>
      </c>
      <c r="F14" s="52">
        <v>14.68</v>
      </c>
      <c r="G14" s="30">
        <v>2558</v>
      </c>
      <c r="H14" s="52">
        <v>7.29</v>
      </c>
      <c r="I14" s="30">
        <v>838</v>
      </c>
      <c r="J14" s="52">
        <v>2.39</v>
      </c>
      <c r="K14" s="30"/>
      <c r="L14" s="52"/>
      <c r="M14" s="30"/>
      <c r="N14" s="52"/>
      <c r="O14" s="30"/>
    </row>
    <row r="15" spans="1:15" x14ac:dyDescent="0.25">
      <c r="A15" s="31"/>
      <c r="B15" s="30" t="s">
        <v>392</v>
      </c>
      <c r="C15" s="30">
        <v>11145</v>
      </c>
      <c r="D15" s="52">
        <v>31.75</v>
      </c>
      <c r="E15" s="30">
        <v>1458</v>
      </c>
      <c r="F15" s="52">
        <v>4.1500000000000004</v>
      </c>
      <c r="G15" s="30">
        <v>2050</v>
      </c>
      <c r="H15" s="52">
        <v>5.84</v>
      </c>
      <c r="I15" s="30">
        <v>7025</v>
      </c>
      <c r="J15" s="52">
        <v>20.010000000000002</v>
      </c>
      <c r="K15" s="30">
        <v>612</v>
      </c>
      <c r="L15" s="52">
        <v>1.74</v>
      </c>
      <c r="M15" s="30"/>
      <c r="N15" s="52"/>
      <c r="O15" s="30"/>
    </row>
    <row r="16" spans="1:15" x14ac:dyDescent="0.25">
      <c r="A16" s="31"/>
      <c r="B16" s="30" t="s">
        <v>388</v>
      </c>
      <c r="C16" s="30">
        <v>11500</v>
      </c>
      <c r="D16" s="52">
        <v>32.76</v>
      </c>
      <c r="E16" s="30">
        <v>440</v>
      </c>
      <c r="F16" s="52">
        <v>1.25</v>
      </c>
      <c r="G16" s="30">
        <v>720</v>
      </c>
      <c r="H16" s="52">
        <v>2.0499999999999998</v>
      </c>
      <c r="I16" s="30">
        <v>3421</v>
      </c>
      <c r="J16" s="52">
        <v>9.75</v>
      </c>
      <c r="K16" s="30">
        <v>6143</v>
      </c>
      <c r="L16" s="52">
        <v>17.5</v>
      </c>
      <c r="M16" s="30">
        <v>776</v>
      </c>
      <c r="N16" s="52">
        <v>2.21</v>
      </c>
      <c r="O16" s="30"/>
    </row>
    <row r="17" spans="1:15" x14ac:dyDescent="0.25">
      <c r="A17" s="31"/>
      <c r="B17" s="30" t="s">
        <v>358</v>
      </c>
      <c r="C17" s="30">
        <v>3102</v>
      </c>
      <c r="D17" s="52">
        <v>8.84</v>
      </c>
      <c r="E17" s="30">
        <v>99</v>
      </c>
      <c r="F17" s="52">
        <v>0.28000000000000003</v>
      </c>
      <c r="G17" s="30">
        <v>169</v>
      </c>
      <c r="H17" s="52">
        <v>0.48</v>
      </c>
      <c r="I17" s="30">
        <v>326</v>
      </c>
      <c r="J17" s="52">
        <v>0.93</v>
      </c>
      <c r="K17" s="30">
        <v>932</v>
      </c>
      <c r="L17" s="52">
        <v>2.65</v>
      </c>
      <c r="M17" s="30">
        <v>1576</v>
      </c>
      <c r="N17" s="52">
        <v>4.49</v>
      </c>
      <c r="O17" s="30"/>
    </row>
    <row r="18" spans="1:15" x14ac:dyDescent="0.25">
      <c r="A18" s="31"/>
      <c r="B18" t="s">
        <v>390</v>
      </c>
      <c r="C18" s="30">
        <v>153</v>
      </c>
      <c r="D18" s="52">
        <v>0.44</v>
      </c>
      <c r="E18" s="30">
        <v>21</v>
      </c>
      <c r="F18" s="52">
        <v>0.06</v>
      </c>
      <c r="G18" s="30">
        <v>18</v>
      </c>
      <c r="H18" s="52">
        <v>0.05</v>
      </c>
      <c r="I18" s="30">
        <v>15</v>
      </c>
      <c r="J18" s="52">
        <v>0.04</v>
      </c>
      <c r="K18" s="30">
        <v>8</v>
      </c>
      <c r="L18" s="52">
        <v>0.02</v>
      </c>
      <c r="M18" s="30">
        <v>91</v>
      </c>
      <c r="N18" s="52">
        <v>0.26</v>
      </c>
      <c r="O18" s="30"/>
    </row>
    <row r="19" spans="1:15" x14ac:dyDescent="0.25">
      <c r="A19" s="31"/>
      <c r="B19" t="s">
        <v>336</v>
      </c>
      <c r="C19" s="30">
        <v>35105</v>
      </c>
      <c r="D19" s="52">
        <v>100</v>
      </c>
      <c r="E19" s="30">
        <v>7824</v>
      </c>
      <c r="F19" s="52">
        <v>22.29</v>
      </c>
      <c r="G19" s="30">
        <v>5518</v>
      </c>
      <c r="H19" s="52">
        <v>15.72</v>
      </c>
      <c r="I19" s="30">
        <v>11625</v>
      </c>
      <c r="J19" s="52">
        <v>33.11</v>
      </c>
      <c r="K19" s="30">
        <v>7695</v>
      </c>
      <c r="L19" s="52">
        <v>21.9</v>
      </c>
      <c r="M19" s="30">
        <v>2443</v>
      </c>
      <c r="N19" s="52">
        <v>6.96</v>
      </c>
      <c r="O19" s="30"/>
    </row>
    <row r="20" spans="1:15" x14ac:dyDescent="0.25">
      <c r="A20" s="31"/>
      <c r="B20" s="52" t="s">
        <v>397</v>
      </c>
      <c r="C20" s="52">
        <f>+SUM(C13:C18)</f>
        <v>35105</v>
      </c>
      <c r="D20" s="52">
        <f t="shared" ref="D20:N20" si="1">+SUM(D13:D18)</f>
        <v>100.00999999999999</v>
      </c>
      <c r="E20" s="52">
        <f t="shared" si="1"/>
        <v>7824</v>
      </c>
      <c r="F20" s="52">
        <f t="shared" si="1"/>
        <v>22.279999999999998</v>
      </c>
      <c r="G20" s="52">
        <f t="shared" si="1"/>
        <v>5518</v>
      </c>
      <c r="H20" s="52">
        <f t="shared" si="1"/>
        <v>15.720000000000002</v>
      </c>
      <c r="I20" s="52">
        <f t="shared" si="1"/>
        <v>11625</v>
      </c>
      <c r="J20" s="52">
        <f t="shared" si="1"/>
        <v>33.120000000000005</v>
      </c>
      <c r="K20" s="52">
        <f t="shared" si="1"/>
        <v>7695</v>
      </c>
      <c r="L20" s="52">
        <f t="shared" si="1"/>
        <v>21.909999999999997</v>
      </c>
      <c r="M20" s="52">
        <f t="shared" si="1"/>
        <v>2443</v>
      </c>
      <c r="N20" s="52">
        <f t="shared" si="1"/>
        <v>6.96</v>
      </c>
      <c r="O20" s="30"/>
    </row>
    <row r="22" spans="1:15" x14ac:dyDescent="0.25">
      <c r="B22" s="30"/>
      <c r="C22" s="30"/>
      <c r="D22" s="30"/>
      <c r="E22" s="30"/>
      <c r="F22" s="30"/>
      <c r="G22" s="30"/>
      <c r="H22" s="30"/>
      <c r="I22" s="30"/>
      <c r="J22" s="30"/>
      <c r="K22" s="30"/>
      <c r="L22" s="30"/>
      <c r="M22" s="30"/>
    </row>
    <row r="23" spans="1:15" x14ac:dyDescent="0.25">
      <c r="B23" s="30" t="s">
        <v>336</v>
      </c>
      <c r="C23" t="s">
        <v>336</v>
      </c>
      <c r="D23" s="52" t="s">
        <v>336</v>
      </c>
      <c r="E23" t="s">
        <v>393</v>
      </c>
      <c r="F23" s="52" t="s">
        <v>393</v>
      </c>
      <c r="G23" s="67" t="s">
        <v>249</v>
      </c>
      <c r="H23" s="52" t="s">
        <v>249</v>
      </c>
      <c r="I23" t="s">
        <v>394</v>
      </c>
      <c r="J23" s="52" t="s">
        <v>394</v>
      </c>
      <c r="K23" t="s">
        <v>395</v>
      </c>
      <c r="L23" s="52" t="s">
        <v>395</v>
      </c>
      <c r="M23" t="s">
        <v>396</v>
      </c>
      <c r="N23" s="52" t="s">
        <v>396</v>
      </c>
    </row>
    <row r="24" spans="1:15" x14ac:dyDescent="0.25">
      <c r="B24" s="30" t="s">
        <v>385</v>
      </c>
      <c r="C24" s="30">
        <f>+C4+C13</f>
        <v>29347</v>
      </c>
      <c r="D24" s="30"/>
      <c r="E24" s="30">
        <f>+E4+E13</f>
        <v>29220</v>
      </c>
      <c r="F24" s="30"/>
      <c r="G24" s="30">
        <f>+G4+G13</f>
        <v>127</v>
      </c>
      <c r="H24" s="30"/>
      <c r="I24" s="30">
        <f>+I4+I13</f>
        <v>0</v>
      </c>
      <c r="J24" s="30"/>
      <c r="K24" s="30">
        <f>+K4+K13</f>
        <v>0</v>
      </c>
      <c r="L24" s="30"/>
      <c r="M24" s="30">
        <f>+M4+M13</f>
        <v>0</v>
      </c>
    </row>
    <row r="25" spans="1:15" x14ac:dyDescent="0.25">
      <c r="B25" s="30" t="s">
        <v>391</v>
      </c>
      <c r="C25" s="30">
        <f t="shared" ref="C25:E30" si="2">+C5+C14</f>
        <v>103615</v>
      </c>
      <c r="D25" s="30"/>
      <c r="E25" s="30">
        <f t="shared" si="2"/>
        <v>73033</v>
      </c>
      <c r="F25" s="30"/>
      <c r="G25" s="30">
        <f t="shared" ref="G25" si="3">+G5+G14</f>
        <v>23804</v>
      </c>
      <c r="H25" s="30"/>
      <c r="I25" s="30">
        <f t="shared" ref="I25" si="4">+I5+I14</f>
        <v>6778</v>
      </c>
      <c r="J25" s="30"/>
      <c r="K25" s="30">
        <f t="shared" ref="K25" si="5">+K5+K14</f>
        <v>0</v>
      </c>
      <c r="L25" s="30"/>
      <c r="M25" s="30">
        <f t="shared" ref="M25:M30" si="6">+M5+M14</f>
        <v>0</v>
      </c>
    </row>
    <row r="26" spans="1:15" x14ac:dyDescent="0.25">
      <c r="B26" s="30" t="s">
        <v>392</v>
      </c>
      <c r="C26" s="30">
        <f t="shared" si="2"/>
        <v>118433</v>
      </c>
      <c r="D26" s="30"/>
      <c r="E26" s="30">
        <f t="shared" si="2"/>
        <v>39074</v>
      </c>
      <c r="F26" s="30"/>
      <c r="G26" s="30">
        <f t="shared" ref="G26" si="7">+G6+G15</f>
        <v>30495</v>
      </c>
      <c r="H26" s="30"/>
      <c r="I26" s="30">
        <f t="shared" ref="I26" si="8">+I6+I15</f>
        <v>45497</v>
      </c>
      <c r="J26" s="30"/>
      <c r="K26" s="30">
        <f t="shared" ref="K26" si="9">+K6+K15</f>
        <v>3367</v>
      </c>
      <c r="L26" s="30"/>
      <c r="M26" s="30">
        <f t="shared" si="6"/>
        <v>0</v>
      </c>
    </row>
    <row r="27" spans="1:15" x14ac:dyDescent="0.25">
      <c r="B27" s="30" t="s">
        <v>388</v>
      </c>
      <c r="C27" s="30">
        <f t="shared" si="2"/>
        <v>198579</v>
      </c>
      <c r="D27" s="30"/>
      <c r="E27" s="30">
        <f t="shared" si="2"/>
        <v>37843</v>
      </c>
      <c r="F27" s="30"/>
      <c r="G27" s="30">
        <f t="shared" ref="G27" si="10">+G7+G16</f>
        <v>36833</v>
      </c>
      <c r="H27" s="30"/>
      <c r="I27" s="30">
        <f t="shared" ref="I27" si="11">+I7+I16</f>
        <v>67006</v>
      </c>
      <c r="J27" s="30"/>
      <c r="K27" s="30">
        <f t="shared" ref="K27" si="12">+K7+K16</f>
        <v>47286</v>
      </c>
      <c r="L27" s="30"/>
      <c r="M27" s="30">
        <f t="shared" si="6"/>
        <v>9611</v>
      </c>
    </row>
    <row r="28" spans="1:15" x14ac:dyDescent="0.25">
      <c r="B28" s="30" t="s">
        <v>358</v>
      </c>
      <c r="C28" s="30">
        <f t="shared" si="2"/>
        <v>165122</v>
      </c>
      <c r="D28" s="30"/>
      <c r="E28" s="30">
        <f t="shared" si="2"/>
        <v>21497</v>
      </c>
      <c r="F28" s="30"/>
      <c r="G28" s="30">
        <f t="shared" ref="G28" si="13">+G8+G17</f>
        <v>25030</v>
      </c>
      <c r="H28" s="30"/>
      <c r="I28" s="30">
        <f t="shared" ref="I28" si="14">+I8+I17</f>
        <v>54858</v>
      </c>
      <c r="J28" s="30"/>
      <c r="K28" s="30">
        <f t="shared" ref="K28" si="15">+K8+K17</f>
        <v>39834</v>
      </c>
      <c r="L28" s="30"/>
      <c r="M28" s="30">
        <f t="shared" si="6"/>
        <v>23903</v>
      </c>
    </row>
    <row r="29" spans="1:15" x14ac:dyDescent="0.25">
      <c r="B29" t="s">
        <v>390</v>
      </c>
      <c r="C29" s="30">
        <f t="shared" si="2"/>
        <v>32303</v>
      </c>
      <c r="D29" s="30"/>
      <c r="E29" s="30">
        <f t="shared" si="2"/>
        <v>4421</v>
      </c>
      <c r="F29" s="30"/>
      <c r="G29" s="30">
        <f t="shared" ref="G29" si="16">+G9+G18</f>
        <v>5015</v>
      </c>
      <c r="H29" s="30"/>
      <c r="I29" s="30">
        <f t="shared" ref="I29" si="17">+I9+I18</f>
        <v>10828</v>
      </c>
      <c r="J29" s="30"/>
      <c r="K29" s="30">
        <f t="shared" ref="K29" si="18">+K9+K18</f>
        <v>7370</v>
      </c>
      <c r="L29" s="30"/>
      <c r="M29" s="30">
        <f t="shared" si="6"/>
        <v>4669</v>
      </c>
    </row>
    <row r="30" spans="1:15" x14ac:dyDescent="0.25">
      <c r="B30" t="s">
        <v>336</v>
      </c>
      <c r="C30" s="30">
        <f t="shared" si="2"/>
        <v>647399</v>
      </c>
      <c r="D30" s="30"/>
      <c r="E30" s="30">
        <f t="shared" si="2"/>
        <v>205088</v>
      </c>
      <c r="F30" s="30"/>
      <c r="G30" s="30">
        <f t="shared" ref="G30" si="19">+G10+G19</f>
        <v>121304</v>
      </c>
      <c r="H30" s="30"/>
      <c r="I30" s="30">
        <f t="shared" ref="I30" si="20">+I10+I19</f>
        <v>184967</v>
      </c>
      <c r="J30" s="30"/>
      <c r="K30" s="30">
        <f t="shared" ref="K30" si="21">+K10+K19</f>
        <v>97857</v>
      </c>
      <c r="L30" s="30"/>
      <c r="M30" s="30">
        <f t="shared" si="6"/>
        <v>38183</v>
      </c>
    </row>
    <row r="31" spans="1:15" x14ac:dyDescent="0.25">
      <c r="B31" s="52"/>
      <c r="C31" s="30"/>
      <c r="D31" s="30"/>
      <c r="E31" s="30"/>
      <c r="F31" s="30"/>
      <c r="G31" s="30"/>
      <c r="H31" s="30"/>
      <c r="I31" s="30"/>
      <c r="J31" s="30"/>
      <c r="K31" s="30"/>
      <c r="L31" s="30"/>
      <c r="M31" s="30"/>
    </row>
    <row r="32" spans="1:15" x14ac:dyDescent="0.25">
      <c r="B32" s="52"/>
      <c r="C32" s="30"/>
      <c r="D32" s="30"/>
      <c r="E32" s="30"/>
      <c r="F32" s="30"/>
      <c r="G32" s="30"/>
      <c r="H32" s="30"/>
      <c r="I32" s="30"/>
      <c r="J32" s="30"/>
      <c r="K32" s="30"/>
      <c r="L32" s="30"/>
      <c r="M32" s="30"/>
    </row>
    <row r="33" spans="2:13" x14ac:dyDescent="0.25">
      <c r="B33" s="7" t="s">
        <v>333</v>
      </c>
      <c r="D33" t="s">
        <v>393</v>
      </c>
      <c r="E33" t="s">
        <v>249</v>
      </c>
      <c r="F33" t="s">
        <v>394</v>
      </c>
      <c r="G33" t="s">
        <v>395</v>
      </c>
      <c r="H33" t="s">
        <v>396</v>
      </c>
      <c r="I33" t="s">
        <v>336</v>
      </c>
      <c r="K33" s="30"/>
      <c r="L33" s="30"/>
      <c r="M33" s="30"/>
    </row>
    <row r="34" spans="2:13" x14ac:dyDescent="0.25">
      <c r="B34" t="s">
        <v>40</v>
      </c>
      <c r="C34" s="79" t="s">
        <v>311</v>
      </c>
      <c r="D34" s="79">
        <v>2</v>
      </c>
      <c r="E34" s="79">
        <v>7</v>
      </c>
      <c r="F34" s="79">
        <v>14</v>
      </c>
      <c r="G34" s="79">
        <v>24</v>
      </c>
      <c r="H34" s="79">
        <v>34</v>
      </c>
      <c r="I34" s="7"/>
      <c r="J34" s="7"/>
      <c r="K34" s="30"/>
      <c r="L34" s="30"/>
      <c r="M34" s="30"/>
    </row>
    <row r="35" spans="2:13" x14ac:dyDescent="0.25">
      <c r="B35" t="s">
        <v>385</v>
      </c>
      <c r="C35" s="63">
        <v>22</v>
      </c>
      <c r="D35" s="69">
        <v>28567</v>
      </c>
      <c r="E35" s="69">
        <v>124</v>
      </c>
      <c r="F35" s="69"/>
      <c r="G35" s="69"/>
      <c r="H35" s="69"/>
      <c r="I35" s="30">
        <v>28691</v>
      </c>
      <c r="J35" s="31">
        <f>+SUM(D35:H35)</f>
        <v>28691</v>
      </c>
      <c r="K35" s="30"/>
      <c r="L35" s="30"/>
      <c r="M35" s="30"/>
    </row>
    <row r="36" spans="2:13" x14ac:dyDescent="0.25">
      <c r="B36" t="s">
        <v>391</v>
      </c>
      <c r="C36" s="63">
        <v>29</v>
      </c>
      <c r="D36" s="69">
        <v>67880</v>
      </c>
      <c r="E36" s="69">
        <v>21246</v>
      </c>
      <c r="F36" s="69">
        <v>5940</v>
      </c>
      <c r="G36" s="69"/>
      <c r="H36" s="69"/>
      <c r="I36" s="30">
        <v>95066</v>
      </c>
      <c r="J36" s="31">
        <f t="shared" ref="J36:J42" si="22">+SUM(D36:H36)</f>
        <v>95066</v>
      </c>
      <c r="K36" s="30"/>
      <c r="L36" s="30"/>
      <c r="M36" s="30"/>
    </row>
    <row r="37" spans="2:13" x14ac:dyDescent="0.25">
      <c r="B37" t="s">
        <v>392</v>
      </c>
      <c r="C37" s="63">
        <f>+C36+10</f>
        <v>39</v>
      </c>
      <c r="D37" s="69">
        <v>37616</v>
      </c>
      <c r="E37" s="69">
        <v>28445</v>
      </c>
      <c r="F37" s="69">
        <v>38472</v>
      </c>
      <c r="G37" s="69">
        <v>2755</v>
      </c>
      <c r="H37" s="69"/>
      <c r="I37" s="30">
        <v>107288</v>
      </c>
      <c r="J37" s="31">
        <f t="shared" si="22"/>
        <v>107288</v>
      </c>
      <c r="K37" s="30"/>
      <c r="L37" s="30"/>
      <c r="M37" s="30"/>
    </row>
    <row r="38" spans="2:13" x14ac:dyDescent="0.25">
      <c r="B38" t="s">
        <v>388</v>
      </c>
      <c r="C38" s="63">
        <f t="shared" ref="C38:C40" si="23">+C37+10</f>
        <v>49</v>
      </c>
      <c r="D38" s="69">
        <v>37403</v>
      </c>
      <c r="E38" s="69">
        <v>36113</v>
      </c>
      <c r="F38" s="69">
        <v>63585</v>
      </c>
      <c r="G38" s="69">
        <v>41143</v>
      </c>
      <c r="H38" s="69">
        <v>8835</v>
      </c>
      <c r="I38" s="30">
        <v>187079</v>
      </c>
      <c r="J38" s="31">
        <f t="shared" si="22"/>
        <v>187079</v>
      </c>
      <c r="K38" s="30"/>
      <c r="L38" s="30"/>
      <c r="M38" s="30"/>
    </row>
    <row r="39" spans="2:13" x14ac:dyDescent="0.25">
      <c r="B39" t="s">
        <v>358</v>
      </c>
      <c r="C39" s="63">
        <f t="shared" si="23"/>
        <v>59</v>
      </c>
      <c r="D39" s="69">
        <v>21398</v>
      </c>
      <c r="E39" s="69">
        <v>24861</v>
      </c>
      <c r="F39" s="69">
        <v>54532</v>
      </c>
      <c r="G39" s="69">
        <v>38902</v>
      </c>
      <c r="H39" s="69">
        <v>22327</v>
      </c>
      <c r="I39" s="30">
        <v>162020</v>
      </c>
      <c r="J39" s="31">
        <f t="shared" si="22"/>
        <v>162020</v>
      </c>
      <c r="K39" s="30"/>
      <c r="L39" s="30"/>
      <c r="M39" s="30"/>
    </row>
    <row r="40" spans="2:13" x14ac:dyDescent="0.25">
      <c r="B40" t="s">
        <v>390</v>
      </c>
      <c r="C40" s="63">
        <f t="shared" si="23"/>
        <v>69</v>
      </c>
      <c r="D40" s="69">
        <v>4400</v>
      </c>
      <c r="E40" s="69">
        <v>4997</v>
      </c>
      <c r="F40" s="69">
        <v>10813</v>
      </c>
      <c r="G40" s="69">
        <v>7362</v>
      </c>
      <c r="H40" s="69">
        <v>4578</v>
      </c>
      <c r="I40" s="30">
        <v>32150</v>
      </c>
      <c r="J40" s="31">
        <f t="shared" si="22"/>
        <v>32150</v>
      </c>
      <c r="K40" s="30"/>
      <c r="L40" s="30"/>
      <c r="M40" s="30"/>
    </row>
    <row r="41" spans="2:13" x14ac:dyDescent="0.25">
      <c r="B41" t="s">
        <v>336</v>
      </c>
      <c r="D41" s="30">
        <v>197264</v>
      </c>
      <c r="E41" s="30">
        <v>115786</v>
      </c>
      <c r="F41" s="30">
        <v>173342</v>
      </c>
      <c r="G41" s="30">
        <v>90162</v>
      </c>
      <c r="H41" s="30">
        <v>35740</v>
      </c>
      <c r="I41" s="30">
        <v>612294</v>
      </c>
      <c r="J41" s="31">
        <f t="shared" si="22"/>
        <v>612294</v>
      </c>
      <c r="K41" s="30"/>
      <c r="L41" s="30"/>
      <c r="M41" s="30"/>
    </row>
    <row r="42" spans="2:13" x14ac:dyDescent="0.25">
      <c r="D42" s="31">
        <f>+SUM(D35:D40)</f>
        <v>197264</v>
      </c>
      <c r="E42" s="31">
        <f t="shared" ref="E42:I42" si="24">+SUM(E35:E40)</f>
        <v>115786</v>
      </c>
      <c r="F42" s="31">
        <f t="shared" si="24"/>
        <v>173342</v>
      </c>
      <c r="G42" s="31">
        <f t="shared" si="24"/>
        <v>90162</v>
      </c>
      <c r="H42" s="31">
        <f t="shared" si="24"/>
        <v>35740</v>
      </c>
      <c r="I42" s="31">
        <f t="shared" si="24"/>
        <v>612294</v>
      </c>
      <c r="J42" s="31">
        <f t="shared" si="22"/>
        <v>612294</v>
      </c>
      <c r="K42" s="30"/>
      <c r="L42" s="30"/>
      <c r="M42" s="30"/>
    </row>
    <row r="43" spans="2:13" x14ac:dyDescent="0.25">
      <c r="B43" s="52"/>
      <c r="C43" s="30"/>
      <c r="D43" s="30"/>
      <c r="E43" s="30"/>
      <c r="F43" s="30"/>
      <c r="G43" s="30"/>
      <c r="H43" s="30"/>
      <c r="I43" s="30"/>
      <c r="J43" s="30"/>
      <c r="K43" s="30"/>
      <c r="L43" s="30"/>
      <c r="M43" s="30"/>
    </row>
    <row r="44" spans="2:13" x14ac:dyDescent="0.25">
      <c r="B44" s="52"/>
      <c r="C44" s="30"/>
      <c r="D44" s="30"/>
      <c r="E44" s="30"/>
      <c r="F44" s="30"/>
      <c r="G44" s="30"/>
      <c r="H44" s="30"/>
      <c r="I44" s="30"/>
      <c r="J44" s="30"/>
      <c r="K44" s="30"/>
      <c r="L44" s="30"/>
      <c r="M44" s="30"/>
    </row>
    <row r="45" spans="2:13" s="77" customFormat="1" x14ac:dyDescent="0.25">
      <c r="B45" s="76" t="s">
        <v>335</v>
      </c>
      <c r="D45" s="77" t="s">
        <v>393</v>
      </c>
      <c r="E45" s="77" t="s">
        <v>249</v>
      </c>
      <c r="F45" s="77" t="s">
        <v>394</v>
      </c>
      <c r="G45" s="77" t="s">
        <v>395</v>
      </c>
      <c r="H45" s="77" t="s">
        <v>396</v>
      </c>
      <c r="I45" s="77" t="s">
        <v>336</v>
      </c>
      <c r="K45" s="43"/>
      <c r="L45" s="43"/>
      <c r="M45" s="43"/>
    </row>
    <row r="46" spans="2:13" s="77" customFormat="1" x14ac:dyDescent="0.25">
      <c r="B46" s="76" t="s">
        <v>40</v>
      </c>
      <c r="C46" s="76" t="s">
        <v>311</v>
      </c>
      <c r="D46" s="76">
        <v>2</v>
      </c>
      <c r="E46" s="76">
        <v>7</v>
      </c>
      <c r="F46" s="76">
        <v>14</v>
      </c>
      <c r="G46" s="76">
        <v>24</v>
      </c>
      <c r="H46" s="76">
        <v>34</v>
      </c>
      <c r="I46" s="76"/>
      <c r="J46" s="76"/>
      <c r="K46" s="43"/>
      <c r="L46" s="43"/>
      <c r="M46" s="43"/>
    </row>
    <row r="47" spans="2:13" s="77" customFormat="1" x14ac:dyDescent="0.25">
      <c r="B47" s="77" t="s">
        <v>385</v>
      </c>
      <c r="C47" s="77">
        <v>22</v>
      </c>
      <c r="D47" s="91">
        <v>653</v>
      </c>
      <c r="E47" s="91">
        <v>3</v>
      </c>
      <c r="F47" s="91"/>
      <c r="G47" s="91"/>
      <c r="H47" s="91"/>
      <c r="I47" s="43">
        <v>656</v>
      </c>
      <c r="J47" s="78">
        <f>+SUM(D47:H47)</f>
        <v>656</v>
      </c>
      <c r="K47" s="43"/>
      <c r="L47" s="43"/>
      <c r="M47" s="43"/>
    </row>
    <row r="48" spans="2:13" s="77" customFormat="1" x14ac:dyDescent="0.25">
      <c r="B48" s="77" t="s">
        <v>391</v>
      </c>
      <c r="C48" s="77">
        <v>29</v>
      </c>
      <c r="D48" s="91">
        <v>5153</v>
      </c>
      <c r="E48" s="91">
        <v>2558</v>
      </c>
      <c r="F48" s="91">
        <v>838</v>
      </c>
      <c r="G48" s="91"/>
      <c r="H48" s="91"/>
      <c r="I48" s="43">
        <v>8549</v>
      </c>
      <c r="J48" s="78">
        <f t="shared" ref="J48:J54" si="25">+SUM(D48:H48)</f>
        <v>8549</v>
      </c>
      <c r="K48" s="43"/>
      <c r="L48" s="43"/>
      <c r="M48" s="43"/>
    </row>
    <row r="49" spans="2:13" s="77" customFormat="1" x14ac:dyDescent="0.25">
      <c r="B49" s="77" t="s">
        <v>392</v>
      </c>
      <c r="C49" s="77">
        <f>+C48+10</f>
        <v>39</v>
      </c>
      <c r="D49" s="91">
        <v>1458</v>
      </c>
      <c r="E49" s="91">
        <v>2050</v>
      </c>
      <c r="F49" s="91">
        <v>7025</v>
      </c>
      <c r="G49" s="91">
        <v>612</v>
      </c>
      <c r="H49" s="91"/>
      <c r="I49" s="43">
        <v>11145</v>
      </c>
      <c r="J49" s="78">
        <f t="shared" si="25"/>
        <v>11145</v>
      </c>
      <c r="K49" s="43"/>
      <c r="L49" s="43"/>
      <c r="M49" s="43"/>
    </row>
    <row r="50" spans="2:13" s="77" customFormat="1" x14ac:dyDescent="0.25">
      <c r="B50" s="77" t="s">
        <v>388</v>
      </c>
      <c r="C50" s="77">
        <f t="shared" ref="C50:C52" si="26">+C49+10</f>
        <v>49</v>
      </c>
      <c r="D50" s="91">
        <v>440</v>
      </c>
      <c r="E50" s="91">
        <v>720</v>
      </c>
      <c r="F50" s="91">
        <v>3421</v>
      </c>
      <c r="G50" s="91">
        <v>6143</v>
      </c>
      <c r="H50" s="91">
        <v>776</v>
      </c>
      <c r="I50" s="43">
        <v>11500</v>
      </c>
      <c r="J50" s="78">
        <f t="shared" si="25"/>
        <v>11500</v>
      </c>
      <c r="K50" s="43"/>
      <c r="L50" s="43"/>
      <c r="M50" s="43"/>
    </row>
    <row r="51" spans="2:13" s="77" customFormat="1" x14ac:dyDescent="0.25">
      <c r="B51" s="77" t="s">
        <v>358</v>
      </c>
      <c r="C51" s="77">
        <f t="shared" si="26"/>
        <v>59</v>
      </c>
      <c r="D51" s="91">
        <v>99</v>
      </c>
      <c r="E51" s="91">
        <v>169</v>
      </c>
      <c r="F51" s="91">
        <v>326</v>
      </c>
      <c r="G51" s="91">
        <v>932</v>
      </c>
      <c r="H51" s="91">
        <v>1576</v>
      </c>
      <c r="I51" s="43">
        <v>3102</v>
      </c>
      <c r="J51" s="78">
        <f t="shared" si="25"/>
        <v>3102</v>
      </c>
      <c r="K51" s="43"/>
      <c r="L51" s="43"/>
      <c r="M51" s="43"/>
    </row>
    <row r="52" spans="2:13" s="77" customFormat="1" x14ac:dyDescent="0.25">
      <c r="B52" s="77" t="s">
        <v>390</v>
      </c>
      <c r="C52" s="77">
        <f t="shared" si="26"/>
        <v>69</v>
      </c>
      <c r="D52" s="91">
        <v>21</v>
      </c>
      <c r="E52" s="91">
        <v>18</v>
      </c>
      <c r="F52" s="91">
        <v>15</v>
      </c>
      <c r="G52" s="91">
        <v>8</v>
      </c>
      <c r="H52" s="91">
        <v>91</v>
      </c>
      <c r="I52" s="43">
        <v>153</v>
      </c>
      <c r="J52" s="78">
        <f t="shared" si="25"/>
        <v>153</v>
      </c>
      <c r="K52" s="43"/>
      <c r="L52" s="43"/>
      <c r="M52" s="43"/>
    </row>
    <row r="53" spans="2:13" s="77" customFormat="1" x14ac:dyDescent="0.25">
      <c r="B53" s="77" t="s">
        <v>336</v>
      </c>
      <c r="D53" s="43">
        <v>7824</v>
      </c>
      <c r="E53" s="43">
        <v>5518</v>
      </c>
      <c r="F53" s="43">
        <v>11625</v>
      </c>
      <c r="G53" s="43">
        <v>7695</v>
      </c>
      <c r="H53" s="43">
        <v>2443</v>
      </c>
      <c r="I53" s="43">
        <v>35105</v>
      </c>
      <c r="J53" s="78">
        <f t="shared" si="25"/>
        <v>35105</v>
      </c>
      <c r="K53" s="43"/>
      <c r="L53" s="43"/>
      <c r="M53" s="43"/>
    </row>
    <row r="54" spans="2:13" s="77" customFormat="1" x14ac:dyDescent="0.25">
      <c r="D54" s="78">
        <f>+SUM(D47:D52)</f>
        <v>7824</v>
      </c>
      <c r="E54" s="78">
        <f t="shared" ref="E54:I54" si="27">+SUM(E47:E52)</f>
        <v>5518</v>
      </c>
      <c r="F54" s="78">
        <f t="shared" si="27"/>
        <v>11625</v>
      </c>
      <c r="G54" s="78">
        <f t="shared" si="27"/>
        <v>7695</v>
      </c>
      <c r="H54" s="78">
        <f t="shared" si="27"/>
        <v>2443</v>
      </c>
      <c r="I54" s="78">
        <f t="shared" si="27"/>
        <v>35105</v>
      </c>
      <c r="J54" s="78">
        <f t="shared" si="25"/>
        <v>35105</v>
      </c>
      <c r="K54" s="43"/>
      <c r="L54" s="43"/>
      <c r="M54" s="43"/>
    </row>
    <row r="55" spans="2:13" s="77" customFormat="1" x14ac:dyDescent="0.25">
      <c r="B55" s="58"/>
      <c r="C55" s="43"/>
      <c r="D55" s="43"/>
      <c r="E55" s="43"/>
      <c r="F55" s="43"/>
      <c r="G55" s="43"/>
      <c r="H55" s="43"/>
      <c r="I55" s="43"/>
      <c r="J55" s="43"/>
      <c r="K55" s="43"/>
      <c r="L55" s="43"/>
      <c r="M55" s="43"/>
    </row>
    <row r="56" spans="2:13" s="77" customFormat="1" x14ac:dyDescent="0.25">
      <c r="B56" s="76" t="s">
        <v>464</v>
      </c>
      <c r="D56" s="77" t="s">
        <v>393</v>
      </c>
      <c r="E56" s="77" t="s">
        <v>249</v>
      </c>
      <c r="F56" s="77" t="s">
        <v>394</v>
      </c>
      <c r="G56" s="77" t="s">
        <v>395</v>
      </c>
      <c r="H56" s="77" t="s">
        <v>396</v>
      </c>
      <c r="I56" s="77" t="s">
        <v>336</v>
      </c>
    </row>
    <row r="57" spans="2:13" s="77" customFormat="1" x14ac:dyDescent="0.25">
      <c r="B57" s="77" t="s">
        <v>40</v>
      </c>
      <c r="C57" s="77" t="s">
        <v>311</v>
      </c>
      <c r="D57" s="77">
        <v>2</v>
      </c>
      <c r="E57" s="77">
        <v>7</v>
      </c>
      <c r="F57" s="77">
        <v>14</v>
      </c>
      <c r="G57" s="77">
        <v>24</v>
      </c>
      <c r="H57" s="77">
        <v>34</v>
      </c>
    </row>
    <row r="58" spans="2:13" s="77" customFormat="1" x14ac:dyDescent="0.25">
      <c r="B58" s="77" t="s">
        <v>385</v>
      </c>
      <c r="C58" s="77">
        <v>22</v>
      </c>
      <c r="D58" s="43">
        <v>29220</v>
      </c>
      <c r="E58" s="43">
        <v>127</v>
      </c>
      <c r="F58" s="43">
        <v>0</v>
      </c>
      <c r="G58" s="43">
        <v>0</v>
      </c>
      <c r="H58" s="43">
        <v>0</v>
      </c>
      <c r="I58" s="43">
        <v>29347</v>
      </c>
      <c r="J58" s="78">
        <f>+SUM(D58:H58)</f>
        <v>29347</v>
      </c>
    </row>
    <row r="59" spans="2:13" s="77" customFormat="1" x14ac:dyDescent="0.25">
      <c r="B59" s="77" t="s">
        <v>391</v>
      </c>
      <c r="C59" s="77">
        <v>29</v>
      </c>
      <c r="D59" s="43">
        <v>73033</v>
      </c>
      <c r="E59" s="43">
        <v>23804</v>
      </c>
      <c r="F59" s="43">
        <v>6778</v>
      </c>
      <c r="G59" s="43">
        <v>0</v>
      </c>
      <c r="H59" s="43">
        <v>0</v>
      </c>
      <c r="I59" s="43">
        <v>103615</v>
      </c>
      <c r="J59" s="78">
        <f t="shared" ref="J59:J65" si="28">+SUM(D59:H59)</f>
        <v>103615</v>
      </c>
    </row>
    <row r="60" spans="2:13" s="77" customFormat="1" x14ac:dyDescent="0.25">
      <c r="B60" s="77" t="s">
        <v>392</v>
      </c>
      <c r="C60" s="77">
        <f>+C59+10</f>
        <v>39</v>
      </c>
      <c r="D60" s="43">
        <v>39074</v>
      </c>
      <c r="E60" s="43">
        <v>30495</v>
      </c>
      <c r="F60" s="43">
        <v>45497</v>
      </c>
      <c r="G60" s="43">
        <v>3367</v>
      </c>
      <c r="H60" s="43">
        <v>0</v>
      </c>
      <c r="I60" s="43">
        <v>118433</v>
      </c>
      <c r="J60" s="78">
        <f t="shared" si="28"/>
        <v>118433</v>
      </c>
    </row>
    <row r="61" spans="2:13" s="77" customFormat="1" x14ac:dyDescent="0.25">
      <c r="B61" s="77" t="s">
        <v>388</v>
      </c>
      <c r="C61" s="77">
        <f t="shared" ref="C61:C63" si="29">+C60+10</f>
        <v>49</v>
      </c>
      <c r="D61" s="43">
        <v>37843</v>
      </c>
      <c r="E61" s="43">
        <v>36833</v>
      </c>
      <c r="F61" s="43">
        <v>67006</v>
      </c>
      <c r="G61" s="43">
        <v>47286</v>
      </c>
      <c r="H61" s="43">
        <v>9611</v>
      </c>
      <c r="I61" s="43">
        <v>198579</v>
      </c>
      <c r="J61" s="78">
        <f t="shared" si="28"/>
        <v>198579</v>
      </c>
    </row>
    <row r="62" spans="2:13" s="77" customFormat="1" x14ac:dyDescent="0.25">
      <c r="B62" s="77" t="s">
        <v>358</v>
      </c>
      <c r="C62" s="77">
        <f t="shared" si="29"/>
        <v>59</v>
      </c>
      <c r="D62" s="43">
        <v>21497</v>
      </c>
      <c r="E62" s="43">
        <v>25030</v>
      </c>
      <c r="F62" s="43">
        <v>54858</v>
      </c>
      <c r="G62" s="43">
        <v>39834</v>
      </c>
      <c r="H62" s="43">
        <v>23903</v>
      </c>
      <c r="I62" s="43">
        <v>165122</v>
      </c>
      <c r="J62" s="78">
        <f t="shared" si="28"/>
        <v>165122</v>
      </c>
    </row>
    <row r="63" spans="2:13" s="77" customFormat="1" x14ac:dyDescent="0.25">
      <c r="B63" s="77" t="s">
        <v>390</v>
      </c>
      <c r="C63" s="77">
        <f t="shared" si="29"/>
        <v>69</v>
      </c>
      <c r="D63" s="43">
        <v>4421</v>
      </c>
      <c r="E63" s="43">
        <v>5015</v>
      </c>
      <c r="F63" s="43">
        <v>10828</v>
      </c>
      <c r="G63" s="43">
        <v>7370</v>
      </c>
      <c r="H63" s="43">
        <v>4669</v>
      </c>
      <c r="I63" s="43">
        <v>32303</v>
      </c>
      <c r="J63" s="78">
        <f t="shared" si="28"/>
        <v>32303</v>
      </c>
    </row>
    <row r="64" spans="2:13" s="77" customFormat="1" x14ac:dyDescent="0.25">
      <c r="B64" s="77" t="s">
        <v>336</v>
      </c>
      <c r="D64" s="43">
        <v>205088</v>
      </c>
      <c r="E64" s="43">
        <v>121304</v>
      </c>
      <c r="F64" s="43">
        <v>184967</v>
      </c>
      <c r="G64" s="43">
        <v>97857</v>
      </c>
      <c r="H64" s="43">
        <v>38183</v>
      </c>
      <c r="I64" s="43">
        <v>647399</v>
      </c>
      <c r="J64" s="78">
        <f t="shared" si="28"/>
        <v>647399</v>
      </c>
    </row>
    <row r="65" spans="4:10" s="77" customFormat="1" x14ac:dyDescent="0.25">
      <c r="D65" s="78">
        <f>+SUM(D58:D63)</f>
        <v>205088</v>
      </c>
      <c r="E65" s="78">
        <f t="shared" ref="E65:I65" si="30">+SUM(E58:E63)</f>
        <v>121304</v>
      </c>
      <c r="F65" s="78">
        <f t="shared" si="30"/>
        <v>184967</v>
      </c>
      <c r="G65" s="78">
        <f t="shared" si="30"/>
        <v>97857</v>
      </c>
      <c r="H65" s="78">
        <f t="shared" si="30"/>
        <v>38183</v>
      </c>
      <c r="I65" s="78">
        <f t="shared" si="30"/>
        <v>647399</v>
      </c>
      <c r="J65" s="78">
        <f t="shared" si="28"/>
        <v>647399</v>
      </c>
    </row>
  </sheetData>
  <sortState columnSort="1" ref="E56:M63">
    <sortCondition ref="E56:M56"/>
  </sortState>
  <hyperlinks>
    <hyperlink ref="A1" location="TOC!A1" display="TOC"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Q36"/>
  <sheetViews>
    <sheetView workbookViewId="0">
      <selection activeCell="K32" sqref="K32"/>
    </sheetView>
  </sheetViews>
  <sheetFormatPr defaultRowHeight="15" x14ac:dyDescent="0.25"/>
  <cols>
    <col min="1" max="1" width="11.42578125" style="13" customWidth="1"/>
    <col min="2" max="3" width="9.140625" style="13"/>
    <col min="4" max="5" width="11.5703125" style="13" bestFit="1"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268</v>
      </c>
      <c r="C2" s="15" t="s">
        <v>269</v>
      </c>
    </row>
    <row r="3" spans="1:6" x14ac:dyDescent="0.25">
      <c r="A3" s="14" t="s">
        <v>37</v>
      </c>
      <c r="B3" s="15" t="s">
        <v>506</v>
      </c>
      <c r="C3" s="15" t="s">
        <v>270</v>
      </c>
    </row>
    <row r="4" spans="1:6" x14ac:dyDescent="0.25">
      <c r="A4" s="14" t="s">
        <v>498</v>
      </c>
      <c r="B4" s="15" t="s">
        <v>499</v>
      </c>
      <c r="C4" s="15"/>
    </row>
    <row r="5" spans="1:6" x14ac:dyDescent="0.25">
      <c r="A5" s="14" t="s">
        <v>500</v>
      </c>
      <c r="B5" s="14" t="s">
        <v>501</v>
      </c>
      <c r="C5" s="15"/>
    </row>
    <row r="6" spans="1:6" x14ac:dyDescent="0.25">
      <c r="A6" s="14" t="s">
        <v>502</v>
      </c>
      <c r="B6" s="14" t="s">
        <v>44</v>
      </c>
      <c r="C6" s="15"/>
    </row>
    <row r="7" spans="1:6" x14ac:dyDescent="0.25">
      <c r="A7" s="15" t="s">
        <v>307</v>
      </c>
      <c r="B7" s="15" t="s">
        <v>308</v>
      </c>
      <c r="C7" s="15"/>
    </row>
    <row r="9" spans="1:6" x14ac:dyDescent="0.25">
      <c r="B9" s="16" t="s">
        <v>40</v>
      </c>
      <c r="C9" s="16" t="s">
        <v>39</v>
      </c>
      <c r="D9" s="47" t="s">
        <v>503</v>
      </c>
      <c r="E9" s="47" t="s">
        <v>504</v>
      </c>
    </row>
    <row r="10" spans="1:6" x14ac:dyDescent="0.25">
      <c r="A10" s="21" t="s">
        <v>373</v>
      </c>
      <c r="B10" s="21" t="s">
        <v>262</v>
      </c>
      <c r="C10" s="66">
        <v>38</v>
      </c>
      <c r="D10" s="106">
        <v>44</v>
      </c>
      <c r="E10" s="94">
        <v>60255.61363636364</v>
      </c>
      <c r="F10" s="34"/>
    </row>
    <row r="11" spans="1:6" x14ac:dyDescent="0.25">
      <c r="A11" s="13" t="s">
        <v>45</v>
      </c>
      <c r="B11" s="13" t="s">
        <v>45</v>
      </c>
      <c r="C11" s="66">
        <v>45</v>
      </c>
      <c r="D11" s="106">
        <v>1525</v>
      </c>
      <c r="E11" s="94">
        <v>59251.544918032785</v>
      </c>
    </row>
    <row r="12" spans="1:6" x14ac:dyDescent="0.25">
      <c r="A12" s="13" t="s">
        <v>374</v>
      </c>
      <c r="B12" s="13" t="s">
        <v>374</v>
      </c>
      <c r="C12" s="66">
        <v>55</v>
      </c>
      <c r="D12" s="106">
        <v>6911</v>
      </c>
      <c r="E12" s="94">
        <v>60153.290551295038</v>
      </c>
    </row>
    <row r="13" spans="1:6" x14ac:dyDescent="0.25">
      <c r="A13" s="13" t="s">
        <v>375</v>
      </c>
      <c r="B13" s="13" t="s">
        <v>375</v>
      </c>
      <c r="C13" s="66">
        <v>65</v>
      </c>
      <c r="D13" s="106">
        <v>10978</v>
      </c>
      <c r="E13" s="94">
        <v>57624.080160320642</v>
      </c>
    </row>
    <row r="14" spans="1:6" x14ac:dyDescent="0.25">
      <c r="A14" s="13" t="s">
        <v>376</v>
      </c>
      <c r="B14" s="21" t="s">
        <v>505</v>
      </c>
      <c r="C14" s="66">
        <v>72</v>
      </c>
      <c r="D14" s="106">
        <v>12315</v>
      </c>
      <c r="E14" s="94">
        <v>39985.153471376369</v>
      </c>
    </row>
    <row r="15" spans="1:6" x14ac:dyDescent="0.25">
      <c r="C15" s="66"/>
      <c r="D15" s="30"/>
      <c r="E15" s="66"/>
    </row>
    <row r="16" spans="1:6" x14ac:dyDescent="0.25">
      <c r="C16" s="66"/>
      <c r="D16" s="30"/>
      <c r="E16" s="66"/>
    </row>
    <row r="17" spans="2:17" x14ac:dyDescent="0.25">
      <c r="B17" s="21"/>
      <c r="C17" s="66"/>
      <c r="D17" s="30"/>
      <c r="E17" s="66"/>
    </row>
    <row r="18" spans="2:17" x14ac:dyDescent="0.25">
      <c r="B18" s="18"/>
      <c r="C18" s="66"/>
      <c r="D18" s="66"/>
      <c r="E18" s="66"/>
    </row>
    <row r="19" spans="2:17" x14ac:dyDescent="0.25">
      <c r="B19" s="18"/>
      <c r="C19" s="66"/>
      <c r="D19" s="66"/>
      <c r="E19" s="66"/>
    </row>
    <row r="20" spans="2:17" x14ac:dyDescent="0.25">
      <c r="B20" s="18"/>
      <c r="C20" s="18"/>
      <c r="E20" s="19"/>
    </row>
    <row r="26" spans="2:17" x14ac:dyDescent="0.25">
      <c r="H26"/>
      <c r="I26"/>
      <c r="J26"/>
      <c r="K26"/>
      <c r="L26"/>
      <c r="N26" s="16"/>
      <c r="O26" s="16"/>
      <c r="P26" s="16"/>
      <c r="Q26" s="16"/>
    </row>
    <row r="27" spans="2:17" x14ac:dyDescent="0.25">
      <c r="H27"/>
      <c r="I27"/>
      <c r="J27"/>
      <c r="K27" s="30"/>
      <c r="L27" s="30"/>
      <c r="N27" s="21"/>
      <c r="P27" s="30"/>
      <c r="Q27" s="35"/>
    </row>
    <row r="28" spans="2:17" x14ac:dyDescent="0.25">
      <c r="H28"/>
      <c r="I28"/>
      <c r="J28"/>
      <c r="K28" s="30"/>
      <c r="L28" s="30"/>
      <c r="P28" s="30"/>
      <c r="Q28" s="35"/>
    </row>
    <row r="29" spans="2:17" x14ac:dyDescent="0.25">
      <c r="H29"/>
      <c r="I29"/>
      <c r="J29"/>
      <c r="K29" s="30"/>
      <c r="L29" s="30"/>
      <c r="P29" s="30"/>
      <c r="Q29" s="35"/>
    </row>
    <row r="30" spans="2:17" x14ac:dyDescent="0.25">
      <c r="H30"/>
      <c r="I30"/>
      <c r="J30"/>
      <c r="K30" s="30"/>
      <c r="L30" s="30"/>
      <c r="P30" s="30"/>
      <c r="Q30" s="35"/>
    </row>
    <row r="31" spans="2:17" x14ac:dyDescent="0.25">
      <c r="H31"/>
      <c r="I31"/>
      <c r="J31"/>
      <c r="K31" s="30"/>
      <c r="L31" s="30"/>
      <c r="P31" s="30"/>
      <c r="Q31" s="35"/>
    </row>
    <row r="32" spans="2:17" x14ac:dyDescent="0.25">
      <c r="H32"/>
      <c r="I32"/>
      <c r="J32"/>
      <c r="K32" s="30"/>
      <c r="L32" s="30"/>
      <c r="P32" s="30"/>
      <c r="Q32" s="35"/>
    </row>
    <row r="33" spans="8:17" x14ac:dyDescent="0.25">
      <c r="H33"/>
      <c r="I33"/>
      <c r="J33"/>
      <c r="K33" s="30"/>
      <c r="L33" s="30"/>
      <c r="P33" s="30"/>
      <c r="Q33" s="35"/>
    </row>
    <row r="34" spans="8:17" x14ac:dyDescent="0.25">
      <c r="H34"/>
      <c r="I34"/>
      <c r="J34"/>
      <c r="K34" s="30"/>
      <c r="L34" s="30"/>
      <c r="N34" s="21"/>
      <c r="P34" s="30"/>
      <c r="Q34" s="35"/>
    </row>
    <row r="35" spans="8:17" x14ac:dyDescent="0.25">
      <c r="H35"/>
      <c r="I35"/>
      <c r="J35"/>
      <c r="K35" s="30"/>
      <c r="L35" s="30"/>
    </row>
    <row r="36" spans="8:17" x14ac:dyDescent="0.25">
      <c r="H36"/>
      <c r="I36"/>
      <c r="J36"/>
      <c r="K36" s="31"/>
      <c r="L36" s="31"/>
    </row>
  </sheetData>
  <hyperlinks>
    <hyperlink ref="A1" location="TOC!A1" display="TOC"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7"/>
  <sheetViews>
    <sheetView workbookViewId="0">
      <selection activeCell="C58" sqref="C58:F62"/>
    </sheetView>
  </sheetViews>
  <sheetFormatPr defaultRowHeight="15" x14ac:dyDescent="0.25"/>
  <cols>
    <col min="4" max="4" width="10.5703125" bestFit="1" customWidth="1"/>
    <col min="5" max="5" width="13.28515625" bestFit="1" customWidth="1"/>
    <col min="7" max="7" width="16.85546875" bestFit="1" customWidth="1"/>
    <col min="19" max="23" width="14.28515625" style="43" bestFit="1" customWidth="1"/>
  </cols>
  <sheetData>
    <row r="1" spans="1:23" x14ac:dyDescent="0.25">
      <c r="A1" s="1" t="s">
        <v>0</v>
      </c>
    </row>
    <row r="2" spans="1:23" x14ac:dyDescent="0.25">
      <c r="A2" t="s">
        <v>346</v>
      </c>
    </row>
    <row r="3" spans="1:23" x14ac:dyDescent="0.25">
      <c r="A3" t="s">
        <v>368</v>
      </c>
      <c r="S3" s="43" t="s">
        <v>367</v>
      </c>
      <c r="T3" s="43" t="s">
        <v>367</v>
      </c>
      <c r="U3" s="43" t="s">
        <v>367</v>
      </c>
      <c r="V3" s="43" t="s">
        <v>367</v>
      </c>
      <c r="W3" s="43" t="s">
        <v>367</v>
      </c>
    </row>
    <row r="4" spans="1:23" x14ac:dyDescent="0.25">
      <c r="A4" t="s">
        <v>372</v>
      </c>
    </row>
    <row r="5" spans="1:23" x14ac:dyDescent="0.25">
      <c r="A5" t="s">
        <v>379</v>
      </c>
    </row>
    <row r="7" spans="1:23" s="59" customFormat="1" x14ac:dyDescent="0.25">
      <c r="A7" s="59" t="s">
        <v>353</v>
      </c>
      <c r="B7" s="59" t="s">
        <v>347</v>
      </c>
      <c r="C7" s="59" t="s">
        <v>348</v>
      </c>
      <c r="D7" s="60" t="s">
        <v>355</v>
      </c>
      <c r="E7" s="60" t="s">
        <v>356</v>
      </c>
      <c r="F7" s="59" t="s">
        <v>357</v>
      </c>
      <c r="G7" s="60" t="s">
        <v>355</v>
      </c>
      <c r="H7" s="60" t="s">
        <v>356</v>
      </c>
      <c r="I7" s="59" t="s">
        <v>357</v>
      </c>
      <c r="J7" s="60" t="s">
        <v>355</v>
      </c>
      <c r="K7" s="60" t="s">
        <v>356</v>
      </c>
      <c r="L7" s="59" t="s">
        <v>357</v>
      </c>
      <c r="M7" s="60" t="s">
        <v>355</v>
      </c>
      <c r="N7" s="60" t="s">
        <v>356</v>
      </c>
      <c r="O7" s="59" t="s">
        <v>357</v>
      </c>
      <c r="P7" s="60" t="s">
        <v>355</v>
      </c>
      <c r="Q7" s="60" t="s">
        <v>356</v>
      </c>
      <c r="R7" s="59" t="s">
        <v>357</v>
      </c>
      <c r="S7" s="60" t="s">
        <v>366</v>
      </c>
      <c r="T7" s="60" t="s">
        <v>366</v>
      </c>
      <c r="U7" s="60" t="s">
        <v>366</v>
      </c>
      <c r="V7" s="60" t="s">
        <v>366</v>
      </c>
      <c r="W7" s="60" t="s">
        <v>366</v>
      </c>
    </row>
    <row r="8" spans="1:23" s="61" customFormat="1" x14ac:dyDescent="0.25">
      <c r="D8" s="61" t="s">
        <v>354</v>
      </c>
      <c r="E8" s="61" t="s">
        <v>354</v>
      </c>
      <c r="F8" s="61" t="s">
        <v>354</v>
      </c>
      <c r="G8" s="61" t="s">
        <v>358</v>
      </c>
      <c r="H8" s="61" t="s">
        <v>358</v>
      </c>
      <c r="I8" s="61" t="s">
        <v>358</v>
      </c>
      <c r="J8" s="61" t="s">
        <v>359</v>
      </c>
      <c r="K8" s="61" t="s">
        <v>359</v>
      </c>
      <c r="L8" s="61" t="s">
        <v>359</v>
      </c>
      <c r="M8" s="61" t="s">
        <v>360</v>
      </c>
      <c r="N8" s="61" t="s">
        <v>360</v>
      </c>
      <c r="O8" s="61" t="s">
        <v>360</v>
      </c>
      <c r="P8" s="61" t="s">
        <v>361</v>
      </c>
      <c r="Q8" s="61" t="s">
        <v>361</v>
      </c>
      <c r="R8" s="61" t="s">
        <v>361</v>
      </c>
      <c r="S8" s="62" t="s">
        <v>354</v>
      </c>
      <c r="T8" s="62" t="s">
        <v>358</v>
      </c>
      <c r="U8" s="62" t="s">
        <v>359</v>
      </c>
      <c r="V8" s="62" t="s">
        <v>360</v>
      </c>
      <c r="W8" s="62" t="s">
        <v>361</v>
      </c>
    </row>
    <row r="9" spans="1:23" x14ac:dyDescent="0.25">
      <c r="A9" t="s">
        <v>362</v>
      </c>
      <c r="B9" t="s">
        <v>333</v>
      </c>
      <c r="C9" t="s">
        <v>349</v>
      </c>
      <c r="D9" s="30">
        <v>1530</v>
      </c>
      <c r="E9" s="57">
        <v>83749</v>
      </c>
      <c r="F9" s="57">
        <v>41566</v>
      </c>
      <c r="G9" s="57">
        <v>32794</v>
      </c>
      <c r="H9" s="57">
        <v>65013</v>
      </c>
      <c r="I9" s="57">
        <v>35562</v>
      </c>
      <c r="J9" s="57">
        <v>61539</v>
      </c>
      <c r="K9" s="57">
        <v>56838</v>
      </c>
      <c r="L9" s="57">
        <v>32755</v>
      </c>
      <c r="M9" s="57">
        <v>30484</v>
      </c>
      <c r="N9" s="57">
        <v>44407</v>
      </c>
      <c r="O9" s="57">
        <v>25525</v>
      </c>
      <c r="P9" s="57">
        <v>14421</v>
      </c>
      <c r="Q9" s="57">
        <v>32135</v>
      </c>
      <c r="R9" s="57">
        <v>19670</v>
      </c>
      <c r="S9" s="43">
        <f>+D9*F9</f>
        <v>63595980</v>
      </c>
      <c r="T9" s="43">
        <f>+G9*I9</f>
        <v>1166220228</v>
      </c>
      <c r="U9" s="43">
        <f>+J9*L9</f>
        <v>2015709945</v>
      </c>
      <c r="V9" s="43">
        <f>+M9*O9</f>
        <v>778104100</v>
      </c>
      <c r="W9" s="43">
        <f>+P9*R9</f>
        <v>283661070</v>
      </c>
    </row>
    <row r="10" spans="1:23" x14ac:dyDescent="0.25">
      <c r="A10" t="s">
        <v>362</v>
      </c>
      <c r="B10" t="s">
        <v>333</v>
      </c>
      <c r="C10" t="s">
        <v>350</v>
      </c>
      <c r="D10">
        <v>734</v>
      </c>
      <c r="E10" s="57">
        <v>89525</v>
      </c>
      <c r="F10" s="57">
        <v>45825</v>
      </c>
      <c r="G10" s="57">
        <v>15151</v>
      </c>
      <c r="H10" s="57">
        <v>56261</v>
      </c>
      <c r="I10" s="57">
        <v>28319</v>
      </c>
      <c r="J10" s="57">
        <v>28574</v>
      </c>
      <c r="K10" s="57">
        <v>49587</v>
      </c>
      <c r="L10" s="57">
        <v>25483</v>
      </c>
      <c r="M10" s="57">
        <v>14767</v>
      </c>
      <c r="N10" s="57">
        <v>38073</v>
      </c>
      <c r="O10" s="57">
        <v>19319</v>
      </c>
      <c r="P10" s="57">
        <v>7430</v>
      </c>
      <c r="Q10" s="57">
        <v>26797</v>
      </c>
      <c r="R10" s="57">
        <v>14305</v>
      </c>
      <c r="S10" s="43">
        <f t="shared" ref="S10:S41" si="0">+D10*F10</f>
        <v>33635550</v>
      </c>
      <c r="T10" s="43">
        <f t="shared" ref="T10:T41" si="1">+G10*I10</f>
        <v>429061169</v>
      </c>
      <c r="U10" s="43">
        <f t="shared" ref="U10:U41" si="2">+J10*L10</f>
        <v>728151242</v>
      </c>
      <c r="V10" s="43">
        <f t="shared" ref="V10:V41" si="3">+M10*O10</f>
        <v>285283673</v>
      </c>
      <c r="W10" s="43">
        <f t="shared" ref="W10:W41" si="4">+P10*R10</f>
        <v>106286150</v>
      </c>
    </row>
    <row r="11" spans="1:23" x14ac:dyDescent="0.25">
      <c r="A11" t="s">
        <v>362</v>
      </c>
      <c r="B11" t="s">
        <v>333</v>
      </c>
      <c r="C11" t="s">
        <v>351</v>
      </c>
      <c r="G11" s="57">
        <v>2418</v>
      </c>
      <c r="H11" s="57">
        <v>51791</v>
      </c>
      <c r="I11" s="57">
        <v>27127</v>
      </c>
      <c r="J11" s="57">
        <v>4682</v>
      </c>
      <c r="K11" s="57">
        <v>45829</v>
      </c>
      <c r="L11" s="57">
        <v>24408</v>
      </c>
      <c r="M11" s="57">
        <v>2516</v>
      </c>
      <c r="N11" s="57">
        <v>33808</v>
      </c>
      <c r="O11" s="57">
        <v>18345</v>
      </c>
      <c r="P11" s="57">
        <v>1469</v>
      </c>
      <c r="Q11" s="57">
        <v>23551</v>
      </c>
      <c r="R11" s="57">
        <v>13843</v>
      </c>
      <c r="S11" s="43">
        <f t="shared" si="0"/>
        <v>0</v>
      </c>
      <c r="T11" s="43">
        <f t="shared" si="1"/>
        <v>65593086</v>
      </c>
      <c r="U11" s="43">
        <f t="shared" si="2"/>
        <v>114278256</v>
      </c>
      <c r="V11" s="43">
        <f t="shared" si="3"/>
        <v>46156020</v>
      </c>
      <c r="W11" s="43">
        <f t="shared" si="4"/>
        <v>20335367</v>
      </c>
    </row>
    <row r="12" spans="1:23" x14ac:dyDescent="0.25">
      <c r="A12" t="s">
        <v>362</v>
      </c>
      <c r="B12" t="s">
        <v>333</v>
      </c>
      <c r="C12" t="s">
        <v>352</v>
      </c>
      <c r="G12" s="57">
        <v>4224</v>
      </c>
      <c r="H12" s="57">
        <v>58720</v>
      </c>
      <c r="I12" s="57">
        <v>32053</v>
      </c>
      <c r="J12" s="57">
        <v>8218</v>
      </c>
      <c r="K12" s="57">
        <v>47937</v>
      </c>
      <c r="L12" s="57">
        <v>24622</v>
      </c>
      <c r="M12" s="57">
        <v>5039</v>
      </c>
      <c r="N12" s="57">
        <v>36069</v>
      </c>
      <c r="O12" s="57">
        <v>17929</v>
      </c>
      <c r="P12" s="57">
        <v>2178</v>
      </c>
      <c r="Q12" s="57">
        <v>26130</v>
      </c>
      <c r="R12" s="57">
        <v>13664</v>
      </c>
      <c r="S12" s="43">
        <f t="shared" si="0"/>
        <v>0</v>
      </c>
      <c r="T12" s="43">
        <f t="shared" si="1"/>
        <v>135391872</v>
      </c>
      <c r="U12" s="43">
        <f t="shared" si="2"/>
        <v>202343596</v>
      </c>
      <c r="V12" s="43">
        <f t="shared" si="3"/>
        <v>90344231</v>
      </c>
      <c r="W12" s="43">
        <f t="shared" si="4"/>
        <v>29760192</v>
      </c>
    </row>
    <row r="13" spans="1:23" x14ac:dyDescent="0.25">
      <c r="A13" t="s">
        <v>362</v>
      </c>
      <c r="B13" t="s">
        <v>333</v>
      </c>
      <c r="C13" t="s">
        <v>363</v>
      </c>
      <c r="D13" s="30"/>
      <c r="E13" s="30"/>
      <c r="G13" s="57">
        <v>1202</v>
      </c>
      <c r="H13" s="57">
        <v>55109</v>
      </c>
      <c r="I13" s="57">
        <v>28623</v>
      </c>
      <c r="J13" s="57">
        <v>2424</v>
      </c>
      <c r="K13" s="57">
        <v>47823</v>
      </c>
      <c r="L13" s="57">
        <v>24226</v>
      </c>
      <c r="M13" s="57">
        <v>1531</v>
      </c>
      <c r="N13" s="57">
        <v>35409</v>
      </c>
      <c r="O13" s="57">
        <v>18021</v>
      </c>
      <c r="P13">
        <v>782</v>
      </c>
      <c r="Q13" s="57">
        <v>23282</v>
      </c>
      <c r="R13" s="57">
        <v>12588</v>
      </c>
      <c r="S13" s="43">
        <f t="shared" si="0"/>
        <v>0</v>
      </c>
      <c r="T13" s="43">
        <f t="shared" si="1"/>
        <v>34404846</v>
      </c>
      <c r="U13" s="43">
        <f t="shared" si="2"/>
        <v>58723824</v>
      </c>
      <c r="V13" s="43">
        <f t="shared" si="3"/>
        <v>27590151</v>
      </c>
      <c r="W13" s="43">
        <f t="shared" si="4"/>
        <v>9843816</v>
      </c>
    </row>
    <row r="14" spans="1:23" x14ac:dyDescent="0.25">
      <c r="A14" t="s">
        <v>362</v>
      </c>
      <c r="B14" t="s">
        <v>333</v>
      </c>
      <c r="C14" t="s">
        <v>364</v>
      </c>
      <c r="D14" s="30"/>
      <c r="E14" s="30"/>
      <c r="G14" s="57">
        <v>10051</v>
      </c>
      <c r="H14" s="57">
        <v>67404</v>
      </c>
      <c r="I14" s="57">
        <v>31917</v>
      </c>
      <c r="J14" s="57">
        <v>18118</v>
      </c>
      <c r="K14" s="57">
        <v>58945</v>
      </c>
      <c r="L14" s="57">
        <v>28803</v>
      </c>
      <c r="M14" s="57">
        <v>8058</v>
      </c>
      <c r="N14" s="57">
        <v>47039</v>
      </c>
      <c r="O14" s="57">
        <v>23807</v>
      </c>
      <c r="P14" s="57">
        <v>3424</v>
      </c>
      <c r="Q14" s="57">
        <v>32644</v>
      </c>
      <c r="R14" s="57">
        <v>18853</v>
      </c>
      <c r="S14" s="43">
        <f t="shared" si="0"/>
        <v>0</v>
      </c>
      <c r="T14" s="43">
        <f t="shared" si="1"/>
        <v>320797767</v>
      </c>
      <c r="U14" s="43">
        <f t="shared" si="2"/>
        <v>521852754</v>
      </c>
      <c r="V14" s="43">
        <f t="shared" si="3"/>
        <v>191836806</v>
      </c>
      <c r="W14" s="43">
        <f t="shared" si="4"/>
        <v>64552672</v>
      </c>
    </row>
    <row r="15" spans="1:23" x14ac:dyDescent="0.25">
      <c r="A15" t="s">
        <v>362</v>
      </c>
      <c r="B15" t="s">
        <v>333</v>
      </c>
      <c r="C15" t="s">
        <v>365</v>
      </c>
      <c r="D15" s="30"/>
      <c r="E15" s="30"/>
      <c r="G15" s="57">
        <v>10777</v>
      </c>
      <c r="H15" s="57">
        <v>39787</v>
      </c>
      <c r="I15" s="57">
        <v>16792</v>
      </c>
      <c r="J15" s="57">
        <v>27233</v>
      </c>
      <c r="K15" s="57">
        <v>35276</v>
      </c>
      <c r="L15" s="57">
        <v>15533</v>
      </c>
      <c r="M15" s="57">
        <v>18154</v>
      </c>
      <c r="N15" s="57">
        <v>27236</v>
      </c>
      <c r="O15" s="57">
        <v>12624</v>
      </c>
      <c r="P15" s="57">
        <v>10348</v>
      </c>
      <c r="Q15" s="57">
        <v>17255</v>
      </c>
      <c r="R15" s="57">
        <v>8964</v>
      </c>
      <c r="S15" s="43">
        <f t="shared" si="0"/>
        <v>0</v>
      </c>
      <c r="T15" s="43">
        <f t="shared" si="1"/>
        <v>180967384</v>
      </c>
      <c r="U15" s="43">
        <f t="shared" si="2"/>
        <v>423010189</v>
      </c>
      <c r="V15" s="43">
        <f t="shared" si="3"/>
        <v>229176096</v>
      </c>
      <c r="W15" s="43">
        <f t="shared" si="4"/>
        <v>92759472</v>
      </c>
    </row>
    <row r="17" spans="1:23" x14ac:dyDescent="0.25">
      <c r="A17" t="s">
        <v>369</v>
      </c>
      <c r="B17" t="s">
        <v>333</v>
      </c>
      <c r="C17" t="s">
        <v>349</v>
      </c>
      <c r="D17" s="57">
        <v>1485</v>
      </c>
      <c r="E17" s="57">
        <v>50654</v>
      </c>
      <c r="F17" s="57">
        <v>23074</v>
      </c>
      <c r="G17" s="57">
        <v>4051</v>
      </c>
      <c r="H17" s="57">
        <v>44217</v>
      </c>
      <c r="I17" s="57">
        <v>19640</v>
      </c>
      <c r="J17" s="57">
        <v>3592</v>
      </c>
      <c r="K17" s="57">
        <v>35128</v>
      </c>
      <c r="L17" s="57">
        <v>17733</v>
      </c>
      <c r="M17" s="57">
        <v>1485</v>
      </c>
      <c r="N17" s="57">
        <v>26500</v>
      </c>
      <c r="O17" s="57">
        <v>15594</v>
      </c>
      <c r="P17">
        <v>425</v>
      </c>
      <c r="Q17" s="57">
        <v>17383</v>
      </c>
      <c r="R17" s="57">
        <v>12294</v>
      </c>
      <c r="S17" s="43">
        <f t="shared" si="0"/>
        <v>34264890</v>
      </c>
      <c r="T17" s="43">
        <f t="shared" si="1"/>
        <v>79561640</v>
      </c>
      <c r="U17" s="43">
        <f t="shared" si="2"/>
        <v>63696936</v>
      </c>
      <c r="V17" s="43">
        <f t="shared" si="3"/>
        <v>23157090</v>
      </c>
      <c r="W17" s="43">
        <f t="shared" si="4"/>
        <v>5224950</v>
      </c>
    </row>
    <row r="18" spans="1:23" x14ac:dyDescent="0.25">
      <c r="A18" t="s">
        <v>369</v>
      </c>
      <c r="B18" t="s">
        <v>333</v>
      </c>
      <c r="C18" t="s">
        <v>350</v>
      </c>
      <c r="D18">
        <v>715</v>
      </c>
      <c r="E18" s="57">
        <v>63180</v>
      </c>
      <c r="F18" s="57">
        <v>32541</v>
      </c>
      <c r="G18" s="57">
        <v>1477</v>
      </c>
      <c r="H18" s="57">
        <v>49405</v>
      </c>
      <c r="I18" s="57">
        <v>22999</v>
      </c>
      <c r="J18" s="57">
        <v>1138</v>
      </c>
      <c r="K18" s="57">
        <v>36629</v>
      </c>
      <c r="L18" s="57">
        <v>17839</v>
      </c>
      <c r="M18">
        <v>459</v>
      </c>
      <c r="N18" s="57">
        <v>26696</v>
      </c>
      <c r="O18" s="57">
        <v>14794</v>
      </c>
      <c r="P18">
        <v>126</v>
      </c>
      <c r="Q18" s="57">
        <v>16882</v>
      </c>
      <c r="R18" s="57">
        <v>11518</v>
      </c>
      <c r="S18" s="43">
        <f t="shared" si="0"/>
        <v>23266815</v>
      </c>
      <c r="T18" s="43">
        <f t="shared" si="1"/>
        <v>33969523</v>
      </c>
      <c r="U18" s="43">
        <f t="shared" si="2"/>
        <v>20300782</v>
      </c>
      <c r="V18" s="43">
        <f t="shared" si="3"/>
        <v>6790446</v>
      </c>
      <c r="W18" s="43">
        <f t="shared" si="4"/>
        <v>1451268</v>
      </c>
    </row>
    <row r="19" spans="1:23" x14ac:dyDescent="0.25">
      <c r="A19" t="s">
        <v>369</v>
      </c>
      <c r="B19" t="s">
        <v>333</v>
      </c>
      <c r="C19" t="s">
        <v>351</v>
      </c>
      <c r="D19">
        <v>91</v>
      </c>
      <c r="E19" s="57">
        <v>48641</v>
      </c>
      <c r="F19" s="57">
        <v>17812</v>
      </c>
      <c r="G19">
        <v>298</v>
      </c>
      <c r="H19" s="57">
        <v>39785</v>
      </c>
      <c r="I19" s="57">
        <v>15759</v>
      </c>
      <c r="J19">
        <v>268</v>
      </c>
      <c r="K19" s="57">
        <v>31967</v>
      </c>
      <c r="L19" s="57">
        <v>14475</v>
      </c>
      <c r="M19">
        <v>113</v>
      </c>
      <c r="N19" s="57">
        <v>24204</v>
      </c>
      <c r="O19" s="57">
        <v>13215</v>
      </c>
      <c r="P19">
        <v>37</v>
      </c>
      <c r="Q19" s="57">
        <v>15843</v>
      </c>
      <c r="R19" s="57">
        <v>13303</v>
      </c>
      <c r="S19" s="43">
        <f t="shared" si="0"/>
        <v>1620892</v>
      </c>
      <c r="T19" s="43">
        <f t="shared" si="1"/>
        <v>4696182</v>
      </c>
      <c r="U19" s="43">
        <f t="shared" si="2"/>
        <v>3879300</v>
      </c>
      <c r="V19" s="43">
        <f t="shared" si="3"/>
        <v>1493295</v>
      </c>
      <c r="W19" s="43">
        <f t="shared" si="4"/>
        <v>492211</v>
      </c>
    </row>
    <row r="20" spans="1:23" x14ac:dyDescent="0.25">
      <c r="A20" t="s">
        <v>369</v>
      </c>
      <c r="B20" t="s">
        <v>333</v>
      </c>
      <c r="C20" t="s">
        <v>352</v>
      </c>
      <c r="D20">
        <v>203</v>
      </c>
      <c r="E20" s="57">
        <v>54150</v>
      </c>
      <c r="F20" s="57">
        <v>20401</v>
      </c>
      <c r="G20">
        <v>456</v>
      </c>
      <c r="H20" s="57">
        <v>48138</v>
      </c>
      <c r="I20" s="57">
        <v>19492</v>
      </c>
      <c r="J20">
        <v>334</v>
      </c>
      <c r="K20" s="57">
        <v>37015</v>
      </c>
      <c r="L20" s="57">
        <v>18307</v>
      </c>
      <c r="M20">
        <v>129</v>
      </c>
      <c r="N20" s="57">
        <v>28005</v>
      </c>
      <c r="O20" s="57">
        <v>15935</v>
      </c>
      <c r="P20">
        <v>43</v>
      </c>
      <c r="Q20" s="57">
        <v>18516</v>
      </c>
      <c r="R20" s="57">
        <v>12403</v>
      </c>
      <c r="S20" s="43">
        <f t="shared" si="0"/>
        <v>4141403</v>
      </c>
      <c r="T20" s="43">
        <f t="shared" si="1"/>
        <v>8888352</v>
      </c>
      <c r="U20" s="43">
        <f t="shared" si="2"/>
        <v>6114538</v>
      </c>
      <c r="V20" s="43">
        <f t="shared" si="3"/>
        <v>2055615</v>
      </c>
      <c r="W20" s="43">
        <f t="shared" si="4"/>
        <v>533329</v>
      </c>
    </row>
    <row r="21" spans="1:23" x14ac:dyDescent="0.25">
      <c r="A21" t="s">
        <v>369</v>
      </c>
      <c r="B21" t="s">
        <v>333</v>
      </c>
      <c r="C21" t="s">
        <v>363</v>
      </c>
      <c r="D21" s="57">
        <v>54</v>
      </c>
      <c r="E21" s="57">
        <v>52456</v>
      </c>
      <c r="F21" s="57">
        <v>19213</v>
      </c>
      <c r="G21" s="57">
        <v>131</v>
      </c>
      <c r="H21" s="57">
        <v>49461</v>
      </c>
      <c r="I21" s="57">
        <v>20077</v>
      </c>
      <c r="J21" s="57">
        <v>105</v>
      </c>
      <c r="K21" s="57">
        <v>34087</v>
      </c>
      <c r="L21" s="57">
        <v>17576</v>
      </c>
      <c r="M21" s="57">
        <v>53</v>
      </c>
      <c r="N21" s="57">
        <v>24984</v>
      </c>
      <c r="O21" s="57">
        <v>16452</v>
      </c>
      <c r="P21" s="57">
        <v>11</v>
      </c>
      <c r="Q21" s="57">
        <v>24089</v>
      </c>
      <c r="R21" s="57">
        <v>17519</v>
      </c>
      <c r="S21" s="43">
        <f t="shared" si="0"/>
        <v>1037502</v>
      </c>
      <c r="T21" s="43">
        <f t="shared" si="1"/>
        <v>2630087</v>
      </c>
      <c r="U21" s="43">
        <f t="shared" si="2"/>
        <v>1845480</v>
      </c>
      <c r="V21" s="43">
        <f t="shared" si="3"/>
        <v>871956</v>
      </c>
      <c r="W21" s="43">
        <f t="shared" si="4"/>
        <v>192709</v>
      </c>
    </row>
    <row r="22" spans="1:23" x14ac:dyDescent="0.25">
      <c r="A22" t="s">
        <v>369</v>
      </c>
      <c r="B22" t="s">
        <v>333</v>
      </c>
      <c r="C22" t="s">
        <v>364</v>
      </c>
      <c r="D22" s="57">
        <v>257</v>
      </c>
      <c r="E22" s="57">
        <v>50167</v>
      </c>
      <c r="F22" s="57">
        <v>18241</v>
      </c>
      <c r="G22" s="57">
        <v>805</v>
      </c>
      <c r="H22" s="57">
        <v>48892</v>
      </c>
      <c r="I22" s="57">
        <v>18697</v>
      </c>
      <c r="J22" s="57">
        <v>573</v>
      </c>
      <c r="K22" s="57">
        <v>41091</v>
      </c>
      <c r="L22" s="57">
        <v>16255</v>
      </c>
      <c r="M22" s="57">
        <v>177</v>
      </c>
      <c r="N22" s="57">
        <v>28505</v>
      </c>
      <c r="O22" s="57">
        <v>14747</v>
      </c>
      <c r="P22" s="57">
        <v>38</v>
      </c>
      <c r="Q22" s="57">
        <v>19563</v>
      </c>
      <c r="R22" s="57">
        <v>12586</v>
      </c>
      <c r="S22" s="43">
        <f t="shared" si="0"/>
        <v>4687937</v>
      </c>
      <c r="T22" s="43">
        <f t="shared" si="1"/>
        <v>15051085</v>
      </c>
      <c r="U22" s="43">
        <f t="shared" si="2"/>
        <v>9314115</v>
      </c>
      <c r="V22" s="43">
        <f t="shared" si="3"/>
        <v>2610219</v>
      </c>
      <c r="W22" s="43">
        <f t="shared" si="4"/>
        <v>478268</v>
      </c>
    </row>
    <row r="23" spans="1:23" x14ac:dyDescent="0.25">
      <c r="A23" t="s">
        <v>369</v>
      </c>
      <c r="B23" t="s">
        <v>333</v>
      </c>
      <c r="C23" t="s">
        <v>365</v>
      </c>
      <c r="D23">
        <v>252</v>
      </c>
      <c r="E23" s="57">
        <v>41918</v>
      </c>
      <c r="F23" s="57">
        <v>15185</v>
      </c>
      <c r="G23" s="57">
        <v>978</v>
      </c>
      <c r="H23" s="57">
        <v>35260</v>
      </c>
      <c r="I23" s="57">
        <v>12917</v>
      </c>
      <c r="J23" s="57">
        <v>899</v>
      </c>
      <c r="K23" s="57">
        <v>29836</v>
      </c>
      <c r="L23" s="57">
        <v>11194</v>
      </c>
      <c r="M23" s="57">
        <v>372</v>
      </c>
      <c r="N23" s="57">
        <v>22189</v>
      </c>
      <c r="O23" s="57">
        <v>9758</v>
      </c>
      <c r="P23" s="57">
        <v>129</v>
      </c>
      <c r="Q23" s="57">
        <v>14350</v>
      </c>
      <c r="R23" s="57">
        <v>8875</v>
      </c>
      <c r="S23" s="43">
        <f t="shared" si="0"/>
        <v>3826620</v>
      </c>
      <c r="T23" s="43">
        <f t="shared" si="1"/>
        <v>12632826</v>
      </c>
      <c r="U23" s="43">
        <f t="shared" si="2"/>
        <v>10063406</v>
      </c>
      <c r="V23" s="43">
        <f t="shared" si="3"/>
        <v>3629976</v>
      </c>
      <c r="W23" s="43">
        <f t="shared" si="4"/>
        <v>1144875</v>
      </c>
    </row>
    <row r="24" spans="1:23" x14ac:dyDescent="0.25">
      <c r="E24" s="57"/>
      <c r="F24" s="57"/>
      <c r="G24" s="57"/>
      <c r="H24" s="57"/>
      <c r="I24" s="57"/>
      <c r="J24" s="57"/>
      <c r="K24" s="57"/>
      <c r="L24" s="57"/>
      <c r="M24" s="57"/>
      <c r="N24" s="57"/>
      <c r="O24" s="57"/>
      <c r="P24" s="57"/>
      <c r="Q24" s="57"/>
      <c r="R24" s="57"/>
    </row>
    <row r="25" spans="1:23" s="63" customFormat="1" x14ac:dyDescent="0.25">
      <c r="B25" s="63" t="s">
        <v>377</v>
      </c>
      <c r="D25" s="64">
        <f>+SUM(D9:D23)</f>
        <v>5321</v>
      </c>
      <c r="E25" s="65"/>
      <c r="F25" s="65"/>
      <c r="G25" s="64">
        <f>+SUM(G9:G23)</f>
        <v>84813</v>
      </c>
      <c r="H25" s="65"/>
      <c r="I25" s="65"/>
      <c r="J25" s="64">
        <f>+SUM(J9:J23)</f>
        <v>157697</v>
      </c>
      <c r="K25" s="65"/>
      <c r="L25" s="65"/>
      <c r="M25" s="64">
        <f>+SUM(M9:M23)</f>
        <v>83337</v>
      </c>
      <c r="N25" s="65"/>
      <c r="O25" s="65"/>
      <c r="P25" s="64">
        <f>+SUM(P9:P23)</f>
        <v>40861</v>
      </c>
      <c r="Q25" s="65"/>
      <c r="R25" s="65"/>
      <c r="S25" s="64">
        <f>+SUM(S9:S23)</f>
        <v>170077589</v>
      </c>
      <c r="T25" s="64">
        <f t="shared" ref="T25:W25" si="5">+SUM(T9:T23)</f>
        <v>2489866047</v>
      </c>
      <c r="U25" s="64">
        <f t="shared" si="5"/>
        <v>4179284363</v>
      </c>
      <c r="V25" s="64">
        <f t="shared" si="5"/>
        <v>1689099674</v>
      </c>
      <c r="W25" s="64">
        <f t="shared" si="5"/>
        <v>616716349</v>
      </c>
    </row>
    <row r="26" spans="1:23" x14ac:dyDescent="0.25">
      <c r="E26" s="57"/>
      <c r="F26" s="57"/>
      <c r="G26" s="57"/>
      <c r="H26" s="57"/>
      <c r="I26" s="57"/>
      <c r="J26" s="57"/>
      <c r="K26" s="57"/>
      <c r="L26" s="57"/>
      <c r="M26" s="57"/>
      <c r="N26" s="57"/>
      <c r="O26" s="57"/>
      <c r="P26" s="57"/>
      <c r="Q26" s="57"/>
      <c r="R26" s="57"/>
    </row>
    <row r="27" spans="1:23" s="61" customFormat="1" x14ac:dyDescent="0.25">
      <c r="D27" s="62" t="s">
        <v>373</v>
      </c>
      <c r="E27" s="62" t="s">
        <v>373</v>
      </c>
      <c r="F27" s="62" t="s">
        <v>373</v>
      </c>
      <c r="G27" s="62" t="s">
        <v>45</v>
      </c>
      <c r="H27" s="62" t="s">
        <v>45</v>
      </c>
      <c r="I27" s="62" t="s">
        <v>45</v>
      </c>
      <c r="J27" s="62" t="s">
        <v>374</v>
      </c>
      <c r="K27" s="62" t="s">
        <v>374</v>
      </c>
      <c r="L27" s="62" t="s">
        <v>374</v>
      </c>
      <c r="M27" s="62" t="s">
        <v>375</v>
      </c>
      <c r="N27" s="62" t="s">
        <v>375</v>
      </c>
      <c r="O27" s="62" t="s">
        <v>375</v>
      </c>
      <c r="P27" s="61" t="s">
        <v>376</v>
      </c>
      <c r="Q27" s="61" t="s">
        <v>376</v>
      </c>
      <c r="R27" s="61" t="s">
        <v>376</v>
      </c>
      <c r="S27" s="62" t="s">
        <v>373</v>
      </c>
      <c r="T27" s="62" t="s">
        <v>45</v>
      </c>
      <c r="U27" s="62" t="s">
        <v>374</v>
      </c>
      <c r="V27" s="62" t="s">
        <v>375</v>
      </c>
      <c r="W27" s="61" t="s">
        <v>376</v>
      </c>
    </row>
    <row r="28" spans="1:23" x14ac:dyDescent="0.25">
      <c r="A28" t="s">
        <v>362</v>
      </c>
      <c r="B28" t="s">
        <v>335</v>
      </c>
      <c r="C28" t="s">
        <v>349</v>
      </c>
      <c r="D28" s="31"/>
      <c r="E28" s="31"/>
      <c r="G28">
        <v>131</v>
      </c>
      <c r="H28" s="57">
        <v>126397</v>
      </c>
      <c r="I28" s="57">
        <v>68201</v>
      </c>
      <c r="J28" s="57">
        <v>1024</v>
      </c>
      <c r="K28" s="57">
        <v>117231</v>
      </c>
      <c r="L28" s="57">
        <v>70017</v>
      </c>
      <c r="M28" s="57">
        <v>1144</v>
      </c>
      <c r="N28" s="57">
        <v>92420</v>
      </c>
      <c r="O28" s="57">
        <v>59524</v>
      </c>
      <c r="P28" s="57">
        <v>1877</v>
      </c>
      <c r="Q28" s="57">
        <v>44779</v>
      </c>
      <c r="R28" s="57">
        <v>33812</v>
      </c>
      <c r="S28" s="43">
        <f t="shared" ref="S28:S33" si="6">+D28*F28</f>
        <v>0</v>
      </c>
      <c r="T28" s="43">
        <f t="shared" ref="T28:T33" si="7">+G28*I28</f>
        <v>8934331</v>
      </c>
      <c r="U28" s="43">
        <f t="shared" ref="U28:U33" si="8">+J28*L28</f>
        <v>71697408</v>
      </c>
      <c r="V28" s="43">
        <f t="shared" ref="V28:V33" si="9">+M28*O28</f>
        <v>68095456</v>
      </c>
      <c r="W28" s="43">
        <f t="shared" ref="W28:W33" si="10">+P28*R28</f>
        <v>63465124</v>
      </c>
    </row>
    <row r="29" spans="1:23" x14ac:dyDescent="0.25">
      <c r="A29" t="s">
        <v>362</v>
      </c>
      <c r="B29" t="s">
        <v>335</v>
      </c>
      <c r="C29" t="s">
        <v>350</v>
      </c>
      <c r="D29" s="31"/>
      <c r="E29" s="31"/>
      <c r="G29" s="57">
        <v>81</v>
      </c>
      <c r="H29" s="57">
        <v>155641</v>
      </c>
      <c r="I29" s="57">
        <v>82038</v>
      </c>
      <c r="J29" s="57">
        <v>715</v>
      </c>
      <c r="K29" s="57">
        <v>159700</v>
      </c>
      <c r="L29" s="57">
        <v>94591</v>
      </c>
      <c r="M29" s="57">
        <v>1823</v>
      </c>
      <c r="N29" s="57">
        <v>131145</v>
      </c>
      <c r="O29" s="57">
        <v>88732</v>
      </c>
      <c r="P29" s="57">
        <v>2346</v>
      </c>
      <c r="Q29" s="57">
        <v>79299</v>
      </c>
      <c r="R29" s="57">
        <v>56927</v>
      </c>
      <c r="S29" s="43">
        <f t="shared" si="6"/>
        <v>0</v>
      </c>
      <c r="T29" s="43">
        <f t="shared" si="7"/>
        <v>6645078</v>
      </c>
      <c r="U29" s="43">
        <f t="shared" si="8"/>
        <v>67632565</v>
      </c>
      <c r="V29" s="43">
        <f t="shared" si="9"/>
        <v>161758436</v>
      </c>
      <c r="W29" s="43">
        <f t="shared" si="10"/>
        <v>133550742</v>
      </c>
    </row>
    <row r="30" spans="1:23" x14ac:dyDescent="0.25">
      <c r="A30" t="s">
        <v>362</v>
      </c>
      <c r="B30" t="s">
        <v>335</v>
      </c>
      <c r="C30" t="s">
        <v>351</v>
      </c>
      <c r="D30" s="31"/>
      <c r="E30" s="31"/>
      <c r="G30" s="57">
        <v>385</v>
      </c>
      <c r="H30" s="57">
        <v>99029</v>
      </c>
      <c r="I30" s="57">
        <v>50642</v>
      </c>
      <c r="J30" s="57">
        <v>2057</v>
      </c>
      <c r="K30" s="57">
        <v>91319</v>
      </c>
      <c r="L30" s="57">
        <v>49781</v>
      </c>
      <c r="M30" s="57">
        <v>3489</v>
      </c>
      <c r="N30" s="57">
        <v>76037</v>
      </c>
      <c r="O30" s="57">
        <v>47050</v>
      </c>
      <c r="P30" s="57">
        <v>3980</v>
      </c>
      <c r="Q30" s="57">
        <v>48271</v>
      </c>
      <c r="R30" s="57">
        <v>35221</v>
      </c>
      <c r="S30" s="43">
        <f t="shared" si="6"/>
        <v>0</v>
      </c>
      <c r="T30" s="43">
        <f t="shared" si="7"/>
        <v>19497170</v>
      </c>
      <c r="U30" s="43">
        <f t="shared" si="8"/>
        <v>102399517</v>
      </c>
      <c r="V30" s="43">
        <f t="shared" si="9"/>
        <v>164157450</v>
      </c>
      <c r="W30" s="43">
        <f t="shared" si="10"/>
        <v>140179580</v>
      </c>
    </row>
    <row r="31" spans="1:23" x14ac:dyDescent="0.25">
      <c r="A31" t="s">
        <v>362</v>
      </c>
      <c r="B31" t="s">
        <v>335</v>
      </c>
      <c r="C31" t="s">
        <v>352</v>
      </c>
      <c r="D31" s="31"/>
      <c r="E31" s="31"/>
      <c r="G31">
        <v>110</v>
      </c>
      <c r="H31" s="57">
        <v>110733</v>
      </c>
      <c r="I31" s="57">
        <v>56192</v>
      </c>
      <c r="J31">
        <v>679</v>
      </c>
      <c r="K31" s="57">
        <v>97863</v>
      </c>
      <c r="L31" s="57">
        <v>51197</v>
      </c>
      <c r="M31">
        <v>931</v>
      </c>
      <c r="N31" s="57">
        <v>85057</v>
      </c>
      <c r="O31" s="57">
        <v>51472</v>
      </c>
      <c r="P31">
        <v>814</v>
      </c>
      <c r="Q31" s="57">
        <v>54358</v>
      </c>
      <c r="R31" s="57">
        <v>37218</v>
      </c>
      <c r="S31" s="43">
        <f t="shared" si="6"/>
        <v>0</v>
      </c>
      <c r="T31" s="43">
        <f t="shared" si="7"/>
        <v>6181120</v>
      </c>
      <c r="U31" s="43">
        <f t="shared" si="8"/>
        <v>34762763</v>
      </c>
      <c r="V31" s="43">
        <f t="shared" si="9"/>
        <v>47920432</v>
      </c>
      <c r="W31" s="43">
        <f t="shared" si="10"/>
        <v>30295452</v>
      </c>
    </row>
    <row r="32" spans="1:23" x14ac:dyDescent="0.25">
      <c r="A32" t="s">
        <v>362</v>
      </c>
      <c r="B32" t="s">
        <v>335</v>
      </c>
      <c r="C32" t="s">
        <v>363</v>
      </c>
      <c r="D32" s="31"/>
      <c r="E32" s="31"/>
      <c r="G32">
        <v>127</v>
      </c>
      <c r="H32" s="57">
        <v>99964</v>
      </c>
      <c r="I32" s="57">
        <v>50774</v>
      </c>
      <c r="J32">
        <v>611</v>
      </c>
      <c r="K32" s="57">
        <v>92998</v>
      </c>
      <c r="L32" s="57">
        <v>47853</v>
      </c>
      <c r="M32">
        <v>879</v>
      </c>
      <c r="N32" s="57">
        <v>79138</v>
      </c>
      <c r="O32" s="57">
        <v>45989</v>
      </c>
      <c r="P32">
        <v>900</v>
      </c>
      <c r="Q32" s="57">
        <v>47343</v>
      </c>
      <c r="R32" s="57">
        <v>32639</v>
      </c>
      <c r="S32" s="43">
        <f t="shared" si="6"/>
        <v>0</v>
      </c>
      <c r="T32" s="43">
        <f t="shared" si="7"/>
        <v>6448298</v>
      </c>
      <c r="U32" s="43">
        <f t="shared" si="8"/>
        <v>29238183</v>
      </c>
      <c r="V32" s="43">
        <f t="shared" si="9"/>
        <v>40424331</v>
      </c>
      <c r="W32" s="43">
        <f t="shared" si="10"/>
        <v>29375100</v>
      </c>
    </row>
    <row r="33" spans="1:23" x14ac:dyDescent="0.25">
      <c r="A33" t="s">
        <v>362</v>
      </c>
      <c r="B33" t="s">
        <v>335</v>
      </c>
      <c r="C33" t="s">
        <v>364</v>
      </c>
      <c r="G33" s="57">
        <v>21</v>
      </c>
      <c r="H33" s="57">
        <v>145421</v>
      </c>
      <c r="I33" s="57">
        <v>74968</v>
      </c>
      <c r="J33" s="57">
        <v>240</v>
      </c>
      <c r="K33" s="57">
        <v>140937</v>
      </c>
      <c r="L33" s="57">
        <v>80209</v>
      </c>
      <c r="M33" s="57">
        <v>749</v>
      </c>
      <c r="N33" s="57">
        <v>132199</v>
      </c>
      <c r="O33" s="57">
        <v>81620</v>
      </c>
      <c r="P33" s="57">
        <v>571</v>
      </c>
      <c r="Q33" s="57">
        <v>70348</v>
      </c>
      <c r="R33" s="57">
        <v>50225</v>
      </c>
      <c r="S33" s="43">
        <f t="shared" si="6"/>
        <v>0</v>
      </c>
      <c r="T33" s="43">
        <f t="shared" si="7"/>
        <v>1574328</v>
      </c>
      <c r="U33" s="43">
        <f t="shared" si="8"/>
        <v>19250160</v>
      </c>
      <c r="V33" s="43">
        <f t="shared" si="9"/>
        <v>61133380</v>
      </c>
      <c r="W33" s="43">
        <f t="shared" si="10"/>
        <v>28678475</v>
      </c>
    </row>
    <row r="34" spans="1:23" x14ac:dyDescent="0.25">
      <c r="A34" t="s">
        <v>362</v>
      </c>
      <c r="B34" t="s">
        <v>335</v>
      </c>
      <c r="C34" t="s">
        <v>365</v>
      </c>
    </row>
    <row r="35" spans="1:23" x14ac:dyDescent="0.25">
      <c r="E35" s="57"/>
      <c r="F35" s="57"/>
      <c r="G35" s="57"/>
      <c r="H35" s="57"/>
      <c r="I35" s="57"/>
      <c r="J35" s="57"/>
      <c r="K35" s="57"/>
      <c r="L35" s="57"/>
      <c r="M35" s="57"/>
      <c r="N35" s="57"/>
      <c r="O35" s="57"/>
      <c r="P35" s="57"/>
      <c r="Q35" s="57"/>
    </row>
    <row r="36" spans="1:23" x14ac:dyDescent="0.25">
      <c r="A36" t="s">
        <v>369</v>
      </c>
      <c r="B36" t="s">
        <v>335</v>
      </c>
      <c r="C36" t="s">
        <v>349</v>
      </c>
      <c r="D36">
        <v>7</v>
      </c>
      <c r="E36" s="57">
        <v>77934</v>
      </c>
      <c r="F36" s="57">
        <v>46184</v>
      </c>
      <c r="G36">
        <v>64</v>
      </c>
      <c r="H36" s="57">
        <v>92304</v>
      </c>
      <c r="I36" s="57">
        <v>58202</v>
      </c>
      <c r="J36">
        <v>182</v>
      </c>
      <c r="K36" s="57">
        <v>74986</v>
      </c>
      <c r="L36" s="57">
        <v>47388</v>
      </c>
      <c r="M36">
        <v>192</v>
      </c>
      <c r="N36" s="57">
        <v>57918</v>
      </c>
      <c r="O36" s="57">
        <v>38750</v>
      </c>
      <c r="P36">
        <v>324</v>
      </c>
      <c r="Q36" s="57">
        <v>32740</v>
      </c>
      <c r="R36" s="57">
        <v>29089</v>
      </c>
      <c r="S36" s="43">
        <f t="shared" si="0"/>
        <v>323288</v>
      </c>
      <c r="T36" s="43">
        <f t="shared" si="1"/>
        <v>3724928</v>
      </c>
      <c r="U36" s="43">
        <f t="shared" si="2"/>
        <v>8624616</v>
      </c>
      <c r="V36" s="43">
        <f t="shared" si="3"/>
        <v>7440000</v>
      </c>
      <c r="W36" s="43">
        <f t="shared" si="4"/>
        <v>9424836</v>
      </c>
    </row>
    <row r="37" spans="1:23" x14ac:dyDescent="0.25">
      <c r="A37" t="s">
        <v>369</v>
      </c>
      <c r="B37" t="s">
        <v>335</v>
      </c>
      <c r="C37" t="s">
        <v>350</v>
      </c>
      <c r="D37">
        <v>10</v>
      </c>
      <c r="E37" s="57">
        <v>124090</v>
      </c>
      <c r="F37" s="57">
        <v>83585</v>
      </c>
      <c r="G37">
        <v>153</v>
      </c>
      <c r="H37" s="57">
        <v>119692</v>
      </c>
      <c r="I37" s="57">
        <v>82367</v>
      </c>
      <c r="J37">
        <v>322</v>
      </c>
      <c r="K37" s="57">
        <v>116649</v>
      </c>
      <c r="L37" s="57">
        <v>80675</v>
      </c>
      <c r="M37">
        <v>481</v>
      </c>
      <c r="N37" s="57">
        <v>71971</v>
      </c>
      <c r="O37" s="57">
        <v>55936</v>
      </c>
      <c r="P37">
        <v>543</v>
      </c>
      <c r="Q37" s="57">
        <v>52735</v>
      </c>
      <c r="R37" s="57">
        <v>46182</v>
      </c>
      <c r="S37" s="43">
        <f t="shared" si="0"/>
        <v>835850</v>
      </c>
      <c r="T37" s="43">
        <f t="shared" si="1"/>
        <v>12602151</v>
      </c>
      <c r="U37" s="43">
        <f t="shared" si="2"/>
        <v>25977350</v>
      </c>
      <c r="V37" s="43">
        <f t="shared" si="3"/>
        <v>26905216</v>
      </c>
      <c r="W37" s="43">
        <f t="shared" si="4"/>
        <v>25076826</v>
      </c>
    </row>
    <row r="38" spans="1:23" x14ac:dyDescent="0.25">
      <c r="A38" t="s">
        <v>369</v>
      </c>
      <c r="B38" t="s">
        <v>335</v>
      </c>
      <c r="C38" t="s">
        <v>351</v>
      </c>
      <c r="D38">
        <v>17</v>
      </c>
      <c r="E38" s="57">
        <v>84449</v>
      </c>
      <c r="F38" s="57">
        <v>54041</v>
      </c>
      <c r="G38">
        <v>216</v>
      </c>
      <c r="H38" s="57">
        <v>77399</v>
      </c>
      <c r="I38" s="57">
        <v>47728</v>
      </c>
      <c r="J38">
        <v>580</v>
      </c>
      <c r="K38" s="57">
        <v>73081</v>
      </c>
      <c r="L38" s="57">
        <v>46594</v>
      </c>
      <c r="M38">
        <v>698</v>
      </c>
      <c r="N38" s="57">
        <v>52729</v>
      </c>
      <c r="O38" s="57">
        <v>36886</v>
      </c>
      <c r="P38">
        <v>613</v>
      </c>
      <c r="Q38" s="57">
        <v>37724</v>
      </c>
      <c r="R38" s="57">
        <v>32053</v>
      </c>
      <c r="S38" s="43">
        <f t="shared" si="0"/>
        <v>918697</v>
      </c>
      <c r="T38" s="43">
        <f t="shared" si="1"/>
        <v>10309248</v>
      </c>
      <c r="U38" s="43">
        <f t="shared" si="2"/>
        <v>27024520</v>
      </c>
      <c r="V38" s="43">
        <f t="shared" si="3"/>
        <v>25746428</v>
      </c>
      <c r="W38" s="43">
        <f t="shared" si="4"/>
        <v>19648489</v>
      </c>
    </row>
    <row r="39" spans="1:23" x14ac:dyDescent="0.25">
      <c r="A39" t="s">
        <v>369</v>
      </c>
      <c r="B39" t="s">
        <v>335</v>
      </c>
      <c r="C39" t="s">
        <v>352</v>
      </c>
      <c r="D39">
        <v>2</v>
      </c>
      <c r="E39" s="57">
        <v>104104</v>
      </c>
      <c r="F39" s="57">
        <v>78411</v>
      </c>
      <c r="G39">
        <v>89</v>
      </c>
      <c r="H39" s="57">
        <v>88453</v>
      </c>
      <c r="I39" s="57">
        <v>56578</v>
      </c>
      <c r="J39">
        <v>192</v>
      </c>
      <c r="K39" s="57">
        <v>82163</v>
      </c>
      <c r="L39" s="57">
        <v>53033</v>
      </c>
      <c r="M39">
        <v>211</v>
      </c>
      <c r="N39" s="57">
        <v>60876</v>
      </c>
      <c r="O39" s="57">
        <v>42635</v>
      </c>
      <c r="P39">
        <v>140</v>
      </c>
      <c r="Q39" s="57">
        <v>42236</v>
      </c>
      <c r="R39" s="57">
        <v>36286</v>
      </c>
      <c r="S39" s="43">
        <f t="shared" si="0"/>
        <v>156822</v>
      </c>
      <c r="T39" s="43">
        <f t="shared" si="1"/>
        <v>5035442</v>
      </c>
      <c r="U39" s="43">
        <f t="shared" si="2"/>
        <v>10182336</v>
      </c>
      <c r="V39" s="43">
        <f t="shared" si="3"/>
        <v>8995985</v>
      </c>
      <c r="W39" s="43">
        <f t="shared" si="4"/>
        <v>5080040</v>
      </c>
    </row>
    <row r="40" spans="1:23" x14ac:dyDescent="0.25">
      <c r="A40" t="s">
        <v>369</v>
      </c>
      <c r="B40" t="s">
        <v>335</v>
      </c>
      <c r="C40" t="s">
        <v>363</v>
      </c>
      <c r="D40" s="57">
        <v>7</v>
      </c>
      <c r="E40" s="57">
        <v>81453</v>
      </c>
      <c r="F40" s="57">
        <v>51713</v>
      </c>
      <c r="G40" s="57">
        <v>82</v>
      </c>
      <c r="H40" s="57">
        <v>83984</v>
      </c>
      <c r="I40" s="57">
        <v>53043</v>
      </c>
      <c r="J40" s="57">
        <v>183</v>
      </c>
      <c r="K40" s="57">
        <v>78022</v>
      </c>
      <c r="L40" s="57">
        <v>50245</v>
      </c>
      <c r="M40" s="57">
        <v>186</v>
      </c>
      <c r="N40" s="57">
        <v>58227</v>
      </c>
      <c r="O40" s="57">
        <v>41213</v>
      </c>
      <c r="P40" s="57">
        <v>143</v>
      </c>
      <c r="Q40" s="57">
        <v>37192</v>
      </c>
      <c r="R40" s="57">
        <v>31659</v>
      </c>
      <c r="S40" s="43">
        <f t="shared" si="0"/>
        <v>361991</v>
      </c>
      <c r="T40" s="43">
        <f t="shared" si="1"/>
        <v>4349526</v>
      </c>
      <c r="U40" s="43">
        <f t="shared" si="2"/>
        <v>9194835</v>
      </c>
      <c r="V40" s="43">
        <f t="shared" si="3"/>
        <v>7665618</v>
      </c>
      <c r="W40" s="43">
        <f t="shared" si="4"/>
        <v>4527237</v>
      </c>
    </row>
    <row r="41" spans="1:23" x14ac:dyDescent="0.25">
      <c r="A41" t="s">
        <v>369</v>
      </c>
      <c r="B41" t="s">
        <v>335</v>
      </c>
      <c r="C41" t="s">
        <v>364</v>
      </c>
      <c r="D41" s="57">
        <v>1</v>
      </c>
      <c r="E41" s="57">
        <v>109199</v>
      </c>
      <c r="F41" s="57">
        <v>54599</v>
      </c>
      <c r="G41" s="57">
        <v>66</v>
      </c>
      <c r="H41" s="57">
        <v>110467</v>
      </c>
      <c r="I41" s="57">
        <v>76621</v>
      </c>
      <c r="J41" s="57">
        <v>126</v>
      </c>
      <c r="K41" s="57">
        <v>112567</v>
      </c>
      <c r="L41" s="57">
        <v>77263</v>
      </c>
      <c r="M41" s="57">
        <v>195</v>
      </c>
      <c r="N41" s="57">
        <v>87690</v>
      </c>
      <c r="O41" s="57">
        <v>63356</v>
      </c>
      <c r="P41" s="57">
        <v>64</v>
      </c>
      <c r="Q41" s="57">
        <v>62553</v>
      </c>
      <c r="R41" s="57">
        <v>48676</v>
      </c>
      <c r="S41" s="43">
        <f t="shared" si="0"/>
        <v>54599</v>
      </c>
      <c r="T41" s="43">
        <f t="shared" si="1"/>
        <v>5056986</v>
      </c>
      <c r="U41" s="43">
        <f t="shared" si="2"/>
        <v>9735138</v>
      </c>
      <c r="V41" s="43">
        <f t="shared" si="3"/>
        <v>12354420</v>
      </c>
      <c r="W41" s="43">
        <f t="shared" si="4"/>
        <v>3115264</v>
      </c>
    </row>
    <row r="42" spans="1:23" x14ac:dyDescent="0.25">
      <c r="A42" t="s">
        <v>369</v>
      </c>
      <c r="B42" t="s">
        <v>335</v>
      </c>
      <c r="C42" t="s">
        <v>365</v>
      </c>
      <c r="E42" s="57"/>
      <c r="F42" s="57"/>
      <c r="G42" s="57"/>
      <c r="H42" s="57"/>
      <c r="I42" s="57"/>
      <c r="J42" s="57"/>
      <c r="K42" s="57"/>
      <c r="L42" s="57"/>
      <c r="M42" s="57"/>
      <c r="N42" s="57"/>
      <c r="O42" s="57"/>
      <c r="P42" s="57"/>
      <c r="Q42" s="57"/>
      <c r="R42" s="57"/>
    </row>
    <row r="43" spans="1:23" x14ac:dyDescent="0.25">
      <c r="E43" s="57"/>
      <c r="F43" s="57"/>
      <c r="G43" s="57"/>
      <c r="H43" s="57"/>
      <c r="I43" s="57"/>
      <c r="J43" s="57"/>
      <c r="K43" s="57"/>
      <c r="L43" s="57"/>
      <c r="M43" s="57"/>
      <c r="N43" s="57"/>
      <c r="O43" s="57"/>
      <c r="P43" s="57"/>
      <c r="Q43" s="57"/>
      <c r="R43" s="57"/>
    </row>
    <row r="44" spans="1:23" x14ac:dyDescent="0.25">
      <c r="B44" t="s">
        <v>378</v>
      </c>
      <c r="D44" s="64">
        <f>+SUM(D28:D42)</f>
        <v>44</v>
      </c>
      <c r="E44" s="65"/>
      <c r="F44" s="65"/>
      <c r="G44" s="64">
        <f>+SUM(G28:G42)</f>
        <v>1525</v>
      </c>
      <c r="H44" s="65"/>
      <c r="I44" s="65"/>
      <c r="J44" s="64">
        <f>+SUM(J28:J42)</f>
        <v>6911</v>
      </c>
      <c r="K44" s="65"/>
      <c r="L44" s="65"/>
      <c r="M44" s="64">
        <f>+SUM(M28:M42)</f>
        <v>10978</v>
      </c>
      <c r="N44" s="65"/>
      <c r="O44" s="65"/>
      <c r="P44" s="64">
        <f>+SUM(P28:P42)</f>
        <v>12315</v>
      </c>
      <c r="Q44" s="65"/>
      <c r="R44" s="65"/>
      <c r="S44" s="64">
        <f>+SUM(S28:S42)</f>
        <v>2651247</v>
      </c>
      <c r="T44" s="64">
        <f t="shared" ref="T44:W44" si="11">+SUM(T28:T42)</f>
        <v>90358606</v>
      </c>
      <c r="U44" s="64">
        <f t="shared" si="11"/>
        <v>415719391</v>
      </c>
      <c r="V44" s="64">
        <f t="shared" si="11"/>
        <v>632597152</v>
      </c>
      <c r="W44" s="64">
        <f t="shared" si="11"/>
        <v>492417165</v>
      </c>
    </row>
    <row r="45" spans="1:23" x14ac:dyDescent="0.25">
      <c r="G45" s="57"/>
      <c r="H45" s="57"/>
      <c r="J45" s="57"/>
      <c r="K45" s="57"/>
      <c r="M45" s="57"/>
      <c r="N45" s="57"/>
      <c r="P45" s="57"/>
      <c r="Q45" s="57"/>
    </row>
    <row r="46" spans="1:23" x14ac:dyDescent="0.25">
      <c r="D46" s="57" t="s">
        <v>370</v>
      </c>
      <c r="E46" s="57"/>
      <c r="F46" s="57"/>
      <c r="G46" s="57"/>
      <c r="H46" s="57"/>
      <c r="I46" s="57"/>
      <c r="J46" s="57"/>
      <c r="K46" s="57"/>
      <c r="L46" s="57"/>
      <c r="M46" s="57"/>
      <c r="N46" s="57"/>
      <c r="O46" s="57"/>
      <c r="P46" s="57"/>
      <c r="Q46" s="57"/>
      <c r="R46" s="57"/>
    </row>
    <row r="47" spans="1:23" x14ac:dyDescent="0.25">
      <c r="D47" s="57"/>
      <c r="E47" s="57"/>
      <c r="F47" s="57"/>
      <c r="G47" s="57"/>
      <c r="H47" s="57"/>
      <c r="I47" s="57"/>
      <c r="J47" s="57"/>
      <c r="K47" s="57"/>
      <c r="L47" s="57"/>
      <c r="M47" s="57"/>
      <c r="N47" s="57"/>
      <c r="O47" s="57"/>
      <c r="P47" s="57"/>
      <c r="Q47" s="57"/>
      <c r="R47" s="57"/>
    </row>
    <row r="48" spans="1:23" x14ac:dyDescent="0.25">
      <c r="C48" s="75" t="s">
        <v>40</v>
      </c>
      <c r="D48" s="29" t="s">
        <v>39</v>
      </c>
      <c r="E48" s="75" t="s">
        <v>355</v>
      </c>
      <c r="F48" s="75" t="s">
        <v>44</v>
      </c>
      <c r="G48" s="57" t="s">
        <v>371</v>
      </c>
      <c r="H48" s="57" t="s">
        <v>441</v>
      </c>
      <c r="I48" s="57"/>
      <c r="J48" s="57"/>
      <c r="K48" s="57"/>
      <c r="L48" s="57"/>
      <c r="M48" s="57"/>
      <c r="N48" s="57"/>
      <c r="O48" s="57"/>
      <c r="P48" s="57"/>
      <c r="Q48" s="57"/>
      <c r="R48" s="57"/>
    </row>
    <row r="49" spans="2:18" x14ac:dyDescent="0.25">
      <c r="B49" t="s">
        <v>333</v>
      </c>
      <c r="C49" s="75" t="s">
        <v>354</v>
      </c>
      <c r="D49" s="29">
        <v>52</v>
      </c>
      <c r="E49" s="75">
        <f>+D25</f>
        <v>5321</v>
      </c>
      <c r="F49" s="75">
        <f>+G49/E49</f>
        <v>31963.46344672054</v>
      </c>
      <c r="G49" s="57">
        <f>+S25</f>
        <v>170077589</v>
      </c>
      <c r="H49" s="52">
        <f>+E49/E$55*D49</f>
        <v>0.74373771937133937</v>
      </c>
      <c r="I49" s="57"/>
      <c r="J49" s="57"/>
      <c r="K49" s="57"/>
      <c r="L49" s="57"/>
      <c r="M49" s="57"/>
      <c r="N49" s="57"/>
      <c r="O49" s="57"/>
      <c r="P49" s="57"/>
      <c r="Q49" s="57"/>
      <c r="R49" s="57"/>
    </row>
    <row r="50" spans="2:18" x14ac:dyDescent="0.25">
      <c r="B50" t="s">
        <v>333</v>
      </c>
      <c r="C50" s="75" t="s">
        <v>358</v>
      </c>
      <c r="D50" s="29">
        <v>59</v>
      </c>
      <c r="E50" s="75">
        <f>+G25</f>
        <v>84813</v>
      </c>
      <c r="F50" s="75">
        <f>+G50/E50</f>
        <v>29357.127409713132</v>
      </c>
      <c r="G50" s="57">
        <f>+T25</f>
        <v>2489866047</v>
      </c>
      <c r="H50" s="52">
        <f t="shared" ref="H50:H53" si="12">+E50/E$55*D50</f>
        <v>13.45047563496394</v>
      </c>
      <c r="I50" s="57"/>
      <c r="J50" s="57"/>
      <c r="K50" s="57"/>
      <c r="L50" s="57"/>
      <c r="M50" s="57"/>
      <c r="N50" s="57"/>
      <c r="O50" s="57"/>
      <c r="P50" s="57"/>
      <c r="Q50" s="57"/>
      <c r="R50" s="57"/>
    </row>
    <row r="51" spans="2:18" x14ac:dyDescent="0.25">
      <c r="B51" t="s">
        <v>333</v>
      </c>
      <c r="C51" s="75" t="s">
        <v>359</v>
      </c>
      <c r="D51" s="29">
        <v>69</v>
      </c>
      <c r="E51" s="75">
        <f>+J25</f>
        <v>157697</v>
      </c>
      <c r="F51" s="75">
        <f>+G51/E51</f>
        <v>26501.990291508399</v>
      </c>
      <c r="G51" s="57">
        <f>+U25</f>
        <v>4179284363</v>
      </c>
      <c r="H51" s="52">
        <f t="shared" si="12"/>
        <v>29.247969916323726</v>
      </c>
      <c r="I51" s="57"/>
      <c r="J51" s="57"/>
      <c r="K51" s="57"/>
      <c r="L51" s="57"/>
      <c r="M51" s="57"/>
      <c r="N51" s="57"/>
      <c r="O51" s="57"/>
      <c r="P51" s="57"/>
      <c r="Q51" s="57"/>
      <c r="R51" s="57"/>
    </row>
    <row r="52" spans="2:18" x14ac:dyDescent="0.25">
      <c r="B52" t="s">
        <v>333</v>
      </c>
      <c r="C52" s="75" t="s">
        <v>360</v>
      </c>
      <c r="D52" s="29">
        <v>79</v>
      </c>
      <c r="E52" s="75">
        <f>+M25</f>
        <v>83337</v>
      </c>
      <c r="F52" s="75">
        <f>+G52/E52</f>
        <v>20268.304282611563</v>
      </c>
      <c r="G52" s="57">
        <f>+V25</f>
        <v>1689099674</v>
      </c>
      <c r="H52" s="52">
        <f t="shared" si="12"/>
        <v>17.696531721989412</v>
      </c>
      <c r="I52" s="57"/>
      <c r="J52" s="57"/>
      <c r="K52" s="57"/>
      <c r="L52" s="57"/>
      <c r="M52" s="57"/>
      <c r="N52" s="57"/>
      <c r="O52" s="57"/>
      <c r="P52" s="57"/>
      <c r="Q52" s="57"/>
      <c r="R52" s="57"/>
    </row>
    <row r="53" spans="2:18" x14ac:dyDescent="0.25">
      <c r="B53" t="s">
        <v>333</v>
      </c>
      <c r="C53" s="75" t="s">
        <v>361</v>
      </c>
      <c r="D53" s="29">
        <v>87</v>
      </c>
      <c r="E53" s="75">
        <f>+P25</f>
        <v>40861</v>
      </c>
      <c r="F53" s="75">
        <f>+G53/E53</f>
        <v>15093.03122782115</v>
      </c>
      <c r="G53" s="57">
        <f>+W25</f>
        <v>616716349</v>
      </c>
      <c r="H53" s="52">
        <f t="shared" si="12"/>
        <v>9.555456698268145</v>
      </c>
      <c r="I53" s="57"/>
      <c r="J53" s="57"/>
      <c r="K53" s="57"/>
      <c r="L53" s="57"/>
      <c r="M53" s="57"/>
      <c r="N53" s="57"/>
      <c r="O53" s="57"/>
      <c r="P53" s="57"/>
      <c r="Q53" s="57"/>
      <c r="R53" s="57"/>
    </row>
    <row r="54" spans="2:18" x14ac:dyDescent="0.25">
      <c r="E54" s="57"/>
      <c r="F54" s="57"/>
      <c r="G54" s="57"/>
      <c r="H54" s="72"/>
      <c r="I54" s="57"/>
      <c r="J54" s="57"/>
      <c r="K54" s="57"/>
      <c r="L54" s="57"/>
      <c r="M54" s="57"/>
      <c r="N54" s="57"/>
      <c r="O54" s="57"/>
      <c r="P54" s="57"/>
      <c r="Q54" s="57"/>
      <c r="R54" s="57"/>
    </row>
    <row r="55" spans="2:18" x14ac:dyDescent="0.25">
      <c r="C55" s="57" t="s">
        <v>463</v>
      </c>
      <c r="E55" s="57">
        <f>+SUM(E49:E53)</f>
        <v>372029</v>
      </c>
      <c r="F55" s="57">
        <f t="shared" ref="F55" si="13">+G55/E55</f>
        <v>24581.535369554524</v>
      </c>
      <c r="G55" s="57">
        <f>+SUM(G49:G53)</f>
        <v>9145044022</v>
      </c>
      <c r="H55" s="52">
        <f>+SUM(H49:H53)</f>
        <v>70.694171690916562</v>
      </c>
      <c r="I55" s="57"/>
      <c r="J55" s="57"/>
      <c r="K55" s="57"/>
      <c r="L55" s="57"/>
      <c r="M55" s="57"/>
      <c r="N55" s="57"/>
      <c r="O55" s="57"/>
      <c r="P55" s="57"/>
      <c r="Q55" s="57"/>
      <c r="R55" s="57"/>
    </row>
    <row r="56" spans="2:18" x14ac:dyDescent="0.25">
      <c r="C56" s="57"/>
      <c r="E56" s="57"/>
      <c r="F56" s="57"/>
      <c r="G56" s="57"/>
      <c r="H56" s="57"/>
      <c r="I56" s="57"/>
      <c r="J56" s="57"/>
      <c r="K56" s="57"/>
      <c r="L56" s="57"/>
      <c r="M56" s="57"/>
      <c r="N56" s="57"/>
      <c r="O56" s="57"/>
      <c r="P56" s="57"/>
      <c r="Q56" s="57"/>
      <c r="R56" s="57"/>
    </row>
    <row r="57" spans="2:18" x14ac:dyDescent="0.25">
      <c r="C57" s="57"/>
      <c r="E57" s="57"/>
      <c r="F57" s="57"/>
      <c r="G57" s="57"/>
      <c r="H57" s="57"/>
      <c r="I57" s="57"/>
      <c r="J57" s="57"/>
      <c r="K57" s="57"/>
      <c r="L57" s="57"/>
      <c r="M57" s="57"/>
      <c r="N57" s="57"/>
      <c r="O57" s="57"/>
      <c r="P57" s="57"/>
      <c r="Q57" s="57"/>
      <c r="R57" s="57"/>
    </row>
    <row r="58" spans="2:18" x14ac:dyDescent="0.25">
      <c r="B58" t="s">
        <v>335</v>
      </c>
      <c r="C58" s="92" t="s">
        <v>373</v>
      </c>
      <c r="D58" s="90">
        <v>38</v>
      </c>
      <c r="E58" s="92">
        <f>+D44</f>
        <v>44</v>
      </c>
      <c r="F58" s="92">
        <f>+G58/E58</f>
        <v>60255.61363636364</v>
      </c>
      <c r="G58" s="57">
        <f>+S44</f>
        <v>2651247</v>
      </c>
      <c r="H58" s="52">
        <f>+E58/E$64*D58</f>
        <v>5.2623296509615079E-2</v>
      </c>
      <c r="I58" s="57"/>
      <c r="J58" s="57"/>
      <c r="K58" s="57"/>
      <c r="L58" s="57"/>
      <c r="M58" s="57"/>
      <c r="N58" s="57"/>
      <c r="O58" s="57"/>
      <c r="P58" s="57"/>
      <c r="Q58" s="57"/>
      <c r="R58" s="57"/>
    </row>
    <row r="59" spans="2:18" x14ac:dyDescent="0.25">
      <c r="B59" t="s">
        <v>335</v>
      </c>
      <c r="C59" s="92" t="s">
        <v>45</v>
      </c>
      <c r="D59" s="90">
        <v>45</v>
      </c>
      <c r="E59" s="92">
        <f>+G44</f>
        <v>1525</v>
      </c>
      <c r="F59" s="92">
        <f>+G59/E59</f>
        <v>59251.544918032785</v>
      </c>
      <c r="G59" s="57">
        <f>+T44</f>
        <v>90358606</v>
      </c>
      <c r="H59" s="52">
        <f t="shared" ref="H59:H62" si="14">+E59/E$64*D59</f>
        <v>2.1598527051269945</v>
      </c>
      <c r="I59" s="57"/>
      <c r="J59" s="57"/>
      <c r="K59" s="57"/>
      <c r="L59" s="57"/>
      <c r="M59" s="57"/>
      <c r="N59" s="57"/>
      <c r="O59" s="57"/>
      <c r="P59" s="57"/>
      <c r="Q59" s="57"/>
      <c r="R59" s="57"/>
    </row>
    <row r="60" spans="2:18" x14ac:dyDescent="0.25">
      <c r="B60" t="s">
        <v>335</v>
      </c>
      <c r="C60" s="92" t="s">
        <v>374</v>
      </c>
      <c r="D60" s="90">
        <v>55</v>
      </c>
      <c r="E60" s="92">
        <f>+J44</f>
        <v>6911</v>
      </c>
      <c r="F60" s="92">
        <f>+G60/E60</f>
        <v>60153.290551295038</v>
      </c>
      <c r="G60" s="57">
        <f>+U44</f>
        <v>415719391</v>
      </c>
      <c r="H60" s="52">
        <f t="shared" si="14"/>
        <v>11.963144808485191</v>
      </c>
      <c r="I60" s="57"/>
      <c r="J60" s="57"/>
      <c r="K60" s="57"/>
      <c r="L60" s="57"/>
      <c r="M60" s="57"/>
      <c r="N60" s="57"/>
      <c r="O60" s="57"/>
      <c r="P60" s="57"/>
      <c r="Q60" s="57"/>
      <c r="R60" s="57"/>
    </row>
    <row r="61" spans="2:18" x14ac:dyDescent="0.25">
      <c r="B61" t="s">
        <v>335</v>
      </c>
      <c r="C61" s="92" t="s">
        <v>375</v>
      </c>
      <c r="D61" s="90">
        <v>65</v>
      </c>
      <c r="E61" s="92">
        <f>+M44</f>
        <v>10978</v>
      </c>
      <c r="F61" s="92">
        <f>+G61/E61</f>
        <v>57624.080160320642</v>
      </c>
      <c r="G61" s="57">
        <f>+V44</f>
        <v>632597152</v>
      </c>
      <c r="H61" s="52">
        <f t="shared" si="14"/>
        <v>22.458376609070594</v>
      </c>
      <c r="I61" s="57"/>
      <c r="J61" s="57"/>
      <c r="K61" s="57"/>
      <c r="L61" s="57"/>
      <c r="M61" s="57"/>
      <c r="N61" s="57"/>
      <c r="O61" s="57"/>
      <c r="P61" s="57"/>
      <c r="Q61" s="57"/>
      <c r="R61" s="57"/>
    </row>
    <row r="62" spans="2:18" x14ac:dyDescent="0.25">
      <c r="B62" t="s">
        <v>335</v>
      </c>
      <c r="C62" s="92" t="s">
        <v>376</v>
      </c>
      <c r="D62" s="90">
        <v>72</v>
      </c>
      <c r="E62" s="92">
        <f>+P44</f>
        <v>12315</v>
      </c>
      <c r="F62" s="92">
        <f>+G62/E62</f>
        <v>39985.153471376369</v>
      </c>
      <c r="G62" s="57">
        <f>+W44</f>
        <v>492417165</v>
      </c>
      <c r="H62" s="52">
        <f t="shared" si="14"/>
        <v>27.906713247096594</v>
      </c>
      <c r="I62" s="57"/>
      <c r="J62" s="57"/>
      <c r="K62" s="57"/>
      <c r="L62" s="57"/>
      <c r="M62" s="57"/>
      <c r="N62" s="57"/>
      <c r="O62" s="57"/>
      <c r="P62" s="57"/>
      <c r="Q62" s="57"/>
      <c r="R62" s="57"/>
    </row>
    <row r="63" spans="2:18" x14ac:dyDescent="0.25">
      <c r="C63" s="57"/>
      <c r="E63" s="57"/>
      <c r="F63" s="57"/>
      <c r="G63" s="57"/>
      <c r="H63" s="52"/>
      <c r="I63" s="57"/>
      <c r="J63" s="57"/>
      <c r="K63" s="57"/>
      <c r="L63" s="57"/>
      <c r="M63" s="57"/>
      <c r="N63" s="57"/>
      <c r="O63" s="57"/>
      <c r="P63" s="57"/>
      <c r="Q63" s="57"/>
      <c r="R63" s="57"/>
    </row>
    <row r="64" spans="2:18" x14ac:dyDescent="0.25">
      <c r="C64" s="57" t="s">
        <v>463</v>
      </c>
      <c r="E64" s="57">
        <f>+SUM(E58:E62)</f>
        <v>31773</v>
      </c>
      <c r="F64" s="57">
        <f>+G64/E64</f>
        <v>51419.241525823811</v>
      </c>
      <c r="G64" s="57">
        <f>+SUM(G58:G62)</f>
        <v>1633743561</v>
      </c>
      <c r="H64" s="52">
        <f>+SUM(H58:H62)</f>
        <v>64.540710666288987</v>
      </c>
      <c r="I64" s="57"/>
      <c r="J64" s="57"/>
      <c r="K64" s="57"/>
      <c r="L64" s="57"/>
      <c r="M64" s="57"/>
      <c r="N64" s="57"/>
      <c r="O64" s="57"/>
      <c r="P64" s="57"/>
      <c r="Q64" s="57"/>
      <c r="R64" s="57"/>
    </row>
    <row r="65" spans="3:18" x14ac:dyDescent="0.25">
      <c r="C65" s="57"/>
      <c r="E65" s="57"/>
      <c r="F65" s="57"/>
      <c r="G65" s="57"/>
      <c r="H65" s="52"/>
      <c r="I65" s="57"/>
      <c r="J65" s="57"/>
      <c r="K65" s="57"/>
      <c r="L65" s="57"/>
      <c r="M65" s="57"/>
      <c r="N65" s="57"/>
      <c r="O65" s="57"/>
      <c r="P65" s="57"/>
      <c r="Q65" s="57"/>
      <c r="R65" s="57"/>
    </row>
    <row r="66" spans="3:18" x14ac:dyDescent="0.25">
      <c r="C66" s="57"/>
      <c r="E66" s="57"/>
      <c r="F66" s="57"/>
      <c r="G66" s="57"/>
      <c r="H66" s="52"/>
      <c r="I66" s="57"/>
      <c r="J66" s="57"/>
      <c r="K66" s="57"/>
      <c r="L66" s="57"/>
      <c r="M66" s="57"/>
      <c r="N66" s="57"/>
      <c r="O66" s="57"/>
      <c r="P66" s="57"/>
      <c r="Q66" s="57"/>
      <c r="R66" s="57"/>
    </row>
    <row r="67" spans="3:18" x14ac:dyDescent="0.25">
      <c r="C67" s="57"/>
      <c r="E67" s="57"/>
      <c r="F67" s="57"/>
      <c r="G67" s="57"/>
      <c r="H67" s="52"/>
      <c r="I67" s="57"/>
      <c r="J67" s="57"/>
      <c r="K67" s="57"/>
      <c r="L67" s="57"/>
      <c r="M67" s="57"/>
      <c r="N67" s="57"/>
      <c r="O67" s="57"/>
      <c r="P67" s="57"/>
      <c r="Q67" s="57"/>
      <c r="R67" s="57"/>
    </row>
    <row r="68" spans="3:18" x14ac:dyDescent="0.25">
      <c r="I68" s="57"/>
      <c r="J68" s="57"/>
      <c r="K68" s="57"/>
      <c r="L68" s="57"/>
      <c r="M68" s="57"/>
      <c r="N68" s="57"/>
      <c r="O68" s="57"/>
      <c r="P68" s="57"/>
      <c r="Q68" s="57"/>
      <c r="R68" s="57"/>
    </row>
    <row r="69" spans="3:18" x14ac:dyDescent="0.25">
      <c r="I69" s="57"/>
      <c r="J69" s="57"/>
      <c r="K69" s="57"/>
      <c r="L69" s="57"/>
      <c r="M69" s="57"/>
      <c r="N69" s="57"/>
      <c r="O69" s="57"/>
      <c r="P69" s="57"/>
      <c r="Q69" s="57"/>
      <c r="R69" s="57"/>
    </row>
    <row r="70" spans="3:18" x14ac:dyDescent="0.25">
      <c r="I70" s="57"/>
      <c r="J70" s="57"/>
      <c r="K70" s="57"/>
      <c r="L70" s="57"/>
      <c r="M70" s="57"/>
      <c r="N70" s="57"/>
      <c r="O70" s="57"/>
      <c r="P70" s="57"/>
      <c r="Q70" s="57"/>
      <c r="R70" s="57"/>
    </row>
    <row r="71" spans="3:18" x14ac:dyDescent="0.25">
      <c r="I71" s="57"/>
      <c r="J71" s="57"/>
      <c r="K71" s="57"/>
      <c r="L71" s="57"/>
      <c r="M71" s="57"/>
      <c r="N71" s="57"/>
      <c r="O71" s="57"/>
      <c r="P71" s="57"/>
      <c r="Q71" s="57"/>
      <c r="R71" s="57"/>
    </row>
    <row r="72" spans="3:18" x14ac:dyDescent="0.25">
      <c r="I72" s="57"/>
      <c r="J72" s="57"/>
      <c r="K72" s="57"/>
      <c r="L72" s="57"/>
      <c r="M72" s="57"/>
      <c r="N72" s="57"/>
      <c r="O72" s="57"/>
      <c r="P72" s="57"/>
      <c r="Q72" s="57"/>
      <c r="R72" s="57"/>
    </row>
    <row r="73" spans="3:18" x14ac:dyDescent="0.25">
      <c r="I73" s="57"/>
      <c r="J73" s="57"/>
      <c r="K73" s="57"/>
      <c r="L73" s="57"/>
      <c r="M73" s="57"/>
      <c r="N73" s="57"/>
      <c r="O73" s="57"/>
      <c r="P73" s="57"/>
      <c r="Q73" s="57"/>
      <c r="R73" s="57"/>
    </row>
    <row r="74" spans="3:18" x14ac:dyDescent="0.25">
      <c r="I74" s="57"/>
      <c r="J74" s="57"/>
      <c r="K74" s="57"/>
      <c r="L74" s="57"/>
      <c r="M74" s="57"/>
      <c r="N74" s="57"/>
      <c r="O74" s="57"/>
      <c r="P74" s="57"/>
      <c r="Q74" s="57"/>
      <c r="R74" s="57"/>
    </row>
    <row r="75" spans="3:18" x14ac:dyDescent="0.25">
      <c r="C75" s="57"/>
      <c r="E75" s="57"/>
      <c r="F75" s="57"/>
      <c r="G75" s="57"/>
      <c r="H75" s="57"/>
      <c r="I75" s="57"/>
      <c r="J75" s="57"/>
      <c r="K75" s="57"/>
      <c r="L75" s="57"/>
      <c r="M75" s="57"/>
      <c r="N75" s="57"/>
      <c r="O75" s="57"/>
      <c r="P75" s="57"/>
      <c r="Q75" s="57"/>
      <c r="R75" s="57"/>
    </row>
    <row r="76" spans="3:18" x14ac:dyDescent="0.25">
      <c r="C76" s="30"/>
      <c r="D76" s="57" t="s">
        <v>381</v>
      </c>
      <c r="E76" s="57"/>
      <c r="F76" s="57"/>
      <c r="G76" s="30"/>
      <c r="H76" s="57"/>
      <c r="I76" s="57"/>
      <c r="J76" s="57"/>
      <c r="K76" s="57"/>
      <c r="L76" s="57"/>
      <c r="M76" s="57"/>
      <c r="N76" s="57"/>
      <c r="O76" s="57"/>
      <c r="P76" s="57"/>
      <c r="Q76" s="57"/>
      <c r="R76" s="57"/>
    </row>
    <row r="77" spans="3:18" x14ac:dyDescent="0.25">
      <c r="C77" s="30"/>
      <c r="E77" s="57" t="s">
        <v>380</v>
      </c>
      <c r="F77" s="57" t="s">
        <v>383</v>
      </c>
      <c r="G77" s="30" t="s">
        <v>382</v>
      </c>
      <c r="H77" s="57"/>
      <c r="I77" s="57"/>
      <c r="J77" s="57"/>
      <c r="K77" s="57"/>
      <c r="L77" s="57"/>
      <c r="M77" s="57"/>
      <c r="N77" s="57"/>
      <c r="O77" s="57"/>
      <c r="P77" s="57"/>
      <c r="Q77" s="57"/>
      <c r="R77" s="57"/>
    </row>
    <row r="78" spans="3:18" x14ac:dyDescent="0.25">
      <c r="C78" s="30"/>
      <c r="D78" t="s">
        <v>333</v>
      </c>
      <c r="E78" s="57">
        <v>372029</v>
      </c>
      <c r="F78" s="57">
        <v>35083</v>
      </c>
      <c r="G78" s="43">
        <f>+E78+F78</f>
        <v>407112</v>
      </c>
      <c r="H78" s="57"/>
      <c r="I78" s="57"/>
      <c r="J78" s="57"/>
      <c r="K78" s="57"/>
      <c r="L78" s="57"/>
      <c r="M78" s="57"/>
      <c r="N78" s="57"/>
      <c r="O78" s="57"/>
      <c r="P78" s="57"/>
      <c r="Q78" s="57"/>
      <c r="R78" s="57"/>
    </row>
    <row r="79" spans="3:18" x14ac:dyDescent="0.25">
      <c r="C79" s="30"/>
      <c r="D79" t="s">
        <v>335</v>
      </c>
      <c r="E79" s="57">
        <v>31773</v>
      </c>
      <c r="F79" s="57">
        <v>2058</v>
      </c>
      <c r="G79" s="43">
        <f t="shared" ref="G79" si="15">+E79+F79</f>
        <v>33831</v>
      </c>
    </row>
    <row r="80" spans="3:18" x14ac:dyDescent="0.25">
      <c r="C80" s="30"/>
      <c r="E80" s="57">
        <f>+E78+E79</f>
        <v>403802</v>
      </c>
      <c r="F80" s="57">
        <f t="shared" ref="F80:G80" si="16">+F78+F79</f>
        <v>37141</v>
      </c>
      <c r="G80" s="57">
        <f t="shared" si="16"/>
        <v>440943</v>
      </c>
    </row>
    <row r="81" spans="3:18" x14ac:dyDescent="0.25">
      <c r="C81" s="30"/>
      <c r="E81" s="57"/>
      <c r="F81" s="57"/>
      <c r="G81" s="57"/>
    </row>
    <row r="82" spans="3:18" x14ac:dyDescent="0.25">
      <c r="D82" t="s">
        <v>384</v>
      </c>
      <c r="E82" s="57"/>
      <c r="F82" s="57"/>
      <c r="G82" s="57"/>
      <c r="H82" s="57"/>
      <c r="I82" s="57"/>
      <c r="J82" s="57"/>
      <c r="K82" s="57"/>
      <c r="L82" s="57"/>
      <c r="M82" s="57"/>
      <c r="N82" s="57"/>
      <c r="O82" s="57"/>
      <c r="P82" s="57"/>
      <c r="Q82" s="57"/>
      <c r="R82" s="57"/>
    </row>
    <row r="83" spans="3:18" x14ac:dyDescent="0.25">
      <c r="E83" s="57"/>
      <c r="F83" s="57"/>
      <c r="G83" s="57"/>
      <c r="H83" s="57"/>
      <c r="I83" s="57"/>
      <c r="J83" s="57"/>
      <c r="K83" s="57"/>
      <c r="L83" s="57"/>
      <c r="M83" s="57"/>
      <c r="N83" s="57"/>
      <c r="O83" s="57"/>
      <c r="P83" s="57"/>
      <c r="Q83" s="57"/>
      <c r="R83" s="57"/>
    </row>
    <row r="84" spans="3:18" x14ac:dyDescent="0.25">
      <c r="F84" s="57"/>
      <c r="G84" s="57"/>
      <c r="H84" s="57"/>
      <c r="I84" s="57"/>
      <c r="J84" s="57"/>
      <c r="K84" s="57"/>
      <c r="L84" s="57"/>
      <c r="M84" s="57"/>
      <c r="N84" s="57"/>
      <c r="O84" s="57"/>
      <c r="P84" s="57"/>
      <c r="Q84" s="57"/>
      <c r="R84" s="57"/>
    </row>
    <row r="85" spans="3:18" x14ac:dyDescent="0.25">
      <c r="F85" s="57"/>
      <c r="G85" s="57"/>
      <c r="H85" s="57"/>
      <c r="I85" s="57"/>
      <c r="J85" s="57"/>
      <c r="K85" s="57"/>
      <c r="L85" s="57"/>
      <c r="M85" s="57"/>
      <c r="N85" s="57"/>
      <c r="O85" s="57"/>
      <c r="P85" s="57"/>
      <c r="Q85" s="57"/>
      <c r="R85" s="57"/>
    </row>
    <row r="86" spans="3:18" x14ac:dyDescent="0.25">
      <c r="G86" s="57"/>
      <c r="H86" s="57"/>
      <c r="J86" s="57"/>
      <c r="K86" s="57"/>
      <c r="L86" s="57"/>
      <c r="M86" s="57"/>
      <c r="N86" s="57"/>
      <c r="O86" s="57"/>
      <c r="P86" s="57"/>
      <c r="Q86" s="57"/>
    </row>
    <row r="87" spans="3:18" x14ac:dyDescent="0.25">
      <c r="J87" s="57"/>
      <c r="K87" s="57"/>
      <c r="M87" s="57"/>
      <c r="N87" s="57"/>
      <c r="P87" s="57"/>
      <c r="Q87" s="57"/>
    </row>
    <row r="88" spans="3:18" x14ac:dyDescent="0.25">
      <c r="L88" s="57"/>
      <c r="M88" s="57"/>
      <c r="O88" s="57"/>
      <c r="P88" s="57"/>
      <c r="R88" s="57"/>
    </row>
    <row r="90" spans="3:18" x14ac:dyDescent="0.25">
      <c r="F90" s="57"/>
      <c r="G90" s="57"/>
      <c r="I90" s="57"/>
      <c r="J90" s="57"/>
      <c r="L90" s="57"/>
      <c r="M90" s="57"/>
      <c r="O90" s="57"/>
      <c r="P90" s="57"/>
      <c r="R90" s="57"/>
    </row>
    <row r="91" spans="3:18" x14ac:dyDescent="0.25">
      <c r="E91" s="57"/>
      <c r="F91" s="57"/>
      <c r="G91" s="57"/>
      <c r="H91" s="57"/>
      <c r="I91" s="57"/>
      <c r="J91" s="57"/>
      <c r="K91" s="57"/>
      <c r="L91" s="57"/>
      <c r="M91" s="57"/>
      <c r="N91" s="57"/>
      <c r="O91" s="57"/>
      <c r="P91" s="57"/>
      <c r="Q91" s="57"/>
      <c r="R91" s="57"/>
    </row>
    <row r="92" spans="3:18" x14ac:dyDescent="0.25">
      <c r="D92" s="57"/>
      <c r="E92" s="57"/>
      <c r="F92" s="57"/>
      <c r="G92" s="57"/>
      <c r="H92" s="57"/>
      <c r="I92" s="57"/>
      <c r="J92" s="57"/>
      <c r="K92" s="57"/>
      <c r="L92" s="57"/>
      <c r="M92" s="57"/>
      <c r="N92" s="57"/>
      <c r="O92" s="57"/>
      <c r="P92" s="57"/>
      <c r="Q92" s="57"/>
      <c r="R92" s="57"/>
    </row>
    <row r="93" spans="3:18" x14ac:dyDescent="0.25">
      <c r="F93" s="57"/>
      <c r="G93" s="57"/>
      <c r="H93" s="57"/>
      <c r="I93" s="57"/>
      <c r="J93" s="57"/>
      <c r="K93" s="57"/>
      <c r="L93" s="57"/>
      <c r="M93" s="57"/>
      <c r="N93" s="57"/>
      <c r="O93" s="57"/>
      <c r="P93" s="57"/>
      <c r="Q93" s="57"/>
      <c r="R93" s="57"/>
    </row>
    <row r="94" spans="3:18" x14ac:dyDescent="0.25">
      <c r="F94" s="57"/>
      <c r="G94" s="57"/>
      <c r="H94" s="57"/>
      <c r="I94" s="57"/>
      <c r="J94" s="57"/>
      <c r="K94" s="57"/>
      <c r="L94" s="57"/>
      <c r="M94" s="57"/>
      <c r="N94" s="57"/>
      <c r="O94" s="57"/>
      <c r="P94" s="57"/>
      <c r="Q94" s="57"/>
      <c r="R94" s="57"/>
    </row>
    <row r="95" spans="3:18" x14ac:dyDescent="0.25">
      <c r="G95" s="57"/>
      <c r="H95" s="57"/>
      <c r="J95" s="57"/>
      <c r="K95" s="57"/>
      <c r="L95" s="57"/>
      <c r="M95" s="57"/>
      <c r="N95" s="57"/>
      <c r="O95" s="57"/>
      <c r="P95" s="57"/>
      <c r="Q95" s="57"/>
      <c r="R95" s="57"/>
    </row>
    <row r="96" spans="3:18" x14ac:dyDescent="0.25">
      <c r="J96" s="57"/>
      <c r="K96" s="57"/>
      <c r="M96" s="57"/>
      <c r="N96" s="57"/>
      <c r="P96" s="57"/>
      <c r="Q96" s="57"/>
    </row>
    <row r="97" spans="15:18" x14ac:dyDescent="0.25">
      <c r="O97" s="57"/>
      <c r="P97" s="57"/>
      <c r="R97" s="57"/>
    </row>
  </sheetData>
  <sortState ref="B49:H58">
    <sortCondition ref="C48"/>
  </sortState>
  <hyperlinks>
    <hyperlink ref="A1" location="TOC!A1" display="TOC"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N69"/>
  <sheetViews>
    <sheetView workbookViewId="0">
      <selection activeCell="E21" sqref="E21"/>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328</v>
      </c>
      <c r="C2" s="15" t="s">
        <v>280</v>
      </c>
    </row>
    <row r="3" spans="1:14" x14ac:dyDescent="0.25">
      <c r="A3" s="14" t="s">
        <v>37</v>
      </c>
      <c r="B3" s="15" t="s">
        <v>446</v>
      </c>
      <c r="C3" s="15" t="s">
        <v>270</v>
      </c>
    </row>
    <row r="4" spans="1:14" x14ac:dyDescent="0.25">
      <c r="A4" s="15" t="s">
        <v>310</v>
      </c>
      <c r="B4" s="15"/>
      <c r="C4" s="14"/>
    </row>
    <row r="5" spans="1:14" x14ac:dyDescent="0.25">
      <c r="A5" s="15"/>
      <c r="B5" s="15"/>
      <c r="C5" s="14"/>
    </row>
    <row r="7" spans="1:14" x14ac:dyDescent="0.25">
      <c r="B7" s="21"/>
      <c r="C7" s="17" t="s">
        <v>309</v>
      </c>
      <c r="D7" s="48" t="s">
        <v>51</v>
      </c>
      <c r="E7" s="16"/>
      <c r="L7" s="21"/>
      <c r="M7" s="21"/>
      <c r="N7" s="38"/>
    </row>
    <row r="8" spans="1:14" x14ac:dyDescent="0.25">
      <c r="C8" s="94">
        <v>0</v>
      </c>
      <c r="D8" s="93">
        <v>7.4099999999999999E-2</v>
      </c>
      <c r="N8" s="40"/>
    </row>
    <row r="9" spans="1:14" x14ac:dyDescent="0.25">
      <c r="C9" s="94">
        <v>5</v>
      </c>
      <c r="D9" s="93">
        <v>7.4099999999999999E-2</v>
      </c>
      <c r="N9" s="40"/>
    </row>
    <row r="10" spans="1:14" x14ac:dyDescent="0.25">
      <c r="C10" s="94">
        <v>10</v>
      </c>
      <c r="D10" s="93">
        <v>4.8499999999999995E-2</v>
      </c>
      <c r="N10" s="40"/>
    </row>
    <row r="11" spans="1:14" x14ac:dyDescent="0.25">
      <c r="C11" s="94">
        <v>15</v>
      </c>
      <c r="D11" s="93">
        <v>4.41E-2</v>
      </c>
      <c r="N11" s="40"/>
    </row>
    <row r="12" spans="1:14" x14ac:dyDescent="0.25">
      <c r="C12" s="94">
        <v>20</v>
      </c>
      <c r="D12" s="93">
        <v>4.4199999999999996E-2</v>
      </c>
      <c r="N12" s="40"/>
    </row>
    <row r="13" spans="1:14" x14ac:dyDescent="0.25">
      <c r="C13" s="94">
        <v>25</v>
      </c>
      <c r="D13" s="93">
        <v>4.2199999999999994E-2</v>
      </c>
      <c r="N13" s="40"/>
    </row>
    <row r="14" spans="1:14" x14ac:dyDescent="0.25">
      <c r="D14" s="40"/>
      <c r="N14" s="40"/>
    </row>
    <row r="15" spans="1:14" x14ac:dyDescent="0.25">
      <c r="C15" s="21" t="s">
        <v>445</v>
      </c>
      <c r="D15" s="40"/>
      <c r="E15" s="17"/>
      <c r="N15" s="40"/>
    </row>
    <row r="16" spans="1:14" x14ac:dyDescent="0.25">
      <c r="D16" s="40"/>
      <c r="E16" s="17"/>
      <c r="N16" s="40"/>
    </row>
    <row r="17" spans="4:14" x14ac:dyDescent="0.25">
      <c r="D17" s="40"/>
      <c r="E17" s="17"/>
      <c r="N17" s="40"/>
    </row>
    <row r="18" spans="4:14" x14ac:dyDescent="0.25">
      <c r="D18" s="40"/>
      <c r="E18" s="19"/>
      <c r="N18" s="40"/>
    </row>
    <row r="19" spans="4:14" x14ac:dyDescent="0.25">
      <c r="D19" s="40"/>
      <c r="E19" s="19"/>
      <c r="N19" s="40"/>
    </row>
    <row r="20" spans="4:14" x14ac:dyDescent="0.25">
      <c r="D20" s="40"/>
      <c r="E20" s="19"/>
      <c r="N20" s="40"/>
    </row>
    <row r="21" spans="4:14" x14ac:dyDescent="0.25">
      <c r="D21" s="40"/>
      <c r="E21" s="19"/>
      <c r="N21" s="40"/>
    </row>
    <row r="22" spans="4:14" x14ac:dyDescent="0.25">
      <c r="D22" s="40"/>
      <c r="E22" s="19"/>
      <c r="N22" s="40"/>
    </row>
    <row r="23" spans="4:14" x14ac:dyDescent="0.25">
      <c r="D23" s="40"/>
      <c r="E23" s="19"/>
      <c r="N23" s="40"/>
    </row>
    <row r="24" spans="4:14" x14ac:dyDescent="0.25">
      <c r="D24" s="40"/>
      <c r="E24" s="19"/>
      <c r="N24" s="40"/>
    </row>
    <row r="25" spans="4:14" x14ac:dyDescent="0.25">
      <c r="D25" s="40"/>
      <c r="E25" s="19"/>
      <c r="N25" s="40"/>
    </row>
    <row r="26" spans="4:14" x14ac:dyDescent="0.25">
      <c r="D26" s="40"/>
      <c r="N26" s="40"/>
    </row>
    <row r="27" spans="4:14" x14ac:dyDescent="0.25">
      <c r="D27" s="40"/>
      <c r="I27" s="21"/>
      <c r="N27" s="40"/>
    </row>
    <row r="28" spans="4:14" x14ac:dyDescent="0.25">
      <c r="D28" s="40"/>
      <c r="I28" s="21"/>
      <c r="N28" s="40"/>
    </row>
    <row r="29" spans="4:14" x14ac:dyDescent="0.25">
      <c r="D29" s="40"/>
      <c r="I29" s="22"/>
      <c r="N29" s="40"/>
    </row>
    <row r="30" spans="4:14" x14ac:dyDescent="0.25">
      <c r="D30" s="40"/>
      <c r="I30" s="22"/>
      <c r="N30" s="40"/>
    </row>
    <row r="31" spans="4:14" x14ac:dyDescent="0.25">
      <c r="D31" s="40"/>
      <c r="I31" s="22"/>
      <c r="N31" s="40"/>
    </row>
    <row r="32" spans="4:14"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D38" s="40"/>
      <c r="I38" s="22"/>
      <c r="N38" s="40"/>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Q68"/>
  <sheetViews>
    <sheetView workbookViewId="0">
      <selection activeCell="M45" sqref="M45"/>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317</v>
      </c>
      <c r="C2" s="15" t="s">
        <v>327</v>
      </c>
    </row>
    <row r="3" spans="1:17" x14ac:dyDescent="0.25">
      <c r="A3" s="14" t="s">
        <v>37</v>
      </c>
      <c r="B3" s="15" t="s">
        <v>316</v>
      </c>
      <c r="C3" s="15" t="s">
        <v>270</v>
      </c>
    </row>
    <row r="4" spans="1:17" x14ac:dyDescent="0.25">
      <c r="A4" s="15"/>
      <c r="B4" s="15"/>
      <c r="C4" s="14"/>
    </row>
    <row r="5" spans="1:17" x14ac:dyDescent="0.25">
      <c r="E5" s="16"/>
      <c r="G5" s="21" t="s">
        <v>318</v>
      </c>
      <c r="H5" s="13"/>
    </row>
    <row r="6" spans="1:17" x14ac:dyDescent="0.25">
      <c r="B6" s="21"/>
      <c r="C6"/>
      <c r="D6" s="10"/>
      <c r="E6" s="10"/>
      <c r="F6" s="33" t="s">
        <v>315</v>
      </c>
      <c r="G6" t="s">
        <v>107</v>
      </c>
      <c r="H6" t="s">
        <v>248</v>
      </c>
      <c r="I6" t="s">
        <v>108</v>
      </c>
      <c r="J6" t="s">
        <v>109</v>
      </c>
      <c r="K6" t="s">
        <v>110</v>
      </c>
      <c r="L6" t="s">
        <v>111</v>
      </c>
      <c r="M6" t="s">
        <v>112</v>
      </c>
      <c r="N6" t="s">
        <v>113</v>
      </c>
      <c r="O6" t="s">
        <v>114</v>
      </c>
      <c r="P6" t="s">
        <v>115</v>
      </c>
      <c r="Q6" t="s">
        <v>116</v>
      </c>
    </row>
    <row r="7" spans="1:17" x14ac:dyDescent="0.25">
      <c r="C7"/>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G9"/>
      <c r="H9" s="10"/>
      <c r="I9"/>
      <c r="J9"/>
      <c r="K9"/>
      <c r="L9"/>
      <c r="M9"/>
      <c r="N9"/>
      <c r="O9"/>
      <c r="P9"/>
      <c r="Q9"/>
    </row>
    <row r="10" spans="1:17" x14ac:dyDescent="0.25">
      <c r="C10" t="s">
        <v>117</v>
      </c>
      <c r="D10" s="33" t="s">
        <v>51</v>
      </c>
      <c r="E10" s="50">
        <v>18</v>
      </c>
      <c r="F10" s="33" t="s">
        <v>259</v>
      </c>
      <c r="G10" s="30"/>
      <c r="H10" s="30"/>
      <c r="I10" s="30"/>
      <c r="J10" s="30"/>
      <c r="K10" s="30"/>
      <c r="L10" s="30"/>
      <c r="M10" s="30"/>
      <c r="N10" s="30"/>
      <c r="O10" s="30"/>
      <c r="P10" s="30"/>
      <c r="Q10" s="30"/>
    </row>
    <row r="11" spans="1:17" x14ac:dyDescent="0.25">
      <c r="C11" t="s">
        <v>118</v>
      </c>
      <c r="D11" s="33" t="s">
        <v>51</v>
      </c>
      <c r="E11" s="50">
        <v>22</v>
      </c>
      <c r="F11" s="33" t="s">
        <v>265</v>
      </c>
      <c r="G11" s="30"/>
      <c r="H11" s="30"/>
      <c r="I11" s="30"/>
      <c r="J11" s="30"/>
      <c r="K11" s="30"/>
      <c r="L11" s="30"/>
      <c r="M11" s="30"/>
      <c r="N11" s="30"/>
      <c r="O11" s="30"/>
      <c r="P11" s="30"/>
      <c r="Q11" s="30"/>
    </row>
    <row r="12" spans="1:17" x14ac:dyDescent="0.25">
      <c r="C12" t="s">
        <v>119</v>
      </c>
      <c r="D12" s="33" t="s">
        <v>51</v>
      </c>
      <c r="E12" s="50">
        <v>27</v>
      </c>
      <c r="F12" s="10" t="s">
        <v>260</v>
      </c>
      <c r="G12" s="30"/>
      <c r="H12" s="30"/>
      <c r="I12" s="30"/>
      <c r="J12" s="30"/>
      <c r="K12" s="30"/>
      <c r="L12" s="30"/>
      <c r="M12" s="30"/>
      <c r="N12" s="30"/>
      <c r="O12" s="30"/>
      <c r="P12" s="30"/>
      <c r="Q12" s="30"/>
    </row>
    <row r="13" spans="1:17" x14ac:dyDescent="0.25">
      <c r="C13" t="s">
        <v>120</v>
      </c>
      <c r="D13" s="33" t="s">
        <v>51</v>
      </c>
      <c r="E13" s="50">
        <v>32</v>
      </c>
      <c r="F13" s="10" t="s">
        <v>261</v>
      </c>
      <c r="G13" s="30"/>
      <c r="H13" s="30"/>
      <c r="I13" s="30"/>
      <c r="J13" s="30"/>
      <c r="K13" s="30"/>
      <c r="L13" s="30"/>
      <c r="M13" s="30"/>
      <c r="N13" s="30"/>
      <c r="O13" s="30"/>
      <c r="P13" s="30"/>
      <c r="Q13" s="30"/>
    </row>
    <row r="14" spans="1:17" x14ac:dyDescent="0.25">
      <c r="C14" t="s">
        <v>121</v>
      </c>
      <c r="D14" s="33" t="s">
        <v>51</v>
      </c>
      <c r="E14" s="50">
        <v>37</v>
      </c>
      <c r="F14" s="10" t="s">
        <v>262</v>
      </c>
      <c r="G14" s="30"/>
      <c r="H14" s="30"/>
      <c r="I14" s="30"/>
      <c r="J14" s="30"/>
      <c r="K14" s="30"/>
      <c r="L14" s="30"/>
      <c r="M14" s="30"/>
      <c r="N14" s="30"/>
      <c r="O14" s="30"/>
      <c r="P14" s="30"/>
      <c r="Q14" s="30"/>
    </row>
    <row r="15" spans="1:17" x14ac:dyDescent="0.25">
      <c r="C15" t="s">
        <v>122</v>
      </c>
      <c r="D15" s="33" t="s">
        <v>51</v>
      </c>
      <c r="E15" s="50">
        <v>42</v>
      </c>
      <c r="F15" s="10" t="s">
        <v>263</v>
      </c>
      <c r="G15" s="30"/>
      <c r="H15" s="30"/>
      <c r="I15" s="30"/>
      <c r="J15" s="30"/>
      <c r="K15" s="30"/>
      <c r="L15" s="30"/>
      <c r="M15" s="30"/>
      <c r="N15" s="30"/>
      <c r="O15" s="30"/>
      <c r="P15" s="30"/>
      <c r="Q15" s="30"/>
    </row>
    <row r="16" spans="1:17" x14ac:dyDescent="0.25">
      <c r="C16" t="s">
        <v>123</v>
      </c>
      <c r="D16" s="33" t="s">
        <v>51</v>
      </c>
      <c r="E16" s="50">
        <v>47</v>
      </c>
      <c r="F16" s="10" t="s">
        <v>264</v>
      </c>
      <c r="G16" s="30"/>
      <c r="H16" s="30"/>
      <c r="I16" s="30"/>
      <c r="J16" s="30"/>
      <c r="K16" s="30"/>
      <c r="L16" s="30"/>
      <c r="M16" s="30"/>
      <c r="N16" s="30"/>
      <c r="O16" s="30"/>
      <c r="P16" s="30"/>
      <c r="Q16" s="30"/>
    </row>
    <row r="17" spans="3:17" x14ac:dyDescent="0.25">
      <c r="C17" t="s">
        <v>124</v>
      </c>
      <c r="D17" s="33" t="s">
        <v>51</v>
      </c>
      <c r="E17" s="50">
        <v>52</v>
      </c>
      <c r="F17" s="10" t="s">
        <v>46</v>
      </c>
      <c r="G17" s="30"/>
      <c r="H17" s="30"/>
      <c r="I17" s="30"/>
      <c r="J17" s="30"/>
      <c r="K17" s="30"/>
      <c r="L17" s="30"/>
      <c r="M17" s="30"/>
      <c r="N17" s="30"/>
      <c r="O17" s="30"/>
      <c r="P17" s="30"/>
      <c r="Q17" s="30"/>
    </row>
    <row r="18" spans="3:17" x14ac:dyDescent="0.25">
      <c r="C18" t="s">
        <v>125</v>
      </c>
      <c r="D18" s="33" t="s">
        <v>51</v>
      </c>
      <c r="E18" s="50">
        <v>57</v>
      </c>
      <c r="F18" s="10" t="s">
        <v>47</v>
      </c>
      <c r="G18" s="30"/>
      <c r="H18" s="30"/>
      <c r="I18" s="30"/>
      <c r="J18" s="30"/>
      <c r="K18" s="30"/>
      <c r="L18" s="30"/>
      <c r="M18" s="30"/>
      <c r="N18" s="30"/>
      <c r="O18" s="30"/>
      <c r="P18" s="30"/>
      <c r="Q18" s="30"/>
    </row>
    <row r="19" spans="3:17" x14ac:dyDescent="0.25">
      <c r="C19" t="s">
        <v>126</v>
      </c>
      <c r="D19" s="33" t="s">
        <v>51</v>
      </c>
      <c r="E19" s="50">
        <v>62</v>
      </c>
      <c r="F19" s="10" t="s">
        <v>48</v>
      </c>
      <c r="G19" s="30"/>
      <c r="H19" s="30"/>
      <c r="I19" s="30"/>
      <c r="J19" s="30"/>
      <c r="K19" s="30"/>
      <c r="L19" s="30"/>
      <c r="M19" s="30"/>
      <c r="N19" s="30"/>
      <c r="O19" s="30"/>
      <c r="P19" s="30"/>
      <c r="Q19" s="30"/>
    </row>
    <row r="20" spans="3:17" x14ac:dyDescent="0.25">
      <c r="C20" t="s">
        <v>127</v>
      </c>
      <c r="D20" s="33" t="s">
        <v>51</v>
      </c>
      <c r="E20" s="50">
        <v>67</v>
      </c>
      <c r="F20" s="33" t="s">
        <v>49</v>
      </c>
      <c r="G20" s="30"/>
      <c r="H20" s="30"/>
      <c r="I20" s="30"/>
      <c r="J20" s="30"/>
      <c r="K20" s="30"/>
      <c r="L20" s="30"/>
      <c r="M20" s="30"/>
      <c r="N20" s="30"/>
      <c r="O20" s="30"/>
      <c r="P20" s="30"/>
      <c r="Q20" s="42"/>
    </row>
    <row r="21" spans="3:17" x14ac:dyDescent="0.25">
      <c r="D21" s="40"/>
      <c r="E21" s="19"/>
      <c r="N21" s="40"/>
    </row>
    <row r="22" spans="3:17" x14ac:dyDescent="0.25">
      <c r="D22" s="40"/>
      <c r="E22" s="19"/>
      <c r="N22" s="40"/>
    </row>
    <row r="23" spans="3:17" x14ac:dyDescent="0.25">
      <c r="D23" s="40"/>
      <c r="E23" s="19"/>
      <c r="N23" s="40"/>
    </row>
    <row r="24" spans="3:17" x14ac:dyDescent="0.25">
      <c r="D24" s="40"/>
      <c r="E24" s="19"/>
      <c r="N24" s="40"/>
    </row>
    <row r="25" spans="3:17" x14ac:dyDescent="0.25">
      <c r="D25" s="40"/>
      <c r="N25" s="40"/>
    </row>
    <row r="26" spans="3:17" x14ac:dyDescent="0.25">
      <c r="D26" s="40"/>
      <c r="I26" s="21"/>
      <c r="N26" s="40"/>
    </row>
    <row r="27" spans="3:17" x14ac:dyDescent="0.25">
      <c r="D27" s="40"/>
      <c r="I27" s="21"/>
      <c r="N27" s="40"/>
    </row>
    <row r="28" spans="3:17" x14ac:dyDescent="0.25">
      <c r="D28" s="40"/>
      <c r="I28" s="22"/>
      <c r="N28" s="40"/>
    </row>
    <row r="29" spans="3:17" x14ac:dyDescent="0.25">
      <c r="D29" s="40"/>
      <c r="I29" s="22"/>
      <c r="N29" s="40"/>
    </row>
    <row r="30" spans="3:17" x14ac:dyDescent="0.25">
      <c r="D30" s="40"/>
      <c r="I30" s="22"/>
      <c r="N30" s="40"/>
    </row>
    <row r="31" spans="3:17" x14ac:dyDescent="0.25">
      <c r="D31" s="40"/>
      <c r="I31" s="22"/>
      <c r="N31" s="40"/>
    </row>
    <row r="32" spans="3:17"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4"/>
  <sheetViews>
    <sheetView workbookViewId="0">
      <selection activeCell="D14" sqref="D14:D19"/>
    </sheetView>
  </sheetViews>
  <sheetFormatPr defaultRowHeight="15" x14ac:dyDescent="0.25"/>
  <sheetData>
    <row r="1" spans="1:16" x14ac:dyDescent="0.25">
      <c r="A1" s="1" t="s">
        <v>0</v>
      </c>
    </row>
    <row r="2" spans="1:16" x14ac:dyDescent="0.25">
      <c r="A2" s="1"/>
    </row>
    <row r="4" spans="1:16" x14ac:dyDescent="0.25">
      <c r="B4" s="38"/>
      <c r="C4" s="38">
        <v>0.94</v>
      </c>
      <c r="D4" s="38"/>
      <c r="E4" s="38"/>
      <c r="F4" s="38"/>
      <c r="G4" s="38"/>
      <c r="H4" s="38"/>
      <c r="I4" s="38"/>
      <c r="J4" s="38"/>
      <c r="K4" s="38"/>
      <c r="L4" s="38"/>
      <c r="M4" s="38"/>
      <c r="N4" s="38"/>
      <c r="O4" s="38"/>
      <c r="P4" s="39"/>
    </row>
    <row r="5" spans="1:16" x14ac:dyDescent="0.25">
      <c r="B5" s="38" t="s">
        <v>309</v>
      </c>
      <c r="C5" s="38" t="s">
        <v>443</v>
      </c>
      <c r="D5" s="38" t="s">
        <v>444</v>
      </c>
      <c r="E5" s="38" t="s">
        <v>341</v>
      </c>
      <c r="F5" s="38"/>
      <c r="G5" s="38"/>
      <c r="H5" s="38"/>
      <c r="I5" s="38"/>
      <c r="J5" s="38"/>
      <c r="K5" s="38"/>
      <c r="L5" s="38"/>
      <c r="M5" s="38"/>
      <c r="N5" s="38"/>
      <c r="O5" s="38"/>
      <c r="P5" s="39"/>
    </row>
    <row r="6" spans="1:16" x14ac:dyDescent="0.25">
      <c r="B6" s="30">
        <v>0</v>
      </c>
      <c r="C6" s="73">
        <v>5.92</v>
      </c>
      <c r="D6" s="51">
        <v>7.41</v>
      </c>
      <c r="E6" s="38">
        <f>+(C6*$C$4+D6*(1-$C$4))/100</f>
        <v>6.0094000000000002E-2</v>
      </c>
      <c r="F6" s="38"/>
      <c r="G6" s="38"/>
      <c r="H6" s="38"/>
      <c r="I6" s="38"/>
      <c r="J6" s="38"/>
      <c r="K6" s="38"/>
      <c r="L6" s="38"/>
      <c r="M6" s="38"/>
      <c r="N6" s="38"/>
      <c r="O6" s="38"/>
      <c r="P6" s="39"/>
    </row>
    <row r="7" spans="1:16" x14ac:dyDescent="0.25">
      <c r="B7" s="30">
        <v>5</v>
      </c>
      <c r="C7" s="51">
        <v>5.92</v>
      </c>
      <c r="D7" s="51">
        <v>7.41</v>
      </c>
      <c r="E7" s="38">
        <f t="shared" ref="E7:E11" si="0">+(C7*$C$4+D7*(1-$C$4))/100</f>
        <v>6.0094000000000002E-2</v>
      </c>
      <c r="F7" s="38"/>
      <c r="G7" s="38"/>
      <c r="H7" s="38"/>
      <c r="I7" s="38"/>
      <c r="J7" s="38"/>
      <c r="K7" s="38"/>
      <c r="L7" s="38"/>
      <c r="M7" s="38"/>
      <c r="N7" s="38"/>
      <c r="O7" s="38"/>
      <c r="P7" s="39"/>
    </row>
    <row r="8" spans="1:16" x14ac:dyDescent="0.25">
      <c r="B8" s="30">
        <v>10</v>
      </c>
      <c r="C8" s="51">
        <v>4.8600000000000003</v>
      </c>
      <c r="D8" s="51">
        <v>4.8499999999999996</v>
      </c>
      <c r="E8" s="38">
        <f t="shared" si="0"/>
        <v>4.8594000000000005E-2</v>
      </c>
      <c r="F8" s="38"/>
      <c r="G8" s="38"/>
      <c r="H8" s="38"/>
      <c r="I8" s="38"/>
      <c r="J8" s="38"/>
      <c r="K8" s="38"/>
      <c r="L8" s="38"/>
      <c r="M8" s="38"/>
      <c r="N8" s="38"/>
      <c r="O8" s="38"/>
      <c r="P8" s="39"/>
    </row>
    <row r="9" spans="1:16" x14ac:dyDescent="0.25">
      <c r="B9" s="30">
        <v>15</v>
      </c>
      <c r="C9" s="51">
        <v>4.4000000000000004</v>
      </c>
      <c r="D9" s="51">
        <v>4.41</v>
      </c>
      <c r="E9" s="38">
        <f t="shared" si="0"/>
        <v>4.400600000000001E-2</v>
      </c>
      <c r="F9" s="38"/>
      <c r="G9" s="38"/>
      <c r="H9" s="38"/>
      <c r="I9" s="38"/>
      <c r="J9" s="38"/>
      <c r="K9" s="38"/>
      <c r="L9" s="38"/>
      <c r="M9" s="38"/>
      <c r="N9" s="38"/>
      <c r="O9" s="38"/>
      <c r="P9" s="39"/>
    </row>
    <row r="10" spans="1:16" x14ac:dyDescent="0.25">
      <c r="B10" s="30">
        <v>20</v>
      </c>
      <c r="C10" s="51">
        <v>4.0599999999999996</v>
      </c>
      <c r="D10" s="51">
        <v>4.42</v>
      </c>
      <c r="E10" s="38">
        <f t="shared" si="0"/>
        <v>4.0815999999999998E-2</v>
      </c>
      <c r="F10" s="38"/>
      <c r="G10" s="38"/>
      <c r="H10" s="38"/>
      <c r="I10" s="38"/>
      <c r="J10" s="38"/>
      <c r="K10" s="38"/>
      <c r="L10" s="38"/>
      <c r="M10" s="38"/>
      <c r="N10" s="38"/>
      <c r="O10" s="38"/>
      <c r="P10" s="39"/>
    </row>
    <row r="11" spans="1:16" x14ac:dyDescent="0.25">
      <c r="B11" s="30">
        <v>25</v>
      </c>
      <c r="C11" s="51">
        <v>3.81</v>
      </c>
      <c r="D11" s="51">
        <v>4.22</v>
      </c>
      <c r="E11" s="38">
        <f t="shared" si="0"/>
        <v>3.8345999999999998E-2</v>
      </c>
      <c r="F11" s="38"/>
      <c r="G11" s="38"/>
      <c r="H11" s="38"/>
      <c r="I11" s="38"/>
      <c r="J11" s="38"/>
      <c r="K11" s="38"/>
      <c r="L11" s="38"/>
      <c r="M11" s="38"/>
      <c r="N11" s="38"/>
      <c r="O11" s="38"/>
      <c r="P11" s="39"/>
    </row>
    <row r="12" spans="1:16" x14ac:dyDescent="0.25">
      <c r="B12" s="38"/>
      <c r="C12" s="38"/>
      <c r="D12" s="38"/>
      <c r="E12" s="38"/>
      <c r="F12" s="38"/>
      <c r="G12" s="38"/>
      <c r="H12" s="38"/>
      <c r="I12" s="38"/>
      <c r="J12" s="38"/>
      <c r="K12" s="38"/>
      <c r="L12" s="38"/>
      <c r="M12" s="38"/>
      <c r="N12" s="38"/>
      <c r="O12" s="38"/>
      <c r="P12" s="39"/>
    </row>
    <row r="13" spans="1:16" x14ac:dyDescent="0.25">
      <c r="B13" s="38" t="s">
        <v>309</v>
      </c>
      <c r="C13" s="38" t="s">
        <v>443</v>
      </c>
      <c r="D13" s="81" t="s">
        <v>444</v>
      </c>
      <c r="E13" s="38"/>
      <c r="F13" s="38"/>
      <c r="G13" s="38"/>
      <c r="H13" s="38"/>
      <c r="I13" s="38"/>
      <c r="J13" s="38"/>
      <c r="K13" s="38"/>
      <c r="L13" s="38"/>
      <c r="M13" s="38"/>
      <c r="N13" s="38"/>
      <c r="O13" s="38"/>
      <c r="P13" s="39"/>
    </row>
    <row r="14" spans="1:16" x14ac:dyDescent="0.25">
      <c r="B14" s="30">
        <v>0</v>
      </c>
      <c r="C14" s="80">
        <f>+C6/100</f>
        <v>5.9200000000000003E-2</v>
      </c>
      <c r="D14" s="56">
        <f t="shared" ref="D14:D19" si="1">+D6/100</f>
        <v>7.4099999999999999E-2</v>
      </c>
      <c r="E14" s="38"/>
      <c r="F14" s="38"/>
      <c r="G14" s="38"/>
      <c r="H14" s="38"/>
      <c r="I14" s="38"/>
      <c r="J14" s="38"/>
      <c r="K14" s="38"/>
      <c r="L14" s="38"/>
      <c r="M14" s="38"/>
      <c r="N14" s="38"/>
      <c r="O14" s="38"/>
      <c r="P14" s="39"/>
    </row>
    <row r="15" spans="1:16" x14ac:dyDescent="0.25">
      <c r="B15" s="30">
        <v>5</v>
      </c>
      <c r="C15" s="80">
        <f t="shared" ref="C15" si="2">+C7/100</f>
        <v>5.9200000000000003E-2</v>
      </c>
      <c r="D15" s="56">
        <f t="shared" si="1"/>
        <v>7.4099999999999999E-2</v>
      </c>
      <c r="E15" s="38"/>
      <c r="F15" s="38"/>
      <c r="G15" s="38"/>
      <c r="H15" s="38"/>
      <c r="I15" s="38"/>
      <c r="J15" s="38"/>
      <c r="K15" s="38"/>
      <c r="L15" s="38"/>
      <c r="M15" s="38"/>
      <c r="N15" s="38"/>
      <c r="O15" s="38"/>
      <c r="P15" s="39"/>
    </row>
    <row r="16" spans="1:16" x14ac:dyDescent="0.25">
      <c r="B16" s="30">
        <v>10</v>
      </c>
      <c r="C16" s="80">
        <f t="shared" ref="C16" si="3">+C8/100</f>
        <v>4.8600000000000004E-2</v>
      </c>
      <c r="D16" s="56">
        <f t="shared" si="1"/>
        <v>4.8499999999999995E-2</v>
      </c>
      <c r="E16" s="38"/>
      <c r="F16" s="38"/>
      <c r="G16" s="38"/>
      <c r="H16" s="38"/>
      <c r="I16" s="38"/>
      <c r="J16" s="38"/>
      <c r="K16" s="38"/>
      <c r="L16" s="38"/>
      <c r="M16" s="38"/>
      <c r="N16" s="38"/>
      <c r="O16" s="38"/>
      <c r="P16" s="39"/>
    </row>
    <row r="17" spans="2:16" x14ac:dyDescent="0.25">
      <c r="B17" s="30">
        <v>15</v>
      </c>
      <c r="C17" s="80">
        <f t="shared" ref="C17" si="4">+C9/100</f>
        <v>4.4000000000000004E-2</v>
      </c>
      <c r="D17" s="56">
        <f t="shared" si="1"/>
        <v>4.41E-2</v>
      </c>
      <c r="E17" s="38"/>
      <c r="F17" s="38"/>
      <c r="G17" s="38"/>
      <c r="H17" s="38"/>
      <c r="I17" s="38"/>
      <c r="J17" s="38"/>
      <c r="K17" s="38"/>
      <c r="L17" s="38"/>
      <c r="M17" s="38"/>
      <c r="N17" s="38"/>
      <c r="O17" s="38"/>
      <c r="P17" s="39"/>
    </row>
    <row r="18" spans="2:16" x14ac:dyDescent="0.25">
      <c r="B18" s="30">
        <v>20</v>
      </c>
      <c r="C18" s="80">
        <f t="shared" ref="C18" si="5">+C10/100</f>
        <v>4.0599999999999997E-2</v>
      </c>
      <c r="D18" s="56">
        <f t="shared" si="1"/>
        <v>4.4199999999999996E-2</v>
      </c>
      <c r="E18" s="38"/>
      <c r="F18" s="38"/>
      <c r="G18" s="38"/>
      <c r="H18" s="38"/>
      <c r="I18" s="38"/>
      <c r="J18" s="38"/>
      <c r="K18" s="38"/>
      <c r="L18" s="38"/>
      <c r="M18" s="38"/>
      <c r="N18" s="38"/>
      <c r="O18" s="38"/>
      <c r="P18" s="39"/>
    </row>
    <row r="19" spans="2:16" x14ac:dyDescent="0.25">
      <c r="B19" s="30">
        <v>25</v>
      </c>
      <c r="C19" s="80">
        <f t="shared" ref="C19" si="6">+C11/100</f>
        <v>3.8100000000000002E-2</v>
      </c>
      <c r="D19" s="56">
        <f t="shared" si="1"/>
        <v>4.2199999999999994E-2</v>
      </c>
      <c r="E19" s="38"/>
      <c r="F19" s="38"/>
      <c r="G19" s="38"/>
      <c r="H19" s="38"/>
      <c r="I19" s="38"/>
      <c r="J19" s="38"/>
      <c r="K19" s="38"/>
      <c r="L19" s="38"/>
      <c r="M19" s="38"/>
      <c r="N19" s="38"/>
      <c r="O19" s="38"/>
      <c r="P19" s="39"/>
    </row>
    <row r="20" spans="2:16" x14ac:dyDescent="0.25">
      <c r="B20" s="38"/>
      <c r="C20" s="38"/>
      <c r="D20" s="38"/>
      <c r="E20" s="38"/>
      <c r="F20" s="38"/>
      <c r="G20" s="38"/>
      <c r="H20" s="38"/>
      <c r="I20" s="38"/>
      <c r="J20" s="38"/>
      <c r="K20" s="38"/>
      <c r="L20" s="38"/>
      <c r="M20" s="38"/>
      <c r="N20" s="38"/>
      <c r="O20" s="38"/>
      <c r="P20" s="39"/>
    </row>
    <row r="21" spans="2:16" x14ac:dyDescent="0.25">
      <c r="B21" s="38"/>
      <c r="C21" s="38"/>
      <c r="D21" s="38"/>
      <c r="E21" s="38"/>
      <c r="F21" s="38"/>
      <c r="G21" s="38"/>
      <c r="H21" s="38"/>
      <c r="I21" s="38"/>
      <c r="J21" s="38"/>
      <c r="K21" s="38"/>
      <c r="L21" s="38"/>
      <c r="M21" s="38"/>
      <c r="N21" s="38"/>
      <c r="O21" s="38"/>
      <c r="P21" s="39"/>
    </row>
    <row r="22" spans="2:16" x14ac:dyDescent="0.25">
      <c r="B22" s="38"/>
      <c r="C22" s="38"/>
      <c r="D22" s="38"/>
      <c r="E22" s="38"/>
      <c r="F22" s="38"/>
      <c r="G22" s="38"/>
      <c r="H22" s="38"/>
      <c r="I22" s="38"/>
      <c r="J22" s="38"/>
      <c r="K22" s="38"/>
      <c r="L22" s="38"/>
      <c r="M22" s="38"/>
      <c r="N22" s="38"/>
      <c r="O22" s="38"/>
      <c r="P22" s="39"/>
    </row>
    <row r="23" spans="2:16" x14ac:dyDescent="0.25">
      <c r="B23" s="38"/>
      <c r="C23" s="38"/>
      <c r="D23" s="38"/>
      <c r="E23" s="38"/>
      <c r="F23" s="38"/>
      <c r="G23" s="38"/>
      <c r="H23" s="38"/>
      <c r="I23" s="38"/>
      <c r="J23" s="38"/>
      <c r="K23" s="38"/>
      <c r="L23" s="38"/>
      <c r="M23" s="38"/>
      <c r="N23" s="38"/>
      <c r="O23" s="38"/>
      <c r="P23" s="39"/>
    </row>
    <row r="24" spans="2:16" x14ac:dyDescent="0.25">
      <c r="B24" s="38"/>
      <c r="C24" s="38"/>
      <c r="D24" s="38"/>
      <c r="E24" s="38"/>
      <c r="F24" s="38"/>
      <c r="G24" s="38"/>
      <c r="H24" s="38"/>
      <c r="I24" s="38"/>
      <c r="J24" s="38"/>
      <c r="K24" s="38"/>
      <c r="L24" s="38"/>
      <c r="M24" s="38"/>
      <c r="N24" s="38"/>
      <c r="O24" s="38"/>
      <c r="P24" s="39"/>
    </row>
    <row r="25" spans="2:16" x14ac:dyDescent="0.25">
      <c r="B25" s="38"/>
      <c r="C25" s="38"/>
      <c r="D25" s="38"/>
      <c r="E25" s="38"/>
      <c r="F25" s="38"/>
      <c r="G25" s="38"/>
      <c r="H25" s="38"/>
      <c r="I25" s="38"/>
      <c r="J25" s="38"/>
      <c r="K25" s="38"/>
      <c r="L25" s="38"/>
      <c r="M25" s="38"/>
      <c r="N25" s="38"/>
      <c r="O25" s="38"/>
      <c r="P25" s="39"/>
    </row>
    <row r="26" spans="2:16" x14ac:dyDescent="0.25">
      <c r="B26" s="38"/>
      <c r="C26" s="38"/>
      <c r="D26" s="38"/>
      <c r="E26" s="38"/>
      <c r="F26" s="38"/>
      <c r="G26" s="38"/>
      <c r="H26" s="38"/>
      <c r="I26" s="38"/>
      <c r="J26" s="38"/>
      <c r="K26" s="38"/>
      <c r="L26" s="38"/>
      <c r="M26" s="38"/>
      <c r="N26" s="38"/>
      <c r="O26" s="38"/>
      <c r="P26" s="39"/>
    </row>
    <row r="27" spans="2:16" x14ac:dyDescent="0.25">
      <c r="B27" s="38"/>
      <c r="C27" s="38"/>
      <c r="D27" s="38"/>
      <c r="E27" s="38"/>
      <c r="F27" s="38"/>
      <c r="G27" s="38"/>
      <c r="H27" s="38"/>
      <c r="I27" s="38"/>
      <c r="J27" s="38"/>
      <c r="K27" s="38"/>
      <c r="L27" s="38"/>
      <c r="M27" s="38"/>
      <c r="N27" s="38"/>
      <c r="O27" s="38"/>
      <c r="P27" s="39"/>
    </row>
    <row r="28" spans="2:16" x14ac:dyDescent="0.25">
      <c r="B28" s="38"/>
      <c r="C28" s="38"/>
      <c r="D28" s="38"/>
      <c r="E28" s="38"/>
      <c r="F28" s="38"/>
      <c r="G28" s="38"/>
      <c r="H28" s="38"/>
      <c r="I28" s="38"/>
      <c r="J28" s="38"/>
      <c r="K28" s="38"/>
      <c r="L28" s="38"/>
      <c r="M28" s="38"/>
      <c r="N28" s="38"/>
      <c r="O28" s="38"/>
      <c r="P28" s="39"/>
    </row>
    <row r="29" spans="2:16" x14ac:dyDescent="0.25">
      <c r="B29" s="38"/>
      <c r="C29" s="38"/>
      <c r="D29" s="38"/>
      <c r="E29" s="38"/>
      <c r="F29" s="38"/>
      <c r="G29" s="38"/>
      <c r="H29" s="38"/>
      <c r="I29" s="38"/>
      <c r="J29" s="38"/>
      <c r="K29" s="38"/>
      <c r="L29" s="38"/>
      <c r="M29" s="38"/>
      <c r="N29" s="38"/>
      <c r="O29" s="38"/>
      <c r="P29" s="39"/>
    </row>
    <row r="30" spans="2:16" x14ac:dyDescent="0.25">
      <c r="B30" s="38"/>
      <c r="C30" s="38"/>
      <c r="D30" s="38"/>
      <c r="E30" s="38"/>
      <c r="F30" s="38"/>
      <c r="G30" s="38"/>
      <c r="H30" s="38"/>
      <c r="I30" s="38"/>
      <c r="J30" s="38"/>
      <c r="K30" s="38"/>
      <c r="L30" s="38"/>
      <c r="M30" s="38"/>
      <c r="N30" s="38"/>
      <c r="O30" s="38"/>
      <c r="P30" s="39"/>
    </row>
    <row r="31" spans="2:16" x14ac:dyDescent="0.25">
      <c r="B31" s="38"/>
      <c r="C31" s="38"/>
      <c r="D31" s="38"/>
      <c r="E31" s="38"/>
      <c r="F31" s="38"/>
      <c r="G31" s="38"/>
      <c r="H31" s="38"/>
      <c r="I31" s="38"/>
      <c r="J31" s="38"/>
      <c r="K31" s="38"/>
      <c r="L31" s="38"/>
      <c r="M31" s="38"/>
      <c r="N31" s="38"/>
      <c r="O31" s="38"/>
      <c r="P31" s="39"/>
    </row>
    <row r="32" spans="2:16" x14ac:dyDescent="0.25">
      <c r="B32" s="38"/>
      <c r="C32" s="38"/>
      <c r="D32" s="38"/>
      <c r="E32" s="38"/>
      <c r="F32" s="38"/>
      <c r="G32" s="38"/>
      <c r="H32" s="38"/>
      <c r="I32" s="38"/>
      <c r="J32" s="38"/>
      <c r="K32" s="38"/>
      <c r="L32" s="38"/>
      <c r="M32" s="38"/>
      <c r="N32" s="38"/>
      <c r="O32" s="38"/>
      <c r="P32" s="39"/>
    </row>
    <row r="33" spans="2:16" x14ac:dyDescent="0.25">
      <c r="B33" s="38"/>
      <c r="C33" s="38"/>
      <c r="D33" s="38"/>
      <c r="E33" s="38"/>
      <c r="F33" s="38"/>
      <c r="G33" s="38"/>
      <c r="H33" s="38"/>
      <c r="I33" s="38"/>
      <c r="J33" s="38"/>
      <c r="K33" s="38"/>
      <c r="L33" s="38"/>
      <c r="M33" s="38"/>
      <c r="N33" s="38"/>
      <c r="O33" s="38"/>
      <c r="P33" s="39"/>
    </row>
    <row r="34" spans="2:16" x14ac:dyDescent="0.25">
      <c r="B34" s="38"/>
      <c r="C34" s="38"/>
      <c r="D34" s="38"/>
      <c r="E34" s="38"/>
      <c r="F34" s="38"/>
      <c r="G34" s="38"/>
      <c r="H34" s="38"/>
      <c r="I34" s="38"/>
      <c r="J34" s="38"/>
      <c r="K34" s="38"/>
      <c r="L34" s="38"/>
      <c r="M34" s="38"/>
      <c r="N34" s="38"/>
      <c r="O34" s="38"/>
      <c r="P34" s="39"/>
    </row>
  </sheetData>
  <sortState columnSort="1" ref="A3:CI34">
    <sortCondition ref="A3:CI3"/>
  </sortState>
  <hyperlinks>
    <hyperlink ref="A1" location="TOC!A1" display="TOC"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E23" sqref="E23"/>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476</v>
      </c>
      <c r="C3" s="14"/>
    </row>
    <row r="4" spans="1:5" x14ac:dyDescent="0.25">
      <c r="A4" s="15" t="s">
        <v>310</v>
      </c>
    </row>
    <row r="5" spans="1:5" x14ac:dyDescent="0.25">
      <c r="E5" s="16"/>
    </row>
    <row r="6" spans="1:5" x14ac:dyDescent="0.25">
      <c r="C6" s="47" t="s">
        <v>309</v>
      </c>
      <c r="D6" s="47" t="s">
        <v>285</v>
      </c>
    </row>
    <row r="7" spans="1:5" x14ac:dyDescent="0.25">
      <c r="C7" s="13">
        <v>5</v>
      </c>
      <c r="D7" s="13">
        <v>1.21E-2</v>
      </c>
    </row>
    <row r="8" spans="1:5" x14ac:dyDescent="0.25">
      <c r="C8" s="13">
        <v>10</v>
      </c>
      <c r="D8" s="13">
        <v>5.4999999999999997E-3</v>
      </c>
    </row>
    <row r="9" spans="1:5" x14ac:dyDescent="0.25">
      <c r="C9" s="13">
        <v>15</v>
      </c>
      <c r="D9" s="13">
        <v>4.3E-3</v>
      </c>
    </row>
    <row r="11" spans="1:5" x14ac:dyDescent="0.25">
      <c r="C11" s="18"/>
      <c r="D11" s="17"/>
    </row>
    <row r="12" spans="1:5" x14ac:dyDescent="0.25">
      <c r="C12" s="18"/>
      <c r="D12" s="17"/>
    </row>
    <row r="13" spans="1:5" x14ac:dyDescent="0.25">
      <c r="C13" s="18"/>
      <c r="D13" s="17"/>
    </row>
    <row r="14" spans="1:5" x14ac:dyDescent="0.25">
      <c r="C14" s="18"/>
      <c r="D14" s="17"/>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61"/>
  <sheetViews>
    <sheetView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314</v>
      </c>
    </row>
    <row r="5" spans="1:5" x14ac:dyDescent="0.25">
      <c r="E5" s="16"/>
    </row>
    <row r="6" spans="1:5" x14ac:dyDescent="0.25">
      <c r="C6" s="7" t="s">
        <v>309</v>
      </c>
      <c r="D6" s="7" t="s">
        <v>312</v>
      </c>
    </row>
    <row r="7" spans="1:5" x14ac:dyDescent="0.25">
      <c r="C7">
        <v>0</v>
      </c>
      <c r="D7" s="49"/>
    </row>
    <row r="8" spans="1:5" x14ac:dyDescent="0.25">
      <c r="C8">
        <v>1</v>
      </c>
      <c r="D8" s="49"/>
    </row>
    <row r="9" spans="1:5" x14ac:dyDescent="0.25">
      <c r="C9">
        <v>2</v>
      </c>
      <c r="D9" s="49"/>
    </row>
    <row r="10" spans="1:5" x14ac:dyDescent="0.25">
      <c r="C10">
        <v>3</v>
      </c>
      <c r="D10" s="49"/>
    </row>
    <row r="11" spans="1:5" x14ac:dyDescent="0.25">
      <c r="C11">
        <v>4</v>
      </c>
      <c r="D11" s="49"/>
    </row>
    <row r="12" spans="1:5" x14ac:dyDescent="0.25">
      <c r="C12">
        <v>5</v>
      </c>
      <c r="D12" s="49"/>
    </row>
    <row r="13" spans="1:5" x14ac:dyDescent="0.25">
      <c r="C13">
        <v>6</v>
      </c>
      <c r="D13" s="49"/>
    </row>
    <row r="14" spans="1:5" x14ac:dyDescent="0.25">
      <c r="C14">
        <v>7</v>
      </c>
      <c r="D14" s="49"/>
    </row>
    <row r="15" spans="1:5" x14ac:dyDescent="0.25">
      <c r="C15">
        <v>8</v>
      </c>
      <c r="D15" s="49"/>
    </row>
    <row r="16" spans="1:5" x14ac:dyDescent="0.25">
      <c r="C16">
        <v>9</v>
      </c>
      <c r="D16" s="49"/>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pane xSplit="3" ySplit="1" topLeftCell="D2" activePane="bottomRight" state="frozen"/>
      <selection pane="topRight" activeCell="E1" sqref="E1"/>
      <selection pane="bottomLeft" activeCell="A5" sqref="A5"/>
      <selection pane="bottomRight" activeCell="B7" sqref="B7"/>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9" customFormat="1" x14ac:dyDescent="0.25">
      <c r="A3" s="28" t="s">
        <v>96</v>
      </c>
    </row>
    <row r="4" spans="1:2" x14ac:dyDescent="0.25">
      <c r="B4" t="s">
        <v>97</v>
      </c>
    </row>
    <row r="5" spans="1:2" x14ac:dyDescent="0.25">
      <c r="B5" t="s">
        <v>98</v>
      </c>
    </row>
    <row r="7" spans="1:2" x14ac:dyDescent="0.25">
      <c r="B7" t="s">
        <v>406</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317</v>
      </c>
      <c r="C2" t="s">
        <v>320</v>
      </c>
    </row>
    <row r="3" spans="1:17" x14ac:dyDescent="0.25">
      <c r="A3" s="14" t="s">
        <v>37</v>
      </c>
      <c r="B3" s="15" t="s">
        <v>316</v>
      </c>
      <c r="C3" t="s">
        <v>278</v>
      </c>
    </row>
    <row r="4" spans="1:17" x14ac:dyDescent="0.25">
      <c r="A4" s="15" t="s">
        <v>313</v>
      </c>
    </row>
    <row r="5" spans="1:17" x14ac:dyDescent="0.25">
      <c r="E5" s="16"/>
      <c r="G5" s="21" t="s">
        <v>318</v>
      </c>
    </row>
    <row r="6" spans="1:17" x14ac:dyDescent="0.25">
      <c r="C6"/>
      <c r="D6" s="10"/>
      <c r="E6" s="10"/>
      <c r="F6" s="33" t="s">
        <v>315</v>
      </c>
      <c r="G6" t="s">
        <v>107</v>
      </c>
      <c r="H6" t="s">
        <v>248</v>
      </c>
      <c r="I6" t="s">
        <v>108</v>
      </c>
      <c r="J6" t="s">
        <v>109</v>
      </c>
      <c r="K6" t="s">
        <v>110</v>
      </c>
      <c r="L6" t="s">
        <v>111</v>
      </c>
      <c r="M6" t="s">
        <v>112</v>
      </c>
      <c r="N6" t="s">
        <v>113</v>
      </c>
      <c r="O6" t="s">
        <v>114</v>
      </c>
      <c r="P6" t="s">
        <v>115</v>
      </c>
      <c r="Q6" t="s">
        <v>116</v>
      </c>
    </row>
    <row r="7" spans="1:17" x14ac:dyDescent="0.25">
      <c r="C7"/>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G9"/>
      <c r="H9" s="10"/>
      <c r="I9"/>
      <c r="J9"/>
      <c r="K9"/>
      <c r="L9"/>
      <c r="M9"/>
      <c r="N9"/>
      <c r="O9"/>
      <c r="P9"/>
      <c r="Q9"/>
    </row>
    <row r="10" spans="1:17" x14ac:dyDescent="0.25">
      <c r="C10" t="s">
        <v>117</v>
      </c>
      <c r="D10" s="33" t="s">
        <v>331</v>
      </c>
      <c r="E10" s="50">
        <v>18</v>
      </c>
      <c r="F10" s="33" t="s">
        <v>259</v>
      </c>
      <c r="G10" s="30"/>
      <c r="H10" s="30"/>
      <c r="I10" s="30"/>
      <c r="J10" s="30"/>
      <c r="K10" s="30"/>
      <c r="L10" s="30"/>
      <c r="M10" s="30"/>
      <c r="N10" s="30"/>
      <c r="O10" s="30"/>
      <c r="P10" s="30"/>
      <c r="Q10" s="30"/>
    </row>
    <row r="11" spans="1:17" x14ac:dyDescent="0.25">
      <c r="C11" t="s">
        <v>118</v>
      </c>
      <c r="D11" s="33" t="s">
        <v>331</v>
      </c>
      <c r="E11" s="50">
        <v>22</v>
      </c>
      <c r="F11" s="33" t="s">
        <v>265</v>
      </c>
      <c r="G11" s="30"/>
      <c r="H11" s="30"/>
      <c r="I11" s="30"/>
      <c r="J11" s="30"/>
      <c r="K11" s="30"/>
      <c r="L11" s="30"/>
      <c r="M11" s="30"/>
      <c r="N11" s="30"/>
      <c r="O11" s="30"/>
      <c r="P11" s="30"/>
      <c r="Q11" s="30"/>
    </row>
    <row r="12" spans="1:17" x14ac:dyDescent="0.25">
      <c r="C12" t="s">
        <v>119</v>
      </c>
      <c r="D12" s="33" t="s">
        <v>331</v>
      </c>
      <c r="E12" s="50">
        <v>27</v>
      </c>
      <c r="F12" s="10" t="s">
        <v>260</v>
      </c>
      <c r="G12" s="30"/>
      <c r="H12" s="30"/>
      <c r="I12" s="30"/>
      <c r="J12" s="30"/>
      <c r="K12" s="30"/>
      <c r="L12" s="30"/>
      <c r="M12" s="30"/>
      <c r="N12" s="30"/>
      <c r="O12" s="30"/>
      <c r="P12" s="30"/>
      <c r="Q12" s="30"/>
    </row>
    <row r="13" spans="1:17" x14ac:dyDescent="0.25">
      <c r="C13" t="s">
        <v>120</v>
      </c>
      <c r="D13" s="33" t="s">
        <v>331</v>
      </c>
      <c r="E13" s="50">
        <v>32</v>
      </c>
      <c r="F13" s="10" t="s">
        <v>261</v>
      </c>
      <c r="G13" s="30"/>
      <c r="H13" s="30"/>
      <c r="I13" s="30"/>
      <c r="J13" s="30"/>
      <c r="K13" s="30"/>
      <c r="L13" s="30"/>
      <c r="M13" s="30"/>
      <c r="N13" s="30"/>
      <c r="O13" s="30"/>
      <c r="P13" s="30"/>
      <c r="Q13" s="30"/>
    </row>
    <row r="14" spans="1:17" x14ac:dyDescent="0.25">
      <c r="C14" t="s">
        <v>121</v>
      </c>
      <c r="D14" s="33" t="s">
        <v>331</v>
      </c>
      <c r="E14" s="50">
        <v>37</v>
      </c>
      <c r="F14" s="10" t="s">
        <v>262</v>
      </c>
      <c r="G14" s="30"/>
      <c r="H14" s="30"/>
      <c r="I14" s="30"/>
      <c r="J14" s="30"/>
      <c r="K14" s="30"/>
      <c r="L14" s="30"/>
      <c r="M14" s="30"/>
      <c r="N14" s="30"/>
      <c r="O14" s="30"/>
      <c r="P14" s="30"/>
      <c r="Q14" s="30"/>
    </row>
    <row r="15" spans="1:17" x14ac:dyDescent="0.25">
      <c r="C15" t="s">
        <v>122</v>
      </c>
      <c r="D15" s="33" t="s">
        <v>331</v>
      </c>
      <c r="E15" s="50">
        <v>42</v>
      </c>
      <c r="F15" s="10" t="s">
        <v>263</v>
      </c>
      <c r="G15" s="30"/>
      <c r="H15" s="30"/>
      <c r="I15" s="30"/>
      <c r="J15" s="30"/>
      <c r="K15" s="30"/>
      <c r="L15" s="30"/>
      <c r="M15" s="30"/>
      <c r="N15" s="30"/>
      <c r="O15" s="30"/>
      <c r="P15" s="30"/>
      <c r="Q15" s="30"/>
    </row>
    <row r="16" spans="1:17" x14ac:dyDescent="0.25">
      <c r="C16" t="s">
        <v>123</v>
      </c>
      <c r="D16" s="33" t="s">
        <v>331</v>
      </c>
      <c r="E16" s="50">
        <v>47</v>
      </c>
      <c r="F16" s="10" t="s">
        <v>264</v>
      </c>
      <c r="G16" s="30"/>
      <c r="H16" s="30"/>
      <c r="I16" s="30"/>
      <c r="J16" s="30"/>
      <c r="K16" s="30"/>
      <c r="L16" s="30"/>
      <c r="M16" s="30"/>
      <c r="N16" s="30"/>
      <c r="O16" s="30"/>
      <c r="P16" s="30"/>
      <c r="Q16" s="30"/>
    </row>
    <row r="17" spans="3:17" x14ac:dyDescent="0.25">
      <c r="C17" t="s">
        <v>124</v>
      </c>
      <c r="D17" s="33" t="s">
        <v>331</v>
      </c>
      <c r="E17" s="50">
        <v>52</v>
      </c>
      <c r="F17" s="10" t="s">
        <v>46</v>
      </c>
      <c r="G17" s="30"/>
      <c r="H17" s="30"/>
      <c r="I17" s="30"/>
      <c r="J17" s="30"/>
      <c r="K17" s="30"/>
      <c r="L17" s="30"/>
      <c r="M17" s="30"/>
      <c r="N17" s="30"/>
      <c r="O17" s="30"/>
      <c r="P17" s="30"/>
      <c r="Q17" s="30"/>
    </row>
    <row r="18" spans="3:17" x14ac:dyDescent="0.25">
      <c r="C18" t="s">
        <v>125</v>
      </c>
      <c r="D18" s="33" t="s">
        <v>331</v>
      </c>
      <c r="E18" s="50">
        <v>57</v>
      </c>
      <c r="F18" s="10" t="s">
        <v>47</v>
      </c>
      <c r="G18" s="30"/>
      <c r="H18" s="30"/>
      <c r="I18" s="30"/>
      <c r="J18" s="30"/>
      <c r="K18" s="30"/>
      <c r="L18" s="30"/>
      <c r="M18" s="30"/>
      <c r="N18" s="30"/>
      <c r="O18" s="30"/>
      <c r="P18" s="30"/>
      <c r="Q18" s="30"/>
    </row>
    <row r="19" spans="3:17" x14ac:dyDescent="0.25">
      <c r="C19" t="s">
        <v>126</v>
      </c>
      <c r="D19" s="33" t="s">
        <v>331</v>
      </c>
      <c r="E19" s="50">
        <v>62</v>
      </c>
      <c r="F19" s="10" t="s">
        <v>48</v>
      </c>
      <c r="G19" s="30"/>
      <c r="H19" s="30"/>
      <c r="I19" s="30"/>
      <c r="J19" s="30"/>
      <c r="K19" s="30"/>
      <c r="L19" s="30"/>
      <c r="M19" s="30"/>
      <c r="N19" s="30"/>
      <c r="O19" s="30"/>
      <c r="P19" s="30"/>
      <c r="Q19" s="30"/>
    </row>
    <row r="20" spans="3:17" x14ac:dyDescent="0.25">
      <c r="C20" t="s">
        <v>127</v>
      </c>
      <c r="D20" s="33" t="s">
        <v>331</v>
      </c>
      <c r="E20" s="50">
        <v>67</v>
      </c>
      <c r="F20" s="33" t="s">
        <v>49</v>
      </c>
      <c r="G20" s="30"/>
      <c r="H20" s="30"/>
      <c r="I20" s="30"/>
      <c r="J20" s="30"/>
      <c r="K20" s="30"/>
      <c r="L20" s="30"/>
      <c r="M20" s="30"/>
      <c r="N20" s="30"/>
      <c r="O20" s="30"/>
      <c r="P20" s="30"/>
      <c r="Q20" s="42"/>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workbookViewId="0">
      <selection activeCell="E13" sqref="E13:F15"/>
    </sheetView>
  </sheetViews>
  <sheetFormatPr defaultRowHeight="15" x14ac:dyDescent="0.25"/>
  <sheetData>
    <row r="1" spans="1:11" x14ac:dyDescent="0.25">
      <c r="A1" s="1" t="s">
        <v>0</v>
      </c>
    </row>
    <row r="2" spans="1:11" x14ac:dyDescent="0.25">
      <c r="A2" s="1"/>
      <c r="B2" t="s">
        <v>333</v>
      </c>
      <c r="E2" t="s">
        <v>335</v>
      </c>
    </row>
    <row r="3" spans="1:11" x14ac:dyDescent="0.25">
      <c r="B3" t="s">
        <v>311</v>
      </c>
      <c r="C3" t="s">
        <v>474</v>
      </c>
      <c r="E3" t="s">
        <v>309</v>
      </c>
      <c r="F3" t="s">
        <v>474</v>
      </c>
    </row>
    <row r="4" spans="1:11" x14ac:dyDescent="0.25">
      <c r="B4" s="30">
        <v>35</v>
      </c>
      <c r="C4" s="30">
        <v>222</v>
      </c>
      <c r="D4" s="38"/>
      <c r="E4" s="30">
        <v>5</v>
      </c>
      <c r="F4" s="30">
        <v>121</v>
      </c>
      <c r="G4" s="30"/>
      <c r="H4" s="38"/>
      <c r="I4" s="38"/>
      <c r="J4" s="38"/>
      <c r="K4" s="38"/>
    </row>
    <row r="5" spans="1:11" x14ac:dyDescent="0.25">
      <c r="B5" s="30">
        <v>40</v>
      </c>
      <c r="C5" s="30">
        <v>183</v>
      </c>
      <c r="D5" s="38"/>
      <c r="E5" s="30">
        <v>10</v>
      </c>
      <c r="F5" s="30">
        <v>55</v>
      </c>
      <c r="G5" s="30"/>
      <c r="H5" s="38"/>
      <c r="I5" s="38"/>
      <c r="J5" s="38"/>
      <c r="K5" s="38"/>
    </row>
    <row r="6" spans="1:11" x14ac:dyDescent="0.25">
      <c r="B6" s="30">
        <v>45</v>
      </c>
      <c r="C6" s="30">
        <v>162</v>
      </c>
      <c r="D6" s="38"/>
      <c r="E6" s="30">
        <v>15</v>
      </c>
      <c r="F6" s="30">
        <v>43</v>
      </c>
      <c r="G6" s="30"/>
      <c r="H6" s="38"/>
      <c r="I6" s="38"/>
      <c r="J6" s="38"/>
      <c r="K6" s="38"/>
    </row>
    <row r="7" spans="1:11" x14ac:dyDescent="0.25">
      <c r="B7" s="30">
        <v>50</v>
      </c>
      <c r="C7" s="30">
        <v>125</v>
      </c>
      <c r="D7" s="38"/>
      <c r="E7" s="30"/>
      <c r="F7" s="30"/>
      <c r="G7" s="30"/>
      <c r="H7" s="38"/>
      <c r="I7" s="38"/>
      <c r="J7" s="38"/>
      <c r="K7" s="38"/>
    </row>
    <row r="8" spans="1:11" x14ac:dyDescent="0.25">
      <c r="B8" s="38"/>
      <c r="C8" s="38"/>
      <c r="D8" s="38"/>
      <c r="E8" s="38"/>
      <c r="F8" s="38"/>
      <c r="G8" s="38"/>
      <c r="H8" s="38"/>
      <c r="I8" s="38"/>
      <c r="J8" s="38"/>
      <c r="K8" s="38"/>
    </row>
    <row r="9" spans="1:11" x14ac:dyDescent="0.25">
      <c r="B9" s="38"/>
      <c r="C9" s="38"/>
      <c r="D9" s="38"/>
      <c r="E9" s="38"/>
      <c r="F9" s="38"/>
      <c r="G9" s="38"/>
      <c r="H9" s="38"/>
      <c r="I9" s="38"/>
      <c r="J9" s="38"/>
      <c r="K9" s="38"/>
    </row>
    <row r="10" spans="1:11" x14ac:dyDescent="0.25">
      <c r="B10" s="38" t="s">
        <v>475</v>
      </c>
      <c r="C10" s="38"/>
      <c r="D10" s="38"/>
      <c r="E10" s="38"/>
      <c r="F10" s="38"/>
      <c r="G10" s="38"/>
      <c r="H10" s="38"/>
      <c r="I10" s="38"/>
      <c r="J10" s="38"/>
      <c r="K10" s="38"/>
    </row>
    <row r="11" spans="1:11" x14ac:dyDescent="0.25">
      <c r="B11" s="88" t="s">
        <v>333</v>
      </c>
      <c r="C11" s="88"/>
      <c r="E11" t="s">
        <v>335</v>
      </c>
      <c r="H11" s="38"/>
      <c r="I11" s="38"/>
      <c r="J11" s="38"/>
      <c r="K11" s="38"/>
    </row>
    <row r="12" spans="1:11" x14ac:dyDescent="0.25">
      <c r="B12" s="88" t="s">
        <v>311</v>
      </c>
      <c r="C12" s="88" t="s">
        <v>474</v>
      </c>
      <c r="E12" t="s">
        <v>309</v>
      </c>
      <c r="F12" t="s">
        <v>474</v>
      </c>
      <c r="H12" s="38"/>
      <c r="I12" s="38"/>
      <c r="J12" s="38"/>
      <c r="K12" s="38"/>
    </row>
    <row r="13" spans="1:11" x14ac:dyDescent="0.25">
      <c r="B13" s="84">
        <v>35</v>
      </c>
      <c r="C13" s="89">
        <f>+C4/10000</f>
        <v>2.2200000000000001E-2</v>
      </c>
      <c r="D13" s="38"/>
      <c r="E13" s="30">
        <v>5</v>
      </c>
      <c r="F13" s="68">
        <f t="shared" ref="F13:F15" si="0">+F4/10000</f>
        <v>1.21E-2</v>
      </c>
      <c r="G13" s="30"/>
      <c r="H13" s="38"/>
      <c r="I13" s="38"/>
      <c r="J13" s="38"/>
      <c r="K13" s="38"/>
    </row>
    <row r="14" spans="1:11" x14ac:dyDescent="0.25">
      <c r="B14" s="84">
        <v>40</v>
      </c>
      <c r="C14" s="89">
        <f t="shared" ref="C14:C16" si="1">+C5/10000</f>
        <v>1.83E-2</v>
      </c>
      <c r="D14" s="38"/>
      <c r="E14" s="30">
        <v>10</v>
      </c>
      <c r="F14" s="68">
        <f t="shared" si="0"/>
        <v>5.4999999999999997E-3</v>
      </c>
      <c r="G14" s="30"/>
      <c r="H14" s="38"/>
      <c r="I14" s="38"/>
      <c r="J14" s="38"/>
      <c r="K14" s="38"/>
    </row>
    <row r="15" spans="1:11" x14ac:dyDescent="0.25">
      <c r="B15" s="84">
        <v>45</v>
      </c>
      <c r="C15" s="89">
        <f t="shared" si="1"/>
        <v>1.6199999999999999E-2</v>
      </c>
      <c r="D15" s="38"/>
      <c r="E15" s="30">
        <v>15</v>
      </c>
      <c r="F15" s="68">
        <f t="shared" si="0"/>
        <v>4.3E-3</v>
      </c>
      <c r="G15" s="30"/>
    </row>
    <row r="16" spans="1:11" x14ac:dyDescent="0.25">
      <c r="B16" s="84">
        <v>50</v>
      </c>
      <c r="C16" s="89">
        <f t="shared" si="1"/>
        <v>1.2500000000000001E-2</v>
      </c>
      <c r="D16" s="38"/>
      <c r="E16" s="30"/>
      <c r="F16" s="30"/>
      <c r="G16" s="30"/>
    </row>
    <row r="17" spans="2:11" x14ac:dyDescent="0.25">
      <c r="B17" s="38"/>
      <c r="C17" s="38"/>
      <c r="D17" s="38"/>
      <c r="E17" s="38"/>
      <c r="F17" s="38"/>
      <c r="G17" s="38"/>
      <c r="H17" s="38"/>
      <c r="I17" s="38"/>
      <c r="J17" s="38"/>
      <c r="K17" s="38"/>
    </row>
    <row r="18" spans="2:11" x14ac:dyDescent="0.25">
      <c r="B18" s="38"/>
      <c r="C18" s="38"/>
      <c r="D18" s="38"/>
      <c r="E18" s="38"/>
      <c r="F18" s="38"/>
      <c r="G18" s="38"/>
      <c r="H18" s="38"/>
      <c r="I18" s="38"/>
      <c r="J18" s="38"/>
      <c r="K18" s="38"/>
    </row>
    <row r="19" spans="2:11" x14ac:dyDescent="0.25">
      <c r="B19" s="38"/>
      <c r="C19" s="38"/>
      <c r="D19" s="38"/>
      <c r="E19" s="38"/>
      <c r="F19" s="38"/>
      <c r="G19" s="38"/>
      <c r="H19" s="38"/>
      <c r="I19" s="38"/>
      <c r="J19" s="38"/>
      <c r="K19" s="38"/>
    </row>
    <row r="20" spans="2:11" x14ac:dyDescent="0.25">
      <c r="B20" s="38"/>
      <c r="C20" s="38"/>
      <c r="D20" s="38"/>
      <c r="E20" s="38"/>
      <c r="F20" s="38"/>
      <c r="G20" s="38"/>
      <c r="H20" s="38"/>
      <c r="I20" s="38"/>
      <c r="J20" s="38"/>
      <c r="K20" s="38"/>
    </row>
    <row r="21" spans="2:11" x14ac:dyDescent="0.25">
      <c r="B21" s="38"/>
      <c r="C21" s="38"/>
      <c r="D21" s="38"/>
      <c r="E21" s="38"/>
      <c r="F21" s="38"/>
      <c r="G21" s="38"/>
      <c r="H21" s="38"/>
      <c r="I21" s="38"/>
      <c r="J21" s="38"/>
      <c r="K21" s="38"/>
    </row>
    <row r="22" spans="2:11" x14ac:dyDescent="0.25">
      <c r="B22" s="38"/>
      <c r="C22" s="38"/>
      <c r="D22" s="38"/>
      <c r="E22" s="38"/>
      <c r="F22" s="38"/>
      <c r="G22" s="38"/>
      <c r="H22" s="38"/>
      <c r="I22" s="38"/>
      <c r="J22" s="38"/>
      <c r="K22" s="38"/>
    </row>
    <row r="23" spans="2:11" x14ac:dyDescent="0.25">
      <c r="B23" s="38"/>
      <c r="C23" s="38"/>
      <c r="D23" s="38"/>
      <c r="E23" s="38"/>
      <c r="F23" s="38"/>
      <c r="G23" s="38"/>
      <c r="H23" s="38"/>
      <c r="I23" s="38"/>
      <c r="J23" s="38"/>
      <c r="K23" s="38"/>
    </row>
    <row r="24" spans="2:11" x14ac:dyDescent="0.25">
      <c r="B24" s="38"/>
      <c r="C24" s="38"/>
      <c r="D24" s="38"/>
      <c r="E24" s="38"/>
      <c r="F24" s="38"/>
      <c r="G24" s="38"/>
      <c r="H24" s="38"/>
      <c r="I24" s="38"/>
      <c r="J24" s="38"/>
      <c r="K24" s="38"/>
    </row>
    <row r="25" spans="2:11" x14ac:dyDescent="0.25">
      <c r="B25" s="38"/>
      <c r="C25" s="38"/>
      <c r="D25" s="38"/>
      <c r="E25" s="38"/>
      <c r="F25" s="38"/>
      <c r="G25" s="38"/>
      <c r="H25" s="38"/>
      <c r="I25" s="38"/>
      <c r="J25" s="38"/>
      <c r="K25" s="38"/>
    </row>
    <row r="26" spans="2:11" x14ac:dyDescent="0.25">
      <c r="B26" s="38"/>
      <c r="C26" s="38"/>
      <c r="D26" s="38"/>
      <c r="E26" s="38"/>
      <c r="F26" s="38"/>
      <c r="G26" s="38"/>
      <c r="H26" s="38"/>
      <c r="I26" s="38"/>
      <c r="J26" s="38"/>
      <c r="K26" s="38"/>
    </row>
    <row r="27" spans="2:11" x14ac:dyDescent="0.25">
      <c r="B27" s="38"/>
      <c r="C27" s="38"/>
      <c r="D27" s="38"/>
      <c r="E27" s="38"/>
      <c r="F27" s="38"/>
      <c r="G27" s="38"/>
      <c r="H27" s="38"/>
      <c r="I27" s="38"/>
      <c r="J27" s="38"/>
      <c r="K27" s="38"/>
    </row>
    <row r="31" spans="2:11" x14ac:dyDescent="0.25">
      <c r="B31" s="38"/>
      <c r="C31" s="38"/>
      <c r="D31" s="38"/>
      <c r="E31" s="38"/>
      <c r="F31" s="38"/>
      <c r="G31" s="38"/>
      <c r="H31" s="38"/>
      <c r="I31" s="38"/>
      <c r="J31" s="38"/>
      <c r="K31" s="38"/>
    </row>
    <row r="32" spans="2:11" x14ac:dyDescent="0.25">
      <c r="B32" s="38"/>
      <c r="C32" s="38"/>
      <c r="D32" s="38"/>
      <c r="E32" s="38"/>
      <c r="F32" s="38"/>
      <c r="G32" s="38"/>
      <c r="H32" s="38"/>
      <c r="I32" s="38"/>
      <c r="J32" s="38"/>
      <c r="K32" s="38"/>
    </row>
    <row r="33" spans="2:11" x14ac:dyDescent="0.25">
      <c r="B33" s="38"/>
      <c r="C33" s="38"/>
      <c r="D33" s="38"/>
      <c r="E33" s="38"/>
      <c r="F33" s="38"/>
      <c r="G33" s="38"/>
      <c r="H33" s="38"/>
      <c r="I33" s="38"/>
      <c r="J33" s="38"/>
      <c r="K33" s="38"/>
    </row>
    <row r="34" spans="2:11" x14ac:dyDescent="0.25">
      <c r="B34" s="38"/>
      <c r="C34" s="38"/>
      <c r="D34" s="38"/>
      <c r="E34" s="38"/>
      <c r="F34" s="38"/>
      <c r="G34" s="38"/>
      <c r="H34" s="38"/>
      <c r="I34" s="38"/>
      <c r="J34" s="38"/>
      <c r="K34" s="38"/>
    </row>
    <row r="35" spans="2:11" x14ac:dyDescent="0.25">
      <c r="B35" s="38"/>
      <c r="C35" s="38"/>
      <c r="D35" s="38"/>
      <c r="E35" s="38"/>
      <c r="F35" s="38"/>
      <c r="G35" s="38"/>
      <c r="H35" s="38"/>
      <c r="I35" s="38"/>
      <c r="J35" s="38"/>
      <c r="K35" s="38"/>
    </row>
    <row r="36" spans="2:11" x14ac:dyDescent="0.25">
      <c r="B36" s="38"/>
      <c r="C36" s="38"/>
      <c r="D36" s="38"/>
      <c r="E36" s="38"/>
      <c r="F36" s="38"/>
      <c r="G36" s="38"/>
      <c r="H36" s="38"/>
      <c r="I36" s="38"/>
      <c r="J36" s="38"/>
      <c r="K36" s="38"/>
    </row>
    <row r="37" spans="2:11" x14ac:dyDescent="0.25">
      <c r="B37" s="38"/>
      <c r="C37" s="38"/>
      <c r="D37" s="38"/>
      <c r="E37" s="38"/>
      <c r="F37" s="38"/>
      <c r="G37" s="38"/>
      <c r="H37" s="38"/>
      <c r="I37" s="38"/>
      <c r="J37" s="38"/>
      <c r="K37" s="38"/>
    </row>
    <row r="38" spans="2:11" x14ac:dyDescent="0.25">
      <c r="B38" s="38"/>
      <c r="C38" s="38"/>
      <c r="D38" s="38"/>
      <c r="E38" s="38"/>
      <c r="F38" s="38"/>
      <c r="G38" s="38"/>
      <c r="H38" s="38"/>
      <c r="I38" s="38"/>
      <c r="J38" s="38"/>
      <c r="K38" s="38"/>
    </row>
    <row r="39" spans="2:11" x14ac:dyDescent="0.25">
      <c r="B39" s="38"/>
      <c r="C39" s="38"/>
      <c r="D39" s="38"/>
      <c r="E39" s="38"/>
      <c r="F39" s="38"/>
      <c r="G39" s="38"/>
      <c r="H39" s="38"/>
      <c r="I39" s="38"/>
      <c r="J39" s="38"/>
      <c r="K39" s="38"/>
    </row>
    <row r="40" spans="2:11" x14ac:dyDescent="0.25">
      <c r="B40" s="38"/>
      <c r="C40" s="38"/>
      <c r="D40" s="38"/>
      <c r="E40" s="38"/>
      <c r="F40" s="38"/>
      <c r="G40" s="38"/>
      <c r="H40" s="38"/>
      <c r="I40" s="38"/>
      <c r="J40" s="38"/>
      <c r="K40" s="38"/>
    </row>
    <row r="41" spans="2:11" x14ac:dyDescent="0.25">
      <c r="B41" s="38"/>
      <c r="C41" s="38"/>
      <c r="D41" s="38"/>
      <c r="E41" s="38"/>
      <c r="F41" s="38"/>
      <c r="G41" s="38"/>
      <c r="H41" s="38"/>
      <c r="I41" s="38"/>
      <c r="J41" s="38"/>
      <c r="K41" s="38"/>
    </row>
    <row r="43" spans="2:11" x14ac:dyDescent="0.25">
      <c r="B43" s="7"/>
    </row>
  </sheetData>
  <sortState columnSort="1" ref="A3:BW14">
    <sortCondition ref="A3:BW3"/>
  </sortState>
  <hyperlinks>
    <hyperlink ref="A1" location="TOC!A1" display="TOC"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3"/>
  <sheetViews>
    <sheetView workbookViewId="0">
      <selection activeCell="C17" sqref="C17"/>
    </sheetView>
  </sheetViews>
  <sheetFormatPr defaultRowHeight="15" x14ac:dyDescent="0.25"/>
  <sheetData>
    <row r="1" spans="1:3" x14ac:dyDescent="0.25">
      <c r="A1" s="1" t="s">
        <v>0</v>
      </c>
    </row>
    <row r="2" spans="1:3" x14ac:dyDescent="0.25">
      <c r="A2" s="14" t="s">
        <v>35</v>
      </c>
      <c r="B2" s="15" t="s">
        <v>36</v>
      </c>
      <c r="C2" t="s">
        <v>323</v>
      </c>
    </row>
    <row r="3" spans="1:3" x14ac:dyDescent="0.25">
      <c r="A3" s="14" t="s">
        <v>37</v>
      </c>
      <c r="B3" s="15" t="s">
        <v>484</v>
      </c>
      <c r="C3" t="s">
        <v>278</v>
      </c>
    </row>
    <row r="7" spans="1:3" x14ac:dyDescent="0.25">
      <c r="B7" t="s">
        <v>309</v>
      </c>
      <c r="C7" s="36" t="s">
        <v>277</v>
      </c>
    </row>
    <row r="8" spans="1:3" x14ac:dyDescent="0.25">
      <c r="B8" s="30">
        <v>20</v>
      </c>
      <c r="C8" s="98">
        <v>0.13476035185832458</v>
      </c>
    </row>
    <row r="9" spans="1:3" x14ac:dyDescent="0.25">
      <c r="B9" s="30">
        <v>25</v>
      </c>
      <c r="C9" s="98">
        <v>7.8674391238494693E-2</v>
      </c>
    </row>
    <row r="10" spans="1:3" x14ac:dyDescent="0.25">
      <c r="B10" s="30">
        <v>30</v>
      </c>
      <c r="C10" s="98">
        <v>0.14014520563905394</v>
      </c>
    </row>
    <row r="11" spans="1:3" x14ac:dyDescent="0.25">
      <c r="C11" s="36"/>
    </row>
    <row r="12" spans="1:3" x14ac:dyDescent="0.25">
      <c r="C12" s="36"/>
    </row>
    <row r="13" spans="1:3" x14ac:dyDescent="0.25">
      <c r="C13" s="36"/>
    </row>
    <row r="14" spans="1:3" x14ac:dyDescent="0.25">
      <c r="C14" s="36"/>
    </row>
    <row r="15" spans="1:3" x14ac:dyDescent="0.25">
      <c r="C15" s="36"/>
    </row>
    <row r="16" spans="1:3" x14ac:dyDescent="0.25">
      <c r="C16" s="36"/>
    </row>
    <row r="17" spans="3:3" x14ac:dyDescent="0.25">
      <c r="C17" s="36"/>
    </row>
    <row r="18" spans="3:3" x14ac:dyDescent="0.25">
      <c r="C18" s="36"/>
    </row>
    <row r="19" spans="3:3" x14ac:dyDescent="0.25">
      <c r="C19" s="36"/>
    </row>
    <row r="20" spans="3:3" x14ac:dyDescent="0.25">
      <c r="C20" s="36"/>
    </row>
    <row r="21" spans="3:3" x14ac:dyDescent="0.25">
      <c r="C21" s="36"/>
    </row>
    <row r="22" spans="3:3" x14ac:dyDescent="0.25">
      <c r="C22" s="36"/>
    </row>
    <row r="23" spans="3:3" x14ac:dyDescent="0.25">
      <c r="C23" s="36"/>
    </row>
    <row r="24" spans="3:3" x14ac:dyDescent="0.25">
      <c r="C24" s="36"/>
    </row>
    <row r="25" spans="3:3" x14ac:dyDescent="0.25">
      <c r="C25" s="36"/>
    </row>
    <row r="26" spans="3:3" x14ac:dyDescent="0.25">
      <c r="C26" s="36"/>
    </row>
    <row r="27" spans="3:3" x14ac:dyDescent="0.25">
      <c r="C27" s="36"/>
    </row>
    <row r="28" spans="3:3" x14ac:dyDescent="0.25">
      <c r="C28" s="36"/>
    </row>
    <row r="29" spans="3:3" x14ac:dyDescent="0.25">
      <c r="C29" s="36"/>
    </row>
    <row r="30" spans="3:3" x14ac:dyDescent="0.25">
      <c r="C30" s="36"/>
    </row>
    <row r="31" spans="3:3" x14ac:dyDescent="0.25">
      <c r="C31" s="36"/>
    </row>
    <row r="32" spans="3:3" x14ac:dyDescent="0.25">
      <c r="C32" s="36"/>
    </row>
    <row r="33" spans="3:3" x14ac:dyDescent="0.25">
      <c r="C33" s="36"/>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34"/>
  <sheetViews>
    <sheetView workbookViewId="0">
      <selection activeCell="H31" sqref="H31"/>
    </sheetView>
  </sheetViews>
  <sheetFormatPr defaultRowHeight="15" x14ac:dyDescent="0.25"/>
  <cols>
    <col min="3" max="3" width="19.42578125" customWidth="1"/>
  </cols>
  <sheetData>
    <row r="1" spans="1:3" x14ac:dyDescent="0.25">
      <c r="A1" s="1" t="s">
        <v>0</v>
      </c>
    </row>
    <row r="2" spans="1:3" x14ac:dyDescent="0.25">
      <c r="A2" s="14" t="s">
        <v>35</v>
      </c>
      <c r="B2" s="15" t="s">
        <v>36</v>
      </c>
      <c r="C2" t="s">
        <v>326</v>
      </c>
    </row>
    <row r="3" spans="1:3" x14ac:dyDescent="0.25">
      <c r="A3" s="14" t="s">
        <v>37</v>
      </c>
      <c r="B3" s="15" t="s">
        <v>324</v>
      </c>
      <c r="C3" t="s">
        <v>278</v>
      </c>
    </row>
    <row r="4" spans="1:3" x14ac:dyDescent="0.25">
      <c r="A4" s="15" t="s">
        <v>325</v>
      </c>
    </row>
    <row r="7" spans="1:3" x14ac:dyDescent="0.25">
      <c r="B7" t="s">
        <v>309</v>
      </c>
      <c r="C7" t="s">
        <v>322</v>
      </c>
    </row>
    <row r="8" spans="1:3" x14ac:dyDescent="0.25">
      <c r="B8">
        <v>0</v>
      </c>
      <c r="C8" s="36"/>
    </row>
    <row r="9" spans="1:3" x14ac:dyDescent="0.25">
      <c r="B9">
        <v>1</v>
      </c>
      <c r="C9" s="36"/>
    </row>
    <row r="10" spans="1:3" x14ac:dyDescent="0.25">
      <c r="B10">
        <v>2</v>
      </c>
      <c r="C10" s="36"/>
    </row>
    <row r="11" spans="1:3" x14ac:dyDescent="0.25">
      <c r="B11">
        <v>3</v>
      </c>
      <c r="C11" s="36"/>
    </row>
    <row r="12" spans="1:3" x14ac:dyDescent="0.25">
      <c r="B12">
        <v>4</v>
      </c>
      <c r="C12" s="36"/>
    </row>
    <row r="13" spans="1:3" x14ac:dyDescent="0.25">
      <c r="B13">
        <v>5</v>
      </c>
      <c r="C13" s="36"/>
    </row>
    <row r="14" spans="1:3" x14ac:dyDescent="0.25">
      <c r="B14">
        <v>6</v>
      </c>
      <c r="C14" s="36"/>
    </row>
    <row r="15" spans="1:3" x14ac:dyDescent="0.25">
      <c r="B15">
        <v>7</v>
      </c>
      <c r="C15" s="36"/>
    </row>
    <row r="16" spans="1:3" x14ac:dyDescent="0.25">
      <c r="B16">
        <v>8</v>
      </c>
      <c r="C16" s="36"/>
    </row>
    <row r="17" spans="2:3" x14ac:dyDescent="0.25">
      <c r="B17">
        <v>9</v>
      </c>
      <c r="C17" s="36"/>
    </row>
    <row r="18" spans="2:3" x14ac:dyDescent="0.25">
      <c r="C18" s="36"/>
    </row>
    <row r="19" spans="2:3" x14ac:dyDescent="0.25">
      <c r="C19" s="36"/>
    </row>
    <row r="20" spans="2:3" x14ac:dyDescent="0.25">
      <c r="C20" s="36"/>
    </row>
    <row r="21" spans="2:3" x14ac:dyDescent="0.25">
      <c r="C21" s="36"/>
    </row>
    <row r="22" spans="2:3" x14ac:dyDescent="0.25">
      <c r="C22" s="36"/>
    </row>
    <row r="23" spans="2:3" x14ac:dyDescent="0.25">
      <c r="C23" s="36"/>
    </row>
    <row r="24" spans="2:3" x14ac:dyDescent="0.25">
      <c r="C24" s="36"/>
    </row>
    <row r="25" spans="2:3" x14ac:dyDescent="0.25">
      <c r="C25" s="36"/>
    </row>
    <row r="26" spans="2:3" x14ac:dyDescent="0.25">
      <c r="C26" s="36"/>
    </row>
    <row r="27" spans="2:3" x14ac:dyDescent="0.25">
      <c r="C27" s="36"/>
    </row>
    <row r="28" spans="2:3" x14ac:dyDescent="0.25">
      <c r="C28" s="36"/>
    </row>
    <row r="29" spans="2:3" x14ac:dyDescent="0.25">
      <c r="C29" s="36"/>
    </row>
    <row r="30" spans="2:3" x14ac:dyDescent="0.25">
      <c r="C30" s="36"/>
    </row>
    <row r="31" spans="2:3" x14ac:dyDescent="0.25">
      <c r="C31" s="36"/>
    </row>
    <row r="32" spans="2:3" x14ac:dyDescent="0.25">
      <c r="C32" s="36"/>
    </row>
    <row r="33" spans="3:3" x14ac:dyDescent="0.25">
      <c r="C33" s="36"/>
    </row>
    <row r="34" spans="3:3" x14ac:dyDescent="0.25">
      <c r="C34" s="36"/>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32"/>
  <sheetViews>
    <sheetView workbookViewId="0">
      <selection activeCell="E36" sqref="E36"/>
    </sheetView>
  </sheetViews>
  <sheetFormatPr defaultRowHeight="15" x14ac:dyDescent="0.25"/>
  <sheetData>
    <row r="1" spans="1:17" x14ac:dyDescent="0.25">
      <c r="A1" s="1" t="s">
        <v>0</v>
      </c>
    </row>
    <row r="2" spans="1:17" x14ac:dyDescent="0.25">
      <c r="A2" s="14" t="s">
        <v>35</v>
      </c>
      <c r="B2" s="15" t="s">
        <v>317</v>
      </c>
      <c r="C2" t="s">
        <v>320</v>
      </c>
    </row>
    <row r="3" spans="1:17" x14ac:dyDescent="0.25">
      <c r="A3" s="14" t="s">
        <v>37</v>
      </c>
      <c r="B3" s="15" t="s">
        <v>316</v>
      </c>
      <c r="C3" t="s">
        <v>278</v>
      </c>
    </row>
    <row r="5" spans="1:17" x14ac:dyDescent="0.25">
      <c r="C5" s="13"/>
      <c r="D5" s="13"/>
      <c r="E5" s="16"/>
      <c r="F5" s="13"/>
      <c r="G5" s="21" t="s">
        <v>318</v>
      </c>
      <c r="H5" s="13"/>
      <c r="I5" s="13"/>
      <c r="J5" s="13"/>
      <c r="K5" s="13"/>
      <c r="L5" s="13"/>
      <c r="M5" s="13"/>
      <c r="N5" s="13"/>
      <c r="O5" s="13"/>
      <c r="P5" s="13"/>
      <c r="Q5" s="13"/>
    </row>
    <row r="6" spans="1:17" x14ac:dyDescent="0.25">
      <c r="D6" s="10"/>
      <c r="E6" s="10"/>
      <c r="F6" s="33" t="s">
        <v>470</v>
      </c>
      <c r="G6" t="s">
        <v>460</v>
      </c>
      <c r="H6" t="s">
        <v>461</v>
      </c>
      <c r="I6" t="s">
        <v>462</v>
      </c>
    </row>
    <row r="7" spans="1:17" x14ac:dyDescent="0.25">
      <c r="C7" s="10"/>
      <c r="D7" s="41" t="s">
        <v>38</v>
      </c>
      <c r="E7" s="33" t="s">
        <v>39</v>
      </c>
      <c r="F7" s="33" t="s">
        <v>40</v>
      </c>
      <c r="G7">
        <v>20</v>
      </c>
      <c r="H7">
        <v>25</v>
      </c>
      <c r="I7">
        <v>35</v>
      </c>
      <c r="J7" s="10"/>
      <c r="K7" s="10"/>
      <c r="L7" s="10"/>
      <c r="M7" s="10"/>
      <c r="N7" s="10"/>
      <c r="O7" s="10"/>
      <c r="P7" s="10"/>
      <c r="Q7" s="10"/>
    </row>
    <row r="8" spans="1:17" x14ac:dyDescent="0.25">
      <c r="D8" s="33" t="s">
        <v>41</v>
      </c>
      <c r="E8" s="10"/>
      <c r="F8" s="10"/>
      <c r="H8" s="10"/>
    </row>
    <row r="9" spans="1:17" x14ac:dyDescent="0.25">
      <c r="D9" s="33" t="s">
        <v>319</v>
      </c>
      <c r="E9">
        <v>55</v>
      </c>
      <c r="F9" s="33" t="s">
        <v>259</v>
      </c>
      <c r="G9" s="68">
        <v>5.6378567158913859E-2</v>
      </c>
      <c r="H9" s="68">
        <v>7.8702541589497854E-2</v>
      </c>
      <c r="I9" s="68">
        <v>0.31911424103453567</v>
      </c>
      <c r="J9" s="30"/>
      <c r="K9" s="30"/>
      <c r="L9" s="30"/>
      <c r="M9" s="30"/>
      <c r="N9" s="30"/>
      <c r="O9" s="30"/>
      <c r="P9" s="30"/>
      <c r="Q9" s="30"/>
    </row>
    <row r="10" spans="1:17" x14ac:dyDescent="0.25">
      <c r="D10" s="33" t="s">
        <v>319</v>
      </c>
      <c r="E10">
        <v>60</v>
      </c>
      <c r="F10" s="33" t="s">
        <v>265</v>
      </c>
      <c r="G10" s="68">
        <v>4.6345600479508212E-2</v>
      </c>
      <c r="H10" s="68">
        <v>7.4109235595971865E-2</v>
      </c>
      <c r="I10" s="68">
        <v>0.16320914364667954</v>
      </c>
      <c r="J10" s="30"/>
      <c r="K10" s="30"/>
      <c r="L10" s="30"/>
      <c r="M10" s="30"/>
      <c r="N10" s="30"/>
      <c r="O10" s="30"/>
      <c r="P10" s="30"/>
      <c r="Q10" s="30"/>
    </row>
    <row r="11" spans="1:17" x14ac:dyDescent="0.25">
      <c r="D11" s="33" t="s">
        <v>319</v>
      </c>
      <c r="E11">
        <v>65</v>
      </c>
      <c r="F11" s="10" t="s">
        <v>260</v>
      </c>
      <c r="G11" s="68">
        <v>0.15789486913149564</v>
      </c>
      <c r="H11" s="68">
        <v>0.257883825743842</v>
      </c>
      <c r="I11" s="68">
        <v>0.27721757260401048</v>
      </c>
      <c r="J11" s="30"/>
      <c r="K11" s="30"/>
      <c r="L11" s="30"/>
      <c r="M11" s="30"/>
      <c r="N11" s="30"/>
      <c r="O11" s="30"/>
      <c r="P11" s="30"/>
      <c r="Q11" s="30"/>
    </row>
    <row r="12" spans="1:17" x14ac:dyDescent="0.25">
      <c r="D12" s="33"/>
      <c r="E12" s="50"/>
      <c r="F12" s="10"/>
      <c r="G12" s="30"/>
      <c r="H12" s="30"/>
      <c r="I12" s="30"/>
      <c r="J12" s="30"/>
      <c r="K12" s="30"/>
      <c r="L12" s="30"/>
      <c r="M12" s="30"/>
      <c r="N12" s="30"/>
      <c r="O12" s="30"/>
      <c r="P12" s="30"/>
      <c r="Q12" s="30"/>
    </row>
    <row r="13" spans="1:17" x14ac:dyDescent="0.25">
      <c r="D13" s="33"/>
      <c r="E13" s="50"/>
      <c r="F13" s="10"/>
      <c r="G13" s="30"/>
      <c r="H13" s="30"/>
      <c r="I13" s="30"/>
      <c r="J13" s="30"/>
      <c r="K13" s="30"/>
      <c r="L13" s="30"/>
      <c r="M13" s="30"/>
      <c r="N13" s="30"/>
      <c r="O13" s="30"/>
      <c r="P13" s="30"/>
      <c r="Q13" s="30"/>
    </row>
    <row r="14" spans="1:17" x14ac:dyDescent="0.25">
      <c r="D14" s="33"/>
      <c r="E14" s="50"/>
      <c r="F14" s="10"/>
      <c r="G14" s="30"/>
      <c r="H14" s="30"/>
      <c r="I14" s="30"/>
      <c r="J14" s="30"/>
      <c r="K14" s="30"/>
      <c r="L14" s="30"/>
      <c r="M14" s="30"/>
      <c r="N14" s="30"/>
      <c r="O14" s="30"/>
    </row>
    <row r="15" spans="1:17" x14ac:dyDescent="0.25">
      <c r="D15" s="33"/>
      <c r="E15" s="50"/>
      <c r="F15" s="10"/>
      <c r="G15" s="30"/>
      <c r="H15" s="30"/>
      <c r="I15" s="30"/>
      <c r="J15" s="30"/>
      <c r="K15" s="30"/>
      <c r="L15" s="30"/>
      <c r="M15" s="30"/>
      <c r="N15" s="30"/>
      <c r="O15" s="30"/>
    </row>
    <row r="16" spans="1:17" x14ac:dyDescent="0.25">
      <c r="D16" s="33"/>
      <c r="E16" s="50"/>
      <c r="F16" s="10"/>
      <c r="G16" s="30"/>
      <c r="H16" s="30"/>
      <c r="I16" s="30"/>
      <c r="J16" s="30"/>
      <c r="K16" s="30"/>
      <c r="L16" s="30"/>
      <c r="M16" s="30"/>
      <c r="N16" s="30"/>
      <c r="O16" s="30"/>
    </row>
    <row r="17" spans="3:15" x14ac:dyDescent="0.25">
      <c r="D17" s="33"/>
      <c r="E17" s="50"/>
      <c r="F17" s="10"/>
      <c r="G17" s="30"/>
      <c r="H17" s="30"/>
      <c r="I17" s="30"/>
      <c r="J17" s="30"/>
      <c r="K17" s="30"/>
      <c r="L17" s="30"/>
      <c r="M17" s="30"/>
      <c r="N17" s="30"/>
      <c r="O17" s="30"/>
    </row>
    <row r="18" spans="3:15" x14ac:dyDescent="0.25">
      <c r="D18" s="33"/>
      <c r="E18" s="50"/>
      <c r="F18" s="10"/>
      <c r="G18" s="30"/>
      <c r="H18" s="30"/>
      <c r="I18" s="30"/>
      <c r="J18" s="30"/>
      <c r="K18" s="30"/>
      <c r="L18" s="30"/>
      <c r="M18" s="30"/>
      <c r="N18" s="30"/>
      <c r="O18" s="30"/>
    </row>
    <row r="19" spans="3:15" x14ac:dyDescent="0.25">
      <c r="D19" s="33"/>
      <c r="E19" s="50"/>
      <c r="F19" s="33"/>
      <c r="G19" s="30"/>
      <c r="H19" s="30"/>
      <c r="I19" s="30"/>
      <c r="J19" s="30"/>
      <c r="K19" s="30"/>
      <c r="L19" s="30"/>
      <c r="M19" s="30"/>
      <c r="N19" s="30"/>
      <c r="O19" s="30"/>
    </row>
    <row r="20" spans="3:15" x14ac:dyDescent="0.25">
      <c r="C20" s="36"/>
    </row>
    <row r="21" spans="3:15" x14ac:dyDescent="0.25">
      <c r="C21" s="36"/>
    </row>
    <row r="22" spans="3:15" x14ac:dyDescent="0.25">
      <c r="C22" s="36"/>
    </row>
    <row r="23" spans="3:15" x14ac:dyDescent="0.25">
      <c r="C23" s="36"/>
    </row>
    <row r="24" spans="3:15" x14ac:dyDescent="0.25">
      <c r="C24" s="36"/>
    </row>
    <row r="25" spans="3:15" x14ac:dyDescent="0.25">
      <c r="C25" s="36"/>
    </row>
    <row r="26" spans="3:15" x14ac:dyDescent="0.25">
      <c r="C26" s="36"/>
    </row>
    <row r="27" spans="3:15" x14ac:dyDescent="0.25">
      <c r="C27" s="36"/>
    </row>
    <row r="28" spans="3:15" x14ac:dyDescent="0.25">
      <c r="C28" s="36"/>
    </row>
    <row r="29" spans="3:15" x14ac:dyDescent="0.25">
      <c r="C29" s="36"/>
    </row>
    <row r="30" spans="3:15" x14ac:dyDescent="0.25">
      <c r="C30" s="36"/>
    </row>
    <row r="31" spans="3:15" x14ac:dyDescent="0.25">
      <c r="C31" s="36"/>
    </row>
    <row r="32" spans="3:15" x14ac:dyDescent="0.25">
      <c r="C32" s="36"/>
    </row>
  </sheetData>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56"/>
  <sheetViews>
    <sheetView zoomScale="115" zoomScaleNormal="115" workbookViewId="0">
      <selection activeCell="H10" sqref="H10:H12"/>
    </sheetView>
  </sheetViews>
  <sheetFormatPr defaultRowHeight="15" x14ac:dyDescent="0.25"/>
  <cols>
    <col min="3" max="5" width="9.5703125" style="30" bestFit="1" customWidth="1"/>
    <col min="9" max="10" width="12.28515625" bestFit="1" customWidth="1"/>
    <col min="11" max="11" width="10.140625" bestFit="1" customWidth="1"/>
    <col min="14" max="14" width="16.5703125" customWidth="1"/>
  </cols>
  <sheetData>
    <row r="1" spans="1:16" x14ac:dyDescent="0.25">
      <c r="A1" s="1" t="s">
        <v>0</v>
      </c>
    </row>
    <row r="2" spans="1:16" x14ac:dyDescent="0.25">
      <c r="B2" s="53" t="s">
        <v>457</v>
      </c>
      <c r="C2" s="53"/>
      <c r="D2" s="53"/>
      <c r="E2" s="53"/>
      <c r="H2" t="s">
        <v>335</v>
      </c>
      <c r="O2" t="s">
        <v>482</v>
      </c>
      <c r="P2" t="s">
        <v>483</v>
      </c>
    </row>
    <row r="3" spans="1:16" x14ac:dyDescent="0.25">
      <c r="B3" s="53"/>
      <c r="C3" s="53" t="s">
        <v>333</v>
      </c>
      <c r="D3" s="53" t="s">
        <v>335</v>
      </c>
      <c r="E3" s="53" t="s">
        <v>336</v>
      </c>
      <c r="H3" t="s">
        <v>309</v>
      </c>
      <c r="I3" s="30" t="s">
        <v>479</v>
      </c>
      <c r="J3" s="30" t="s">
        <v>480</v>
      </c>
      <c r="N3" t="s">
        <v>479</v>
      </c>
      <c r="O3">
        <f>1968+1292</f>
        <v>3260</v>
      </c>
      <c r="P3">
        <f>O3/$O$5</f>
        <v>0.37982057555633231</v>
      </c>
    </row>
    <row r="4" spans="1:16" x14ac:dyDescent="0.25">
      <c r="B4" s="53" t="s">
        <v>449</v>
      </c>
      <c r="C4" s="74">
        <v>6.2208677530728703E-3</v>
      </c>
      <c r="D4" s="74">
        <v>2.1934197407776669E-3</v>
      </c>
      <c r="E4" s="74">
        <v>6.002480695830547E-3</v>
      </c>
      <c r="H4" s="30">
        <v>20</v>
      </c>
      <c r="I4" s="30">
        <v>2165</v>
      </c>
      <c r="J4" s="30">
        <v>847</v>
      </c>
      <c r="K4" s="96">
        <f>I4*$P$3 + J4*$P$4</f>
        <v>1347.6035185832459</v>
      </c>
      <c r="N4" t="s">
        <v>481</v>
      </c>
      <c r="O4">
        <v>5323</v>
      </c>
      <c r="P4">
        <f>O4/$O$5</f>
        <v>0.62017942444366769</v>
      </c>
    </row>
    <row r="5" spans="1:16" x14ac:dyDescent="0.25">
      <c r="B5" s="53" t="s">
        <v>455</v>
      </c>
      <c r="C5" s="74">
        <v>0.69574910092210607</v>
      </c>
      <c r="D5" s="74">
        <v>0.78589944452357208</v>
      </c>
      <c r="E5" s="74">
        <v>0.70063747395346609</v>
      </c>
      <c r="F5" s="36"/>
      <c r="G5" s="36"/>
      <c r="H5" s="30">
        <v>25</v>
      </c>
      <c r="I5" s="30">
        <v>1188</v>
      </c>
      <c r="J5" s="30">
        <v>541</v>
      </c>
      <c r="K5" s="96">
        <f t="shared" ref="K5:K6" si="0">I5*$P$3 + J5*$P$4</f>
        <v>786.74391238494695</v>
      </c>
      <c r="L5" s="38"/>
      <c r="M5" s="39"/>
      <c r="N5" t="s">
        <v>336</v>
      </c>
      <c r="O5">
        <f>SUM(O3:O4)</f>
        <v>8583</v>
      </c>
      <c r="P5">
        <f>O5/$O$5</f>
        <v>1</v>
      </c>
    </row>
    <row r="6" spans="1:16" x14ac:dyDescent="0.25">
      <c r="B6" s="53" t="s">
        <v>456</v>
      </c>
      <c r="C6" s="74">
        <v>0.29803003132482109</v>
      </c>
      <c r="D6" s="74">
        <v>0.2119071357356502</v>
      </c>
      <c r="E6" s="74">
        <v>0.29336004535070337</v>
      </c>
      <c r="F6" s="36"/>
      <c r="G6" s="36"/>
      <c r="H6" s="30">
        <v>30</v>
      </c>
      <c r="I6" s="30">
        <v>945</v>
      </c>
      <c r="J6" s="30">
        <v>1681</v>
      </c>
      <c r="K6" s="96">
        <f t="shared" si="0"/>
        <v>1401.4520563905394</v>
      </c>
      <c r="L6" s="38"/>
      <c r="M6" s="39"/>
    </row>
    <row r="7" spans="1:16" x14ac:dyDescent="0.25">
      <c r="B7" s="53" t="s">
        <v>336</v>
      </c>
      <c r="C7" s="74">
        <v>1</v>
      </c>
      <c r="D7" s="74">
        <v>1</v>
      </c>
      <c r="E7" s="74">
        <v>1</v>
      </c>
      <c r="F7" s="36"/>
      <c r="G7" s="36"/>
      <c r="K7" s="68"/>
      <c r="L7" s="38"/>
      <c r="M7" s="39"/>
    </row>
    <row r="8" spans="1:16" x14ac:dyDescent="0.25">
      <c r="B8" s="36"/>
      <c r="F8" s="36"/>
      <c r="G8" s="36"/>
      <c r="K8" s="68"/>
      <c r="L8" s="38"/>
      <c r="M8" s="39"/>
    </row>
    <row r="9" spans="1:16" x14ac:dyDescent="0.25">
      <c r="B9" s="36" t="s">
        <v>465</v>
      </c>
      <c r="F9" s="36"/>
      <c r="G9" s="36"/>
      <c r="H9" s="90" t="s">
        <v>309</v>
      </c>
      <c r="I9" s="90" t="s">
        <v>277</v>
      </c>
      <c r="K9" s="68"/>
      <c r="L9" s="38"/>
      <c r="M9" s="39"/>
    </row>
    <row r="10" spans="1:16" x14ac:dyDescent="0.25">
      <c r="B10" s="36"/>
      <c r="F10" s="36"/>
      <c r="G10" s="36"/>
      <c r="H10" s="30">
        <v>20</v>
      </c>
      <c r="I10" s="97">
        <f>K4/10000</f>
        <v>0.13476035185832458</v>
      </c>
      <c r="J10" s="37"/>
      <c r="K10" s="37"/>
      <c r="L10" s="38"/>
      <c r="M10" s="39"/>
    </row>
    <row r="11" spans="1:16" x14ac:dyDescent="0.25">
      <c r="B11" s="36"/>
      <c r="F11" s="36"/>
      <c r="G11" s="36"/>
      <c r="H11" s="30">
        <v>25</v>
      </c>
      <c r="I11" s="97">
        <f t="shared" ref="I11:I12" si="1">K5/10000</f>
        <v>7.8674391238494693E-2</v>
      </c>
      <c r="J11" s="37"/>
      <c r="K11" s="37"/>
      <c r="L11" s="38"/>
      <c r="M11" s="39"/>
    </row>
    <row r="12" spans="1:16" x14ac:dyDescent="0.25">
      <c r="B12" s="36"/>
      <c r="F12" s="36"/>
      <c r="G12" s="36"/>
      <c r="H12" s="30">
        <v>30</v>
      </c>
      <c r="I12" s="97">
        <f t="shared" si="1"/>
        <v>0.14014520563905394</v>
      </c>
      <c r="J12" s="37"/>
      <c r="K12" s="37"/>
      <c r="L12" s="38"/>
      <c r="M12" s="39"/>
    </row>
    <row r="13" spans="1:16" x14ac:dyDescent="0.25">
      <c r="B13" s="36"/>
      <c r="F13" s="36"/>
      <c r="G13" s="36"/>
      <c r="H13" s="36"/>
      <c r="I13" s="36"/>
      <c r="J13" s="37"/>
      <c r="K13" s="37"/>
      <c r="L13" s="38"/>
      <c r="M13" s="39"/>
    </row>
    <row r="14" spans="1:16" x14ac:dyDescent="0.25">
      <c r="B14" s="36"/>
      <c r="F14" s="36"/>
      <c r="G14" s="36"/>
      <c r="H14" s="36"/>
      <c r="I14" s="36"/>
      <c r="J14" s="37"/>
      <c r="K14" s="37"/>
      <c r="L14" s="38"/>
      <c r="M14" s="39"/>
    </row>
    <row r="15" spans="1:16" x14ac:dyDescent="0.25">
      <c r="B15" s="82" t="s">
        <v>333</v>
      </c>
      <c r="F15" s="36"/>
      <c r="G15" s="36"/>
      <c r="H15" s="36"/>
      <c r="I15" s="36"/>
      <c r="J15" s="37"/>
      <c r="K15" s="37"/>
      <c r="L15" s="38"/>
      <c r="M15" s="39"/>
    </row>
    <row r="16" spans="1:16" x14ac:dyDescent="0.25">
      <c r="B16" t="s">
        <v>309</v>
      </c>
      <c r="C16" s="30" t="s">
        <v>460</v>
      </c>
      <c r="D16" s="30" t="s">
        <v>461</v>
      </c>
      <c r="E16" s="30" t="s">
        <v>462</v>
      </c>
      <c r="F16" s="36"/>
      <c r="G16" s="36"/>
      <c r="H16" s="36"/>
      <c r="I16" s="36"/>
      <c r="J16" s="37"/>
      <c r="K16" s="37"/>
      <c r="L16" s="38"/>
      <c r="M16" s="39"/>
    </row>
    <row r="17" spans="2:13" x14ac:dyDescent="0.25">
      <c r="B17" t="s">
        <v>311</v>
      </c>
      <c r="F17" s="36"/>
      <c r="G17" s="36"/>
      <c r="H17" s="36"/>
      <c r="I17" s="36"/>
      <c r="J17" s="37"/>
      <c r="K17" s="37"/>
      <c r="L17" s="38"/>
      <c r="M17" s="39"/>
    </row>
    <row r="18" spans="2:13" x14ac:dyDescent="0.25">
      <c r="B18" s="36" t="s">
        <v>447</v>
      </c>
      <c r="C18" s="30">
        <v>1</v>
      </c>
      <c r="F18" s="36"/>
      <c r="G18" s="36"/>
      <c r="H18" s="36"/>
      <c r="I18" s="36"/>
      <c r="J18" s="37"/>
      <c r="K18" s="37"/>
      <c r="L18" s="38"/>
      <c r="M18" s="39"/>
    </row>
    <row r="19" spans="2:13" x14ac:dyDescent="0.25">
      <c r="B19" s="30">
        <v>55</v>
      </c>
      <c r="C19" s="30">
        <v>1566</v>
      </c>
      <c r="D19" s="30">
        <v>2977</v>
      </c>
      <c r="E19" s="30">
        <v>5586</v>
      </c>
      <c r="F19" s="36"/>
      <c r="G19" s="36"/>
      <c r="H19" s="36"/>
      <c r="I19" s="36"/>
      <c r="J19" s="37"/>
      <c r="K19" s="37"/>
      <c r="L19" s="38"/>
      <c r="M19" s="39"/>
    </row>
    <row r="20" spans="2:13" x14ac:dyDescent="0.25">
      <c r="B20" s="30">
        <v>60</v>
      </c>
      <c r="C20" s="30">
        <v>982</v>
      </c>
      <c r="D20" s="30">
        <v>1600</v>
      </c>
      <c r="E20" s="30">
        <v>1930</v>
      </c>
      <c r="F20" s="36"/>
      <c r="G20" s="36"/>
      <c r="H20" s="36"/>
      <c r="I20" s="36"/>
      <c r="J20" s="37"/>
      <c r="K20" s="37"/>
      <c r="L20" s="38"/>
      <c r="M20" s="39"/>
    </row>
    <row r="21" spans="2:13" x14ac:dyDescent="0.25">
      <c r="B21" s="30">
        <v>65</v>
      </c>
      <c r="C21" s="30">
        <v>2050</v>
      </c>
      <c r="D21" s="30">
        <v>2553</v>
      </c>
      <c r="E21" s="30">
        <v>2321</v>
      </c>
      <c r="F21" s="36"/>
      <c r="G21" s="36"/>
      <c r="H21" s="36"/>
      <c r="I21" s="36"/>
      <c r="J21" s="37"/>
      <c r="K21" s="37"/>
      <c r="L21" s="38"/>
      <c r="M21" s="39"/>
    </row>
    <row r="22" spans="2:13" x14ac:dyDescent="0.25">
      <c r="B22" s="30" t="s">
        <v>448</v>
      </c>
      <c r="C22" s="30" t="s">
        <v>458</v>
      </c>
      <c r="F22" s="36"/>
      <c r="G22" s="36"/>
      <c r="H22" s="36"/>
      <c r="I22" s="36"/>
      <c r="J22" s="37"/>
      <c r="K22" s="37"/>
      <c r="L22" s="38"/>
      <c r="M22" s="39"/>
    </row>
    <row r="23" spans="2:13" x14ac:dyDescent="0.25">
      <c r="B23" s="30">
        <v>55</v>
      </c>
      <c r="C23" s="30">
        <v>592</v>
      </c>
      <c r="D23" s="30">
        <v>821</v>
      </c>
      <c r="E23" s="30">
        <v>4185</v>
      </c>
      <c r="F23" s="36"/>
      <c r="G23" s="36"/>
      <c r="H23" s="36"/>
      <c r="I23" s="36"/>
      <c r="J23" s="37"/>
      <c r="K23" s="37"/>
      <c r="L23" s="38"/>
      <c r="M23" s="39"/>
    </row>
    <row r="24" spans="2:13" x14ac:dyDescent="0.25">
      <c r="B24" s="30">
        <v>60</v>
      </c>
      <c r="C24" s="30">
        <v>489</v>
      </c>
      <c r="D24" s="30">
        <v>781</v>
      </c>
      <c r="E24" s="30">
        <v>1994</v>
      </c>
      <c r="F24" s="36"/>
      <c r="G24" s="36"/>
      <c r="H24" s="36"/>
      <c r="I24" s="36"/>
      <c r="J24" s="37"/>
      <c r="K24" s="37"/>
      <c r="L24" s="38"/>
      <c r="M24" s="39"/>
    </row>
    <row r="25" spans="2:13" x14ac:dyDescent="0.25">
      <c r="B25" s="30">
        <v>65</v>
      </c>
      <c r="C25" s="30">
        <v>1576</v>
      </c>
      <c r="D25" s="30">
        <v>2579</v>
      </c>
      <c r="E25" s="30">
        <v>2775</v>
      </c>
      <c r="F25" s="36"/>
      <c r="G25" s="36"/>
      <c r="H25" s="36"/>
      <c r="I25" s="36"/>
      <c r="J25" s="37"/>
      <c r="K25" s="37"/>
      <c r="L25" s="38"/>
      <c r="M25" s="39"/>
    </row>
    <row r="26" spans="2:13" x14ac:dyDescent="0.25">
      <c r="B26" s="30" t="s">
        <v>448</v>
      </c>
      <c r="C26" s="30" t="s">
        <v>459</v>
      </c>
      <c r="F26" s="36"/>
      <c r="G26" s="36"/>
      <c r="H26" s="36"/>
      <c r="I26" s="36"/>
      <c r="J26" s="37"/>
      <c r="K26" s="37"/>
      <c r="L26" s="38"/>
      <c r="M26" s="39"/>
    </row>
    <row r="27" spans="2:13" x14ac:dyDescent="0.25">
      <c r="B27" s="30">
        <v>55</v>
      </c>
      <c r="C27" s="30">
        <v>477</v>
      </c>
      <c r="D27" s="30">
        <v>662</v>
      </c>
      <c r="E27" s="30">
        <v>821</v>
      </c>
      <c r="F27" s="36"/>
      <c r="G27" s="36"/>
      <c r="H27" s="36"/>
      <c r="I27" s="36"/>
      <c r="J27" s="37"/>
      <c r="K27" s="37"/>
      <c r="L27" s="38"/>
      <c r="M27" s="39"/>
    </row>
    <row r="28" spans="2:13" x14ac:dyDescent="0.25">
      <c r="B28" s="30">
        <v>60</v>
      </c>
      <c r="C28" s="30">
        <v>393</v>
      </c>
      <c r="D28" s="30">
        <v>630</v>
      </c>
      <c r="E28" s="30">
        <v>781</v>
      </c>
      <c r="F28" s="36"/>
      <c r="G28" s="36"/>
      <c r="H28" s="36"/>
      <c r="I28" s="36"/>
      <c r="J28" s="37"/>
      <c r="K28" s="37"/>
      <c r="L28" s="38"/>
      <c r="M28" s="39"/>
    </row>
    <row r="29" spans="2:13" x14ac:dyDescent="0.25">
      <c r="B29" s="30">
        <v>65</v>
      </c>
      <c r="C29" s="30">
        <v>1576</v>
      </c>
      <c r="D29" s="30">
        <v>2579</v>
      </c>
      <c r="E29" s="30">
        <v>2775</v>
      </c>
      <c r="F29" s="36"/>
      <c r="G29" s="36"/>
      <c r="H29" s="36"/>
      <c r="I29" s="36"/>
      <c r="J29" s="37"/>
      <c r="K29" s="37"/>
      <c r="L29" s="38"/>
      <c r="M29" s="39"/>
    </row>
    <row r="30" spans="2:13" x14ac:dyDescent="0.25">
      <c r="B30" s="36"/>
      <c r="F30" s="36"/>
      <c r="G30" s="36"/>
      <c r="H30" s="36"/>
      <c r="I30" s="36"/>
      <c r="J30" s="37"/>
      <c r="K30" s="37"/>
      <c r="L30" s="38"/>
      <c r="M30" s="39"/>
    </row>
    <row r="31" spans="2:13" x14ac:dyDescent="0.25">
      <c r="B31" s="36" t="s">
        <v>466</v>
      </c>
      <c r="F31" s="36"/>
      <c r="G31" s="36"/>
      <c r="H31" s="36"/>
      <c r="I31" s="36"/>
      <c r="J31" s="37"/>
      <c r="K31" s="37"/>
      <c r="L31" s="38"/>
      <c r="M31" s="39"/>
    </row>
    <row r="32" spans="2:13" x14ac:dyDescent="0.25">
      <c r="B32" s="36"/>
      <c r="C32" s="30" t="s">
        <v>460</v>
      </c>
      <c r="D32" s="30" t="s">
        <v>461</v>
      </c>
      <c r="E32" s="30" t="s">
        <v>462</v>
      </c>
      <c r="F32" s="36"/>
      <c r="G32" s="36"/>
      <c r="H32" s="36"/>
      <c r="I32" s="36"/>
      <c r="J32" s="37"/>
      <c r="K32" s="37"/>
      <c r="L32" s="38"/>
      <c r="M32" s="39"/>
    </row>
    <row r="33" spans="1:13" x14ac:dyDescent="0.25">
      <c r="B33" s="36"/>
      <c r="C33" s="30">
        <v>20</v>
      </c>
      <c r="D33" s="30">
        <v>25</v>
      </c>
      <c r="E33" s="30">
        <v>35</v>
      </c>
      <c r="F33" s="36"/>
      <c r="G33" s="36"/>
      <c r="H33" s="36"/>
      <c r="I33" s="36"/>
      <c r="J33" s="37"/>
      <c r="K33" s="37"/>
      <c r="L33" s="38"/>
      <c r="M33" s="39"/>
    </row>
    <row r="34" spans="1:13" x14ac:dyDescent="0.25">
      <c r="A34" t="s">
        <v>449</v>
      </c>
      <c r="B34" s="30">
        <v>55</v>
      </c>
      <c r="C34" s="52">
        <f>+$C$4*C19</f>
        <v>9.7418789013121145</v>
      </c>
      <c r="D34" s="52">
        <f t="shared" ref="D34:E34" si="2">+$C$4*D19</f>
        <v>18.519523300897934</v>
      </c>
      <c r="E34" s="52">
        <f t="shared" si="2"/>
        <v>34.749767268665053</v>
      </c>
      <c r="F34" s="36"/>
      <c r="G34" s="36"/>
      <c r="H34" s="36"/>
      <c r="I34" s="36"/>
      <c r="J34" s="37"/>
      <c r="K34" s="37"/>
      <c r="L34" s="38"/>
      <c r="M34" s="39"/>
    </row>
    <row r="35" spans="1:13" x14ac:dyDescent="0.25">
      <c r="A35" t="s">
        <v>449</v>
      </c>
      <c r="B35" s="30">
        <v>60</v>
      </c>
      <c r="C35" s="52">
        <f t="shared" ref="C35:E35" si="3">+$C$4*C20</f>
        <v>6.1088921335175588</v>
      </c>
      <c r="D35" s="52">
        <f t="shared" si="3"/>
        <v>9.953388404916593</v>
      </c>
      <c r="E35" s="52">
        <f t="shared" si="3"/>
        <v>12.006274763430639</v>
      </c>
      <c r="F35" s="36"/>
      <c r="G35" s="36"/>
      <c r="H35" s="36"/>
      <c r="I35" s="36"/>
      <c r="J35" s="37"/>
      <c r="K35" s="37"/>
      <c r="L35" s="38"/>
      <c r="M35" s="39"/>
    </row>
    <row r="36" spans="1:13" x14ac:dyDescent="0.25">
      <c r="A36" t="s">
        <v>449</v>
      </c>
      <c r="B36" s="30">
        <v>65</v>
      </c>
      <c r="C36" s="52">
        <f t="shared" ref="C36:E36" si="4">+$C$4*C21</f>
        <v>12.752778893799384</v>
      </c>
      <c r="D36" s="52">
        <f t="shared" si="4"/>
        <v>15.881875373595038</v>
      </c>
      <c r="E36" s="52">
        <f t="shared" si="4"/>
        <v>14.438634054882131</v>
      </c>
      <c r="F36" s="36"/>
      <c r="G36" s="36"/>
      <c r="H36" s="36"/>
      <c r="I36" s="36"/>
      <c r="J36" s="37"/>
      <c r="K36" s="37"/>
      <c r="L36" s="38"/>
      <c r="M36" s="39"/>
    </row>
    <row r="37" spans="1:13" x14ac:dyDescent="0.25">
      <c r="B37" s="36"/>
      <c r="C37" s="52"/>
      <c r="D37" s="52"/>
      <c r="E37" s="52"/>
      <c r="F37" s="36"/>
      <c r="G37" s="36"/>
      <c r="H37" s="36"/>
      <c r="I37" s="36"/>
      <c r="J37" s="37"/>
      <c r="K37" s="37"/>
      <c r="L37" s="38"/>
      <c r="M37" s="39"/>
    </row>
    <row r="38" spans="1:13" x14ac:dyDescent="0.25">
      <c r="A38" t="s">
        <v>455</v>
      </c>
      <c r="B38" s="30">
        <v>55</v>
      </c>
      <c r="C38" s="52">
        <f>+$C$5*C23</f>
        <v>411.88346774588678</v>
      </c>
      <c r="D38" s="52">
        <f t="shared" ref="D38:E38" si="5">+$C$5*D23</f>
        <v>571.21001185704904</v>
      </c>
      <c r="E38" s="52">
        <f t="shared" si="5"/>
        <v>2911.7099873590137</v>
      </c>
    </row>
    <row r="39" spans="1:13" x14ac:dyDescent="0.25">
      <c r="A39" t="s">
        <v>455</v>
      </c>
      <c r="B39" s="30">
        <v>60</v>
      </c>
      <c r="C39" s="52">
        <f t="shared" ref="C39:E39" si="6">+$C$5*C24</f>
        <v>340.22131035090985</v>
      </c>
      <c r="D39" s="52">
        <f t="shared" si="6"/>
        <v>543.3800478201648</v>
      </c>
      <c r="E39" s="52">
        <f t="shared" si="6"/>
        <v>1387.3237072386794</v>
      </c>
    </row>
    <row r="40" spans="1:13" x14ac:dyDescent="0.25">
      <c r="A40" t="s">
        <v>455</v>
      </c>
      <c r="B40" s="30">
        <v>65</v>
      </c>
      <c r="C40" s="52">
        <f t="shared" ref="C40:E40" si="7">+$C$5*C25</f>
        <v>1096.5005830532391</v>
      </c>
      <c r="D40" s="52">
        <f t="shared" si="7"/>
        <v>1794.3369312781115</v>
      </c>
      <c r="E40" s="52">
        <f t="shared" si="7"/>
        <v>1930.7037550588443</v>
      </c>
    </row>
    <row r="42" spans="1:13" x14ac:dyDescent="0.25">
      <c r="A42" t="s">
        <v>456</v>
      </c>
      <c r="B42" s="30">
        <v>55</v>
      </c>
      <c r="C42" s="52">
        <f>+$C$6*C27</f>
        <v>142.16032494193965</v>
      </c>
      <c r="D42" s="52">
        <f t="shared" ref="D42:E42" si="8">+$C$6*D27</f>
        <v>197.29588073703155</v>
      </c>
      <c r="E42" s="52">
        <f t="shared" si="8"/>
        <v>244.6826557176781</v>
      </c>
    </row>
    <row r="43" spans="1:13" x14ac:dyDescent="0.25">
      <c r="A43" t="s">
        <v>456</v>
      </c>
      <c r="B43" s="30">
        <v>60</v>
      </c>
      <c r="C43" s="52">
        <f t="shared" ref="C43:E43" si="9">+$C$6*C28</f>
        <v>117.12580231065469</v>
      </c>
      <c r="D43" s="52">
        <f t="shared" si="9"/>
        <v>187.75891973463729</v>
      </c>
      <c r="E43" s="52">
        <f t="shared" si="9"/>
        <v>232.76145446468527</v>
      </c>
    </row>
    <row r="44" spans="1:13" x14ac:dyDescent="0.25">
      <c r="A44" t="s">
        <v>456</v>
      </c>
      <c r="B44" s="30">
        <v>65</v>
      </c>
      <c r="C44" s="52">
        <f t="shared" ref="C44:E44" si="10">+$C$6*C29</f>
        <v>469.69532936791802</v>
      </c>
      <c r="D44" s="52">
        <f t="shared" si="10"/>
        <v>768.61945078671363</v>
      </c>
      <c r="E44" s="52">
        <f t="shared" si="10"/>
        <v>827.03333692637852</v>
      </c>
    </row>
    <row r="46" spans="1:13" x14ac:dyDescent="0.25">
      <c r="A46" t="s">
        <v>463</v>
      </c>
      <c r="B46" s="30">
        <v>55</v>
      </c>
      <c r="C46" s="52">
        <f>+C34+C38+C42</f>
        <v>563.78567158913859</v>
      </c>
      <c r="D46" s="52">
        <f t="shared" ref="D46:E46" si="11">+D34+D38+D42</f>
        <v>787.02541589497855</v>
      </c>
      <c r="E46" s="52">
        <f t="shared" si="11"/>
        <v>3191.1424103453569</v>
      </c>
    </row>
    <row r="47" spans="1:13" x14ac:dyDescent="0.25">
      <c r="A47" t="s">
        <v>463</v>
      </c>
      <c r="B47" s="30">
        <v>60</v>
      </c>
      <c r="C47" s="52">
        <f t="shared" ref="C47:E47" si="12">+C35+C39+C43</f>
        <v>463.45600479508209</v>
      </c>
      <c r="D47" s="52">
        <f t="shared" si="12"/>
        <v>741.0923559597187</v>
      </c>
      <c r="E47" s="52">
        <f t="shared" si="12"/>
        <v>1632.0914364667954</v>
      </c>
    </row>
    <row r="48" spans="1:13" x14ac:dyDescent="0.25">
      <c r="A48" t="s">
        <v>463</v>
      </c>
      <c r="B48" s="30">
        <v>65</v>
      </c>
      <c r="C48" s="52">
        <f t="shared" ref="C48:E48" si="13">+C36+C40+C44</f>
        <v>1578.9486913149565</v>
      </c>
      <c r="D48" s="52">
        <f t="shared" si="13"/>
        <v>2578.83825743842</v>
      </c>
      <c r="E48" s="52">
        <f t="shared" si="13"/>
        <v>2772.175726040105</v>
      </c>
    </row>
    <row r="50" spans="2:5" x14ac:dyDescent="0.25">
      <c r="B50" s="83" t="s">
        <v>469</v>
      </c>
      <c r="C50" s="84"/>
      <c r="D50" s="84"/>
      <c r="E50" s="84"/>
    </row>
    <row r="51" spans="2:5" x14ac:dyDescent="0.25">
      <c r="B51" t="s">
        <v>468</v>
      </c>
      <c r="C51" s="85" t="s">
        <v>460</v>
      </c>
      <c r="D51" s="85" t="s">
        <v>461</v>
      </c>
      <c r="E51" s="85" t="s">
        <v>462</v>
      </c>
    </row>
    <row r="52" spans="2:5" x14ac:dyDescent="0.25">
      <c r="B52" t="s">
        <v>467</v>
      </c>
      <c r="C52" s="85">
        <v>20</v>
      </c>
      <c r="D52" s="85">
        <v>25</v>
      </c>
      <c r="E52" s="85">
        <v>35</v>
      </c>
    </row>
    <row r="53" spans="2:5" x14ac:dyDescent="0.25">
      <c r="B53" t="s">
        <v>311</v>
      </c>
    </row>
    <row r="54" spans="2:5" x14ac:dyDescent="0.25">
      <c r="B54" s="30">
        <v>55</v>
      </c>
      <c r="C54" s="68">
        <f>+C46/10000</f>
        <v>5.6378567158913859E-2</v>
      </c>
      <c r="D54" s="68">
        <f t="shared" ref="D54:E54" si="14">+D46/10000</f>
        <v>7.8702541589497854E-2</v>
      </c>
      <c r="E54" s="68">
        <f t="shared" si="14"/>
        <v>0.31911424103453567</v>
      </c>
    </row>
    <row r="55" spans="2:5" x14ac:dyDescent="0.25">
      <c r="B55" s="30">
        <v>60</v>
      </c>
      <c r="C55" s="68">
        <f t="shared" ref="C55:E55" si="15">+C47/10000</f>
        <v>4.6345600479508212E-2</v>
      </c>
      <c r="D55" s="68">
        <f t="shared" si="15"/>
        <v>7.4109235595971865E-2</v>
      </c>
      <c r="E55" s="68">
        <f t="shared" si="15"/>
        <v>0.16320914364667954</v>
      </c>
    </row>
    <row r="56" spans="2:5" x14ac:dyDescent="0.25">
      <c r="B56" s="30">
        <v>65</v>
      </c>
      <c r="C56" s="68">
        <f t="shared" ref="C56:E56" si="16">+C48/10000</f>
        <v>0.15789486913149564</v>
      </c>
      <c r="D56" s="68">
        <f t="shared" si="16"/>
        <v>0.257883825743842</v>
      </c>
      <c r="E56" s="68">
        <f t="shared" si="16"/>
        <v>0.27721757260401048</v>
      </c>
    </row>
  </sheetData>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1"/>
  <sheetViews>
    <sheetView workbookViewId="0">
      <selection activeCell="I24" sqref="I24"/>
    </sheetView>
  </sheetViews>
  <sheetFormatPr defaultRowHeight="15" x14ac:dyDescent="0.25"/>
  <sheetData>
    <row r="1" spans="1:3" x14ac:dyDescent="0.25">
      <c r="A1" s="1" t="s">
        <v>0</v>
      </c>
    </row>
    <row r="2" spans="1:3" x14ac:dyDescent="0.25">
      <c r="A2" s="14" t="s">
        <v>35</v>
      </c>
      <c r="B2" s="15" t="s">
        <v>36</v>
      </c>
      <c r="C2" t="s">
        <v>323</v>
      </c>
    </row>
    <row r="3" spans="1:3" x14ac:dyDescent="0.25">
      <c r="A3" s="14" t="s">
        <v>37</v>
      </c>
      <c r="B3" s="15" t="s">
        <v>279</v>
      </c>
      <c r="C3" t="s">
        <v>278</v>
      </c>
    </row>
    <row r="7" spans="1:3" x14ac:dyDescent="0.25">
      <c r="B7" s="45" t="s">
        <v>311</v>
      </c>
      <c r="C7" s="45" t="s">
        <v>288</v>
      </c>
    </row>
    <row r="8" spans="1:3" x14ac:dyDescent="0.25">
      <c r="B8">
        <v>35</v>
      </c>
      <c r="C8">
        <v>3.0999999999999999E-3</v>
      </c>
    </row>
    <row r="9" spans="1:3" x14ac:dyDescent="0.25">
      <c r="B9">
        <v>40</v>
      </c>
      <c r="C9">
        <v>6.3E-3</v>
      </c>
    </row>
    <row r="10" spans="1:3" x14ac:dyDescent="0.25">
      <c r="B10">
        <v>45</v>
      </c>
      <c r="C10">
        <v>7.7999999999999996E-3</v>
      </c>
    </row>
    <row r="11" spans="1:3" x14ac:dyDescent="0.25">
      <c r="B11">
        <v>50</v>
      </c>
      <c r="C11">
        <v>9.0000000000000011E-3</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326</v>
      </c>
    </row>
    <row r="3" spans="1:3" x14ac:dyDescent="0.25">
      <c r="A3" s="14" t="s">
        <v>37</v>
      </c>
      <c r="B3" s="15" t="s">
        <v>324</v>
      </c>
      <c r="C3" t="s">
        <v>278</v>
      </c>
    </row>
    <row r="7" spans="1:3" x14ac:dyDescent="0.25">
      <c r="B7" t="s">
        <v>309</v>
      </c>
      <c r="C7" t="s">
        <v>321</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317</v>
      </c>
      <c r="C2" t="s">
        <v>320</v>
      </c>
    </row>
    <row r="3" spans="1:17" x14ac:dyDescent="0.25">
      <c r="A3" s="14" t="s">
        <v>37</v>
      </c>
      <c r="B3" s="15" t="s">
        <v>316</v>
      </c>
      <c r="C3" t="s">
        <v>278</v>
      </c>
    </row>
    <row r="5" spans="1:17" x14ac:dyDescent="0.25">
      <c r="C5" s="13"/>
      <c r="D5" s="13"/>
      <c r="E5" s="16"/>
      <c r="F5" s="13"/>
      <c r="G5" s="21" t="s">
        <v>318</v>
      </c>
      <c r="H5" s="13"/>
      <c r="I5" s="13"/>
      <c r="J5" s="13"/>
      <c r="K5" s="13"/>
      <c r="L5" s="13"/>
      <c r="M5" s="13"/>
      <c r="N5" s="13"/>
      <c r="O5" s="13"/>
      <c r="P5" s="13"/>
      <c r="Q5" s="13"/>
    </row>
    <row r="6" spans="1:17" x14ac:dyDescent="0.25">
      <c r="D6" s="10"/>
      <c r="E6" s="10"/>
      <c r="F6" s="33" t="s">
        <v>315</v>
      </c>
      <c r="G6" t="s">
        <v>107</v>
      </c>
      <c r="H6" t="s">
        <v>248</v>
      </c>
      <c r="I6" t="s">
        <v>108</v>
      </c>
      <c r="J6" t="s">
        <v>109</v>
      </c>
      <c r="K6" t="s">
        <v>110</v>
      </c>
      <c r="L6" t="s">
        <v>111</v>
      </c>
      <c r="M6" t="s">
        <v>112</v>
      </c>
      <c r="N6" t="s">
        <v>113</v>
      </c>
      <c r="O6" t="s">
        <v>114</v>
      </c>
      <c r="P6" t="s">
        <v>115</v>
      </c>
      <c r="Q6" t="s">
        <v>116</v>
      </c>
    </row>
    <row r="7" spans="1:17" x14ac:dyDescent="0.25">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H9" s="10"/>
    </row>
    <row r="10" spans="1:17" x14ac:dyDescent="0.25">
      <c r="C10" t="s">
        <v>117</v>
      </c>
      <c r="D10" s="33" t="s">
        <v>319</v>
      </c>
      <c r="E10" s="50">
        <v>18</v>
      </c>
      <c r="F10" s="33" t="s">
        <v>259</v>
      </c>
      <c r="G10" s="30"/>
      <c r="H10" s="30"/>
      <c r="I10" s="30"/>
      <c r="J10" s="30"/>
      <c r="K10" s="30"/>
      <c r="L10" s="30"/>
      <c r="M10" s="30"/>
      <c r="N10" s="30"/>
      <c r="O10" s="30"/>
      <c r="P10" s="30"/>
      <c r="Q10" s="30"/>
    </row>
    <row r="11" spans="1:17" x14ac:dyDescent="0.25">
      <c r="C11" t="s">
        <v>118</v>
      </c>
      <c r="D11" s="33" t="s">
        <v>319</v>
      </c>
      <c r="E11" s="50">
        <v>22</v>
      </c>
      <c r="F11" s="33" t="s">
        <v>265</v>
      </c>
      <c r="G11" s="30"/>
      <c r="H11" s="30"/>
      <c r="I11" s="30"/>
      <c r="J11" s="30"/>
      <c r="K11" s="30"/>
      <c r="L11" s="30"/>
      <c r="M11" s="30"/>
      <c r="N11" s="30"/>
      <c r="O11" s="30"/>
      <c r="P11" s="30"/>
      <c r="Q11" s="30"/>
    </row>
    <row r="12" spans="1:17" x14ac:dyDescent="0.25">
      <c r="C12" t="s">
        <v>119</v>
      </c>
      <c r="D12" s="33" t="s">
        <v>319</v>
      </c>
      <c r="E12" s="50">
        <v>27</v>
      </c>
      <c r="F12" s="10" t="s">
        <v>260</v>
      </c>
      <c r="G12" s="30"/>
      <c r="H12" s="30"/>
      <c r="I12" s="30"/>
      <c r="J12" s="30"/>
      <c r="K12" s="30"/>
      <c r="L12" s="30"/>
      <c r="M12" s="30"/>
      <c r="N12" s="30"/>
      <c r="O12" s="30"/>
      <c r="P12" s="30"/>
      <c r="Q12" s="30"/>
    </row>
    <row r="13" spans="1:17" x14ac:dyDescent="0.25">
      <c r="C13" t="s">
        <v>120</v>
      </c>
      <c r="D13" s="33" t="s">
        <v>319</v>
      </c>
      <c r="E13" s="50">
        <v>32</v>
      </c>
      <c r="F13" s="10" t="s">
        <v>261</v>
      </c>
      <c r="G13" s="30"/>
      <c r="H13" s="30"/>
      <c r="I13" s="30"/>
      <c r="J13" s="30"/>
      <c r="K13" s="30"/>
      <c r="L13" s="30"/>
      <c r="M13" s="30"/>
      <c r="N13" s="30"/>
      <c r="O13" s="30"/>
      <c r="P13" s="30"/>
      <c r="Q13" s="30"/>
    </row>
    <row r="14" spans="1:17" x14ac:dyDescent="0.25">
      <c r="C14" t="s">
        <v>121</v>
      </c>
      <c r="D14" s="33" t="s">
        <v>319</v>
      </c>
      <c r="E14" s="50">
        <v>37</v>
      </c>
      <c r="F14" s="10" t="s">
        <v>262</v>
      </c>
      <c r="G14" s="30"/>
      <c r="H14" s="30"/>
      <c r="I14" s="30"/>
      <c r="J14" s="30"/>
      <c r="K14" s="30"/>
      <c r="L14" s="30"/>
      <c r="M14" s="30"/>
      <c r="N14" s="30"/>
      <c r="O14" s="30"/>
      <c r="P14" s="30"/>
      <c r="Q14" s="30"/>
    </row>
    <row r="15" spans="1:17" x14ac:dyDescent="0.25">
      <c r="C15" t="s">
        <v>122</v>
      </c>
      <c r="D15" s="33" t="s">
        <v>319</v>
      </c>
      <c r="E15" s="50">
        <v>42</v>
      </c>
      <c r="F15" s="10" t="s">
        <v>263</v>
      </c>
      <c r="G15" s="30"/>
      <c r="H15" s="30"/>
      <c r="I15" s="30"/>
      <c r="J15" s="30"/>
      <c r="K15" s="30"/>
      <c r="L15" s="30"/>
      <c r="M15" s="30"/>
      <c r="N15" s="30"/>
      <c r="O15" s="30"/>
      <c r="P15" s="30"/>
      <c r="Q15" s="30"/>
    </row>
    <row r="16" spans="1:17" x14ac:dyDescent="0.25">
      <c r="C16" t="s">
        <v>123</v>
      </c>
      <c r="D16" s="33" t="s">
        <v>319</v>
      </c>
      <c r="E16" s="50">
        <v>47</v>
      </c>
      <c r="F16" s="10" t="s">
        <v>264</v>
      </c>
      <c r="G16" s="30"/>
      <c r="H16" s="30"/>
      <c r="I16" s="30"/>
      <c r="J16" s="30"/>
      <c r="K16" s="30"/>
      <c r="L16" s="30"/>
      <c r="M16" s="30"/>
      <c r="N16" s="30"/>
      <c r="O16" s="30"/>
      <c r="P16" s="30"/>
      <c r="Q16" s="30"/>
    </row>
    <row r="17" spans="3:17" x14ac:dyDescent="0.25">
      <c r="C17" t="s">
        <v>124</v>
      </c>
      <c r="D17" s="33" t="s">
        <v>319</v>
      </c>
      <c r="E17" s="50">
        <v>52</v>
      </c>
      <c r="F17" s="10" t="s">
        <v>46</v>
      </c>
      <c r="G17" s="30"/>
      <c r="H17" s="30"/>
      <c r="I17" s="30"/>
      <c r="J17" s="30"/>
      <c r="K17" s="30"/>
      <c r="L17" s="30"/>
      <c r="M17" s="30"/>
      <c r="N17" s="30"/>
      <c r="O17" s="30"/>
      <c r="P17" s="30"/>
      <c r="Q17" s="30"/>
    </row>
    <row r="18" spans="3:17" x14ac:dyDescent="0.25">
      <c r="C18" t="s">
        <v>125</v>
      </c>
      <c r="D18" s="33" t="s">
        <v>319</v>
      </c>
      <c r="E18" s="50">
        <v>57</v>
      </c>
      <c r="F18" s="10" t="s">
        <v>47</v>
      </c>
      <c r="G18" s="30"/>
      <c r="H18" s="30"/>
      <c r="I18" s="30"/>
      <c r="J18" s="30"/>
      <c r="K18" s="30"/>
      <c r="L18" s="30"/>
      <c r="M18" s="30"/>
      <c r="N18" s="30"/>
      <c r="O18" s="30"/>
      <c r="P18" s="30"/>
      <c r="Q18" s="30"/>
    </row>
    <row r="19" spans="3:17" x14ac:dyDescent="0.25">
      <c r="C19" t="s">
        <v>126</v>
      </c>
      <c r="D19" s="33" t="s">
        <v>319</v>
      </c>
      <c r="E19" s="50">
        <v>62</v>
      </c>
      <c r="F19" s="10" t="s">
        <v>48</v>
      </c>
      <c r="G19" s="30"/>
      <c r="H19" s="30"/>
      <c r="I19" s="30"/>
      <c r="J19" s="30"/>
      <c r="K19" s="30"/>
      <c r="L19" s="30"/>
      <c r="M19" s="30"/>
      <c r="N19" s="30"/>
      <c r="O19" s="30"/>
      <c r="P19" s="30"/>
      <c r="Q19" s="30"/>
    </row>
    <row r="20" spans="3:17" x14ac:dyDescent="0.25">
      <c r="C20" t="s">
        <v>127</v>
      </c>
      <c r="D20" s="33" t="s">
        <v>319</v>
      </c>
      <c r="E20" s="50">
        <v>67</v>
      </c>
      <c r="F20" s="33" t="s">
        <v>49</v>
      </c>
      <c r="G20" s="30"/>
      <c r="H20" s="30"/>
      <c r="I20" s="30"/>
      <c r="J20" s="30"/>
      <c r="K20" s="30"/>
      <c r="L20" s="30"/>
      <c r="M20" s="30"/>
      <c r="N20" s="30"/>
      <c r="O20" s="30"/>
      <c r="P20" s="30"/>
      <c r="Q20" s="42"/>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4"/>
  <sheetViews>
    <sheetView workbookViewId="0">
      <selection activeCell="H13" sqref="H13:H16"/>
    </sheetView>
  </sheetViews>
  <sheetFormatPr defaultRowHeight="15" x14ac:dyDescent="0.25"/>
  <sheetData>
    <row r="1" spans="1:8" x14ac:dyDescent="0.25">
      <c r="A1" s="1" t="s">
        <v>0</v>
      </c>
    </row>
    <row r="2" spans="1:8" x14ac:dyDescent="0.25">
      <c r="C2" t="s">
        <v>333</v>
      </c>
      <c r="D2" t="s">
        <v>333</v>
      </c>
      <c r="E2" t="s">
        <v>335</v>
      </c>
      <c r="F2" t="s">
        <v>335</v>
      </c>
    </row>
    <row r="3" spans="1:8" x14ac:dyDescent="0.25">
      <c r="B3" t="s">
        <v>311</v>
      </c>
      <c r="C3" t="s">
        <v>471</v>
      </c>
      <c r="D3" t="s">
        <v>472</v>
      </c>
      <c r="E3" t="s">
        <v>471</v>
      </c>
      <c r="F3" t="s">
        <v>472</v>
      </c>
    </row>
    <row r="4" spans="1:8" x14ac:dyDescent="0.25">
      <c r="B4">
        <v>35</v>
      </c>
      <c r="C4" s="52">
        <v>7</v>
      </c>
      <c r="D4" s="52">
        <v>0</v>
      </c>
      <c r="E4" s="52">
        <v>13</v>
      </c>
      <c r="F4" s="52">
        <v>18</v>
      </c>
    </row>
    <row r="5" spans="1:8" x14ac:dyDescent="0.25">
      <c r="B5">
        <v>40</v>
      </c>
      <c r="C5" s="52">
        <v>15</v>
      </c>
      <c r="D5" s="52">
        <v>1</v>
      </c>
      <c r="E5" s="52">
        <v>25</v>
      </c>
      <c r="F5" s="52">
        <v>38</v>
      </c>
    </row>
    <row r="6" spans="1:8" x14ac:dyDescent="0.25">
      <c r="B6">
        <v>45</v>
      </c>
      <c r="C6" s="52">
        <v>23</v>
      </c>
      <c r="D6" s="52">
        <v>1</v>
      </c>
      <c r="E6" s="52">
        <v>31</v>
      </c>
      <c r="F6" s="52">
        <v>47</v>
      </c>
    </row>
    <row r="7" spans="1:8" x14ac:dyDescent="0.25">
      <c r="B7">
        <v>50</v>
      </c>
      <c r="C7" s="52">
        <v>38</v>
      </c>
      <c r="D7" s="52">
        <v>1</v>
      </c>
      <c r="E7" s="52">
        <v>47</v>
      </c>
      <c r="F7" s="52">
        <v>43</v>
      </c>
    </row>
    <row r="9" spans="1:8" x14ac:dyDescent="0.25">
      <c r="B9" t="s">
        <v>473</v>
      </c>
    </row>
    <row r="11" spans="1:8" x14ac:dyDescent="0.25">
      <c r="C11" t="s">
        <v>333</v>
      </c>
      <c r="D11" t="s">
        <v>333</v>
      </c>
      <c r="E11" t="s">
        <v>335</v>
      </c>
      <c r="F11" t="s">
        <v>335</v>
      </c>
      <c r="G11" t="s">
        <v>333</v>
      </c>
      <c r="H11" t="s">
        <v>335</v>
      </c>
    </row>
    <row r="12" spans="1:8" x14ac:dyDescent="0.25">
      <c r="B12" t="s">
        <v>311</v>
      </c>
      <c r="C12" t="s">
        <v>471</v>
      </c>
      <c r="D12" t="s">
        <v>472</v>
      </c>
      <c r="E12" t="s">
        <v>471</v>
      </c>
      <c r="F12" t="s">
        <v>472</v>
      </c>
      <c r="G12" t="s">
        <v>463</v>
      </c>
      <c r="H12" t="s">
        <v>463</v>
      </c>
    </row>
    <row r="13" spans="1:8" x14ac:dyDescent="0.25">
      <c r="B13">
        <v>35</v>
      </c>
      <c r="C13" s="86">
        <f>+C4/10000</f>
        <v>6.9999999999999999E-4</v>
      </c>
      <c r="D13" s="86">
        <f t="shared" ref="D13:F13" si="0">+D4/10000</f>
        <v>0</v>
      </c>
      <c r="E13" s="86">
        <f t="shared" si="0"/>
        <v>1.2999999999999999E-3</v>
      </c>
      <c r="F13" s="86">
        <f t="shared" si="0"/>
        <v>1.8E-3</v>
      </c>
      <c r="G13" s="87">
        <f>+C13+D13</f>
        <v>6.9999999999999999E-4</v>
      </c>
      <c r="H13" s="95">
        <f>+E13+F13</f>
        <v>3.0999999999999999E-3</v>
      </c>
    </row>
    <row r="14" spans="1:8" x14ac:dyDescent="0.25">
      <c r="B14">
        <v>40</v>
      </c>
      <c r="C14" s="86">
        <f t="shared" ref="C14:F14" si="1">+C5/10000</f>
        <v>1.5E-3</v>
      </c>
      <c r="D14" s="86">
        <f t="shared" si="1"/>
        <v>1E-4</v>
      </c>
      <c r="E14" s="86">
        <f t="shared" si="1"/>
        <v>2.5000000000000001E-3</v>
      </c>
      <c r="F14" s="86">
        <f t="shared" si="1"/>
        <v>3.8E-3</v>
      </c>
      <c r="G14" s="87">
        <f t="shared" ref="G14:G16" si="2">+C14+D14</f>
        <v>1.6000000000000001E-3</v>
      </c>
      <c r="H14" s="95">
        <f t="shared" ref="H14:H16" si="3">+E14+F14</f>
        <v>6.3E-3</v>
      </c>
    </row>
    <row r="15" spans="1:8" x14ac:dyDescent="0.25">
      <c r="B15">
        <v>45</v>
      </c>
      <c r="C15" s="86">
        <f t="shared" ref="C15:F15" si="4">+C6/10000</f>
        <v>2.3E-3</v>
      </c>
      <c r="D15" s="86">
        <f t="shared" si="4"/>
        <v>1E-4</v>
      </c>
      <c r="E15" s="86">
        <f t="shared" si="4"/>
        <v>3.0999999999999999E-3</v>
      </c>
      <c r="F15" s="86">
        <f t="shared" si="4"/>
        <v>4.7000000000000002E-3</v>
      </c>
      <c r="G15" s="87">
        <f t="shared" si="2"/>
        <v>2.3999999999999998E-3</v>
      </c>
      <c r="H15" s="95">
        <f t="shared" si="3"/>
        <v>7.7999999999999996E-3</v>
      </c>
    </row>
    <row r="16" spans="1:8" x14ac:dyDescent="0.25">
      <c r="B16">
        <v>50</v>
      </c>
      <c r="C16" s="86">
        <f t="shared" ref="C16:F16" si="5">+C7/10000</f>
        <v>3.8E-3</v>
      </c>
      <c r="D16" s="86">
        <f t="shared" si="5"/>
        <v>1E-4</v>
      </c>
      <c r="E16" s="86">
        <f t="shared" si="5"/>
        <v>4.7000000000000002E-3</v>
      </c>
      <c r="F16" s="86">
        <f t="shared" si="5"/>
        <v>4.3E-3</v>
      </c>
      <c r="G16" s="87">
        <f t="shared" si="2"/>
        <v>3.8999999999999998E-3</v>
      </c>
      <c r="H16" s="95">
        <f t="shared" si="3"/>
        <v>9.0000000000000011E-3</v>
      </c>
    </row>
    <row r="33" spans="8:9" x14ac:dyDescent="0.25">
      <c r="H33" s="14"/>
      <c r="I33" s="15"/>
    </row>
    <row r="34" spans="8:9" x14ac:dyDescent="0.25">
      <c r="H34" s="14"/>
      <c r="I34" s="15"/>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129</v>
      </c>
    </row>
    <row r="4" spans="1:2" x14ac:dyDescent="0.25">
      <c r="A4" s="3"/>
      <c r="B4" s="2" t="s">
        <v>232</v>
      </c>
    </row>
    <row r="5" spans="1:2" x14ac:dyDescent="0.25">
      <c r="A5" s="3"/>
      <c r="B5" s="2" t="s">
        <v>227</v>
      </c>
    </row>
    <row r="6" spans="1:2" x14ac:dyDescent="0.25">
      <c r="A6" s="3"/>
      <c r="B6" s="2" t="s">
        <v>226</v>
      </c>
    </row>
    <row r="7" spans="1:2" x14ac:dyDescent="0.25">
      <c r="A7" s="3"/>
      <c r="B7" s="2" t="s">
        <v>228</v>
      </c>
    </row>
    <row r="8" spans="1:2" x14ac:dyDescent="0.25">
      <c r="A8" s="3"/>
      <c r="B8" s="2" t="s">
        <v>229</v>
      </c>
    </row>
    <row r="9" spans="1:2" x14ac:dyDescent="0.25">
      <c r="A9" s="3"/>
      <c r="B9" s="2" t="s">
        <v>230</v>
      </c>
    </row>
    <row r="10" spans="1:2" x14ac:dyDescent="0.25">
      <c r="A10" s="3"/>
      <c r="B10" s="2" t="s">
        <v>231</v>
      </c>
    </row>
    <row r="11" spans="1:2" x14ac:dyDescent="0.25">
      <c r="A11" s="3"/>
    </row>
    <row r="12" spans="1:2" x14ac:dyDescent="0.25">
      <c r="A12" s="3" t="s">
        <v>243</v>
      </c>
    </row>
    <row r="13" spans="1:2" x14ac:dyDescent="0.25">
      <c r="A13" s="3"/>
      <c r="B13" s="2" t="s">
        <v>244</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5"/>
  <sheetViews>
    <sheetView workbookViewId="0"/>
  </sheetViews>
  <sheetFormatPr defaultRowHeight="15" x14ac:dyDescent="0.25"/>
  <sheetData>
    <row r="1" spans="1:3" x14ac:dyDescent="0.25">
      <c r="A1" s="1" t="s">
        <v>0</v>
      </c>
    </row>
    <row r="2" spans="1:3" x14ac:dyDescent="0.25">
      <c r="B2" t="s">
        <v>286</v>
      </c>
    </row>
    <row r="3" spans="1:3" x14ac:dyDescent="0.25">
      <c r="B3" t="s">
        <v>287</v>
      </c>
    </row>
    <row r="5" spans="1:3" x14ac:dyDescent="0.25">
      <c r="C5" t="s">
        <v>403</v>
      </c>
    </row>
  </sheetData>
  <hyperlinks>
    <hyperlink ref="A1" location="TOC!A1" display="TOC" xr:uid="{00000000-0004-0000-1D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130</v>
      </c>
      <c r="C4" s="7"/>
    </row>
    <row r="5" spans="1:3" ht="30" x14ac:dyDescent="0.25">
      <c r="A5" s="32" t="s">
        <v>131</v>
      </c>
      <c r="B5" s="32" t="s">
        <v>132</v>
      </c>
      <c r="C5" s="32" t="s">
        <v>133</v>
      </c>
    </row>
    <row r="6" spans="1:3" x14ac:dyDescent="0.25">
      <c r="A6">
        <v>9</v>
      </c>
      <c r="B6" t="s">
        <v>134</v>
      </c>
      <c r="C6" t="s">
        <v>135</v>
      </c>
    </row>
    <row r="7" spans="1:3" x14ac:dyDescent="0.25">
      <c r="A7">
        <v>83</v>
      </c>
      <c r="B7" t="s">
        <v>136</v>
      </c>
      <c r="C7" t="s">
        <v>137</v>
      </c>
    </row>
    <row r="8" spans="1:3" x14ac:dyDescent="0.25">
      <c r="A8">
        <v>26</v>
      </c>
      <c r="B8" t="s">
        <v>138</v>
      </c>
      <c r="C8" t="s">
        <v>139</v>
      </c>
    </row>
    <row r="9" spans="1:3" x14ac:dyDescent="0.25">
      <c r="A9">
        <v>125</v>
      </c>
      <c r="B9" t="s">
        <v>140</v>
      </c>
      <c r="C9" t="s">
        <v>141</v>
      </c>
    </row>
    <row r="10" spans="1:3" x14ac:dyDescent="0.25">
      <c r="A10">
        <v>85</v>
      </c>
      <c r="B10" t="s">
        <v>142</v>
      </c>
      <c r="C10" t="s">
        <v>143</v>
      </c>
    </row>
    <row r="11" spans="1:3" x14ac:dyDescent="0.25">
      <c r="A11">
        <v>115</v>
      </c>
      <c r="B11" t="s">
        <v>144</v>
      </c>
      <c r="C11" t="s">
        <v>145</v>
      </c>
    </row>
    <row r="12" spans="1:3" x14ac:dyDescent="0.25">
      <c r="A12">
        <v>80</v>
      </c>
      <c r="B12" t="s">
        <v>146</v>
      </c>
      <c r="C12" t="s">
        <v>147</v>
      </c>
    </row>
    <row r="13" spans="1:3" x14ac:dyDescent="0.25">
      <c r="A13">
        <v>91</v>
      </c>
      <c r="B13" t="s">
        <v>148</v>
      </c>
      <c r="C13" t="s">
        <v>149</v>
      </c>
    </row>
    <row r="14" spans="1:3" x14ac:dyDescent="0.25">
      <c r="A14">
        <v>76</v>
      </c>
      <c r="B14" t="s">
        <v>150</v>
      </c>
      <c r="C14" t="s">
        <v>151</v>
      </c>
    </row>
    <row r="15" spans="1:3" x14ac:dyDescent="0.25">
      <c r="A15">
        <v>43</v>
      </c>
      <c r="B15" t="s">
        <v>152</v>
      </c>
      <c r="C15" t="s">
        <v>153</v>
      </c>
    </row>
    <row r="16" spans="1:3" x14ac:dyDescent="0.25">
      <c r="A16">
        <v>32</v>
      </c>
      <c r="B16" t="s">
        <v>154</v>
      </c>
      <c r="C16" t="s">
        <v>155</v>
      </c>
    </row>
    <row r="17" spans="1:3" x14ac:dyDescent="0.25">
      <c r="A17">
        <v>6</v>
      </c>
      <c r="B17" t="s">
        <v>156</v>
      </c>
      <c r="C17" t="s">
        <v>157</v>
      </c>
    </row>
    <row r="18" spans="1:3" x14ac:dyDescent="0.25">
      <c r="A18">
        <v>119</v>
      </c>
      <c r="B18" t="s">
        <v>158</v>
      </c>
      <c r="C18" t="s">
        <v>159</v>
      </c>
    </row>
    <row r="19" spans="1:3" x14ac:dyDescent="0.25">
      <c r="A19">
        <v>38</v>
      </c>
      <c r="B19" t="s">
        <v>160</v>
      </c>
      <c r="C19" t="s">
        <v>161</v>
      </c>
    </row>
    <row r="20" spans="1:3" x14ac:dyDescent="0.25">
      <c r="A20">
        <v>69</v>
      </c>
      <c r="B20" t="s">
        <v>162</v>
      </c>
      <c r="C20" t="s">
        <v>163</v>
      </c>
    </row>
    <row r="22" spans="1:3" x14ac:dyDescent="0.25">
      <c r="A22" s="7" t="s">
        <v>164</v>
      </c>
      <c r="C22" s="7"/>
    </row>
    <row r="23" spans="1:3" ht="30" x14ac:dyDescent="0.25">
      <c r="A23" s="32" t="s">
        <v>131</v>
      </c>
      <c r="B23" s="32"/>
      <c r="C23" s="32" t="s">
        <v>133</v>
      </c>
    </row>
    <row r="24" spans="1:3" x14ac:dyDescent="0.25">
      <c r="A24">
        <v>10</v>
      </c>
      <c r="B24" t="s">
        <v>165</v>
      </c>
      <c r="C24" t="s">
        <v>166</v>
      </c>
    </row>
    <row r="25" spans="1:3" x14ac:dyDescent="0.25">
      <c r="A25">
        <v>108</v>
      </c>
      <c r="B25" t="s">
        <v>167</v>
      </c>
      <c r="C25" t="s">
        <v>168</v>
      </c>
    </row>
    <row r="26" spans="1:3" x14ac:dyDescent="0.25">
      <c r="A26">
        <v>78</v>
      </c>
      <c r="B26" t="s">
        <v>169</v>
      </c>
      <c r="C26" t="s">
        <v>170</v>
      </c>
    </row>
    <row r="27" spans="1:3" x14ac:dyDescent="0.25">
      <c r="A27">
        <v>88</v>
      </c>
      <c r="B27" t="s">
        <v>171</v>
      </c>
      <c r="C27" t="s">
        <v>172</v>
      </c>
    </row>
    <row r="28" spans="1:3" x14ac:dyDescent="0.25">
      <c r="A28">
        <v>28</v>
      </c>
      <c r="B28" t="s">
        <v>173</v>
      </c>
      <c r="C28" t="s">
        <v>174</v>
      </c>
    </row>
    <row r="29" spans="1:3" x14ac:dyDescent="0.25">
      <c r="A29">
        <v>111</v>
      </c>
      <c r="B29" t="s">
        <v>175</v>
      </c>
      <c r="C29" t="s">
        <v>176</v>
      </c>
    </row>
    <row r="30" spans="1:3" x14ac:dyDescent="0.25">
      <c r="A30">
        <v>92</v>
      </c>
      <c r="B30" t="s">
        <v>177</v>
      </c>
      <c r="C30" t="s">
        <v>178</v>
      </c>
    </row>
    <row r="31" spans="1:3" x14ac:dyDescent="0.25">
      <c r="A31">
        <v>34</v>
      </c>
      <c r="B31" t="s">
        <v>179</v>
      </c>
      <c r="C31" t="s">
        <v>180</v>
      </c>
    </row>
    <row r="32" spans="1:3" x14ac:dyDescent="0.25">
      <c r="A32">
        <v>77</v>
      </c>
      <c r="B32" t="s">
        <v>181</v>
      </c>
      <c r="C32" t="s">
        <v>182</v>
      </c>
    </row>
    <row r="33" spans="1:3" x14ac:dyDescent="0.25">
      <c r="A33">
        <v>53</v>
      </c>
      <c r="B33" t="s">
        <v>183</v>
      </c>
      <c r="C33" t="s">
        <v>184</v>
      </c>
    </row>
    <row r="34" spans="1:3" x14ac:dyDescent="0.25">
      <c r="A34">
        <v>64</v>
      </c>
      <c r="B34" t="s">
        <v>185</v>
      </c>
      <c r="C34" t="s">
        <v>186</v>
      </c>
    </row>
    <row r="35" spans="1:3" x14ac:dyDescent="0.25">
      <c r="A35">
        <v>49</v>
      </c>
      <c r="B35" t="s">
        <v>187</v>
      </c>
      <c r="C35" t="s">
        <v>188</v>
      </c>
    </row>
    <row r="36" spans="1:3" x14ac:dyDescent="0.25">
      <c r="A36">
        <v>51</v>
      </c>
      <c r="B36" t="s">
        <v>189</v>
      </c>
      <c r="C36" t="s">
        <v>190</v>
      </c>
    </row>
    <row r="37" spans="1:3" x14ac:dyDescent="0.25">
      <c r="A37">
        <v>2</v>
      </c>
      <c r="B37" t="s">
        <v>191</v>
      </c>
      <c r="C37" t="s">
        <v>192</v>
      </c>
    </row>
    <row r="38" spans="1:3" x14ac:dyDescent="0.25">
      <c r="A38">
        <v>73</v>
      </c>
      <c r="B38" t="s">
        <v>193</v>
      </c>
      <c r="C38" t="s">
        <v>194</v>
      </c>
    </row>
    <row r="40" spans="1:3" x14ac:dyDescent="0.25">
      <c r="A40" s="7" t="s">
        <v>195</v>
      </c>
      <c r="C40" s="7"/>
    </row>
    <row r="41" spans="1:3" x14ac:dyDescent="0.25">
      <c r="A41" s="32" t="s">
        <v>131</v>
      </c>
      <c r="B41" s="32"/>
      <c r="C41" s="32" t="s">
        <v>133</v>
      </c>
    </row>
    <row r="42" spans="1:3" x14ac:dyDescent="0.25">
      <c r="A42">
        <v>150</v>
      </c>
      <c r="B42" t="s">
        <v>196</v>
      </c>
      <c r="C42" t="s">
        <v>197</v>
      </c>
    </row>
    <row r="43" spans="1:3" x14ac:dyDescent="0.25">
      <c r="A43">
        <v>84</v>
      </c>
      <c r="B43" t="s">
        <v>198</v>
      </c>
      <c r="C43" t="s">
        <v>199</v>
      </c>
    </row>
    <row r="44" spans="1:3" x14ac:dyDescent="0.25">
      <c r="A44">
        <v>72</v>
      </c>
      <c r="B44" t="s">
        <v>200</v>
      </c>
      <c r="C44" t="s">
        <v>201</v>
      </c>
    </row>
    <row r="45" spans="1:3" x14ac:dyDescent="0.25">
      <c r="A45">
        <v>140</v>
      </c>
      <c r="B45" t="s">
        <v>202</v>
      </c>
      <c r="C45" t="s">
        <v>203</v>
      </c>
    </row>
    <row r="46" spans="1:3" x14ac:dyDescent="0.25">
      <c r="A46">
        <v>86</v>
      </c>
      <c r="B46" t="s">
        <v>204</v>
      </c>
      <c r="C46" t="s">
        <v>205</v>
      </c>
    </row>
    <row r="47" spans="1:3" x14ac:dyDescent="0.25">
      <c r="A47">
        <v>149</v>
      </c>
      <c r="B47" t="s">
        <v>206</v>
      </c>
      <c r="C47" t="s">
        <v>207</v>
      </c>
    </row>
    <row r="48" spans="1:3" x14ac:dyDescent="0.25">
      <c r="A48">
        <v>117</v>
      </c>
      <c r="B48" t="s">
        <v>208</v>
      </c>
      <c r="C48" t="s">
        <v>209</v>
      </c>
    </row>
    <row r="49" spans="1:3" x14ac:dyDescent="0.25">
      <c r="A49">
        <v>68</v>
      </c>
      <c r="B49" t="s">
        <v>210</v>
      </c>
      <c r="C49" t="s">
        <v>211</v>
      </c>
    </row>
    <row r="50" spans="1:3" x14ac:dyDescent="0.25">
      <c r="A50">
        <v>133</v>
      </c>
      <c r="B50" t="s">
        <v>212</v>
      </c>
      <c r="C50" t="s">
        <v>213</v>
      </c>
    </row>
    <row r="51" spans="1:3" x14ac:dyDescent="0.25">
      <c r="A51">
        <v>5</v>
      </c>
      <c r="B51" t="s">
        <v>214</v>
      </c>
      <c r="C51" t="s">
        <v>215</v>
      </c>
    </row>
    <row r="52" spans="1:3" x14ac:dyDescent="0.25">
      <c r="A52">
        <v>19</v>
      </c>
      <c r="B52" t="s">
        <v>216</v>
      </c>
      <c r="C52" t="s">
        <v>217</v>
      </c>
    </row>
    <row r="53" spans="1:3" x14ac:dyDescent="0.25">
      <c r="A53">
        <v>99</v>
      </c>
      <c r="B53" t="s">
        <v>218</v>
      </c>
      <c r="C53" t="s">
        <v>219</v>
      </c>
    </row>
    <row r="54" spans="1:3" x14ac:dyDescent="0.25">
      <c r="A54">
        <v>30</v>
      </c>
      <c r="B54" t="s">
        <v>220</v>
      </c>
      <c r="C54" t="s">
        <v>221</v>
      </c>
    </row>
    <row r="55" spans="1:3" x14ac:dyDescent="0.25">
      <c r="A55">
        <v>135</v>
      </c>
      <c r="B55" t="s">
        <v>222</v>
      </c>
      <c r="C55" t="s">
        <v>223</v>
      </c>
    </row>
    <row r="56" spans="1:3" x14ac:dyDescent="0.25">
      <c r="A56">
        <v>146</v>
      </c>
      <c r="B56" t="s">
        <v>224</v>
      </c>
      <c r="C56" t="s">
        <v>225</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tabSelected="1" zoomScale="120" zoomScaleNormal="120" workbookViewId="0">
      <pane xSplit="5" ySplit="7" topLeftCell="F8" activePane="bottomRight" state="frozen"/>
      <selection pane="topRight" activeCell="D1" sqref="D1"/>
      <selection pane="bottomLeft" activeCell="A4" sqref="A4"/>
      <selection pane="bottomRight" activeCell="G12" sqref="G12"/>
    </sheetView>
  </sheetViews>
  <sheetFormatPr defaultRowHeight="15" x14ac:dyDescent="0.25"/>
  <cols>
    <col min="2" max="2" width="30.85546875" customWidth="1"/>
    <col min="3" max="4" width="35.85546875" customWidth="1"/>
    <col min="5" max="5" width="40.42578125" customWidth="1"/>
    <col min="6" max="6" width="16.7109375" customWidth="1"/>
    <col min="7" max="7" width="12.42578125" customWidth="1"/>
    <col min="8" max="8" width="13.570312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487</v>
      </c>
    </row>
    <row r="4" spans="1:12" x14ac:dyDescent="0.25">
      <c r="A4" s="1"/>
    </row>
    <row r="5" spans="1:12" s="28" customFormat="1" x14ac:dyDescent="0.25">
      <c r="A5" s="28" t="s">
        <v>281</v>
      </c>
    </row>
    <row r="6" spans="1:12" ht="60" x14ac:dyDescent="0.25">
      <c r="J6" s="23" t="s">
        <v>68</v>
      </c>
      <c r="K6" s="23"/>
      <c r="L6" s="23"/>
    </row>
    <row r="7" spans="1:12" s="7" customFormat="1" x14ac:dyDescent="0.25">
      <c r="A7" s="7" t="s">
        <v>271</v>
      </c>
      <c r="B7" s="7" t="s">
        <v>24</v>
      </c>
      <c r="C7" s="7" t="s">
        <v>19</v>
      </c>
      <c r="D7" s="7" t="s">
        <v>496</v>
      </c>
      <c r="E7" s="7" t="s">
        <v>20</v>
      </c>
      <c r="F7" s="7" t="s">
        <v>53</v>
      </c>
      <c r="G7" s="7" t="s">
        <v>71</v>
      </c>
      <c r="H7" s="7" t="s">
        <v>69</v>
      </c>
      <c r="I7" s="7" t="s">
        <v>66</v>
      </c>
      <c r="J7" s="7" t="s">
        <v>67</v>
      </c>
      <c r="K7" s="7" t="s">
        <v>70</v>
      </c>
    </row>
    <row r="8" spans="1:12" s="7" customFormat="1" x14ac:dyDescent="0.25">
      <c r="B8" s="99" t="s">
        <v>488</v>
      </c>
      <c r="C8" s="99" t="s">
        <v>489</v>
      </c>
      <c r="D8" s="26" t="s">
        <v>490</v>
      </c>
      <c r="E8" t="s">
        <v>199</v>
      </c>
      <c r="F8" t="s">
        <v>507</v>
      </c>
    </row>
    <row r="9" spans="1:12" s="7" customFormat="1" x14ac:dyDescent="0.25">
      <c r="B9" s="99" t="s">
        <v>488</v>
      </c>
      <c r="C9" s="99" t="s">
        <v>491</v>
      </c>
      <c r="D9" s="26" t="s">
        <v>490</v>
      </c>
      <c r="F9" s="99" t="s">
        <v>492</v>
      </c>
    </row>
    <row r="10" spans="1:12" s="7" customFormat="1" x14ac:dyDescent="0.25"/>
    <row r="11" spans="1:12" x14ac:dyDescent="0.25">
      <c r="A11" t="s">
        <v>401</v>
      </c>
      <c r="B11" s="26" t="s">
        <v>23</v>
      </c>
      <c r="C11" s="26" t="s">
        <v>15</v>
      </c>
      <c r="D11" s="26" t="s">
        <v>493</v>
      </c>
      <c r="E11" s="26" t="s">
        <v>21</v>
      </c>
      <c r="F11" s="100">
        <v>13378</v>
      </c>
      <c r="G11" s="104">
        <v>1000000</v>
      </c>
      <c r="H11" s="26"/>
      <c r="I11" s="26" t="s">
        <v>344</v>
      </c>
      <c r="J11" s="25"/>
      <c r="K11" t="s">
        <v>345</v>
      </c>
    </row>
    <row r="12" spans="1:12" x14ac:dyDescent="0.25">
      <c r="A12" t="s">
        <v>401</v>
      </c>
      <c r="B12" s="26" t="s">
        <v>23</v>
      </c>
      <c r="C12" s="26" t="s">
        <v>16</v>
      </c>
      <c r="D12" s="26" t="s">
        <v>493</v>
      </c>
      <c r="E12" s="26" t="s">
        <v>22</v>
      </c>
      <c r="F12" s="100">
        <v>15958</v>
      </c>
      <c r="G12" s="104">
        <v>1000000</v>
      </c>
      <c r="H12" s="26"/>
      <c r="I12" s="26" t="s">
        <v>344</v>
      </c>
      <c r="J12" s="25"/>
      <c r="K12" t="s">
        <v>345</v>
      </c>
    </row>
    <row r="13" spans="1:12" x14ac:dyDescent="0.25">
      <c r="A13" t="s">
        <v>401</v>
      </c>
      <c r="B13" s="26" t="s">
        <v>23</v>
      </c>
      <c r="C13" t="s">
        <v>79</v>
      </c>
      <c r="D13" s="26" t="s">
        <v>493</v>
      </c>
      <c r="E13" t="s">
        <v>99</v>
      </c>
      <c r="F13" s="100">
        <v>29336</v>
      </c>
      <c r="G13" s="104">
        <v>1000000</v>
      </c>
      <c r="H13" s="26"/>
      <c r="I13" s="26" t="s">
        <v>344</v>
      </c>
      <c r="J13" s="25"/>
      <c r="K13" t="s">
        <v>345</v>
      </c>
    </row>
    <row r="14" spans="1:12" x14ac:dyDescent="0.25">
      <c r="A14" t="s">
        <v>401</v>
      </c>
      <c r="B14" s="26" t="s">
        <v>23</v>
      </c>
      <c r="C14" s="26" t="s">
        <v>17</v>
      </c>
      <c r="D14" s="26" t="s">
        <v>493</v>
      </c>
      <c r="E14" s="26" t="s">
        <v>25</v>
      </c>
      <c r="F14" s="100">
        <v>17262</v>
      </c>
      <c r="G14" s="104">
        <v>1000000</v>
      </c>
      <c r="H14" s="26"/>
      <c r="I14" s="26" t="s">
        <v>344</v>
      </c>
      <c r="J14" s="25"/>
      <c r="K14" t="s">
        <v>345</v>
      </c>
    </row>
    <row r="15" spans="1:12" x14ac:dyDescent="0.25">
      <c r="A15" t="s">
        <v>401</v>
      </c>
      <c r="B15" s="26" t="s">
        <v>23</v>
      </c>
      <c r="C15" s="26" t="s">
        <v>18</v>
      </c>
      <c r="D15" s="26" t="s">
        <v>493</v>
      </c>
      <c r="E15" s="26" t="s">
        <v>26</v>
      </c>
      <c r="F15" s="100">
        <v>15958</v>
      </c>
      <c r="G15" s="104">
        <v>1000000</v>
      </c>
      <c r="H15" s="26"/>
      <c r="I15" s="26" t="s">
        <v>344</v>
      </c>
      <c r="J15" s="25"/>
      <c r="K15" t="s">
        <v>345</v>
      </c>
    </row>
    <row r="16" spans="1:12" x14ac:dyDescent="0.25">
      <c r="A16" t="s">
        <v>401</v>
      </c>
      <c r="B16" s="26" t="s">
        <v>23</v>
      </c>
      <c r="C16" t="s">
        <v>102</v>
      </c>
      <c r="D16" s="26" t="s">
        <v>493</v>
      </c>
      <c r="E16" t="s">
        <v>103</v>
      </c>
      <c r="F16" s="100">
        <v>3884</v>
      </c>
      <c r="G16" s="104">
        <v>1000000</v>
      </c>
      <c r="H16" s="26"/>
      <c r="I16" s="26" t="s">
        <v>344</v>
      </c>
      <c r="J16" s="25"/>
      <c r="K16" t="s">
        <v>345</v>
      </c>
    </row>
    <row r="17" spans="1:12" x14ac:dyDescent="0.25">
      <c r="A17" t="s">
        <v>401</v>
      </c>
      <c r="B17" s="26" t="s">
        <v>23</v>
      </c>
      <c r="C17" s="26" t="s">
        <v>72</v>
      </c>
      <c r="D17" s="26" t="s">
        <v>493</v>
      </c>
      <c r="E17" s="26" t="s">
        <v>75</v>
      </c>
      <c r="F17" s="100">
        <v>3232.5889999999999</v>
      </c>
      <c r="G17" s="104">
        <v>1000000</v>
      </c>
      <c r="H17" s="26"/>
      <c r="I17" s="26" t="s">
        <v>344</v>
      </c>
      <c r="J17" s="25" t="s">
        <v>405</v>
      </c>
      <c r="K17" t="s">
        <v>345</v>
      </c>
    </row>
    <row r="18" spans="1:12" x14ac:dyDescent="0.25">
      <c r="A18" t="s">
        <v>401</v>
      </c>
      <c r="B18" s="26" t="s">
        <v>23</v>
      </c>
      <c r="C18" s="26" t="s">
        <v>289</v>
      </c>
      <c r="D18" s="26" t="s">
        <v>493</v>
      </c>
      <c r="E18" s="26" t="s">
        <v>290</v>
      </c>
      <c r="F18" s="101">
        <v>64.5</v>
      </c>
      <c r="G18" s="26">
        <v>1</v>
      </c>
      <c r="H18" s="26"/>
      <c r="I18" s="26"/>
      <c r="J18" s="25"/>
      <c r="K18" s="26" t="s">
        <v>442</v>
      </c>
      <c r="L18" s="27"/>
    </row>
    <row r="19" spans="1:12" x14ac:dyDescent="0.25">
      <c r="B19" s="26"/>
      <c r="C19" s="26"/>
      <c r="D19" s="26"/>
      <c r="E19" s="26"/>
      <c r="F19" s="24"/>
      <c r="J19" s="25"/>
    </row>
    <row r="20" spans="1:12" x14ac:dyDescent="0.25">
      <c r="A20" t="s">
        <v>401</v>
      </c>
      <c r="B20" s="26" t="s">
        <v>104</v>
      </c>
      <c r="C20" s="26" t="s">
        <v>27</v>
      </c>
      <c r="D20" s="26" t="s">
        <v>493</v>
      </c>
      <c r="E20" s="26" t="s">
        <v>28</v>
      </c>
      <c r="F20" s="102">
        <f>F22-F21</f>
        <v>1.9999999999999997E-2</v>
      </c>
      <c r="H20" s="26"/>
      <c r="J20" s="25"/>
      <c r="K20" t="s">
        <v>486</v>
      </c>
    </row>
    <row r="21" spans="1:12" x14ac:dyDescent="0.25">
      <c r="A21" t="s">
        <v>401</v>
      </c>
      <c r="B21" s="26" t="s">
        <v>104</v>
      </c>
      <c r="C21" s="26" t="s">
        <v>54</v>
      </c>
      <c r="D21" s="26" t="s">
        <v>493</v>
      </c>
      <c r="E21" s="26" t="s">
        <v>73</v>
      </c>
      <c r="F21" s="103">
        <v>2.5000000000000001E-2</v>
      </c>
      <c r="H21" s="26"/>
      <c r="I21" t="s">
        <v>404</v>
      </c>
      <c r="J21" s="25" t="s">
        <v>485</v>
      </c>
    </row>
    <row r="22" spans="1:12" x14ac:dyDescent="0.25">
      <c r="A22" t="s">
        <v>401</v>
      </c>
      <c r="B22" s="26" t="s">
        <v>104</v>
      </c>
      <c r="C22" s="26" t="s">
        <v>105</v>
      </c>
      <c r="D22" s="26" t="s">
        <v>493</v>
      </c>
      <c r="E22" s="26" t="s">
        <v>74</v>
      </c>
      <c r="F22" s="102">
        <v>4.4999999999999998E-2</v>
      </c>
      <c r="H22" s="26"/>
      <c r="I22" t="s">
        <v>344</v>
      </c>
      <c r="J22" s="25" t="s">
        <v>485</v>
      </c>
    </row>
    <row r="23" spans="1:12" x14ac:dyDescent="0.25">
      <c r="B23" s="26"/>
      <c r="C23" s="26"/>
      <c r="D23" s="26"/>
      <c r="E23" s="26"/>
      <c r="F23" s="24"/>
    </row>
    <row r="24" spans="1:12" x14ac:dyDescent="0.25">
      <c r="A24" t="s">
        <v>401</v>
      </c>
      <c r="B24" s="26" t="s">
        <v>76</v>
      </c>
      <c r="C24" s="26" t="s">
        <v>52</v>
      </c>
      <c r="D24" s="26" t="s">
        <v>490</v>
      </c>
      <c r="E24" t="s">
        <v>100</v>
      </c>
      <c r="F24" s="24" t="s">
        <v>408</v>
      </c>
      <c r="H24" s="26"/>
      <c r="J24" s="25"/>
    </row>
    <row r="26" spans="1:12" x14ac:dyDescent="0.25">
      <c r="B26" s="44" t="s">
        <v>291</v>
      </c>
      <c r="C26" s="44" t="s">
        <v>292</v>
      </c>
      <c r="D26" s="26" t="s">
        <v>490</v>
      </c>
      <c r="E26" s="45" t="s">
        <v>300</v>
      </c>
      <c r="F26" s="46" t="s">
        <v>477</v>
      </c>
      <c r="G26" s="45"/>
      <c r="H26" s="45"/>
      <c r="I26" s="45"/>
      <c r="J26" s="45"/>
      <c r="K26" s="45" t="s">
        <v>301</v>
      </c>
    </row>
    <row r="27" spans="1:12" x14ac:dyDescent="0.25">
      <c r="B27" s="44" t="s">
        <v>291</v>
      </c>
      <c r="C27" s="44" t="s">
        <v>293</v>
      </c>
      <c r="D27" s="26" t="s">
        <v>490</v>
      </c>
      <c r="E27" s="45" t="s">
        <v>300</v>
      </c>
      <c r="F27" s="46" t="s">
        <v>477</v>
      </c>
      <c r="G27" s="45"/>
      <c r="H27" s="45"/>
      <c r="I27" s="45"/>
      <c r="J27" s="45"/>
      <c r="K27" s="45" t="s">
        <v>301</v>
      </c>
    </row>
    <row r="28" spans="1:12" x14ac:dyDescent="0.25">
      <c r="B28" s="44" t="s">
        <v>291</v>
      </c>
      <c r="C28" s="44" t="s">
        <v>294</v>
      </c>
      <c r="D28" s="26" t="s">
        <v>490</v>
      </c>
      <c r="E28" s="45" t="s">
        <v>300</v>
      </c>
      <c r="F28" s="46" t="s">
        <v>478</v>
      </c>
      <c r="G28" s="45"/>
      <c r="H28" s="45"/>
      <c r="I28" s="45"/>
      <c r="J28" s="45"/>
      <c r="K28" s="45" t="s">
        <v>301</v>
      </c>
    </row>
    <row r="29" spans="1:12" x14ac:dyDescent="0.25">
      <c r="B29" s="44" t="s">
        <v>291</v>
      </c>
      <c r="C29" s="44" t="s">
        <v>329</v>
      </c>
      <c r="D29" s="26" t="s">
        <v>490</v>
      </c>
      <c r="E29" s="45" t="s">
        <v>300</v>
      </c>
      <c r="F29" s="46" t="s">
        <v>477</v>
      </c>
      <c r="G29" s="45"/>
      <c r="H29" s="45"/>
      <c r="I29" s="45"/>
      <c r="J29" s="45"/>
      <c r="K29" s="45" t="s">
        <v>301</v>
      </c>
    </row>
    <row r="30" spans="1:12" x14ac:dyDescent="0.25">
      <c r="B30" s="45"/>
      <c r="C30" s="45"/>
      <c r="D30" s="45"/>
      <c r="E30" s="45"/>
      <c r="F30" s="45"/>
      <c r="G30" s="45"/>
      <c r="H30" s="45"/>
      <c r="I30" s="45"/>
      <c r="J30" s="45"/>
      <c r="K30" s="45"/>
    </row>
    <row r="31" spans="1:12" x14ac:dyDescent="0.25">
      <c r="B31" s="44" t="s">
        <v>291</v>
      </c>
      <c r="C31" s="44" t="s">
        <v>295</v>
      </c>
      <c r="D31" s="44" t="s">
        <v>493</v>
      </c>
      <c r="E31" s="45" t="s">
        <v>298</v>
      </c>
      <c r="F31" s="45">
        <v>-1</v>
      </c>
      <c r="G31" s="45"/>
      <c r="H31" s="45"/>
      <c r="I31" s="45"/>
      <c r="J31" s="45"/>
      <c r="K31" s="45" t="s">
        <v>299</v>
      </c>
    </row>
    <row r="32" spans="1:12" x14ac:dyDescent="0.25">
      <c r="B32" s="44" t="s">
        <v>291</v>
      </c>
      <c r="C32" s="44" t="s">
        <v>296</v>
      </c>
      <c r="D32" s="44" t="s">
        <v>493</v>
      </c>
      <c r="E32" s="45" t="s">
        <v>298</v>
      </c>
      <c r="F32" s="45">
        <v>-1</v>
      </c>
      <c r="G32" s="45"/>
      <c r="H32" s="45"/>
      <c r="I32" s="45"/>
      <c r="J32" s="45"/>
      <c r="K32" s="45" t="s">
        <v>299</v>
      </c>
    </row>
    <row r="33" spans="1:11" x14ac:dyDescent="0.25">
      <c r="B33" s="44" t="s">
        <v>291</v>
      </c>
      <c r="C33" s="44" t="s">
        <v>297</v>
      </c>
      <c r="D33" s="44" t="s">
        <v>493</v>
      </c>
      <c r="E33" s="45" t="s">
        <v>298</v>
      </c>
      <c r="F33" s="45">
        <v>-1</v>
      </c>
      <c r="G33" s="45"/>
      <c r="H33" s="45"/>
      <c r="I33" s="45"/>
      <c r="J33" s="45"/>
      <c r="K33" s="45" t="s">
        <v>299</v>
      </c>
    </row>
    <row r="34" spans="1:11" x14ac:dyDescent="0.25">
      <c r="B34" s="44" t="s">
        <v>291</v>
      </c>
      <c r="C34" s="44" t="s">
        <v>330</v>
      </c>
      <c r="D34" s="44" t="s">
        <v>493</v>
      </c>
      <c r="E34" s="45" t="s">
        <v>298</v>
      </c>
      <c r="F34" s="45">
        <v>-1</v>
      </c>
      <c r="G34" s="45"/>
      <c r="H34" s="45"/>
      <c r="I34" s="45"/>
      <c r="J34" s="45"/>
      <c r="K34" s="45" t="s">
        <v>299</v>
      </c>
    </row>
    <row r="35" spans="1:11" x14ac:dyDescent="0.25">
      <c r="B35" s="45"/>
      <c r="C35" s="45"/>
      <c r="D35" s="45"/>
      <c r="E35" s="45"/>
      <c r="F35" s="45"/>
      <c r="G35" s="45"/>
      <c r="H35" s="45"/>
      <c r="I35" s="45"/>
      <c r="J35" s="45"/>
      <c r="K35" s="45"/>
    </row>
    <row r="36" spans="1:11" x14ac:dyDescent="0.25">
      <c r="B36" s="44" t="s">
        <v>291</v>
      </c>
      <c r="C36" s="44" t="s">
        <v>302</v>
      </c>
      <c r="D36" s="44" t="s">
        <v>494</v>
      </c>
      <c r="E36" s="45"/>
      <c r="F36" s="45">
        <v>0</v>
      </c>
      <c r="G36" s="45"/>
      <c r="H36" s="45"/>
      <c r="I36" s="45"/>
      <c r="J36" s="45"/>
      <c r="K36" s="45"/>
    </row>
    <row r="38" spans="1:11" s="28" customFormat="1" x14ac:dyDescent="0.25">
      <c r="A38" s="28" t="s">
        <v>80</v>
      </c>
    </row>
    <row r="39" spans="1:11" s="7" customFormat="1" x14ac:dyDescent="0.25">
      <c r="A39" s="7" t="s">
        <v>271</v>
      </c>
      <c r="B39" s="7" t="s">
        <v>282</v>
      </c>
      <c r="C39" s="7" t="s">
        <v>20</v>
      </c>
    </row>
    <row r="40" spans="1:11" x14ac:dyDescent="0.25">
      <c r="A40" t="s">
        <v>401</v>
      </c>
      <c r="B40">
        <v>1</v>
      </c>
      <c r="C40" t="s">
        <v>245</v>
      </c>
    </row>
    <row r="41" spans="1:11" x14ac:dyDescent="0.25">
      <c r="A41" s="53" t="s">
        <v>402</v>
      </c>
      <c r="B41">
        <v>1</v>
      </c>
      <c r="C41" t="s">
        <v>81</v>
      </c>
    </row>
    <row r="42" spans="1:11" x14ac:dyDescent="0.25">
      <c r="E42" t="s">
        <v>82</v>
      </c>
    </row>
    <row r="43" spans="1:11" x14ac:dyDescent="0.25">
      <c r="E43" t="s">
        <v>83</v>
      </c>
    </row>
    <row r="44" spans="1:11" x14ac:dyDescent="0.25">
      <c r="E44" t="s">
        <v>84</v>
      </c>
    </row>
    <row r="46" spans="1:11" x14ac:dyDescent="0.25">
      <c r="A46" t="s">
        <v>401</v>
      </c>
      <c r="B46">
        <v>2</v>
      </c>
      <c r="C46" t="s">
        <v>85</v>
      </c>
    </row>
    <row r="47" spans="1:11" x14ac:dyDescent="0.25">
      <c r="A47" t="s">
        <v>401</v>
      </c>
      <c r="B47">
        <v>2</v>
      </c>
      <c r="C47" t="s">
        <v>86</v>
      </c>
    </row>
    <row r="49" spans="1:5" x14ac:dyDescent="0.25">
      <c r="A49" t="s">
        <v>401</v>
      </c>
      <c r="B49">
        <v>3</v>
      </c>
      <c r="C49" t="s">
        <v>87</v>
      </c>
    </row>
    <row r="50" spans="1:5" x14ac:dyDescent="0.25">
      <c r="E50" t="s">
        <v>88</v>
      </c>
    </row>
    <row r="51" spans="1:5" x14ac:dyDescent="0.25">
      <c r="E51" t="s">
        <v>89</v>
      </c>
    </row>
    <row r="52" spans="1:5" x14ac:dyDescent="0.25">
      <c r="E52" t="s">
        <v>90</v>
      </c>
    </row>
    <row r="53" spans="1:5" x14ac:dyDescent="0.25">
      <c r="E53" t="s">
        <v>83</v>
      </c>
    </row>
    <row r="54" spans="1:5" x14ac:dyDescent="0.25">
      <c r="E54" t="s">
        <v>84</v>
      </c>
    </row>
    <row r="56" spans="1:5" x14ac:dyDescent="0.25">
      <c r="B56">
        <v>4</v>
      </c>
      <c r="C56" t="s">
        <v>91</v>
      </c>
    </row>
    <row r="57" spans="1:5" x14ac:dyDescent="0.25">
      <c r="A57" t="s">
        <v>401</v>
      </c>
      <c r="B57">
        <v>4</v>
      </c>
      <c r="C57" t="s">
        <v>92</v>
      </c>
    </row>
    <row r="58" spans="1:5" x14ac:dyDescent="0.25">
      <c r="E58" t="s">
        <v>93</v>
      </c>
    </row>
    <row r="59" spans="1:5" x14ac:dyDescent="0.25">
      <c r="E59" t="s">
        <v>83</v>
      </c>
    </row>
    <row r="61" spans="1:5" x14ac:dyDescent="0.25">
      <c r="A61" t="s">
        <v>401</v>
      </c>
      <c r="B61">
        <v>5</v>
      </c>
      <c r="C61" t="s">
        <v>94</v>
      </c>
    </row>
    <row r="62" spans="1:5" x14ac:dyDescent="0.25">
      <c r="A62" t="s">
        <v>401</v>
      </c>
      <c r="B62">
        <v>6</v>
      </c>
      <c r="C62" t="s">
        <v>95</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3"/>
  <sheetViews>
    <sheetView workbookViewId="0">
      <pane xSplit="2" ySplit="3" topLeftCell="C4" activePane="bottomRight" state="frozen"/>
      <selection pane="topRight" activeCell="C1" sqref="C1"/>
      <selection pane="bottomLeft" activeCell="A4" sqref="A4"/>
      <selection pane="bottomRight" activeCell="C11" sqref="C11:C12"/>
    </sheetView>
  </sheetViews>
  <sheetFormatPr defaultRowHeight="15" x14ac:dyDescent="0.25"/>
  <cols>
    <col min="2" max="2" width="24.85546875" customWidth="1"/>
    <col min="3" max="4" width="10.28515625" customWidth="1"/>
  </cols>
  <sheetData>
    <row r="1" spans="1:6" x14ac:dyDescent="0.25">
      <c r="A1" s="1" t="s">
        <v>0</v>
      </c>
    </row>
    <row r="2" spans="1:6" x14ac:dyDescent="0.25">
      <c r="B2" t="s">
        <v>332</v>
      </c>
    </row>
    <row r="3" spans="1:6" x14ac:dyDescent="0.25">
      <c r="C3" s="7" t="s">
        <v>333</v>
      </c>
      <c r="D3" s="7" t="s">
        <v>335</v>
      </c>
      <c r="E3" s="7" t="s">
        <v>336</v>
      </c>
    </row>
    <row r="4" spans="1:6" x14ac:dyDescent="0.25">
      <c r="B4" t="s">
        <v>334</v>
      </c>
      <c r="C4" s="30">
        <v>183207</v>
      </c>
      <c r="D4" s="30">
        <v>33220</v>
      </c>
      <c r="E4" s="30">
        <f>+C4+D4</f>
        <v>216427</v>
      </c>
    </row>
    <row r="5" spans="1:6" x14ac:dyDescent="0.25">
      <c r="B5" t="s">
        <v>337</v>
      </c>
      <c r="C5" s="36">
        <f>+C4/$E4</f>
        <v>0.8465071363554455</v>
      </c>
      <c r="D5" s="36">
        <f>+D4/$E4</f>
        <v>0.15349286364455453</v>
      </c>
      <c r="E5" s="36">
        <f>+E4/$E4</f>
        <v>1</v>
      </c>
    </row>
    <row r="7" spans="1:6" x14ac:dyDescent="0.25">
      <c r="B7" s="53" t="s">
        <v>338</v>
      </c>
      <c r="C7" s="42">
        <v>491558</v>
      </c>
      <c r="D7" s="42">
        <v>31372</v>
      </c>
      <c r="E7" s="42">
        <f>+C7+D7</f>
        <v>522930</v>
      </c>
      <c r="F7" t="s">
        <v>343</v>
      </c>
    </row>
    <row r="8" spans="1:6" x14ac:dyDescent="0.25">
      <c r="B8" s="53"/>
      <c r="C8" s="54">
        <f>+C7/$E7</f>
        <v>0.94000726674698332</v>
      </c>
      <c r="D8" s="54">
        <f>+D7/$E7</f>
        <v>5.9992733253016656E-2</v>
      </c>
      <c r="E8" s="54">
        <f>+E7/$E7</f>
        <v>1</v>
      </c>
    </row>
    <row r="9" spans="1:6" x14ac:dyDescent="0.25">
      <c r="B9" s="55" t="s">
        <v>339</v>
      </c>
      <c r="C9" s="55"/>
      <c r="D9" s="55"/>
      <c r="E9" s="55"/>
    </row>
    <row r="11" spans="1:6" x14ac:dyDescent="0.25">
      <c r="B11" t="s">
        <v>340</v>
      </c>
      <c r="C11" s="36">
        <v>2.1999999999999999E-2</v>
      </c>
      <c r="D11" s="36">
        <v>3.3000000000000002E-2</v>
      </c>
      <c r="E11" s="36"/>
    </row>
    <row r="12" spans="1:6" x14ac:dyDescent="0.25">
      <c r="B12" t="s">
        <v>341</v>
      </c>
      <c r="C12" s="36">
        <f>+C11*C8</f>
        <v>2.0680159868433631E-2</v>
      </c>
      <c r="D12" s="36">
        <f>+D11*D8</f>
        <v>1.9797601973495496E-3</v>
      </c>
      <c r="E12" s="56">
        <f>+C12+D12</f>
        <v>2.2659920065783181E-2</v>
      </c>
    </row>
    <row r="14" spans="1:6" x14ac:dyDescent="0.25">
      <c r="B14" t="s">
        <v>342</v>
      </c>
      <c r="C14" s="30"/>
      <c r="D14" s="30"/>
      <c r="E14" s="30"/>
    </row>
    <row r="15" spans="1:6" x14ac:dyDescent="0.25">
      <c r="C15" s="30"/>
      <c r="D15" s="30"/>
      <c r="E15" s="30"/>
    </row>
    <row r="16" spans="1:6" x14ac:dyDescent="0.25">
      <c r="B16" s="26" t="s">
        <v>15</v>
      </c>
      <c r="C16" s="30">
        <f>+C36</f>
        <v>81538</v>
      </c>
      <c r="D16" s="30">
        <f t="shared" ref="D16:D17" si="0">+D36</f>
        <v>13378</v>
      </c>
      <c r="E16" s="30">
        <f>+C16+D16</f>
        <v>94916</v>
      </c>
      <c r="F16" t="s">
        <v>440</v>
      </c>
    </row>
    <row r="17" spans="2:6" x14ac:dyDescent="0.25">
      <c r="B17" s="26" t="s">
        <v>16</v>
      </c>
      <c r="C17" s="30">
        <f t="shared" ref="C17:D18" si="1">+C37</f>
        <v>85527</v>
      </c>
      <c r="D17" s="30">
        <f t="shared" si="0"/>
        <v>15958</v>
      </c>
      <c r="E17" s="30">
        <f t="shared" ref="E17:E22" si="2">+C17+D17</f>
        <v>101485</v>
      </c>
      <c r="F17" t="s">
        <v>440</v>
      </c>
    </row>
    <row r="18" spans="2:6" x14ac:dyDescent="0.25">
      <c r="B18" t="s">
        <v>79</v>
      </c>
      <c r="C18" s="30">
        <f t="shared" si="1"/>
        <v>167065</v>
      </c>
      <c r="D18" s="30">
        <f t="shared" si="1"/>
        <v>29336</v>
      </c>
      <c r="E18" s="30">
        <f t="shared" si="2"/>
        <v>196401</v>
      </c>
      <c r="F18" t="s">
        <v>440</v>
      </c>
    </row>
    <row r="19" spans="2:6" x14ac:dyDescent="0.25">
      <c r="B19" s="26" t="s">
        <v>17</v>
      </c>
      <c r="C19" s="30">
        <f>+C31</f>
        <v>97679</v>
      </c>
      <c r="D19" s="30">
        <f>+D31</f>
        <v>17262</v>
      </c>
      <c r="E19" s="30">
        <f t="shared" si="2"/>
        <v>114941</v>
      </c>
      <c r="F19" t="s">
        <v>440</v>
      </c>
    </row>
    <row r="20" spans="2:6" x14ac:dyDescent="0.25">
      <c r="B20" s="26" t="s">
        <v>18</v>
      </c>
      <c r="C20" s="30">
        <f>+C32</f>
        <v>85527</v>
      </c>
      <c r="D20" s="30">
        <f>+D32</f>
        <v>15958</v>
      </c>
      <c r="E20" s="30">
        <f t="shared" si="2"/>
        <v>101485</v>
      </c>
      <c r="F20" t="s">
        <v>440</v>
      </c>
    </row>
    <row r="21" spans="2:6" x14ac:dyDescent="0.25">
      <c r="B21" t="s">
        <v>102</v>
      </c>
      <c r="C21" s="30">
        <f>+C29</f>
        <v>16141</v>
      </c>
      <c r="D21" s="30">
        <f>+D29</f>
        <v>3884</v>
      </c>
      <c r="E21" s="30">
        <f t="shared" si="2"/>
        <v>20025</v>
      </c>
      <c r="F21" t="s">
        <v>440</v>
      </c>
    </row>
    <row r="22" spans="2:6" x14ac:dyDescent="0.25">
      <c r="B22" s="26" t="s">
        <v>72</v>
      </c>
      <c r="C22" s="30">
        <v>24364.056</v>
      </c>
      <c r="D22" s="30">
        <v>3232.5889999999999</v>
      </c>
      <c r="E22" s="30">
        <f t="shared" si="2"/>
        <v>27596.645</v>
      </c>
    </row>
    <row r="23" spans="2:6" x14ac:dyDescent="0.25">
      <c r="C23" s="30"/>
      <c r="D23" s="30"/>
      <c r="E23" s="30"/>
    </row>
    <row r="24" spans="2:6" x14ac:dyDescent="0.25">
      <c r="C24" s="30"/>
      <c r="D24" s="30"/>
      <c r="E24" s="30"/>
    </row>
    <row r="25" spans="2:6" x14ac:dyDescent="0.25">
      <c r="C25" s="30"/>
      <c r="D25" s="30"/>
      <c r="E25" s="30"/>
    </row>
    <row r="26" spans="2:6" x14ac:dyDescent="0.25">
      <c r="B26" t="s">
        <v>431</v>
      </c>
      <c r="C26" s="30"/>
      <c r="D26" s="30"/>
      <c r="E26" s="30"/>
    </row>
    <row r="27" spans="2:6" x14ac:dyDescent="0.25">
      <c r="B27" t="s">
        <v>432</v>
      </c>
      <c r="C27" s="30">
        <v>167065</v>
      </c>
      <c r="D27" s="30">
        <v>29336</v>
      </c>
      <c r="E27" s="30">
        <f t="shared" ref="E27:E28" si="3">+C27+D27</f>
        <v>196401</v>
      </c>
    </row>
    <row r="28" spans="2:6" x14ac:dyDescent="0.25">
      <c r="B28" t="s">
        <v>433</v>
      </c>
      <c r="C28" s="30">
        <v>183206</v>
      </c>
      <c r="D28" s="30">
        <v>33220</v>
      </c>
      <c r="E28" s="30">
        <f t="shared" si="3"/>
        <v>216426</v>
      </c>
    </row>
    <row r="29" spans="2:6" x14ac:dyDescent="0.25">
      <c r="B29" t="s">
        <v>434</v>
      </c>
      <c r="C29" s="31">
        <f>+C28-C27</f>
        <v>16141</v>
      </c>
      <c r="D29" s="31">
        <f>+D28-D27</f>
        <v>3884</v>
      </c>
      <c r="E29" s="31">
        <f>+E28-E27</f>
        <v>20025</v>
      </c>
    </row>
    <row r="31" spans="2:6" x14ac:dyDescent="0.25">
      <c r="B31" s="26" t="s">
        <v>435</v>
      </c>
      <c r="C31" s="30">
        <v>97679</v>
      </c>
      <c r="D31" s="30">
        <v>17262</v>
      </c>
      <c r="E31" s="30">
        <f>+C31+D31</f>
        <v>114941</v>
      </c>
      <c r="F31" t="s">
        <v>438</v>
      </c>
    </row>
    <row r="32" spans="2:6" x14ac:dyDescent="0.25">
      <c r="B32" s="26" t="s">
        <v>436</v>
      </c>
      <c r="C32" s="30">
        <v>85527</v>
      </c>
      <c r="D32" s="30">
        <v>15958</v>
      </c>
      <c r="E32" s="30">
        <f t="shared" ref="E32:E33" si="4">+C32+D32</f>
        <v>101485</v>
      </c>
      <c r="F32" t="s">
        <v>438</v>
      </c>
    </row>
    <row r="33" spans="2:8" x14ac:dyDescent="0.25">
      <c r="B33" t="s">
        <v>437</v>
      </c>
      <c r="C33" s="30">
        <f>+C31+C32</f>
        <v>183206</v>
      </c>
      <c r="D33" s="30">
        <f>+D31+D32</f>
        <v>33220</v>
      </c>
      <c r="E33" s="30">
        <f t="shared" si="4"/>
        <v>216426</v>
      </c>
      <c r="F33" t="s">
        <v>438</v>
      </c>
    </row>
    <row r="35" spans="2:8" x14ac:dyDescent="0.25">
      <c r="B35" t="s">
        <v>439</v>
      </c>
    </row>
    <row r="36" spans="2:8" x14ac:dyDescent="0.25">
      <c r="B36" t="s">
        <v>15</v>
      </c>
      <c r="C36" s="31">
        <f>+C31-C29</f>
        <v>81538</v>
      </c>
      <c r="D36" s="31">
        <f t="shared" ref="D36:E36" si="5">+D31-D29</f>
        <v>13378</v>
      </c>
      <c r="E36" s="31">
        <f t="shared" si="5"/>
        <v>94916</v>
      </c>
    </row>
    <row r="37" spans="2:8" x14ac:dyDescent="0.25">
      <c r="B37" t="s">
        <v>16</v>
      </c>
      <c r="C37" s="31">
        <f>+C32</f>
        <v>85527</v>
      </c>
      <c r="D37" s="31">
        <f t="shared" ref="D37:E37" si="6">+D32</f>
        <v>15958</v>
      </c>
      <c r="E37" s="31">
        <f t="shared" si="6"/>
        <v>101485</v>
      </c>
    </row>
    <row r="38" spans="2:8" x14ac:dyDescent="0.25">
      <c r="B38" t="s">
        <v>79</v>
      </c>
      <c r="C38" s="31">
        <f>+C36+C37</f>
        <v>167065</v>
      </c>
      <c r="D38" s="31">
        <f t="shared" ref="D38:E38" si="7">+D36+D37</f>
        <v>29336</v>
      </c>
      <c r="E38" s="31">
        <f t="shared" si="7"/>
        <v>196401</v>
      </c>
    </row>
    <row r="42" spans="2:8" x14ac:dyDescent="0.25">
      <c r="B42" t="s">
        <v>449</v>
      </c>
      <c r="C42" s="57">
        <v>3809</v>
      </c>
      <c r="D42">
        <v>77</v>
      </c>
      <c r="E42" s="57">
        <f>+C42+D42</f>
        <v>3886</v>
      </c>
      <c r="F42" s="57"/>
      <c r="G42" s="57"/>
      <c r="H42" s="57"/>
    </row>
    <row r="43" spans="2:8" x14ac:dyDescent="0.25">
      <c r="B43" t="s">
        <v>450</v>
      </c>
      <c r="C43" s="57">
        <v>4420</v>
      </c>
      <c r="D43" s="57">
        <v>27364</v>
      </c>
      <c r="E43" s="57">
        <f t="shared" ref="E43:E47" si="8">+C43+D43</f>
        <v>31784</v>
      </c>
    </row>
    <row r="44" spans="2:8" x14ac:dyDescent="0.25">
      <c r="B44" t="s">
        <v>451</v>
      </c>
      <c r="C44" s="57">
        <v>421583</v>
      </c>
      <c r="D44">
        <v>225</v>
      </c>
      <c r="E44" s="57">
        <f t="shared" si="8"/>
        <v>421808</v>
      </c>
    </row>
    <row r="45" spans="2:8" x14ac:dyDescent="0.25">
      <c r="B45" t="s">
        <v>452</v>
      </c>
      <c r="C45" s="57">
        <v>53123</v>
      </c>
      <c r="D45" s="57">
        <v>1823</v>
      </c>
      <c r="E45" s="57">
        <f t="shared" si="8"/>
        <v>54946</v>
      </c>
    </row>
    <row r="46" spans="2:8" x14ac:dyDescent="0.25">
      <c r="B46" t="s">
        <v>453</v>
      </c>
      <c r="C46" s="57">
        <v>129359</v>
      </c>
      <c r="D46" s="57">
        <v>5616</v>
      </c>
      <c r="E46" s="57">
        <f t="shared" si="8"/>
        <v>134975</v>
      </c>
    </row>
    <row r="47" spans="2:8" x14ac:dyDescent="0.25">
      <c r="B47" t="s">
        <v>336</v>
      </c>
      <c r="C47" s="57">
        <v>612294</v>
      </c>
      <c r="D47" s="57">
        <v>35105</v>
      </c>
      <c r="E47" s="57">
        <f t="shared" si="8"/>
        <v>647399</v>
      </c>
    </row>
    <row r="48" spans="2:8" x14ac:dyDescent="0.25">
      <c r="C48" s="57">
        <f t="shared" ref="C48:D48" si="9">+SUM(C42:C46)</f>
        <v>612294</v>
      </c>
      <c r="D48" s="57">
        <f t="shared" si="9"/>
        <v>35105</v>
      </c>
      <c r="E48" s="57">
        <f>+SUM(E42:E46)</f>
        <v>647399</v>
      </c>
    </row>
    <row r="50" spans="2:8" x14ac:dyDescent="0.25">
      <c r="B50" t="s">
        <v>454</v>
      </c>
    </row>
    <row r="51" spans="2:8" x14ac:dyDescent="0.25">
      <c r="B51" t="s">
        <v>449</v>
      </c>
      <c r="C51" s="36">
        <f>+C42/C$47</f>
        <v>6.2208677530728703E-3</v>
      </c>
      <c r="D51" s="36">
        <f t="shared" ref="D51:E51" si="10">+D42/D$47</f>
        <v>2.1934197407776669E-3</v>
      </c>
      <c r="E51" s="36">
        <f t="shared" si="10"/>
        <v>6.002480695830547E-3</v>
      </c>
      <c r="F51" s="57"/>
      <c r="G51" s="57"/>
      <c r="H51" s="57"/>
    </row>
    <row r="52" spans="2:8" x14ac:dyDescent="0.25">
      <c r="B52" t="s">
        <v>450</v>
      </c>
      <c r="C52" s="36">
        <f t="shared" ref="C52:E52" si="11">+C43/C$47</f>
        <v>7.2187543892313173E-3</v>
      </c>
      <c r="D52" s="36">
        <f t="shared" si="11"/>
        <v>0.77949010112519579</v>
      </c>
      <c r="E52" s="36">
        <f t="shared" si="11"/>
        <v>4.9094916736046858E-2</v>
      </c>
    </row>
    <row r="53" spans="2:8" x14ac:dyDescent="0.25">
      <c r="B53" t="s">
        <v>451</v>
      </c>
      <c r="C53" s="36">
        <f t="shared" ref="C53:E53" si="12">+C44/C$47</f>
        <v>0.6885303465328747</v>
      </c>
      <c r="D53" s="36">
        <f t="shared" si="12"/>
        <v>6.4093433983762995E-3</v>
      </c>
      <c r="E53" s="36">
        <f t="shared" si="12"/>
        <v>0.65154255721741927</v>
      </c>
    </row>
    <row r="54" spans="2:8" x14ac:dyDescent="0.25">
      <c r="B54" t="s">
        <v>452</v>
      </c>
      <c r="C54" s="36">
        <f t="shared" ref="C54:E54" si="13">+C45/C$47</f>
        <v>8.6760608465867708E-2</v>
      </c>
      <c r="D54" s="36">
        <f t="shared" si="13"/>
        <v>5.1929924512177754E-2</v>
      </c>
      <c r="E54" s="36">
        <f t="shared" si="13"/>
        <v>8.4871925968374992E-2</v>
      </c>
    </row>
    <row r="55" spans="2:8" x14ac:dyDescent="0.25">
      <c r="B55" t="s">
        <v>453</v>
      </c>
      <c r="C55" s="36">
        <f t="shared" ref="C55:E55" si="14">+C46/C$47</f>
        <v>0.21126942285895337</v>
      </c>
      <c r="D55" s="36">
        <f t="shared" si="14"/>
        <v>0.15997721122347244</v>
      </c>
      <c r="E55" s="36">
        <f t="shared" si="14"/>
        <v>0.20848811938232836</v>
      </c>
    </row>
    <row r="56" spans="2:8" x14ac:dyDescent="0.25">
      <c r="B56" t="s">
        <v>336</v>
      </c>
      <c r="C56" s="36">
        <f t="shared" ref="C56:E56" si="15">+C47/C$47</f>
        <v>1</v>
      </c>
      <c r="D56" s="36">
        <f t="shared" si="15"/>
        <v>1</v>
      </c>
      <c r="E56" s="36">
        <f t="shared" si="15"/>
        <v>1</v>
      </c>
    </row>
    <row r="58" spans="2:8" x14ac:dyDescent="0.25">
      <c r="B58" s="53" t="s">
        <v>457</v>
      </c>
      <c r="C58" s="53"/>
      <c r="D58" s="53"/>
      <c r="E58" s="53"/>
    </row>
    <row r="59" spans="2:8" x14ac:dyDescent="0.25">
      <c r="B59" s="53"/>
      <c r="C59" s="53" t="s">
        <v>333</v>
      </c>
      <c r="D59" s="53" t="s">
        <v>335</v>
      </c>
      <c r="E59" s="53" t="s">
        <v>336</v>
      </c>
    </row>
    <row r="60" spans="2:8" x14ac:dyDescent="0.25">
      <c r="B60" s="53" t="s">
        <v>449</v>
      </c>
      <c r="C60" s="74">
        <f>+C51</f>
        <v>6.2208677530728703E-3</v>
      </c>
      <c r="D60" s="74">
        <f t="shared" ref="D60:E60" si="16">+D51</f>
        <v>2.1934197407776669E-3</v>
      </c>
      <c r="E60" s="74">
        <f t="shared" si="16"/>
        <v>6.002480695830547E-3</v>
      </c>
    </row>
    <row r="61" spans="2:8" x14ac:dyDescent="0.25">
      <c r="B61" s="53" t="s">
        <v>455</v>
      </c>
      <c r="C61" s="74">
        <f>+C52+C53</f>
        <v>0.69574910092210607</v>
      </c>
      <c r="D61" s="74">
        <f t="shared" ref="D61:E61" si="17">+D52+D53</f>
        <v>0.78589944452357208</v>
      </c>
      <c r="E61" s="74">
        <f t="shared" si="17"/>
        <v>0.70063747395346609</v>
      </c>
    </row>
    <row r="62" spans="2:8" x14ac:dyDescent="0.25">
      <c r="B62" s="53" t="s">
        <v>456</v>
      </c>
      <c r="C62" s="74">
        <f>+C54+C55</f>
        <v>0.29803003132482109</v>
      </c>
      <c r="D62" s="74">
        <f t="shared" ref="D62:E62" si="18">+D54+D55</f>
        <v>0.2119071357356502</v>
      </c>
      <c r="E62" s="74">
        <f t="shared" si="18"/>
        <v>0.29336004535070337</v>
      </c>
    </row>
    <row r="63" spans="2:8" x14ac:dyDescent="0.25">
      <c r="B63" s="53" t="s">
        <v>336</v>
      </c>
      <c r="C63" s="74">
        <f>+SUM(C60:C62)</f>
        <v>1</v>
      </c>
      <c r="D63" s="74">
        <f t="shared" ref="D63:E63" si="19">+SUM(D60:D62)</f>
        <v>1</v>
      </c>
      <c r="E63" s="74">
        <f t="shared" si="19"/>
        <v>1</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4"/>
  <sheetViews>
    <sheetView topLeftCell="A16" zoomScale="145" zoomScaleNormal="145" workbookViewId="0">
      <selection activeCell="O92" sqref="O92"/>
    </sheetView>
  </sheetViews>
  <sheetFormatPr defaultRowHeight="15" x14ac:dyDescent="0.25"/>
  <cols>
    <col min="15" max="15" width="14.28515625" bestFit="1" customWidth="1"/>
  </cols>
  <sheetData>
    <row r="1" spans="1:1" x14ac:dyDescent="0.25">
      <c r="A1" s="1" t="s">
        <v>0</v>
      </c>
    </row>
    <row r="124" spans="15:15" x14ac:dyDescent="0.25">
      <c r="O124" s="30">
        <v>24364.056</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B2" sqref="B2"/>
    </sheetView>
  </sheetViews>
  <sheetFormatPr defaultRowHeight="15" x14ac:dyDescent="0.25"/>
  <sheetData>
    <row r="1" spans="1:2" x14ac:dyDescent="0.25">
      <c r="A1" s="1" t="s">
        <v>0</v>
      </c>
    </row>
    <row r="2" spans="1:2" x14ac:dyDescent="0.25">
      <c r="B2" t="s">
        <v>407</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36" sqref="J36"/>
    </sheetView>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TOC</vt:lpstr>
      <vt:lpstr>Issues</vt:lpstr>
      <vt:lpstr>StepsAndLinks</vt:lpstr>
      <vt:lpstr>PlanNames</vt:lpstr>
      <vt:lpstr>singleValues</vt:lpstr>
      <vt:lpstr>single_calculations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2017-10-10T19:47:27Z</dcterms:modified>
</cp:coreProperties>
</file>