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mc:AlternateContent xmlns:mc="http://schemas.openxmlformats.org/markup-compatibility/2006">
    <mc:Choice Requires="x15">
      <x15ac:absPath xmlns:x15ac="http://schemas.microsoft.com/office/spreadsheetml/2010/11/ac" url="C:\Git\PenSim-Projects\PPD150_Experiment\Inputs_largePlans_raw\"/>
    </mc:Choice>
  </mc:AlternateContent>
  <bookViews>
    <workbookView xWindow="0" yWindow="0" windowWidth="28800" windowHeight="14010" tabRatio="810" firstSheet="1" activeTab="9" xr2:uid="{00000000-000D-0000-FFFF-FFFF00000000}"/>
  </bookViews>
  <sheets>
    <sheet name="TOC" sheetId="54" r:id="rId1"/>
    <sheet name="Issues" sheetId="28" r:id="rId2"/>
    <sheet name="StepsAndLinks" sheetId="2" r:id="rId3"/>
    <sheet name="PlanNames" sheetId="35" r:id="rId4"/>
    <sheet name="singleValues" sheetId="1" r:id="rId5"/>
    <sheet name="singleValuesScreenshots" sheetId="26" r:id="rId6"/>
    <sheet name="PV" sheetId="70" r:id="rId7"/>
    <sheet name="erc_rule" sheetId="38" r:id="rId8"/>
    <sheet name="SummaryAssumptions" sheetId="13" r:id="rId9"/>
    <sheet name="ActivesSched" sheetId="7" r:id="rId10"/>
    <sheet name="SalarySched_byAgeGrp" sheetId="55" r:id="rId11"/>
    <sheet name="Actives_raw_Total" sheetId="66" r:id="rId12"/>
    <sheet name="Actives_raw_Total_clean" sheetId="67" r:id="rId13"/>
    <sheet name="Actives_raw_State" sheetId="34" state="hidden" r:id="rId14"/>
    <sheet name="Actives_raw_Local" sheetId="63" state="hidden" r:id="rId15"/>
    <sheet name="Actives_raw_Safety" sheetId="64" state="hidden" r:id="rId16"/>
    <sheet name="Actives_raw_Law" sheetId="65" state="hidden" r:id="rId17"/>
    <sheet name="RetireesSched" sheetId="8" r:id="rId18"/>
    <sheet name="Retirees_raw" sheetId="32" r:id="rId19"/>
    <sheet name="SalaryGrowthSched_SingleCol" sheetId="9" r:id="rId20"/>
    <sheet name="SalaryGrowthSched_Matrix" sheetId="62" r:id="rId21"/>
    <sheet name="SalaryGrowth_raw" sheetId="33" r:id="rId22"/>
    <sheet name="TermRatesSched_SingleCol" sheetId="10" r:id="rId23"/>
    <sheet name="TermRatesSched_LowYOS" sheetId="56" r:id="rId24"/>
    <sheet name="TermRatesSched_Matrix" sheetId="61" r:id="rId25"/>
    <sheet name="TermRates_raw" sheetId="43" r:id="rId26"/>
    <sheet name="RetirementRatesSched_SingleCol" sheetId="42" r:id="rId27"/>
    <sheet name="RetirementRatesSched_LowYOS" sheetId="57" r:id="rId28"/>
    <sheet name="RetirementRates_raw_combine" sheetId="69" r:id="rId29"/>
    <sheet name="RetirementRatesSched_Matrix" sheetId="58" r:id="rId30"/>
    <sheet name="RetirementRates_raw_unreduced" sheetId="41" r:id="rId31"/>
    <sheet name="RetirementRates_raw_reduced" sheetId="68" r:id="rId32"/>
    <sheet name="DisbRatesSched_SingleCol" sheetId="29" r:id="rId33"/>
    <sheet name="DisbRatesSched_LowYOS" sheetId="59" r:id="rId34"/>
    <sheet name="DisbRatesSched_Matrix" sheetId="60" r:id="rId35"/>
    <sheet name="DisbRates_raw" sheetId="52" r:id="rId36"/>
    <sheet name="MortalityInfo" sheetId="30" r:id="rId37"/>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 i="32" l="1"/>
  <c r="P8" i="32"/>
  <c r="P9" i="32"/>
  <c r="P10" i="32"/>
  <c r="P11" i="32"/>
  <c r="P12" i="32"/>
  <c r="P13" i="32"/>
  <c r="P14" i="32"/>
  <c r="P15" i="32"/>
  <c r="P16" i="32"/>
  <c r="P17" i="32"/>
  <c r="P18" i="32"/>
  <c r="P19" i="32"/>
  <c r="P20" i="32"/>
  <c r="P21" i="32"/>
  <c r="P22" i="32"/>
  <c r="P6" i="32"/>
  <c r="F16" i="1" l="1"/>
  <c r="Y10" i="70"/>
  <c r="Z10" i="70"/>
  <c r="X10" i="70"/>
  <c r="Z7" i="70"/>
  <c r="X7" i="70"/>
  <c r="U13" i="70"/>
  <c r="U14" i="70"/>
  <c r="S12" i="70"/>
  <c r="T12" i="70"/>
  <c r="U12" i="70"/>
  <c r="T6" i="70"/>
  <c r="U6" i="70"/>
  <c r="T7" i="70"/>
  <c r="U7" i="70"/>
  <c r="T8" i="70"/>
  <c r="U8" i="70"/>
  <c r="T9" i="70"/>
  <c r="U9" i="70"/>
  <c r="T10" i="70"/>
  <c r="U10" i="70"/>
  <c r="T11" i="70"/>
  <c r="U11" i="70"/>
  <c r="S7" i="70"/>
  <c r="S8" i="70"/>
  <c r="S9" i="70"/>
  <c r="S10" i="70"/>
  <c r="S11" i="70"/>
  <c r="S6" i="70"/>
  <c r="I16" i="69" l="1"/>
  <c r="I17" i="69" s="1"/>
  <c r="I18" i="69" s="1"/>
  <c r="I19" i="69" s="1"/>
  <c r="I20" i="69" s="1"/>
  <c r="I21" i="69" s="1"/>
  <c r="I22" i="69" s="1"/>
  <c r="I23" i="69" s="1"/>
  <c r="I11" i="69"/>
  <c r="I12" i="69" s="1"/>
  <c r="I13" i="69" s="1"/>
  <c r="I14" i="69" s="1"/>
  <c r="I15" i="69" s="1"/>
  <c r="I9" i="69"/>
  <c r="I10" i="69" s="1"/>
  <c r="I8" i="69"/>
  <c r="I7" i="69"/>
  <c r="H7" i="69"/>
  <c r="H8" i="69"/>
  <c r="H9" i="69"/>
  <c r="H10" i="69"/>
  <c r="H11" i="69"/>
  <c r="H12" i="69"/>
  <c r="H13" i="69"/>
  <c r="H14" i="69"/>
  <c r="H15" i="69"/>
  <c r="H16" i="69"/>
  <c r="H17" i="69"/>
  <c r="H18" i="69"/>
  <c r="H19" i="69"/>
  <c r="H20" i="69"/>
  <c r="H21" i="69"/>
  <c r="H22" i="69"/>
  <c r="H23" i="69"/>
  <c r="H24" i="69"/>
  <c r="H25" i="69"/>
  <c r="H26" i="69"/>
  <c r="H27" i="69"/>
  <c r="H28" i="69"/>
  <c r="H29" i="69"/>
  <c r="H30" i="69"/>
  <c r="H31" i="69"/>
  <c r="H32" i="69"/>
  <c r="H33" i="69"/>
  <c r="H34" i="69"/>
  <c r="H6" i="69"/>
  <c r="Q7" i="69"/>
  <c r="R7" i="69"/>
  <c r="R6" i="69"/>
  <c r="Q6" i="69"/>
  <c r="N8" i="69"/>
  <c r="V5" i="52" l="1"/>
  <c r="V6" i="52"/>
  <c r="V7" i="52"/>
  <c r="V8" i="52"/>
  <c r="V9" i="52"/>
  <c r="V10" i="52"/>
  <c r="V11" i="52"/>
  <c r="V4" i="52"/>
  <c r="T11" i="52"/>
  <c r="T5" i="52"/>
  <c r="T6" i="52"/>
  <c r="T7" i="52"/>
  <c r="T8" i="52"/>
  <c r="T9" i="52"/>
  <c r="T10" i="52"/>
  <c r="T4" i="52"/>
  <c r="O5" i="52"/>
  <c r="O6" i="52"/>
  <c r="O7" i="52"/>
  <c r="O8" i="52"/>
  <c r="O9" i="52"/>
  <c r="O10" i="52"/>
  <c r="O11" i="52"/>
  <c r="O4" i="52"/>
  <c r="J5" i="52"/>
  <c r="J6" i="52"/>
  <c r="J7" i="52"/>
  <c r="J8" i="52"/>
  <c r="J9" i="52"/>
  <c r="J10" i="52"/>
  <c r="J11" i="52"/>
  <c r="J4" i="52"/>
  <c r="E5" i="52"/>
  <c r="E6" i="52"/>
  <c r="E7" i="52"/>
  <c r="E8" i="52"/>
  <c r="E9" i="52"/>
  <c r="E10" i="52"/>
  <c r="E11" i="52"/>
  <c r="E4" i="52"/>
  <c r="H26" i="52"/>
  <c r="G26" i="52"/>
  <c r="F26" i="52"/>
  <c r="H25" i="52"/>
  <c r="G25" i="52"/>
  <c r="F25" i="52"/>
  <c r="H24" i="52"/>
  <c r="G24" i="52"/>
  <c r="F24" i="52"/>
  <c r="H23" i="52"/>
  <c r="G23" i="52"/>
  <c r="F23" i="52"/>
  <c r="Z6" i="43"/>
  <c r="Z7" i="43"/>
  <c r="Z8" i="43"/>
  <c r="Z9" i="43"/>
  <c r="Z10" i="43"/>
  <c r="Z11" i="43"/>
  <c r="Z12" i="43"/>
  <c r="Z13" i="43"/>
  <c r="Z14" i="43"/>
  <c r="Z15" i="43"/>
  <c r="Z16" i="43"/>
  <c r="Z17" i="43"/>
  <c r="Z5" i="43"/>
  <c r="H24" i="43"/>
  <c r="H25" i="43"/>
  <c r="H26" i="43"/>
  <c r="H23" i="43"/>
  <c r="X6" i="43"/>
  <c r="X7" i="43"/>
  <c r="X8" i="43"/>
  <c r="X9" i="43"/>
  <c r="X10" i="43"/>
  <c r="X11" i="43"/>
  <c r="X12" i="43"/>
  <c r="X13" i="43"/>
  <c r="X14" i="43"/>
  <c r="X15" i="43"/>
  <c r="X16" i="43"/>
  <c r="X17" i="43"/>
  <c r="X5" i="43"/>
  <c r="R6" i="43"/>
  <c r="R7" i="43"/>
  <c r="R8" i="43"/>
  <c r="R9" i="43"/>
  <c r="R10" i="43"/>
  <c r="R11" i="43"/>
  <c r="R12" i="43"/>
  <c r="R13" i="43"/>
  <c r="R14" i="43"/>
  <c r="R15" i="43"/>
  <c r="R16" i="43"/>
  <c r="R17" i="43"/>
  <c r="R5" i="43"/>
  <c r="L6" i="43"/>
  <c r="L7" i="43"/>
  <c r="L8" i="43"/>
  <c r="L9" i="43"/>
  <c r="L10" i="43"/>
  <c r="L11" i="43"/>
  <c r="L12" i="43"/>
  <c r="L13" i="43"/>
  <c r="L14" i="43"/>
  <c r="L15" i="43"/>
  <c r="L16" i="43"/>
  <c r="L17" i="43"/>
  <c r="L5" i="43"/>
  <c r="F6" i="43"/>
  <c r="F7" i="43"/>
  <c r="F8" i="43"/>
  <c r="F9" i="43"/>
  <c r="F10" i="43"/>
  <c r="F11" i="43"/>
  <c r="F12" i="43"/>
  <c r="F13" i="43"/>
  <c r="F14" i="43"/>
  <c r="F15" i="43"/>
  <c r="F16" i="43"/>
  <c r="F17" i="43"/>
  <c r="F5" i="43"/>
  <c r="F24" i="43"/>
  <c r="G24" i="43"/>
  <c r="F25" i="43"/>
  <c r="G25" i="43"/>
  <c r="F26" i="43"/>
  <c r="G26" i="43"/>
  <c r="G23" i="43"/>
  <c r="F23" i="43"/>
  <c r="Q15" i="33"/>
  <c r="R15" i="33" s="1"/>
  <c r="Q14" i="33"/>
  <c r="D4" i="66"/>
  <c r="D6" i="66" s="1"/>
  <c r="E4" i="66"/>
  <c r="F4" i="66"/>
  <c r="G4" i="66"/>
  <c r="H4" i="66"/>
  <c r="H6" i="66" s="1"/>
  <c r="I4" i="66"/>
  <c r="I6" i="66" s="1"/>
  <c r="J4" i="66"/>
  <c r="D5" i="66"/>
  <c r="E5" i="66"/>
  <c r="F5" i="66"/>
  <c r="G5" i="66"/>
  <c r="H5" i="66"/>
  <c r="I5" i="66"/>
  <c r="J5" i="66"/>
  <c r="E6" i="66"/>
  <c r="F6" i="66"/>
  <c r="G6" i="66"/>
  <c r="D7" i="66"/>
  <c r="E7" i="66"/>
  <c r="E9" i="66" s="1"/>
  <c r="F7" i="66"/>
  <c r="F9" i="66" s="1"/>
  <c r="G7" i="66"/>
  <c r="G9" i="66" s="1"/>
  <c r="H7" i="66"/>
  <c r="H9" i="66" s="1"/>
  <c r="I7" i="66"/>
  <c r="I9" i="66" s="1"/>
  <c r="J7" i="66"/>
  <c r="D8" i="66"/>
  <c r="E8" i="66"/>
  <c r="F8" i="66"/>
  <c r="G8" i="66"/>
  <c r="H8" i="66"/>
  <c r="I8" i="66"/>
  <c r="J8" i="66"/>
  <c r="D10" i="66"/>
  <c r="E10" i="66"/>
  <c r="F10" i="66"/>
  <c r="G10" i="66"/>
  <c r="G12" i="66" s="1"/>
  <c r="H10" i="66"/>
  <c r="H12" i="66" s="1"/>
  <c r="I10" i="66"/>
  <c r="I12" i="66" s="1"/>
  <c r="J10" i="66"/>
  <c r="D11" i="66"/>
  <c r="E11" i="66"/>
  <c r="F11" i="66"/>
  <c r="G11" i="66"/>
  <c r="H11" i="66"/>
  <c r="I11" i="66"/>
  <c r="J11" i="66"/>
  <c r="D13" i="66"/>
  <c r="E13" i="66"/>
  <c r="F13" i="66"/>
  <c r="G13" i="66"/>
  <c r="G15" i="66" s="1"/>
  <c r="H13" i="66"/>
  <c r="I13" i="66"/>
  <c r="J13" i="66"/>
  <c r="D14" i="66"/>
  <c r="E14" i="66"/>
  <c r="F14" i="66"/>
  <c r="G14" i="66"/>
  <c r="H14" i="66"/>
  <c r="I14" i="66"/>
  <c r="J14" i="66"/>
  <c r="I15" i="66"/>
  <c r="D16" i="66"/>
  <c r="E16" i="66"/>
  <c r="F16" i="66"/>
  <c r="G16" i="66"/>
  <c r="H16" i="66"/>
  <c r="H18" i="66" s="1"/>
  <c r="I16" i="66"/>
  <c r="J16" i="66"/>
  <c r="D17" i="66"/>
  <c r="E17" i="66"/>
  <c r="F17" i="66"/>
  <c r="G17" i="66"/>
  <c r="H17" i="66"/>
  <c r="I17" i="66"/>
  <c r="J17" i="66"/>
  <c r="I18" i="66"/>
  <c r="J18" i="66"/>
  <c r="D19" i="66"/>
  <c r="E19" i="66"/>
  <c r="F19" i="66"/>
  <c r="F21" i="66" s="1"/>
  <c r="G19" i="66"/>
  <c r="H19" i="66"/>
  <c r="I19" i="66"/>
  <c r="I21" i="66" s="1"/>
  <c r="J19" i="66"/>
  <c r="D20" i="66"/>
  <c r="D21" i="66" s="1"/>
  <c r="E20" i="66"/>
  <c r="F20" i="66"/>
  <c r="G20" i="66"/>
  <c r="G21" i="66" s="1"/>
  <c r="H20" i="66"/>
  <c r="I20" i="66"/>
  <c r="J20" i="66"/>
  <c r="D22" i="66"/>
  <c r="E22" i="66"/>
  <c r="F22" i="66"/>
  <c r="G22" i="66"/>
  <c r="H22" i="66"/>
  <c r="I22" i="66"/>
  <c r="J22" i="66"/>
  <c r="D23" i="66"/>
  <c r="E23" i="66"/>
  <c r="F23" i="66"/>
  <c r="G23" i="66"/>
  <c r="H23" i="66"/>
  <c r="H24" i="66" s="1"/>
  <c r="I23" i="66"/>
  <c r="J23" i="66"/>
  <c r="D25" i="66"/>
  <c r="E25" i="66"/>
  <c r="F25" i="66"/>
  <c r="G25" i="66"/>
  <c r="G27" i="66" s="1"/>
  <c r="H25" i="66"/>
  <c r="I25" i="66"/>
  <c r="J25" i="66"/>
  <c r="D26" i="66"/>
  <c r="E26" i="66"/>
  <c r="E27" i="66" s="1"/>
  <c r="F26" i="66"/>
  <c r="G26" i="66"/>
  <c r="H26" i="66"/>
  <c r="I26" i="66"/>
  <c r="J26" i="66"/>
  <c r="D28" i="66"/>
  <c r="E28" i="66"/>
  <c r="F28" i="66"/>
  <c r="G28" i="66"/>
  <c r="H28" i="66"/>
  <c r="I28" i="66"/>
  <c r="J28" i="66"/>
  <c r="D29" i="66"/>
  <c r="E29" i="66"/>
  <c r="F29" i="66"/>
  <c r="F30" i="66" s="1"/>
  <c r="G29" i="66"/>
  <c r="G30" i="66" s="1"/>
  <c r="H29" i="66"/>
  <c r="I29" i="66"/>
  <c r="J29" i="66"/>
  <c r="D31" i="66"/>
  <c r="E31" i="66"/>
  <c r="F31" i="66"/>
  <c r="G31" i="66"/>
  <c r="H31" i="66"/>
  <c r="I31" i="66"/>
  <c r="J31" i="66"/>
  <c r="D32" i="66"/>
  <c r="E32" i="66"/>
  <c r="F32" i="66"/>
  <c r="G32" i="66"/>
  <c r="H32" i="66"/>
  <c r="I32" i="66"/>
  <c r="J32" i="66"/>
  <c r="J33" i="66"/>
  <c r="D34" i="66"/>
  <c r="E34" i="66"/>
  <c r="E36" i="66" s="1"/>
  <c r="F34" i="66"/>
  <c r="G34" i="66"/>
  <c r="H34" i="66"/>
  <c r="I34" i="66"/>
  <c r="J34" i="66"/>
  <c r="D35" i="66"/>
  <c r="E35" i="66"/>
  <c r="F35" i="66"/>
  <c r="F36" i="66" s="1"/>
  <c r="G35" i="66"/>
  <c r="H35" i="66"/>
  <c r="I35" i="66"/>
  <c r="J35" i="66"/>
  <c r="D37" i="66"/>
  <c r="E37" i="66"/>
  <c r="F37" i="66"/>
  <c r="G37" i="66"/>
  <c r="G39" i="66" s="1"/>
  <c r="H37" i="66"/>
  <c r="I37" i="66"/>
  <c r="J37" i="66"/>
  <c r="J39" i="66" s="1"/>
  <c r="D38" i="66"/>
  <c r="E38" i="66"/>
  <c r="F38" i="66"/>
  <c r="G38" i="66"/>
  <c r="H38" i="66"/>
  <c r="H39" i="66" s="1"/>
  <c r="I38" i="66"/>
  <c r="J38" i="66"/>
  <c r="D40" i="66"/>
  <c r="E40" i="66"/>
  <c r="F40" i="66"/>
  <c r="G40" i="66"/>
  <c r="H40" i="66"/>
  <c r="I40" i="66"/>
  <c r="J40" i="66"/>
  <c r="D41" i="66"/>
  <c r="E41" i="66"/>
  <c r="F41" i="66"/>
  <c r="G41" i="66"/>
  <c r="H41" i="66"/>
  <c r="I41" i="66"/>
  <c r="J41" i="66"/>
  <c r="D42" i="66"/>
  <c r="C7" i="66"/>
  <c r="C8" i="66"/>
  <c r="C10" i="66"/>
  <c r="C11" i="66"/>
  <c r="C13" i="66"/>
  <c r="C14" i="66"/>
  <c r="C16" i="66"/>
  <c r="C17" i="66"/>
  <c r="C19" i="66"/>
  <c r="C20" i="66"/>
  <c r="C22" i="66"/>
  <c r="C24" i="66" s="1"/>
  <c r="C23" i="66"/>
  <c r="C25" i="66"/>
  <c r="C26" i="66"/>
  <c r="C28" i="66"/>
  <c r="C29" i="66"/>
  <c r="C31" i="66"/>
  <c r="C32" i="66"/>
  <c r="C34" i="66"/>
  <c r="C36" i="66" s="1"/>
  <c r="C35" i="66"/>
  <c r="C37" i="66"/>
  <c r="C38" i="66"/>
  <c r="C40" i="66"/>
  <c r="C42" i="66" s="1"/>
  <c r="C41" i="66"/>
  <c r="C5" i="66"/>
  <c r="C6" i="66" s="1"/>
  <c r="C4" i="66"/>
  <c r="AE42" i="65"/>
  <c r="AD42" i="65"/>
  <c r="AC42" i="65"/>
  <c r="AB42" i="65"/>
  <c r="AA42" i="65"/>
  <c r="Z42" i="65"/>
  <c r="Y42" i="65"/>
  <c r="X42" i="65"/>
  <c r="AE41" i="65"/>
  <c r="AE43" i="65" s="1"/>
  <c r="AD41" i="65"/>
  <c r="AD43" i="65" s="1"/>
  <c r="AC41" i="65"/>
  <c r="AC43" i="65" s="1"/>
  <c r="AB41" i="65"/>
  <c r="AB43" i="65" s="1"/>
  <c r="AA41" i="65"/>
  <c r="AA43" i="65" s="1"/>
  <c r="Z41" i="65"/>
  <c r="Z43" i="65" s="1"/>
  <c r="Y41" i="65"/>
  <c r="Y43" i="65" s="1"/>
  <c r="X41" i="65"/>
  <c r="X43" i="65" s="1"/>
  <c r="AE39" i="65"/>
  <c r="AD39" i="65"/>
  <c r="AC39" i="65"/>
  <c r="AB39" i="65"/>
  <c r="AA39" i="65"/>
  <c r="Z39" i="65"/>
  <c r="Y39" i="65"/>
  <c r="X39" i="65"/>
  <c r="AE38" i="65"/>
  <c r="AE40" i="65" s="1"/>
  <c r="AD38" i="65"/>
  <c r="AD40" i="65" s="1"/>
  <c r="AC38" i="65"/>
  <c r="AC40" i="65" s="1"/>
  <c r="AB38" i="65"/>
  <c r="AB40" i="65" s="1"/>
  <c r="AA38" i="65"/>
  <c r="AA40" i="65" s="1"/>
  <c r="Z38" i="65"/>
  <c r="Z40" i="65" s="1"/>
  <c r="Y38" i="65"/>
  <c r="Y40" i="65" s="1"/>
  <c r="X38" i="65"/>
  <c r="X40" i="65" s="1"/>
  <c r="AE36" i="65"/>
  <c r="AD36" i="65"/>
  <c r="AC36" i="65"/>
  <c r="AB36" i="65"/>
  <c r="AA36" i="65"/>
  <c r="Z36" i="65"/>
  <c r="Y36" i="65"/>
  <c r="X36" i="65"/>
  <c r="AE35" i="65"/>
  <c r="AE37" i="65" s="1"/>
  <c r="AD35" i="65"/>
  <c r="AD37" i="65" s="1"/>
  <c r="AC35" i="65"/>
  <c r="AC37" i="65" s="1"/>
  <c r="AB35" i="65"/>
  <c r="AB37" i="65" s="1"/>
  <c r="AA35" i="65"/>
  <c r="AA37" i="65" s="1"/>
  <c r="Z35" i="65"/>
  <c r="Z37" i="65" s="1"/>
  <c r="Y35" i="65"/>
  <c r="Y37" i="65" s="1"/>
  <c r="X35" i="65"/>
  <c r="X37" i="65" s="1"/>
  <c r="Z34" i="65"/>
  <c r="AE33" i="65"/>
  <c r="AD33" i="65"/>
  <c r="AC33" i="65"/>
  <c r="AB33" i="65"/>
  <c r="AA33" i="65"/>
  <c r="Z33" i="65"/>
  <c r="Y33" i="65"/>
  <c r="Y34" i="65" s="1"/>
  <c r="X33" i="65"/>
  <c r="AE32" i="65"/>
  <c r="AE34" i="65" s="1"/>
  <c r="AD32" i="65"/>
  <c r="AD34" i="65" s="1"/>
  <c r="AC32" i="65"/>
  <c r="AC34" i="65" s="1"/>
  <c r="AB32" i="65"/>
  <c r="AB34" i="65" s="1"/>
  <c r="AA32" i="65"/>
  <c r="AA34" i="65" s="1"/>
  <c r="Z32" i="65"/>
  <c r="Y32" i="65"/>
  <c r="X32" i="65"/>
  <c r="X34" i="65" s="1"/>
  <c r="AE30" i="65"/>
  <c r="AD30" i="65"/>
  <c r="AC30" i="65"/>
  <c r="AB30" i="65"/>
  <c r="AA30" i="65"/>
  <c r="Z30" i="65"/>
  <c r="Y30" i="65"/>
  <c r="X30" i="65"/>
  <c r="AE29" i="65"/>
  <c r="AE31" i="65" s="1"/>
  <c r="AD29" i="65"/>
  <c r="AD31" i="65" s="1"/>
  <c r="AC29" i="65"/>
  <c r="AC31" i="65" s="1"/>
  <c r="AB29" i="65"/>
  <c r="AB31" i="65" s="1"/>
  <c r="AA29" i="65"/>
  <c r="AA31" i="65" s="1"/>
  <c r="Z29" i="65"/>
  <c r="Z31" i="65" s="1"/>
  <c r="Y29" i="65"/>
  <c r="Y31" i="65" s="1"/>
  <c r="X29" i="65"/>
  <c r="X31" i="65" s="1"/>
  <c r="AE27" i="65"/>
  <c r="AD27" i="65"/>
  <c r="AC27" i="65"/>
  <c r="AB27" i="65"/>
  <c r="AA27" i="65"/>
  <c r="Z27" i="65"/>
  <c r="Y27" i="65"/>
  <c r="X27" i="65"/>
  <c r="AE26" i="65"/>
  <c r="AE28" i="65" s="1"/>
  <c r="AD26" i="65"/>
  <c r="AD28" i="65" s="1"/>
  <c r="AC26" i="65"/>
  <c r="AC28" i="65" s="1"/>
  <c r="AB26" i="65"/>
  <c r="AB28" i="65" s="1"/>
  <c r="AA26" i="65"/>
  <c r="AA28" i="65" s="1"/>
  <c r="Z26" i="65"/>
  <c r="Z28" i="65" s="1"/>
  <c r="Y26" i="65"/>
  <c r="Y28" i="65" s="1"/>
  <c r="X26" i="65"/>
  <c r="X28" i="65" s="1"/>
  <c r="AE24" i="65"/>
  <c r="AD24" i="65"/>
  <c r="AC24" i="65"/>
  <c r="AB24" i="65"/>
  <c r="AA24" i="65"/>
  <c r="Z24" i="65"/>
  <c r="Y24" i="65"/>
  <c r="X24" i="65"/>
  <c r="AE23" i="65"/>
  <c r="AE25" i="65" s="1"/>
  <c r="AD23" i="65"/>
  <c r="AD25" i="65" s="1"/>
  <c r="AC23" i="65"/>
  <c r="AC25" i="65" s="1"/>
  <c r="AB23" i="65"/>
  <c r="AB25" i="65" s="1"/>
  <c r="AA23" i="65"/>
  <c r="AA25" i="65" s="1"/>
  <c r="Z23" i="65"/>
  <c r="Z25" i="65" s="1"/>
  <c r="Y23" i="65"/>
  <c r="Y25" i="65" s="1"/>
  <c r="X23" i="65"/>
  <c r="X25" i="65" s="1"/>
  <c r="AE21" i="65"/>
  <c r="AD21" i="65"/>
  <c r="AC21" i="65"/>
  <c r="AB21" i="65"/>
  <c r="AA21" i="65"/>
  <c r="Z21" i="65"/>
  <c r="Y21" i="65"/>
  <c r="X21" i="65"/>
  <c r="AE20" i="65"/>
  <c r="AE22" i="65" s="1"/>
  <c r="AD20" i="65"/>
  <c r="AD22" i="65" s="1"/>
  <c r="AC20" i="65"/>
  <c r="AC22" i="65" s="1"/>
  <c r="AB20" i="65"/>
  <c r="AB22" i="65" s="1"/>
  <c r="AA20" i="65"/>
  <c r="AA22" i="65" s="1"/>
  <c r="Z20" i="65"/>
  <c r="Z22" i="65" s="1"/>
  <c r="Y20" i="65"/>
  <c r="Y22" i="65" s="1"/>
  <c r="X20" i="65"/>
  <c r="X22" i="65" s="1"/>
  <c r="AE19" i="65"/>
  <c r="AE18" i="65"/>
  <c r="AD18" i="65"/>
  <c r="AC18" i="65"/>
  <c r="AB18" i="65"/>
  <c r="AA18" i="65"/>
  <c r="Z18" i="65"/>
  <c r="Y18" i="65"/>
  <c r="X18" i="65"/>
  <c r="AE17" i="65"/>
  <c r="AD17" i="65"/>
  <c r="AD19" i="65" s="1"/>
  <c r="AC17" i="65"/>
  <c r="AC19" i="65" s="1"/>
  <c r="AB17" i="65"/>
  <c r="AB19" i="65" s="1"/>
  <c r="AA17" i="65"/>
  <c r="AA19" i="65" s="1"/>
  <c r="Z17" i="65"/>
  <c r="Z19" i="65" s="1"/>
  <c r="Y17" i="65"/>
  <c r="Y19" i="65" s="1"/>
  <c r="X17" i="65"/>
  <c r="X19" i="65" s="1"/>
  <c r="AE15" i="65"/>
  <c r="AD15" i="65"/>
  <c r="AC15" i="65"/>
  <c r="AB15" i="65"/>
  <c r="AA15" i="65"/>
  <c r="Z15" i="65"/>
  <c r="Y15" i="65"/>
  <c r="X15" i="65"/>
  <c r="AE14" i="65"/>
  <c r="AE16" i="65" s="1"/>
  <c r="AD14" i="65"/>
  <c r="AD16" i="65" s="1"/>
  <c r="AC14" i="65"/>
  <c r="AC16" i="65" s="1"/>
  <c r="AB14" i="65"/>
  <c r="AB16" i="65" s="1"/>
  <c r="AA14" i="65"/>
  <c r="AA16" i="65" s="1"/>
  <c r="Z14" i="65"/>
  <c r="Z16" i="65" s="1"/>
  <c r="Y14" i="65"/>
  <c r="Y16" i="65" s="1"/>
  <c r="X14" i="65"/>
  <c r="X16" i="65" s="1"/>
  <c r="AE12" i="65"/>
  <c r="AD12" i="65"/>
  <c r="AC12" i="65"/>
  <c r="AB12" i="65"/>
  <c r="AA12" i="65"/>
  <c r="Z12" i="65"/>
  <c r="Y12" i="65"/>
  <c r="X12" i="65"/>
  <c r="AE11" i="65"/>
  <c r="AE13" i="65" s="1"/>
  <c r="AD11" i="65"/>
  <c r="AD13" i="65" s="1"/>
  <c r="AC11" i="65"/>
  <c r="AC13" i="65" s="1"/>
  <c r="AB11" i="65"/>
  <c r="AB13" i="65" s="1"/>
  <c r="AA11" i="65"/>
  <c r="AA13" i="65" s="1"/>
  <c r="Z11" i="65"/>
  <c r="Z13" i="65" s="1"/>
  <c r="Y11" i="65"/>
  <c r="Y13" i="65" s="1"/>
  <c r="X11" i="65"/>
  <c r="X13" i="65" s="1"/>
  <c r="AE9" i="65"/>
  <c r="AD9" i="65"/>
  <c r="AC9" i="65"/>
  <c r="AB9" i="65"/>
  <c r="AA9" i="65"/>
  <c r="Z9" i="65"/>
  <c r="Y9" i="65"/>
  <c r="X9" i="65"/>
  <c r="AE8" i="65"/>
  <c r="AE10" i="65" s="1"/>
  <c r="AD8" i="65"/>
  <c r="AD10" i="65" s="1"/>
  <c r="AC8" i="65"/>
  <c r="AC10" i="65" s="1"/>
  <c r="AB8" i="65"/>
  <c r="AB10" i="65" s="1"/>
  <c r="AA8" i="65"/>
  <c r="AA10" i="65" s="1"/>
  <c r="Z8" i="65"/>
  <c r="Z10" i="65" s="1"/>
  <c r="Y8" i="65"/>
  <c r="Y10" i="65" s="1"/>
  <c r="X8" i="65"/>
  <c r="X10" i="65" s="1"/>
  <c r="AA7" i="65"/>
  <c r="AE6" i="65"/>
  <c r="AD6" i="65"/>
  <c r="AC6" i="65"/>
  <c r="AB6" i="65"/>
  <c r="AA6" i="65"/>
  <c r="Z6" i="65"/>
  <c r="Y6" i="65"/>
  <c r="X6" i="65"/>
  <c r="AE5" i="65"/>
  <c r="AE7" i="65" s="1"/>
  <c r="AD5" i="65"/>
  <c r="AD7" i="65" s="1"/>
  <c r="AC5" i="65"/>
  <c r="AC7" i="65" s="1"/>
  <c r="AB5" i="65"/>
  <c r="AB7" i="65" s="1"/>
  <c r="AA5" i="65"/>
  <c r="Z5" i="65"/>
  <c r="Z7" i="65" s="1"/>
  <c r="Y5" i="65"/>
  <c r="Y7" i="65" s="1"/>
  <c r="X5" i="65"/>
  <c r="X7" i="65" s="1"/>
  <c r="AE42" i="64"/>
  <c r="AD42" i="64"/>
  <c r="AC42" i="64"/>
  <c r="AB42" i="64"/>
  <c r="AA42" i="64"/>
  <c r="Z42" i="64"/>
  <c r="Y42" i="64"/>
  <c r="X42" i="64"/>
  <c r="AE41" i="64"/>
  <c r="AE43" i="64" s="1"/>
  <c r="AD41" i="64"/>
  <c r="AD43" i="64" s="1"/>
  <c r="AC41" i="64"/>
  <c r="AC43" i="64" s="1"/>
  <c r="AB41" i="64"/>
  <c r="AB43" i="64" s="1"/>
  <c r="AA41" i="64"/>
  <c r="AA43" i="64" s="1"/>
  <c r="Z41" i="64"/>
  <c r="Z43" i="64" s="1"/>
  <c r="Y41" i="64"/>
  <c r="Y43" i="64" s="1"/>
  <c r="X41" i="64"/>
  <c r="X43" i="64" s="1"/>
  <c r="AE39" i="64"/>
  <c r="AD39" i="64"/>
  <c r="AC39" i="64"/>
  <c r="AB39" i="64"/>
  <c r="AA39" i="64"/>
  <c r="Z39" i="64"/>
  <c r="Y39" i="64"/>
  <c r="X39" i="64"/>
  <c r="AE38" i="64"/>
  <c r="AE40" i="64" s="1"/>
  <c r="AD38" i="64"/>
  <c r="AD40" i="64" s="1"/>
  <c r="AC38" i="64"/>
  <c r="AC40" i="64" s="1"/>
  <c r="AB38" i="64"/>
  <c r="AB40" i="64" s="1"/>
  <c r="AA38" i="64"/>
  <c r="AA40" i="64" s="1"/>
  <c r="Z38" i="64"/>
  <c r="Z40" i="64" s="1"/>
  <c r="Y38" i="64"/>
  <c r="Y40" i="64" s="1"/>
  <c r="X38" i="64"/>
  <c r="X40" i="64" s="1"/>
  <c r="AE36" i="64"/>
  <c r="AD36" i="64"/>
  <c r="AC36" i="64"/>
  <c r="AB36" i="64"/>
  <c r="AA36" i="64"/>
  <c r="Z36" i="64"/>
  <c r="Y36" i="64"/>
  <c r="X36" i="64"/>
  <c r="AE35" i="64"/>
  <c r="AE37" i="64" s="1"/>
  <c r="AD35" i="64"/>
  <c r="AD37" i="64" s="1"/>
  <c r="AC35" i="64"/>
  <c r="AC37" i="64" s="1"/>
  <c r="AB35" i="64"/>
  <c r="AB37" i="64" s="1"/>
  <c r="AA35" i="64"/>
  <c r="AA37" i="64" s="1"/>
  <c r="Z35" i="64"/>
  <c r="Z37" i="64" s="1"/>
  <c r="Y35" i="64"/>
  <c r="Y37" i="64" s="1"/>
  <c r="X35" i="64"/>
  <c r="X37" i="64" s="1"/>
  <c r="AE33" i="64"/>
  <c r="AD33" i="64"/>
  <c r="AC33" i="64"/>
  <c r="AB33" i="64"/>
  <c r="AA33" i="64"/>
  <c r="Z33" i="64"/>
  <c r="Y33" i="64"/>
  <c r="X33" i="64"/>
  <c r="AE32" i="64"/>
  <c r="AE34" i="64" s="1"/>
  <c r="AD32" i="64"/>
  <c r="AD34" i="64" s="1"/>
  <c r="AC32" i="64"/>
  <c r="AC34" i="64" s="1"/>
  <c r="AB32" i="64"/>
  <c r="AB34" i="64" s="1"/>
  <c r="AA32" i="64"/>
  <c r="AA34" i="64" s="1"/>
  <c r="Z32" i="64"/>
  <c r="Z34" i="64" s="1"/>
  <c r="Y32" i="64"/>
  <c r="Y34" i="64" s="1"/>
  <c r="X32" i="64"/>
  <c r="X34" i="64" s="1"/>
  <c r="AE30" i="64"/>
  <c r="AD30" i="64"/>
  <c r="AC30" i="64"/>
  <c r="AB30" i="64"/>
  <c r="AA30" i="64"/>
  <c r="Z30" i="64"/>
  <c r="Y30" i="64"/>
  <c r="X30" i="64"/>
  <c r="AE29" i="64"/>
  <c r="AE31" i="64" s="1"/>
  <c r="AD29" i="64"/>
  <c r="AD31" i="64" s="1"/>
  <c r="AC29" i="64"/>
  <c r="AC31" i="64" s="1"/>
  <c r="AB29" i="64"/>
  <c r="AB31" i="64" s="1"/>
  <c r="AA29" i="64"/>
  <c r="AA31" i="64" s="1"/>
  <c r="Z29" i="64"/>
  <c r="Z31" i="64" s="1"/>
  <c r="Y29" i="64"/>
  <c r="Y31" i="64" s="1"/>
  <c r="X29" i="64"/>
  <c r="X31" i="64" s="1"/>
  <c r="AE27" i="64"/>
  <c r="AD27" i="64"/>
  <c r="AC27" i="64"/>
  <c r="AB27" i="64"/>
  <c r="AA27" i="64"/>
  <c r="Z27" i="64"/>
  <c r="Y27" i="64"/>
  <c r="X27" i="64"/>
  <c r="AE26" i="64"/>
  <c r="AE28" i="64" s="1"/>
  <c r="AD26" i="64"/>
  <c r="AD28" i="64" s="1"/>
  <c r="AC26" i="64"/>
  <c r="AC28" i="64" s="1"/>
  <c r="AB26" i="64"/>
  <c r="AB28" i="64" s="1"/>
  <c r="AA26" i="64"/>
  <c r="AA28" i="64" s="1"/>
  <c r="Z26" i="64"/>
  <c r="Z28" i="64" s="1"/>
  <c r="Y26" i="64"/>
  <c r="Y28" i="64" s="1"/>
  <c r="X26" i="64"/>
  <c r="X28" i="64" s="1"/>
  <c r="AE24" i="64"/>
  <c r="AD24" i="64"/>
  <c r="AC24" i="64"/>
  <c r="AB24" i="64"/>
  <c r="AA24" i="64"/>
  <c r="Z24" i="64"/>
  <c r="Y24" i="64"/>
  <c r="X24" i="64"/>
  <c r="AE23" i="64"/>
  <c r="AE25" i="64" s="1"/>
  <c r="AD23" i="64"/>
  <c r="AD25" i="64" s="1"/>
  <c r="AC23" i="64"/>
  <c r="AC25" i="64" s="1"/>
  <c r="AB23" i="64"/>
  <c r="AB25" i="64" s="1"/>
  <c r="AA23" i="64"/>
  <c r="AA25" i="64" s="1"/>
  <c r="Z23" i="64"/>
  <c r="Z25" i="64" s="1"/>
  <c r="Y23" i="64"/>
  <c r="Y25" i="64" s="1"/>
  <c r="X23" i="64"/>
  <c r="X25" i="64" s="1"/>
  <c r="AE21" i="64"/>
  <c r="AD21" i="64"/>
  <c r="AC21" i="64"/>
  <c r="AB21" i="64"/>
  <c r="AA21" i="64"/>
  <c r="Z21" i="64"/>
  <c r="Y21" i="64"/>
  <c r="X21" i="64"/>
  <c r="AE20" i="64"/>
  <c r="AE22" i="64" s="1"/>
  <c r="AD20" i="64"/>
  <c r="AD22" i="64" s="1"/>
  <c r="AC20" i="64"/>
  <c r="AC22" i="64" s="1"/>
  <c r="AB20" i="64"/>
  <c r="AB22" i="64" s="1"/>
  <c r="AA20" i="64"/>
  <c r="AA22" i="64" s="1"/>
  <c r="Z20" i="64"/>
  <c r="Z22" i="64" s="1"/>
  <c r="Y20" i="64"/>
  <c r="Y22" i="64" s="1"/>
  <c r="X20" i="64"/>
  <c r="X22" i="64" s="1"/>
  <c r="AE18" i="64"/>
  <c r="AD18" i="64"/>
  <c r="AC18" i="64"/>
  <c r="AB18" i="64"/>
  <c r="AA18" i="64"/>
  <c r="Z18" i="64"/>
  <c r="Y18" i="64"/>
  <c r="X18" i="64"/>
  <c r="AE17" i="64"/>
  <c r="AE19" i="64" s="1"/>
  <c r="AD17" i="64"/>
  <c r="AD19" i="64" s="1"/>
  <c r="AC17" i="64"/>
  <c r="AC19" i="64" s="1"/>
  <c r="AB17" i="64"/>
  <c r="AB19" i="64" s="1"/>
  <c r="AA17" i="64"/>
  <c r="AA19" i="64" s="1"/>
  <c r="Z17" i="64"/>
  <c r="Z19" i="64" s="1"/>
  <c r="Y17" i="64"/>
  <c r="Y19" i="64" s="1"/>
  <c r="X17" i="64"/>
  <c r="X19" i="64" s="1"/>
  <c r="AE15" i="64"/>
  <c r="AD15" i="64"/>
  <c r="AC15" i="64"/>
  <c r="AB15" i="64"/>
  <c r="AA15" i="64"/>
  <c r="Z15" i="64"/>
  <c r="Y15" i="64"/>
  <c r="X15" i="64"/>
  <c r="AE14" i="64"/>
  <c r="AE16" i="64" s="1"/>
  <c r="AD14" i="64"/>
  <c r="AD16" i="64" s="1"/>
  <c r="AC14" i="64"/>
  <c r="AC16" i="64" s="1"/>
  <c r="AB14" i="64"/>
  <c r="AB16" i="64" s="1"/>
  <c r="AA14" i="64"/>
  <c r="AA16" i="64" s="1"/>
  <c r="Z14" i="64"/>
  <c r="Z16" i="64" s="1"/>
  <c r="Y14" i="64"/>
  <c r="Y16" i="64" s="1"/>
  <c r="X14" i="64"/>
  <c r="X16" i="64" s="1"/>
  <c r="AE12" i="64"/>
  <c r="AD12" i="64"/>
  <c r="AC12" i="64"/>
  <c r="AB12" i="64"/>
  <c r="AA12" i="64"/>
  <c r="Z12" i="64"/>
  <c r="Y12" i="64"/>
  <c r="X12" i="64"/>
  <c r="AE11" i="64"/>
  <c r="AE13" i="64" s="1"/>
  <c r="AD11" i="64"/>
  <c r="AD13" i="64" s="1"/>
  <c r="AC11" i="64"/>
  <c r="AC13" i="64" s="1"/>
  <c r="AB11" i="64"/>
  <c r="AB13" i="64" s="1"/>
  <c r="AA11" i="64"/>
  <c r="AA13" i="64" s="1"/>
  <c r="Z11" i="64"/>
  <c r="Z13" i="64" s="1"/>
  <c r="Y11" i="64"/>
  <c r="Y13" i="64" s="1"/>
  <c r="X11" i="64"/>
  <c r="X13" i="64" s="1"/>
  <c r="AE9" i="64"/>
  <c r="AD9" i="64"/>
  <c r="AC9" i="64"/>
  <c r="AB9" i="64"/>
  <c r="AA9" i="64"/>
  <c r="Z9" i="64"/>
  <c r="Y9" i="64"/>
  <c r="X9" i="64"/>
  <c r="AE8" i="64"/>
  <c r="AE10" i="64" s="1"/>
  <c r="AD8" i="64"/>
  <c r="AD10" i="64" s="1"/>
  <c r="AC8" i="64"/>
  <c r="AC10" i="64" s="1"/>
  <c r="AB8" i="64"/>
  <c r="AB10" i="64" s="1"/>
  <c r="AA8" i="64"/>
  <c r="AA10" i="64" s="1"/>
  <c r="Z8" i="64"/>
  <c r="Z10" i="64" s="1"/>
  <c r="Y8" i="64"/>
  <c r="Y10" i="64" s="1"/>
  <c r="X8" i="64"/>
  <c r="X10" i="64" s="1"/>
  <c r="AE6" i="64"/>
  <c r="AD6" i="64"/>
  <c r="AC6" i="64"/>
  <c r="AB6" i="64"/>
  <c r="AA6" i="64"/>
  <c r="Z6" i="64"/>
  <c r="Y6" i="64"/>
  <c r="X6" i="64"/>
  <c r="AE5" i="64"/>
  <c r="AE7" i="64" s="1"/>
  <c r="AD5" i="64"/>
  <c r="AD7" i="64" s="1"/>
  <c r="AC5" i="64"/>
  <c r="AC7" i="64" s="1"/>
  <c r="AB5" i="64"/>
  <c r="AB7" i="64" s="1"/>
  <c r="AA5" i="64"/>
  <c r="AA7" i="64" s="1"/>
  <c r="Z5" i="64"/>
  <c r="Z7" i="64" s="1"/>
  <c r="Y5" i="64"/>
  <c r="Y7" i="64" s="1"/>
  <c r="X5" i="64"/>
  <c r="X7" i="64" s="1"/>
  <c r="AC5" i="63"/>
  <c r="AC7" i="63" s="1"/>
  <c r="AC6" i="63"/>
  <c r="AC8" i="63"/>
  <c r="AC9" i="63"/>
  <c r="AC10" i="63"/>
  <c r="AC11" i="63"/>
  <c r="AC13" i="63" s="1"/>
  <c r="AC12" i="63"/>
  <c r="AC14" i="63"/>
  <c r="AC16" i="63" s="1"/>
  <c r="AC15" i="63"/>
  <c r="AC17" i="63"/>
  <c r="AC18" i="63"/>
  <c r="AC19" i="63"/>
  <c r="AC20" i="63"/>
  <c r="AC21" i="63"/>
  <c r="AC22" i="63"/>
  <c r="AC23" i="63"/>
  <c r="AC24" i="63"/>
  <c r="AC25" i="63"/>
  <c r="AC26" i="63"/>
  <c r="AC28" i="63" s="1"/>
  <c r="AC27" i="63"/>
  <c r="AC29" i="63"/>
  <c r="AC31" i="63" s="1"/>
  <c r="AC30" i="63"/>
  <c r="AC32" i="63"/>
  <c r="AC33" i="63"/>
  <c r="AC34" i="63"/>
  <c r="AC35" i="63"/>
  <c r="AC37" i="63" s="1"/>
  <c r="AC36" i="63"/>
  <c r="AC38" i="63"/>
  <c r="AC40" i="63" s="1"/>
  <c r="AC39" i="63"/>
  <c r="AC41" i="63"/>
  <c r="AC42" i="63"/>
  <c r="AC43" i="63"/>
  <c r="W5" i="63"/>
  <c r="W7" i="63" s="1"/>
  <c r="X5" i="63"/>
  <c r="X7" i="63" s="1"/>
  <c r="Y5" i="63"/>
  <c r="Z5" i="63"/>
  <c r="AA5" i="63"/>
  <c r="AA7" i="63" s="1"/>
  <c r="AB5" i="63"/>
  <c r="AB7" i="63" s="1"/>
  <c r="W6" i="63"/>
  <c r="X6" i="63"/>
  <c r="Y6" i="63"/>
  <c r="Z6" i="63"/>
  <c r="AA6" i="63"/>
  <c r="AB6" i="63"/>
  <c r="Y7" i="63"/>
  <c r="Z7" i="63"/>
  <c r="W8" i="63"/>
  <c r="W10" i="63" s="1"/>
  <c r="X8" i="63"/>
  <c r="X10" i="63" s="1"/>
  <c r="Y8" i="63"/>
  <c r="Y10" i="63" s="1"/>
  <c r="Z8" i="63"/>
  <c r="Z10" i="63" s="1"/>
  <c r="AA8" i="63"/>
  <c r="AA10" i="63" s="1"/>
  <c r="AB8" i="63"/>
  <c r="AB10" i="63" s="1"/>
  <c r="W9" i="63"/>
  <c r="X9" i="63"/>
  <c r="Y9" i="63"/>
  <c r="Z9" i="63"/>
  <c r="AA9" i="63"/>
  <c r="AB9" i="63"/>
  <c r="W11" i="63"/>
  <c r="W13" i="63" s="1"/>
  <c r="X11" i="63"/>
  <c r="Y11" i="63"/>
  <c r="Y13" i="63" s="1"/>
  <c r="Z11" i="63"/>
  <c r="Z13" i="63" s="1"/>
  <c r="AA11" i="63"/>
  <c r="AB11" i="63"/>
  <c r="W12" i="63"/>
  <c r="X12" i="63"/>
  <c r="Y12" i="63"/>
  <c r="Z12" i="63"/>
  <c r="AA12" i="63"/>
  <c r="AB12" i="63"/>
  <c r="AA13" i="63"/>
  <c r="AB13" i="63"/>
  <c r="W14" i="63"/>
  <c r="W16" i="63" s="1"/>
  <c r="X14" i="63"/>
  <c r="X16" i="63" s="1"/>
  <c r="Y14" i="63"/>
  <c r="Z14" i="63"/>
  <c r="AA14" i="63"/>
  <c r="AB14" i="63"/>
  <c r="AB16" i="63" s="1"/>
  <c r="W15" i="63"/>
  <c r="X15" i="63"/>
  <c r="Y15" i="63"/>
  <c r="Z15" i="63"/>
  <c r="AA15" i="63"/>
  <c r="AB15" i="63"/>
  <c r="Z16" i="63"/>
  <c r="AA16" i="63"/>
  <c r="W17" i="63"/>
  <c r="X17" i="63"/>
  <c r="X19" i="63" s="1"/>
  <c r="Y17" i="63"/>
  <c r="Z17" i="63"/>
  <c r="Z19" i="63" s="1"/>
  <c r="AA17" i="63"/>
  <c r="AA19" i="63" s="1"/>
  <c r="AB17" i="63"/>
  <c r="AB19" i="63" s="1"/>
  <c r="W18" i="63"/>
  <c r="W19" i="63" s="1"/>
  <c r="X18" i="63"/>
  <c r="Y18" i="63"/>
  <c r="Z18" i="63"/>
  <c r="AA18" i="63"/>
  <c r="AB18" i="63"/>
  <c r="Y19" i="63"/>
  <c r="W20" i="63"/>
  <c r="X20" i="63"/>
  <c r="Y20" i="63"/>
  <c r="Y22" i="63" s="1"/>
  <c r="Z20" i="63"/>
  <c r="Z22" i="63" s="1"/>
  <c r="AA20" i="63"/>
  <c r="AA22" i="63" s="1"/>
  <c r="AB20" i="63"/>
  <c r="AB22" i="63" s="1"/>
  <c r="W21" i="63"/>
  <c r="X21" i="63"/>
  <c r="X22" i="63" s="1"/>
  <c r="Y21" i="63"/>
  <c r="Z21" i="63"/>
  <c r="AA21" i="63"/>
  <c r="AB21" i="63"/>
  <c r="W22" i="63"/>
  <c r="W23" i="63"/>
  <c r="X23" i="63"/>
  <c r="X25" i="63" s="1"/>
  <c r="Y23" i="63"/>
  <c r="Z23" i="63"/>
  <c r="AA23" i="63"/>
  <c r="AB23" i="63"/>
  <c r="W24" i="63"/>
  <c r="X24" i="63"/>
  <c r="Y24" i="63"/>
  <c r="Z24" i="63"/>
  <c r="AA24" i="63"/>
  <c r="AB24" i="63"/>
  <c r="W26" i="63"/>
  <c r="X26" i="63"/>
  <c r="X28" i="63" s="1"/>
  <c r="Y26" i="63"/>
  <c r="Z26" i="63"/>
  <c r="AA26" i="63"/>
  <c r="AB26" i="63"/>
  <c r="W27" i="63"/>
  <c r="X27" i="63"/>
  <c r="Y27" i="63"/>
  <c r="Z27" i="63"/>
  <c r="Z28" i="63" s="1"/>
  <c r="AA27" i="63"/>
  <c r="AA28" i="63" s="1"/>
  <c r="AB27" i="63"/>
  <c r="AB28" i="63"/>
  <c r="W29" i="63"/>
  <c r="X29" i="63"/>
  <c r="Y29" i="63"/>
  <c r="Z29" i="63"/>
  <c r="Z31" i="63" s="1"/>
  <c r="AA29" i="63"/>
  <c r="AA31" i="63" s="1"/>
  <c r="AB29" i="63"/>
  <c r="W30" i="63"/>
  <c r="W31" i="63" s="1"/>
  <c r="X30" i="63"/>
  <c r="X31" i="63" s="1"/>
  <c r="Y30" i="63"/>
  <c r="Z30" i="63"/>
  <c r="AA30" i="63"/>
  <c r="AB30" i="63"/>
  <c r="Y31" i="63"/>
  <c r="W32" i="63"/>
  <c r="W34" i="63" s="1"/>
  <c r="X32" i="63"/>
  <c r="X34" i="63" s="1"/>
  <c r="Y32" i="63"/>
  <c r="Z32" i="63"/>
  <c r="AA32" i="63"/>
  <c r="AA34" i="63" s="1"/>
  <c r="AB32" i="63"/>
  <c r="AB34" i="63" s="1"/>
  <c r="W33" i="63"/>
  <c r="X33" i="63"/>
  <c r="Y33" i="63"/>
  <c r="Z33" i="63"/>
  <c r="AA33" i="63"/>
  <c r="AB33" i="63"/>
  <c r="W35" i="63"/>
  <c r="W37" i="63" s="1"/>
  <c r="X35" i="63"/>
  <c r="Y35" i="63"/>
  <c r="Y37" i="63" s="1"/>
  <c r="Z35" i="63"/>
  <c r="Z37" i="63" s="1"/>
  <c r="AA35" i="63"/>
  <c r="AB35" i="63"/>
  <c r="W36" i="63"/>
  <c r="X36" i="63"/>
  <c r="Y36" i="63"/>
  <c r="Z36" i="63"/>
  <c r="AA36" i="63"/>
  <c r="AA37" i="63" s="1"/>
  <c r="AB36" i="63"/>
  <c r="AB37" i="63" s="1"/>
  <c r="W38" i="63"/>
  <c r="X38" i="63"/>
  <c r="Y38" i="63"/>
  <c r="Z38" i="63"/>
  <c r="AA38" i="63"/>
  <c r="AB38" i="63"/>
  <c r="W39" i="63"/>
  <c r="X39" i="63"/>
  <c r="Y39" i="63"/>
  <c r="Y40" i="63" s="1"/>
  <c r="Z39" i="63"/>
  <c r="AA39" i="63"/>
  <c r="AB39" i="63"/>
  <c r="AB40" i="63" s="1"/>
  <c r="AA40" i="63"/>
  <c r="W41" i="63"/>
  <c r="X41" i="63"/>
  <c r="Y41" i="63"/>
  <c r="Z41" i="63"/>
  <c r="AA41" i="63"/>
  <c r="AB41" i="63"/>
  <c r="AB43" i="63" s="1"/>
  <c r="W42" i="63"/>
  <c r="X42" i="63"/>
  <c r="Y42" i="63"/>
  <c r="Y43" i="63" s="1"/>
  <c r="Z42" i="63"/>
  <c r="Z43" i="63" s="1"/>
  <c r="AA42" i="63"/>
  <c r="AB42" i="63"/>
  <c r="V8" i="63"/>
  <c r="V10" i="63" s="1"/>
  <c r="V9" i="63"/>
  <c r="V11" i="63"/>
  <c r="V13" i="63" s="1"/>
  <c r="V12" i="63"/>
  <c r="V14" i="63"/>
  <c r="V16" i="63" s="1"/>
  <c r="V15" i="63"/>
  <c r="V17" i="63"/>
  <c r="V19" i="63" s="1"/>
  <c r="V18" i="63"/>
  <c r="V20" i="63"/>
  <c r="V22" i="63" s="1"/>
  <c r="V21" i="63"/>
  <c r="V23" i="63"/>
  <c r="V25" i="63" s="1"/>
  <c r="V24" i="63"/>
  <c r="V26" i="63"/>
  <c r="V28" i="63" s="1"/>
  <c r="V27" i="63"/>
  <c r="V29" i="63"/>
  <c r="V30" i="63"/>
  <c r="V32" i="63"/>
  <c r="V34" i="63" s="1"/>
  <c r="V33" i="63"/>
  <c r="V35" i="63"/>
  <c r="V36" i="63"/>
  <c r="V37" i="63"/>
  <c r="V38" i="63"/>
  <c r="V39" i="63"/>
  <c r="V41" i="63"/>
  <c r="V43" i="63" s="1"/>
  <c r="V42" i="63"/>
  <c r="V6" i="63"/>
  <c r="V5" i="63"/>
  <c r="AE5" i="34"/>
  <c r="AE6" i="34"/>
  <c r="AE7" i="34"/>
  <c r="AE8" i="34"/>
  <c r="AE10" i="34" s="1"/>
  <c r="AE9" i="34"/>
  <c r="AE11" i="34"/>
  <c r="AE12" i="34"/>
  <c r="AE13" i="34"/>
  <c r="AE14" i="34"/>
  <c r="AE15" i="34"/>
  <c r="AE16" i="34"/>
  <c r="AE17" i="34"/>
  <c r="AE19" i="34" s="1"/>
  <c r="AE18" i="34"/>
  <c r="AE20" i="34"/>
  <c r="AE21" i="34"/>
  <c r="AE22" i="34"/>
  <c r="AE23" i="34"/>
  <c r="AE24" i="34"/>
  <c r="AE25" i="34"/>
  <c r="AE26" i="34"/>
  <c r="AE27" i="34"/>
  <c r="AE28" i="34"/>
  <c r="AE29" i="34"/>
  <c r="AE30" i="34"/>
  <c r="AE31" i="34"/>
  <c r="AE32" i="34"/>
  <c r="AE34" i="34" s="1"/>
  <c r="AE33" i="34"/>
  <c r="AE35" i="34"/>
  <c r="AE36" i="34"/>
  <c r="AE37" i="34"/>
  <c r="AE38" i="34"/>
  <c r="AE39" i="34"/>
  <c r="AE40" i="34"/>
  <c r="AE41" i="34"/>
  <c r="AE43" i="34" s="1"/>
  <c r="AE42" i="34"/>
  <c r="X11" i="34"/>
  <c r="Y11" i="34"/>
  <c r="Z11" i="34"/>
  <c r="AA11" i="34"/>
  <c r="AA13" i="34" s="1"/>
  <c r="AB11" i="34"/>
  <c r="AB13" i="34" s="1"/>
  <c r="AC11" i="34"/>
  <c r="AD11" i="34"/>
  <c r="X12" i="34"/>
  <c r="X13" i="34" s="1"/>
  <c r="Y12" i="34"/>
  <c r="Z12" i="34"/>
  <c r="AA12" i="34"/>
  <c r="AB12" i="34"/>
  <c r="AC12" i="34"/>
  <c r="AD12" i="34"/>
  <c r="Y13" i="34"/>
  <c r="Z13" i="34"/>
  <c r="AC13" i="34"/>
  <c r="AD13" i="34"/>
  <c r="X14" i="34"/>
  <c r="Y14" i="34"/>
  <c r="Z14" i="34"/>
  <c r="Z16" i="34" s="1"/>
  <c r="AA14" i="34"/>
  <c r="AB14" i="34"/>
  <c r="AC14" i="34"/>
  <c r="AD14" i="34"/>
  <c r="AD16" i="34" s="1"/>
  <c r="X15" i="34"/>
  <c r="X16" i="34" s="1"/>
  <c r="Y15" i="34"/>
  <c r="Z15" i="34"/>
  <c r="AA15" i="34"/>
  <c r="AA16" i="34" s="1"/>
  <c r="AB15" i="34"/>
  <c r="AC15" i="34"/>
  <c r="AD15" i="34"/>
  <c r="Y16" i="34"/>
  <c r="AB16" i="34"/>
  <c r="AC16" i="34"/>
  <c r="X17" i="34"/>
  <c r="Y17" i="34"/>
  <c r="Y19" i="34" s="1"/>
  <c r="Z17" i="34"/>
  <c r="Z19" i="34" s="1"/>
  <c r="AA17" i="34"/>
  <c r="AB17" i="34"/>
  <c r="AC17" i="34"/>
  <c r="AC19" i="34" s="1"/>
  <c r="AD17" i="34"/>
  <c r="X18" i="34"/>
  <c r="Y18" i="34"/>
  <c r="Z18" i="34"/>
  <c r="AA18" i="34"/>
  <c r="AA19" i="34" s="1"/>
  <c r="AB18" i="34"/>
  <c r="AC18" i="34"/>
  <c r="AD18" i="34"/>
  <c r="X19" i="34"/>
  <c r="AB19" i="34"/>
  <c r="AD19" i="34"/>
  <c r="X20" i="34"/>
  <c r="X22" i="34" s="1"/>
  <c r="Y20" i="34"/>
  <c r="Z20" i="34"/>
  <c r="AA20" i="34"/>
  <c r="AB20" i="34"/>
  <c r="AB22" i="34" s="1"/>
  <c r="AC20" i="34"/>
  <c r="AC22" i="34" s="1"/>
  <c r="AD20" i="34"/>
  <c r="X21" i="34"/>
  <c r="Y21" i="34"/>
  <c r="Y22" i="34" s="1"/>
  <c r="Z21" i="34"/>
  <c r="AA21" i="34"/>
  <c r="AB21" i="34"/>
  <c r="AC21" i="34"/>
  <c r="AD21" i="34"/>
  <c r="Z22" i="34"/>
  <c r="AA22" i="34"/>
  <c r="AD22" i="34"/>
  <c r="X23" i="34"/>
  <c r="X25" i="34" s="1"/>
  <c r="Y23" i="34"/>
  <c r="Z23" i="34"/>
  <c r="AA23" i="34"/>
  <c r="AA25" i="34" s="1"/>
  <c r="AB23" i="34"/>
  <c r="AC23" i="34"/>
  <c r="AD23" i="34"/>
  <c r="X24" i="34"/>
  <c r="Y24" i="34"/>
  <c r="Y25" i="34" s="1"/>
  <c r="Z24" i="34"/>
  <c r="AA24" i="34"/>
  <c r="AB24" i="34"/>
  <c r="AB25" i="34" s="1"/>
  <c r="AC24" i="34"/>
  <c r="AD24" i="34"/>
  <c r="Z25" i="34"/>
  <c r="AC25" i="34"/>
  <c r="AD25" i="34"/>
  <c r="X26" i="34"/>
  <c r="Y26" i="34"/>
  <c r="Z26" i="34"/>
  <c r="Z28" i="34" s="1"/>
  <c r="AA26" i="34"/>
  <c r="AA28" i="34" s="1"/>
  <c r="AB26" i="34"/>
  <c r="AC26" i="34"/>
  <c r="AD26" i="34"/>
  <c r="AD28" i="34" s="1"/>
  <c r="X27" i="34"/>
  <c r="Y27" i="34"/>
  <c r="Z27" i="34"/>
  <c r="AA27" i="34"/>
  <c r="AB27" i="34"/>
  <c r="AB28" i="34" s="1"/>
  <c r="AC27" i="34"/>
  <c r="AD27" i="34"/>
  <c r="X28" i="34"/>
  <c r="Y28" i="34"/>
  <c r="AC28" i="34"/>
  <c r="X29" i="34"/>
  <c r="Y29" i="34"/>
  <c r="Y31" i="34" s="1"/>
  <c r="Z29" i="34"/>
  <c r="AA29" i="34"/>
  <c r="AB29" i="34"/>
  <c r="AC29" i="34"/>
  <c r="AC31" i="34" s="1"/>
  <c r="AD29" i="34"/>
  <c r="AD31" i="34" s="1"/>
  <c r="X30" i="34"/>
  <c r="Y30" i="34"/>
  <c r="Z30" i="34"/>
  <c r="Z31" i="34" s="1"/>
  <c r="AA30" i="34"/>
  <c r="AB30" i="34"/>
  <c r="AC30" i="34"/>
  <c r="AD30" i="34"/>
  <c r="X31" i="34"/>
  <c r="AA31" i="34"/>
  <c r="AB31" i="34"/>
  <c r="X32" i="34"/>
  <c r="X34" i="34" s="1"/>
  <c r="Y32" i="34"/>
  <c r="Y34" i="34" s="1"/>
  <c r="Z32" i="34"/>
  <c r="AA32" i="34"/>
  <c r="AB32" i="34"/>
  <c r="AB34" i="34" s="1"/>
  <c r="AC32" i="34"/>
  <c r="AD32" i="34"/>
  <c r="X33" i="34"/>
  <c r="Y33" i="34"/>
  <c r="Z33" i="34"/>
  <c r="Z34" i="34" s="1"/>
  <c r="AA33" i="34"/>
  <c r="AB33" i="34"/>
  <c r="AC33" i="34"/>
  <c r="AC34" i="34" s="1"/>
  <c r="AD33" i="34"/>
  <c r="AA34" i="34"/>
  <c r="AD34" i="34"/>
  <c r="X35" i="34"/>
  <c r="Y35" i="34"/>
  <c r="Z35" i="34"/>
  <c r="AA35" i="34"/>
  <c r="AA37" i="34" s="1"/>
  <c r="AB35" i="34"/>
  <c r="AB37" i="34" s="1"/>
  <c r="AC35" i="34"/>
  <c r="AD35" i="34"/>
  <c r="X36" i="34"/>
  <c r="X37" i="34" s="1"/>
  <c r="Y36" i="34"/>
  <c r="Z36" i="34"/>
  <c r="AA36" i="34"/>
  <c r="AB36" i="34"/>
  <c r="AC36" i="34"/>
  <c r="AC37" i="34" s="1"/>
  <c r="AD36" i="34"/>
  <c r="Y37" i="34"/>
  <c r="Z37" i="34"/>
  <c r="AD37" i="34"/>
  <c r="X38" i="34"/>
  <c r="Y38" i="34"/>
  <c r="Z38" i="34"/>
  <c r="Z40" i="34" s="1"/>
  <c r="AA38" i="34"/>
  <c r="AB38" i="34"/>
  <c r="AC38" i="34"/>
  <c r="AD38" i="34"/>
  <c r="AD40" i="34" s="1"/>
  <c r="X39" i="34"/>
  <c r="X40" i="34" s="1"/>
  <c r="Y39" i="34"/>
  <c r="Z39" i="34"/>
  <c r="AA39" i="34"/>
  <c r="AA40" i="34" s="1"/>
  <c r="AB39" i="34"/>
  <c r="AC39" i="34"/>
  <c r="AD39" i="34"/>
  <c r="Y40" i="34"/>
  <c r="AB40" i="34"/>
  <c r="AC40" i="34"/>
  <c r="X41" i="34"/>
  <c r="Y41" i="34"/>
  <c r="Y43" i="34" s="1"/>
  <c r="Z41" i="34"/>
  <c r="Z43" i="34" s="1"/>
  <c r="AA41" i="34"/>
  <c r="AB41" i="34"/>
  <c r="AC41" i="34"/>
  <c r="AC43" i="34" s="1"/>
  <c r="AD41" i="34"/>
  <c r="X42" i="34"/>
  <c r="Y42" i="34"/>
  <c r="Z42" i="34"/>
  <c r="AA42" i="34"/>
  <c r="AA43" i="34" s="1"/>
  <c r="AB42" i="34"/>
  <c r="AC42" i="34"/>
  <c r="AD42" i="34"/>
  <c r="AD43" i="34" s="1"/>
  <c r="X43" i="34"/>
  <c r="AB43" i="34"/>
  <c r="AC10" i="34"/>
  <c r="Z10" i="34"/>
  <c r="AD9" i="34"/>
  <c r="AC9" i="34"/>
  <c r="AB9" i="34"/>
  <c r="AA9" i="34"/>
  <c r="Z9" i="34"/>
  <c r="Y9" i="34"/>
  <c r="X9" i="34"/>
  <c r="AD8" i="34"/>
  <c r="AD10" i="34" s="1"/>
  <c r="AC8" i="34"/>
  <c r="AB8" i="34"/>
  <c r="AB10" i="34" s="1"/>
  <c r="AA8" i="34"/>
  <c r="AA10" i="34" s="1"/>
  <c r="Z8" i="34"/>
  <c r="Y8" i="34"/>
  <c r="Y10" i="34" s="1"/>
  <c r="X8" i="34"/>
  <c r="X10" i="34" s="1"/>
  <c r="Y7" i="34"/>
  <c r="Z7" i="34"/>
  <c r="AA7" i="34"/>
  <c r="AB7" i="34"/>
  <c r="AC7" i="34"/>
  <c r="AD7" i="34"/>
  <c r="X7" i="34"/>
  <c r="Y6" i="34"/>
  <c r="Z6" i="34"/>
  <c r="AA6" i="34"/>
  <c r="AB6" i="34"/>
  <c r="AC6" i="34"/>
  <c r="AD6" i="34"/>
  <c r="X6" i="34"/>
  <c r="Y5" i="34"/>
  <c r="Z5" i="34"/>
  <c r="AA5" i="34"/>
  <c r="AB5" i="34"/>
  <c r="AC5" i="34"/>
  <c r="AD5" i="34"/>
  <c r="X5" i="34"/>
  <c r="R14" i="33" l="1"/>
  <c r="C27" i="66"/>
  <c r="E30" i="66"/>
  <c r="D30" i="66"/>
  <c r="G24" i="66"/>
  <c r="E21" i="66"/>
  <c r="J36" i="66"/>
  <c r="C12" i="66"/>
  <c r="E42" i="66"/>
  <c r="I30" i="66"/>
  <c r="F18" i="66"/>
  <c r="F15" i="66"/>
  <c r="E15" i="66"/>
  <c r="H30" i="66"/>
  <c r="E24" i="66"/>
  <c r="D15" i="66"/>
  <c r="C21" i="66"/>
  <c r="D24" i="66"/>
  <c r="H36" i="66"/>
  <c r="G33" i="66"/>
  <c r="G36" i="66"/>
  <c r="F33" i="66"/>
  <c r="J24" i="66"/>
  <c r="J21" i="66"/>
  <c r="H42" i="66"/>
  <c r="C15" i="66"/>
  <c r="E39" i="66"/>
  <c r="J27" i="66"/>
  <c r="I27" i="66"/>
  <c r="E12" i="66"/>
  <c r="F42" i="66"/>
  <c r="H27" i="66"/>
  <c r="G18" i="66"/>
  <c r="D12" i="66"/>
  <c r="I33" i="66"/>
  <c r="C33" i="66"/>
  <c r="G42" i="66"/>
  <c r="I36" i="66"/>
  <c r="J30" i="66"/>
  <c r="D27" i="66"/>
  <c r="I24" i="66"/>
  <c r="E18" i="66"/>
  <c r="J6" i="66"/>
  <c r="C30" i="66"/>
  <c r="C39" i="66"/>
  <c r="C9" i="66"/>
  <c r="F39" i="66"/>
  <c r="D18" i="66"/>
  <c r="H15" i="66"/>
  <c r="F12" i="66"/>
  <c r="C18" i="66"/>
  <c r="J42" i="66"/>
  <c r="I39" i="66"/>
  <c r="D39" i="66"/>
  <c r="E33" i="66"/>
  <c r="F27" i="66"/>
  <c r="H21" i="66"/>
  <c r="J15" i="66"/>
  <c r="J9" i="66"/>
  <c r="D9" i="66"/>
  <c r="D33" i="66"/>
  <c r="F24" i="66"/>
  <c r="J12" i="66"/>
  <c r="H33" i="66"/>
  <c r="I42" i="66"/>
  <c r="D36" i="66"/>
  <c r="V31" i="63"/>
  <c r="V40" i="63"/>
  <c r="X43" i="63"/>
  <c r="X37" i="63"/>
  <c r="AB31" i="63"/>
  <c r="X13" i="63"/>
  <c r="AA43" i="63"/>
  <c r="Y28" i="63"/>
  <c r="W28" i="63"/>
  <c r="Y16" i="63"/>
  <c r="W43" i="63"/>
  <c r="Z40" i="63"/>
  <c r="X40" i="63"/>
  <c r="Z34" i="63"/>
  <c r="AB25" i="63"/>
  <c r="Z25" i="63"/>
  <c r="W40" i="63"/>
  <c r="Y34" i="63"/>
  <c r="AA25" i="63"/>
  <c r="Y25" i="63"/>
  <c r="W25" i="63"/>
  <c r="V7" i="6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Yimeng Yin</author>
  </authors>
  <commentList>
    <comment ref="Z10" authorId="0" shapeId="0" xr:uid="{3C70A365-33A7-428F-8E72-F25BCF2597A8}">
      <text>
        <r>
          <rPr>
            <b/>
            <sz val="9"/>
            <color indexed="81"/>
            <rFont val="Tahoma"/>
            <family val="2"/>
          </rPr>
          <t>Yimeng Yin:</t>
        </r>
        <r>
          <rPr>
            <sz val="9"/>
            <color indexed="81"/>
            <rFont val="Tahoma"/>
            <family val="2"/>
          </rPr>
          <t xml:space="preserve">
Does not match the number on page I-2
</t>
        </r>
      </text>
    </comment>
  </commentList>
</comments>
</file>

<file path=xl/sharedStrings.xml><?xml version="1.0" encoding="utf-8"?>
<sst xmlns="http://schemas.openxmlformats.org/spreadsheetml/2006/main" count="2321" uniqueCount="562">
  <si>
    <t>TOC</t>
  </si>
  <si>
    <t>Urban Institute benefits database</t>
  </si>
  <si>
    <t>http://apps.urban.org/features/SLEPP/data.html</t>
  </si>
  <si>
    <t>ppd quick facts</t>
  </si>
  <si>
    <t>http://publicplansdata.org/quick-facts/by-pension-plan</t>
  </si>
  <si>
    <t>ppd browse</t>
  </si>
  <si>
    <t>http://publicplansdata.org/public-plans-database/browse-data/</t>
  </si>
  <si>
    <t>ppd reports</t>
  </si>
  <si>
    <t>http://publicplansdata.org/reports/</t>
  </si>
  <si>
    <t>ppd documentation</t>
  </si>
  <si>
    <t>http://publicplansdata.org/public-plans-database/documentation/</t>
  </si>
  <si>
    <t>ppd downloads</t>
  </si>
  <si>
    <t>http://publicplansdata.org/public-plans-database/download-full-data-set/</t>
  </si>
  <si>
    <t>ppd codebook</t>
  </si>
  <si>
    <t>http://publicplansdata.org/wp-content/uploads/2015/04/Variable-List1.xlsx</t>
  </si>
  <si>
    <t>AL_active</t>
  </si>
  <si>
    <t>AL_retired</t>
  </si>
  <si>
    <t>PVB_active</t>
  </si>
  <si>
    <t>PVB_retired</t>
  </si>
  <si>
    <t>varname</t>
  </si>
  <si>
    <t>description</t>
  </si>
  <si>
    <t>Actuarial liability of actives</t>
  </si>
  <si>
    <t>Actuarial liability of retireds</t>
  </si>
  <si>
    <t>targets</t>
  </si>
  <si>
    <t>category</t>
  </si>
  <si>
    <t>Present value of benefits of actives</t>
  </si>
  <si>
    <t>Present value of benefits of retireds</t>
  </si>
  <si>
    <t>prod_growth</t>
  </si>
  <si>
    <t>productivity growth assumption</t>
  </si>
  <si>
    <t>Sheet #</t>
  </si>
  <si>
    <t>Table of Contents</t>
  </si>
  <si>
    <t>1</t>
  </si>
  <si>
    <t>2</t>
  </si>
  <si>
    <t>3</t>
  </si>
  <si>
    <t>4</t>
  </si>
  <si>
    <t>startcell</t>
  </si>
  <si>
    <t>B7</t>
  </si>
  <si>
    <t>endcell</t>
  </si>
  <si>
    <t>type</t>
  </si>
  <si>
    <t>age.cell</t>
  </si>
  <si>
    <t>agegrp</t>
  </si>
  <si>
    <t>yosgrp</t>
  </si>
  <si>
    <t>nactives</t>
  </si>
  <si>
    <t>salary</t>
  </si>
  <si>
    <t>nretirees</t>
  </si>
  <si>
    <t>benefit</t>
  </si>
  <si>
    <t>50-54</t>
  </si>
  <si>
    <t>55-59</t>
  </si>
  <si>
    <t>60-64</t>
  </si>
  <si>
    <t>65-69</t>
  </si>
  <si>
    <t>70-74</t>
  </si>
  <si>
    <t>75-79</t>
  </si>
  <si>
    <t>grate</t>
  </si>
  <si>
    <t>erc_rule</t>
  </si>
  <si>
    <t>value</t>
  </si>
  <si>
    <t>inflation</t>
  </si>
  <si>
    <t>SummaryAssumptions</t>
  </si>
  <si>
    <t>ActivesSched</t>
  </si>
  <si>
    <t>5</t>
  </si>
  <si>
    <t>RetireesSched</t>
  </si>
  <si>
    <t>6</t>
  </si>
  <si>
    <t>SalaryGrowthSched</t>
  </si>
  <si>
    <t>7</t>
  </si>
  <si>
    <t>8</t>
  </si>
  <si>
    <t>9</t>
  </si>
  <si>
    <t>10</t>
  </si>
  <si>
    <t>11</t>
  </si>
  <si>
    <t>sourcedoc</t>
  </si>
  <si>
    <t>sourcepage</t>
  </si>
  <si>
    <t>electronic page 5 would be e5, numbered page 5 would be n5</t>
  </si>
  <si>
    <t>year or date</t>
  </si>
  <si>
    <t>comments</t>
  </si>
  <si>
    <t>units</t>
  </si>
  <si>
    <t>payroll</t>
  </si>
  <si>
    <t>inflation assumption</t>
  </si>
  <si>
    <t>payroll growth assumption</t>
  </si>
  <si>
    <t>total payroll</t>
  </si>
  <si>
    <t>funding</t>
  </si>
  <si>
    <t>singleValues</t>
  </si>
  <si>
    <t>singleValuesScreenshots</t>
  </si>
  <si>
    <t>AL_total</t>
  </si>
  <si>
    <t>Schedules</t>
  </si>
  <si>
    <t>average salary of actives: age x yos</t>
  </si>
  <si>
    <t>The two schedules above may be presented in a single table, or can be 2 separate tables.</t>
  </si>
  <si>
    <t>We should follow the approach used by the plan.</t>
  </si>
  <si>
    <t>There is a template for either approach</t>
  </si>
  <si>
    <t># of retirees by age</t>
  </si>
  <si>
    <t>average benefit by age</t>
  </si>
  <si>
    <t>salary growth rates -- can be:</t>
  </si>
  <si>
    <t>vector of rates by age, or</t>
  </si>
  <si>
    <t>vector of rates by yos, or</t>
  </si>
  <si>
    <t>matrix of rates, age x yos</t>
  </si>
  <si>
    <t>separation rates by age</t>
  </si>
  <si>
    <t>retirement rates by age</t>
  </si>
  <si>
    <t>They may be presented in a single table or, more likely, in 2 tables</t>
  </si>
  <si>
    <t>disability rates by age - to help us understand difference in disability between safety plans and other plan types</t>
  </si>
  <si>
    <t>description of mortality table used: active and retirees (maybe just a screenshot of the section decscribing morality tabel) (eg.(1)RP2014 adjusted by improvement scale MP2015; (2)RP2000 adjusted by moving 2 years forward, (3) Plan's own mortality table)</t>
  </si>
  <si>
    <t>Issues</t>
  </si>
  <si>
    <t>be sure to get CURRENT assumptions, NOT proposed assumptions</t>
  </si>
  <si>
    <t>be sure to get ALL tiers aveage, or largest tier, NOT an individual tier</t>
  </si>
  <si>
    <t>Actuarial liability, total</t>
  </si>
  <si>
    <t>employer contribution "rule"</t>
  </si>
  <si>
    <t>DisbRatesByAgeSched</t>
  </si>
  <si>
    <t>MortalityInfo</t>
  </si>
  <si>
    <t>PVFNC_active</t>
  </si>
  <si>
    <t>Present value of future normal cost, actives</t>
  </si>
  <si>
    <t>assume</t>
  </si>
  <si>
    <t>payroll_growth</t>
  </si>
  <si>
    <t>Age</t>
  </si>
  <si>
    <t>Under 5</t>
  </si>
  <si>
    <t>10 to 15</t>
  </si>
  <si>
    <t>15 to 20</t>
  </si>
  <si>
    <t>20 to 25</t>
  </si>
  <si>
    <t>25 to 30</t>
  </si>
  <si>
    <t>30 to 35</t>
  </si>
  <si>
    <t>35 to 40</t>
  </si>
  <si>
    <t>40 to 45</t>
  </si>
  <si>
    <t>45 to 50</t>
  </si>
  <si>
    <t>50 &amp; Up</t>
  </si>
  <si>
    <t>Under 20</t>
  </si>
  <si>
    <t>20 to 24</t>
  </si>
  <si>
    <t>25 to 29</t>
  </si>
  <si>
    <t>30 to 34</t>
  </si>
  <si>
    <t>35 to 39</t>
  </si>
  <si>
    <t>40 to 44</t>
  </si>
  <si>
    <t>45 to 49</t>
  </si>
  <si>
    <t>50 to 54</t>
  </si>
  <si>
    <t>55 to 59</t>
  </si>
  <si>
    <t>60 to 64</t>
  </si>
  <si>
    <t>65 &amp; Up</t>
  </si>
  <si>
    <t>Years of service</t>
  </si>
  <si>
    <t>Steps</t>
  </si>
  <si>
    <t>Large General plans</t>
  </si>
  <si>
    <t>ppd_id</t>
  </si>
  <si>
    <t>file_prefix</t>
  </si>
  <si>
    <t>PlanName</t>
  </si>
  <si>
    <t>9_California_PERF</t>
  </si>
  <si>
    <t>California PERF</t>
  </si>
  <si>
    <t>83_NY_State_&amp;_Local_ERS</t>
  </si>
  <si>
    <t>NY State &amp; Local ERS</t>
  </si>
  <si>
    <t>26_Florida_RS</t>
  </si>
  <si>
    <t>Florida RS</t>
  </si>
  <si>
    <t>125_Wisconsin_Retirement_System</t>
  </si>
  <si>
    <t>Wisconsin Retirement System</t>
  </si>
  <si>
    <t>85_Ohio_PERS</t>
  </si>
  <si>
    <t>Ohio PERS</t>
  </si>
  <si>
    <t>115_Virginia_Retirement_System</t>
  </si>
  <si>
    <t>Virginia Retirement System</t>
  </si>
  <si>
    <t>80_North_Carolina_Teachers_and_State_Employees</t>
  </si>
  <si>
    <t>North Carolina Teachers and State Employees</t>
  </si>
  <si>
    <t>91_Oregon_PERS</t>
  </si>
  <si>
    <t>Oregon PERS</t>
  </si>
  <si>
    <t>76_New_York_City_ERS</t>
  </si>
  <si>
    <t>New York City ERS</t>
  </si>
  <si>
    <t>43_LA_County_ERS</t>
  </si>
  <si>
    <t>LA County ERS</t>
  </si>
  <si>
    <t>32_Illinois_Municipal</t>
  </si>
  <si>
    <t>Illinois Municipal</t>
  </si>
  <si>
    <t>6_Arizona_SRS</t>
  </si>
  <si>
    <t>Arizona SRS</t>
  </si>
  <si>
    <t>119_Washington_PERS_2_3</t>
  </si>
  <si>
    <t>Washington PERS 2/3</t>
  </si>
  <si>
    <t>38_Iowa_PERS</t>
  </si>
  <si>
    <t>Iowa PERS</t>
  </si>
  <si>
    <t>69_Nevada_Regular_Employees</t>
  </si>
  <si>
    <t>Nevada Regular Employees</t>
  </si>
  <si>
    <t>Large Teacher plans</t>
  </si>
  <si>
    <t>10_California_Teachers</t>
  </si>
  <si>
    <t>California Teachers</t>
  </si>
  <si>
    <t>108_Texas_Teachers</t>
  </si>
  <si>
    <t>Texas Teachers</t>
  </si>
  <si>
    <t>78_New_York_State_Teachers</t>
  </si>
  <si>
    <t>New York State Teachers</t>
  </si>
  <si>
    <t>88_Ohio_Teachers</t>
  </si>
  <si>
    <t>Ohio Teachers</t>
  </si>
  <si>
    <t>28_Georgia_Teachers</t>
  </si>
  <si>
    <t>Georgia Teachers</t>
  </si>
  <si>
    <t>111_University_of_California</t>
  </si>
  <si>
    <t>University of California</t>
  </si>
  <si>
    <t>92_Pennsylvania_School_Employees</t>
  </si>
  <si>
    <t>Pennsylvania School Employees</t>
  </si>
  <si>
    <t>34_Illinois_Teachers</t>
  </si>
  <si>
    <t>Illinois Teachers</t>
  </si>
  <si>
    <t>77_New_York_City_Teachers</t>
  </si>
  <si>
    <t>New York City Teachers</t>
  </si>
  <si>
    <t>53_Michigan_Public_Schools</t>
  </si>
  <si>
    <t>Michigan Public Schools</t>
  </si>
  <si>
    <t>64_Missouri_Teachers</t>
  </si>
  <si>
    <t>Missouri Teachers</t>
  </si>
  <si>
    <t>49_Maryland_Teachers</t>
  </si>
  <si>
    <t>Maryland Teachers</t>
  </si>
  <si>
    <t>51_Massachusetts_Teachers</t>
  </si>
  <si>
    <t>Massachusetts Teachers</t>
  </si>
  <si>
    <t>2_Alabama_Teachers</t>
  </si>
  <si>
    <t>Alabama Teachers</t>
  </si>
  <si>
    <t>73_New_Jersey_Teachers</t>
  </si>
  <si>
    <t>New Jersey Teachers</t>
  </si>
  <si>
    <t>Large Safety plans</t>
  </si>
  <si>
    <t>150_New_York_City_Police</t>
  </si>
  <si>
    <t>New York City Police</t>
  </si>
  <si>
    <t>84_NY_State_&amp;_Local_Police_&amp;_Fire</t>
  </si>
  <si>
    <t>NY State &amp; Local Police &amp; Fire</t>
  </si>
  <si>
    <t>72_New_Jersey_Police_&amp;_Fire</t>
  </si>
  <si>
    <t>New Jersey Police &amp; Fire</t>
  </si>
  <si>
    <t>140_Los_Angeles_Fire_and_Police</t>
  </si>
  <si>
    <t>Los Angeles Fire and Police</t>
  </si>
  <si>
    <t>86_Ohio_Police_&amp;_Fire</t>
  </si>
  <si>
    <t>Ohio Police &amp; Fire</t>
  </si>
  <si>
    <t>149_New_York_City_Fire</t>
  </si>
  <si>
    <t>New York City Fire</t>
  </si>
  <si>
    <t>117_Washington_LEOFF_Plan_2</t>
  </si>
  <si>
    <t>Washington LEOFF Plan 2</t>
  </si>
  <si>
    <t>68_Nevada_Police_Officer_and_Firefighter</t>
  </si>
  <si>
    <t>Nevada Police Officer and Firefighter</t>
  </si>
  <si>
    <t>133_Minnesota_Police_and_Fire_Retirement_Fund</t>
  </si>
  <si>
    <t>Minnesota Police and Fire Retirement Fund</t>
  </si>
  <si>
    <t>5_Arizona_Public_Safety_Personnel</t>
  </si>
  <si>
    <t>Arizona Public Safety Personnel</t>
  </si>
  <si>
    <t>19_DC_Police_&amp;_Fire</t>
  </si>
  <si>
    <t>DC Police &amp; Fire</t>
  </si>
  <si>
    <t>99_South_Carolina_Police</t>
  </si>
  <si>
    <t>South Carolina Police</t>
  </si>
  <si>
    <t>30_Houston_Firefighters</t>
  </si>
  <si>
    <t>Houston Firefighters</t>
  </si>
  <si>
    <t>135_Utah_Public_Safety</t>
  </si>
  <si>
    <t>Utah Public Safety</t>
  </si>
  <si>
    <t>146_Chicago_Police</t>
  </si>
  <si>
    <t>Chicago Police</t>
  </si>
  <si>
    <t>Open the latest CAFR (Comprehensive Annual Financial Report) pdf</t>
  </si>
  <si>
    <t>Open the latest AV (actuarial valuation) pdf</t>
  </si>
  <si>
    <t>Open the xlsx for the latest AV</t>
  </si>
  <si>
    <t>Carefully review the AV, look for relevant items based on TOC, browsing, and searching</t>
  </si>
  <si>
    <t>Examine the CAFR if the AV is not providing needed info</t>
  </si>
  <si>
    <t>Post information to the plan xlsx</t>
  </si>
  <si>
    <t>Create and keep open an Excel file for the plan based on plan template and save with the proper plan id</t>
  </si>
  <si>
    <t>StepsAndLinks</t>
  </si>
  <si>
    <t>PlanNames</t>
  </si>
  <si>
    <t>Actives_raw</t>
  </si>
  <si>
    <t>Retirees_raw</t>
  </si>
  <si>
    <t>12</t>
  </si>
  <si>
    <t>SalaryGrowth_raw</t>
  </si>
  <si>
    <t>13</t>
  </si>
  <si>
    <t>14</t>
  </si>
  <si>
    <t>15</t>
  </si>
  <si>
    <t>16</t>
  </si>
  <si>
    <t>Tips</t>
  </si>
  <si>
    <t>we want assumptions from the AV used for funding purposes, rather than assumptions for GASB purposes (occasionally, but not often, they are different)</t>
  </si>
  <si>
    <t># of actives: age x yos (years of service)</t>
  </si>
  <si>
    <t>my group</t>
  </si>
  <si>
    <t xml:space="preserve"> 0-4</t>
  </si>
  <si>
    <t>5 to 10</t>
  </si>
  <si>
    <t xml:space="preserve"> 5-9</t>
  </si>
  <si>
    <t xml:space="preserve"> 10-14</t>
  </si>
  <si>
    <t xml:space="preserve"> 15-19</t>
  </si>
  <si>
    <t xml:space="preserve"> 20-24</t>
  </si>
  <si>
    <t xml:space="preserve"> 25-39</t>
  </si>
  <si>
    <t xml:space="preserve"> 30-34</t>
  </si>
  <si>
    <t xml:space="preserve"> 35-39</t>
  </si>
  <si>
    <t xml:space="preserve"> 40-44</t>
  </si>
  <si>
    <t xml:space="preserve"> 45-49</t>
  </si>
  <si>
    <t xml:space="preserve"> 50+</t>
  </si>
  <si>
    <t xml:space="preserve"> 17-19</t>
  </si>
  <si>
    <t>25-29</t>
  </si>
  <si>
    <t>30-34</t>
  </si>
  <si>
    <t>35-39</t>
  </si>
  <si>
    <t>40-44</t>
  </si>
  <si>
    <t>45-49</t>
  </si>
  <si>
    <t>20-24</t>
  </si>
  <si>
    <t>location of word "type"</t>
  </si>
  <si>
    <t>location of lower-right number in table, an actual cell, NOT a total row/column</t>
  </si>
  <si>
    <t>B9</t>
  </si>
  <si>
    <t>cell with "agegrp"</t>
  </si>
  <si>
    <t>lower right data cell</t>
  </si>
  <si>
    <t>status</t>
  </si>
  <si>
    <t>RetirementRatesSched</t>
  </si>
  <si>
    <t>17</t>
  </si>
  <si>
    <t>RetirementRates_raw</t>
  </si>
  <si>
    <t>18</t>
  </si>
  <si>
    <t>19</t>
  </si>
  <si>
    <t>20</t>
  </si>
  <si>
    <t>retrate</t>
  </si>
  <si>
    <t>lower rightmost data cell</t>
  </si>
  <si>
    <t>cell that has "yosgrp" or "agegrp"</t>
  </si>
  <si>
    <t>Single value</t>
  </si>
  <si>
    <t>group</t>
  </si>
  <si>
    <t>TermRatesSched</t>
  </si>
  <si>
    <t>TermRates_raw</t>
  </si>
  <si>
    <t>NOTE: age and yos ranges below are just averages. Should use whatever the plan uses. Can be ordered with nactives in one block and salary in another (as below), or interleaved, depending on what the plan has</t>
  </si>
  <si>
    <t>termrate</t>
  </si>
  <si>
    <t>Screenshots of assumptions about mortality tables</t>
  </si>
  <si>
    <t>We want to know table and scaling used</t>
  </si>
  <si>
    <t>disbrate</t>
  </si>
  <si>
    <t>DisbRatesByAge_raw</t>
  </si>
  <si>
    <t>retiree_age</t>
  </si>
  <si>
    <t>average age of all retirees</t>
  </si>
  <si>
    <t>schedule</t>
  </si>
  <si>
    <t>RetRatesType</t>
  </si>
  <si>
    <t>TermRatesType</t>
  </si>
  <si>
    <t>LowYOS</t>
  </si>
  <si>
    <t>DisbRatesType</t>
  </si>
  <si>
    <t>RetRates_LowYOSmax</t>
  </si>
  <si>
    <t>TermRates_LowYOSmax</t>
  </si>
  <si>
    <t>DisbRatesType_LowYOSmax</t>
  </si>
  <si>
    <t>SalaryGrwothType_LowYOSmax</t>
  </si>
  <si>
    <t>Max yos in the "XX_LowYOS" schedule</t>
  </si>
  <si>
    <t>defualt is -1, which means the "LowYOS" format is not used.</t>
  </si>
  <si>
    <t>Format of the schedule</t>
  </si>
  <si>
    <t>One of "SingleCol", "LowYOS", "Matrix"</t>
  </si>
  <si>
    <t>SalarySched_byAgeGrp</t>
  </si>
  <si>
    <t>E18</t>
  </si>
  <si>
    <t>17-19</t>
  </si>
  <si>
    <t>Note</t>
  </si>
  <si>
    <t>For age groups that only contain a single age,  set "agegrp" the same as "age.cell"</t>
  </si>
  <si>
    <t>Note:</t>
  </si>
  <si>
    <t>"benefit" should be annual benefits.</t>
  </si>
  <si>
    <t>yos</t>
  </si>
  <si>
    <t>Use whatever yos groupings or age groupings the plan has; yos grouping starts with 0</t>
  </si>
  <si>
    <t>age</t>
  </si>
  <si>
    <t>termrate.lowYOS</t>
  </si>
  <si>
    <t>Note: yos starts with 0</t>
  </si>
  <si>
    <t>Note: yos starts with 0; max value in the column "yos" should be used for the variable "TermRates_LowYOSmax" in tab "SingleValues"</t>
  </si>
  <si>
    <t>FRS text-&gt;</t>
  </si>
  <si>
    <t>termates</t>
  </si>
  <si>
    <t>Q20</t>
  </si>
  <si>
    <t>D8</t>
  </si>
  <si>
    <t>yos groups</t>
  </si>
  <si>
    <t>retrates</t>
  </si>
  <si>
    <t>cell with "type" in it</t>
  </si>
  <si>
    <t>disbrate.LowYOS</t>
  </si>
  <si>
    <t>retrate.LowYOS</t>
  </si>
  <si>
    <t>cell with "age" in it</t>
  </si>
  <si>
    <t>C17</t>
  </si>
  <si>
    <t>Note: yos starts with 0; max value in the column "yos" should be used for the variable "RetRates_LowYOSmax" in tab "SingleValues"</t>
  </si>
  <si>
    <t>cell with "yos" in it</t>
  </si>
  <si>
    <t>cell that has "type"</t>
  </si>
  <si>
    <t>Source of AV: http://www.orsc.org/reports/search?7&amp;pageSize=10&amp;start=1&amp;sort=NewToOld&amp;reportType=2&amp;isPublished=true&amp;pensionSystem=1</t>
  </si>
  <si>
    <t>Dec 31 2015</t>
  </si>
  <si>
    <t>AV2015</t>
  </si>
  <si>
    <t>nI-2</t>
  </si>
  <si>
    <t>nX-1</t>
  </si>
  <si>
    <t>y</t>
  </si>
  <si>
    <t>called "price inflation"</t>
  </si>
  <si>
    <t>calculated: wage inflation (3.75%, including prod growth) - price inflation (3%)</t>
  </si>
  <si>
    <r>
      <rPr>
        <b/>
        <sz val="8"/>
        <rFont val="Times New Roman"/>
        <family val="1"/>
      </rPr>
      <t>Attained Ages</t>
    </r>
  </si>
  <si>
    <r>
      <rPr>
        <b/>
        <sz val="8"/>
        <rFont val="Times New Roman"/>
        <family val="1"/>
      </rPr>
      <t>Years of Service To Valuation Date</t>
    </r>
  </si>
  <si>
    <r>
      <rPr>
        <b/>
        <sz val="8"/>
        <rFont val="Times New Roman"/>
        <family val="1"/>
      </rPr>
      <t>Total</t>
    </r>
  </si>
  <si>
    <r>
      <rPr>
        <b/>
        <sz val="8"/>
        <rFont val="Times New Roman"/>
        <family val="1"/>
      </rPr>
      <t>0-4</t>
    </r>
  </si>
  <si>
    <r>
      <rPr>
        <b/>
        <sz val="8"/>
        <rFont val="Times New Roman"/>
        <family val="1"/>
      </rPr>
      <t>5-9</t>
    </r>
  </si>
  <si>
    <r>
      <rPr>
        <b/>
        <sz val="8"/>
        <rFont val="Times New Roman"/>
        <family val="1"/>
      </rPr>
      <t>10-14</t>
    </r>
  </si>
  <si>
    <r>
      <rPr>
        <b/>
        <sz val="8"/>
        <rFont val="Times New Roman"/>
        <family val="1"/>
      </rPr>
      <t>15-19</t>
    </r>
  </si>
  <si>
    <r>
      <rPr>
        <b/>
        <sz val="8"/>
        <rFont val="Times New Roman"/>
        <family val="1"/>
      </rPr>
      <t>20-24</t>
    </r>
  </si>
  <si>
    <r>
      <rPr>
        <b/>
        <sz val="8"/>
        <rFont val="Times New Roman"/>
        <family val="1"/>
      </rPr>
      <t>25-29</t>
    </r>
  </si>
  <si>
    <r>
      <rPr>
        <b/>
        <sz val="8"/>
        <rFont val="Times New Roman"/>
        <family val="1"/>
      </rPr>
      <t>30+</t>
    </r>
  </si>
  <si>
    <r>
      <rPr>
        <sz val="8"/>
        <rFont val="Times New Roman"/>
        <family val="1"/>
      </rPr>
      <t>15-19</t>
    </r>
  </si>
  <si>
    <r>
      <rPr>
        <sz val="8"/>
        <rFont val="Times New Roman"/>
        <family val="1"/>
      </rPr>
      <t>Tot. Pay</t>
    </r>
  </si>
  <si>
    <r>
      <rPr>
        <sz val="8"/>
        <rFont val="Times New Roman"/>
        <family val="1"/>
      </rPr>
      <t>Avg. Pay</t>
    </r>
  </si>
  <si>
    <r>
      <rPr>
        <sz val="8"/>
        <rFont val="Times New Roman"/>
        <family val="1"/>
      </rPr>
      <t>20-24</t>
    </r>
  </si>
  <si>
    <r>
      <rPr>
        <sz val="8"/>
        <rFont val="Times New Roman"/>
        <family val="1"/>
      </rPr>
      <t>25-29</t>
    </r>
  </si>
  <si>
    <r>
      <rPr>
        <sz val="8"/>
        <rFont val="Times New Roman"/>
        <family val="1"/>
      </rPr>
      <t>30-34</t>
    </r>
  </si>
  <si>
    <r>
      <rPr>
        <sz val="8"/>
        <rFont val="Times New Roman"/>
        <family val="1"/>
      </rPr>
      <t>35-39</t>
    </r>
  </si>
  <si>
    <r>
      <rPr>
        <sz val="8"/>
        <rFont val="Times New Roman"/>
        <family val="1"/>
      </rPr>
      <t>40-44</t>
    </r>
  </si>
  <si>
    <r>
      <rPr>
        <sz val="8"/>
        <rFont val="Times New Roman"/>
        <family val="1"/>
      </rPr>
      <t>45-49</t>
    </r>
  </si>
  <si>
    <r>
      <rPr>
        <sz val="8"/>
        <rFont val="Times New Roman"/>
        <family val="1"/>
      </rPr>
      <t>50-54</t>
    </r>
  </si>
  <si>
    <r>
      <rPr>
        <sz val="8"/>
        <rFont val="Times New Roman"/>
        <family val="1"/>
      </rPr>
      <t>55-59</t>
    </r>
  </si>
  <si>
    <r>
      <rPr>
        <sz val="8"/>
        <rFont val="Times New Roman"/>
        <family val="1"/>
      </rPr>
      <t>60-64</t>
    </r>
  </si>
  <si>
    <r>
      <rPr>
        <sz val="8"/>
        <rFont val="Times New Roman"/>
        <family val="1"/>
      </rPr>
      <t>65-69</t>
    </r>
  </si>
  <si>
    <r>
      <rPr>
        <sz val="8"/>
        <rFont val="Times New Roman"/>
        <family val="1"/>
      </rPr>
      <t>70 &amp; Over</t>
    </r>
  </si>
  <si>
    <r>
      <rPr>
        <b/>
        <sz val="8"/>
        <rFont val="Times New Roman"/>
        <family val="1"/>
      </rPr>
      <t>Totals</t>
    </r>
  </si>
  <si>
    <r>
      <rPr>
        <b/>
        <sz val="8"/>
        <rFont val="Times New Roman"/>
        <family val="1"/>
      </rPr>
      <t>Tot. Pay</t>
    </r>
  </si>
  <si>
    <r>
      <rPr>
        <b/>
        <sz val="8"/>
        <rFont val="Times New Roman"/>
        <family val="1"/>
      </rPr>
      <t>Avg. Pay</t>
    </r>
  </si>
  <si>
    <r>
      <rPr>
        <sz val="9"/>
        <rFont val="Times New Roman"/>
        <family val="1"/>
      </rPr>
      <t>15-19</t>
    </r>
  </si>
  <si>
    <r>
      <rPr>
        <sz val="9"/>
        <rFont val="Times New Roman"/>
        <family val="1"/>
      </rPr>
      <t>Tot. Pay</t>
    </r>
  </si>
  <si>
    <r>
      <rPr>
        <sz val="9"/>
        <rFont val="Times New Roman"/>
        <family val="1"/>
      </rPr>
      <t>Avg. Pay</t>
    </r>
  </si>
  <si>
    <r>
      <rPr>
        <sz val="9"/>
        <rFont val="Times New Roman"/>
        <family val="1"/>
      </rPr>
      <t>20-24</t>
    </r>
  </si>
  <si>
    <r>
      <rPr>
        <sz val="9"/>
        <rFont val="Times New Roman"/>
        <family val="1"/>
      </rPr>
      <t>25-29</t>
    </r>
  </si>
  <si>
    <r>
      <rPr>
        <sz val="9"/>
        <rFont val="Times New Roman"/>
        <family val="1"/>
      </rPr>
      <t>30-34</t>
    </r>
  </si>
  <si>
    <r>
      <rPr>
        <sz val="9"/>
        <rFont val="Times New Roman"/>
        <family val="1"/>
      </rPr>
      <t>35-39</t>
    </r>
  </si>
  <si>
    <r>
      <rPr>
        <sz val="9"/>
        <rFont val="Times New Roman"/>
        <family val="1"/>
      </rPr>
      <t>40-44</t>
    </r>
  </si>
  <si>
    <r>
      <rPr>
        <sz val="9"/>
        <rFont val="Times New Roman"/>
        <family val="1"/>
      </rPr>
      <t>45-49</t>
    </r>
  </si>
  <si>
    <r>
      <rPr>
        <sz val="9"/>
        <rFont val="Times New Roman"/>
        <family val="1"/>
      </rPr>
      <t>50-54</t>
    </r>
  </si>
  <si>
    <r>
      <rPr>
        <sz val="9"/>
        <rFont val="Times New Roman"/>
        <family val="1"/>
      </rPr>
      <t>55-59</t>
    </r>
  </si>
  <si>
    <r>
      <rPr>
        <sz val="9"/>
        <rFont val="Times New Roman"/>
        <family val="1"/>
      </rPr>
      <t>60-64</t>
    </r>
  </si>
  <si>
    <r>
      <rPr>
        <sz val="9"/>
        <rFont val="Times New Roman"/>
        <family val="1"/>
      </rPr>
      <t>65-69</t>
    </r>
  </si>
  <si>
    <r>
      <rPr>
        <sz val="9"/>
        <rFont val="Times New Roman"/>
        <family val="1"/>
      </rPr>
      <t>70 &amp; Over</t>
    </r>
  </si>
  <si>
    <r>
      <rPr>
        <b/>
        <sz val="9"/>
        <rFont val="Times New Roman"/>
        <family val="1"/>
      </rPr>
      <t>Totals</t>
    </r>
  </si>
  <si>
    <r>
      <rPr>
        <b/>
        <sz val="9"/>
        <rFont val="Times New Roman"/>
        <family val="1"/>
      </rPr>
      <t>Tot. Pay</t>
    </r>
  </si>
  <si>
    <r>
      <rPr>
        <b/>
        <sz val="9"/>
        <rFont val="Times New Roman"/>
        <family val="1"/>
      </rPr>
      <t>Avg. Pay</t>
    </r>
  </si>
  <si>
    <t>0-4</t>
  </si>
  <si>
    <t>5-9</t>
  </si>
  <si>
    <t>10-14</t>
  </si>
  <si>
    <t>15-19</t>
  </si>
  <si>
    <t>30+</t>
  </si>
  <si>
    <t>Tot. Pay</t>
  </si>
  <si>
    <t>Avg. Pay</t>
  </si>
  <si>
    <t/>
  </si>
  <si>
    <t>70 &amp; Over</t>
  </si>
  <si>
    <t>Totals</t>
  </si>
  <si>
    <t>Total</t>
  </si>
  <si>
    <t>State</t>
  </si>
  <si>
    <t>Local</t>
  </si>
  <si>
    <t>Safety</t>
  </si>
  <si>
    <t>Law enforcement</t>
  </si>
  <si>
    <t>65 to 69</t>
  </si>
  <si>
    <t>70 &amp; Up</t>
  </si>
  <si>
    <t>K35</t>
  </si>
  <si>
    <r>
      <rPr>
        <b/>
        <sz val="16"/>
        <rFont val="Times New Roman"/>
        <family val="1"/>
      </rPr>
      <t>C</t>
    </r>
    <r>
      <rPr>
        <b/>
        <sz val="13"/>
        <rFont val="Times New Roman"/>
        <family val="1"/>
      </rPr>
      <t xml:space="preserve">URRENT </t>
    </r>
    <r>
      <rPr>
        <b/>
        <sz val="16"/>
        <rFont val="Times New Roman"/>
        <family val="1"/>
      </rPr>
      <t>M</t>
    </r>
    <r>
      <rPr>
        <b/>
        <sz val="13"/>
        <rFont val="Times New Roman"/>
        <family val="1"/>
      </rPr>
      <t xml:space="preserve">ONTHLY </t>
    </r>
    <r>
      <rPr>
        <b/>
        <sz val="16"/>
        <rFont val="Times New Roman"/>
        <family val="1"/>
      </rPr>
      <t>T</t>
    </r>
    <r>
      <rPr>
        <b/>
        <sz val="13"/>
        <rFont val="Times New Roman"/>
        <family val="1"/>
      </rPr>
      <t xml:space="preserve">OTAL </t>
    </r>
    <r>
      <rPr>
        <b/>
        <sz val="16"/>
        <rFont val="Times New Roman"/>
        <family val="1"/>
      </rPr>
      <t xml:space="preserve">$ </t>
    </r>
    <r>
      <rPr>
        <b/>
        <sz val="13"/>
        <rFont val="Times New Roman"/>
        <family val="1"/>
      </rPr>
      <t xml:space="preserve">BY </t>
    </r>
    <r>
      <rPr>
        <b/>
        <sz val="16"/>
        <rFont val="Times New Roman"/>
        <family val="1"/>
      </rPr>
      <t>A</t>
    </r>
    <r>
      <rPr>
        <b/>
        <sz val="13"/>
        <rFont val="Times New Roman"/>
        <family val="1"/>
      </rPr>
      <t xml:space="preserve">TTAINED </t>
    </r>
    <r>
      <rPr>
        <b/>
        <sz val="16"/>
        <rFont val="Times New Roman"/>
        <family val="1"/>
      </rPr>
      <t>A</t>
    </r>
    <r>
      <rPr>
        <b/>
        <sz val="13"/>
        <rFont val="Times New Roman"/>
        <family val="1"/>
      </rPr>
      <t>GES</t>
    </r>
  </si>
  <si>
    <r>
      <rPr>
        <b/>
        <sz val="12"/>
        <rFont val="Times New Roman"/>
        <family val="1"/>
      </rPr>
      <t>Attained Ages</t>
    </r>
  </si>
  <si>
    <r>
      <rPr>
        <b/>
        <sz val="12"/>
        <rFont val="Times New Roman"/>
        <family val="1"/>
      </rPr>
      <t>Superannuation</t>
    </r>
  </si>
  <si>
    <r>
      <rPr>
        <b/>
        <sz val="12"/>
        <rFont val="Times New Roman"/>
        <family val="1"/>
      </rPr>
      <t>Disability</t>
    </r>
  </si>
  <si>
    <r>
      <rPr>
        <b/>
        <sz val="12"/>
        <rFont val="Times New Roman"/>
        <family val="1"/>
      </rPr>
      <t>Totals</t>
    </r>
  </si>
  <si>
    <r>
      <rPr>
        <b/>
        <sz val="12"/>
        <rFont val="Times New Roman"/>
        <family val="1"/>
      </rPr>
      <t>No.</t>
    </r>
  </si>
  <si>
    <r>
      <rPr>
        <b/>
        <sz val="12"/>
        <rFont val="Times New Roman"/>
        <family val="1"/>
      </rPr>
      <t>Monthly Total</t>
    </r>
  </si>
  <si>
    <r>
      <rPr>
        <sz val="12"/>
        <rFont val="Times New Roman"/>
        <family val="1"/>
      </rPr>
      <t>Under 20</t>
    </r>
  </si>
  <si>
    <r>
      <rPr>
        <sz val="12"/>
        <rFont val="Times New Roman"/>
        <family val="1"/>
      </rPr>
      <t>20-24</t>
    </r>
  </si>
  <si>
    <r>
      <rPr>
        <sz val="12"/>
        <rFont val="Times New Roman"/>
        <family val="1"/>
      </rPr>
      <t>25-29</t>
    </r>
  </si>
  <si>
    <r>
      <rPr>
        <sz val="12"/>
        <rFont val="Times New Roman"/>
        <family val="1"/>
      </rPr>
      <t>30-34</t>
    </r>
  </si>
  <si>
    <r>
      <rPr>
        <sz val="12"/>
        <rFont val="Times New Roman"/>
        <family val="1"/>
      </rPr>
      <t>35-39</t>
    </r>
  </si>
  <si>
    <r>
      <rPr>
        <sz val="12"/>
        <rFont val="Times New Roman"/>
        <family val="1"/>
      </rPr>
      <t>40-44</t>
    </r>
  </si>
  <si>
    <r>
      <rPr>
        <sz val="12"/>
        <rFont val="Times New Roman"/>
        <family val="1"/>
      </rPr>
      <t>45-49</t>
    </r>
  </si>
  <si>
    <r>
      <rPr>
        <sz val="12"/>
        <rFont val="Times New Roman"/>
        <family val="1"/>
      </rPr>
      <t>50-54</t>
    </r>
  </si>
  <si>
    <r>
      <rPr>
        <sz val="12"/>
        <rFont val="Times New Roman"/>
        <family val="1"/>
      </rPr>
      <t>55-59</t>
    </r>
  </si>
  <si>
    <r>
      <rPr>
        <sz val="12"/>
        <rFont val="Times New Roman"/>
        <family val="1"/>
      </rPr>
      <t>60-64</t>
    </r>
  </si>
  <si>
    <r>
      <rPr>
        <sz val="12"/>
        <rFont val="Times New Roman"/>
        <family val="1"/>
      </rPr>
      <t>65-69</t>
    </r>
  </si>
  <si>
    <r>
      <rPr>
        <sz val="12"/>
        <rFont val="Times New Roman"/>
        <family val="1"/>
      </rPr>
      <t>70-74</t>
    </r>
  </si>
  <si>
    <r>
      <rPr>
        <sz val="12"/>
        <rFont val="Times New Roman"/>
        <family val="1"/>
      </rPr>
      <t>75-79</t>
    </r>
  </si>
  <si>
    <r>
      <rPr>
        <sz val="12"/>
        <rFont val="Times New Roman"/>
        <family val="1"/>
      </rPr>
      <t>80-84</t>
    </r>
  </si>
  <si>
    <r>
      <rPr>
        <sz val="12"/>
        <rFont val="Times New Roman"/>
        <family val="1"/>
      </rPr>
      <t>85-89</t>
    </r>
  </si>
  <si>
    <r>
      <rPr>
        <sz val="12"/>
        <rFont val="Times New Roman"/>
        <family val="1"/>
      </rPr>
      <t>90-94</t>
    </r>
  </si>
  <si>
    <r>
      <rPr>
        <sz val="12"/>
        <rFont val="Times New Roman"/>
        <family val="1"/>
      </rPr>
      <t>95 &amp; Over</t>
    </r>
  </si>
  <si>
    <r>
      <rPr>
        <sz val="12"/>
        <rFont val="Times New Roman"/>
        <family val="1"/>
      </rPr>
      <t>Period Certain &amp;</t>
    </r>
  </si>
  <si>
    <r>
      <rPr>
        <sz val="12"/>
        <rFont val="Times New Roman"/>
        <family val="1"/>
      </rPr>
      <t>Money Purchase</t>
    </r>
  </si>
  <si>
    <t>80-84</t>
  </si>
  <si>
    <t>85-89</t>
  </si>
  <si>
    <t>90-94</t>
  </si>
  <si>
    <t>Table do not include all retirees</t>
  </si>
  <si>
    <t>nIX-7</t>
  </si>
  <si>
    <r>
      <rPr>
        <b/>
        <sz val="12"/>
        <rFont val="Times New Roman"/>
        <family val="1"/>
      </rPr>
      <t>Sample Ages</t>
    </r>
  </si>
  <si>
    <r>
      <rPr>
        <b/>
        <sz val="12"/>
        <rFont val="Times New Roman"/>
        <family val="1"/>
      </rPr>
      <t>Pay Increase Assumptions for an Individual Employee</t>
    </r>
  </si>
  <si>
    <r>
      <rPr>
        <b/>
        <sz val="12"/>
        <rFont val="Times New Roman"/>
        <family val="1"/>
      </rPr>
      <t>Merit &amp; Seniority</t>
    </r>
  </si>
  <si>
    <r>
      <rPr>
        <b/>
        <sz val="12"/>
        <rFont val="Times New Roman"/>
        <family val="1"/>
      </rPr>
      <t>Base (Economy)</t>
    </r>
  </si>
  <si>
    <r>
      <rPr>
        <b/>
        <sz val="12"/>
        <rFont val="Times New Roman"/>
        <family val="1"/>
      </rPr>
      <t>Increase Next Year</t>
    </r>
  </si>
  <si>
    <t>State and local</t>
  </si>
  <si>
    <t>publid safety and law enforcement</t>
  </si>
  <si>
    <t>state</t>
  </si>
  <si>
    <t>local</t>
  </si>
  <si>
    <t>public safety</t>
  </si>
  <si>
    <t>law enforcement</t>
  </si>
  <si>
    <t>safety and law</t>
  </si>
  <si>
    <t>Use table for state and local employees, which account for 98%+ of the total</t>
  </si>
  <si>
    <t>nX-8, nX-9</t>
  </si>
  <si>
    <r>
      <rPr>
        <sz val="12"/>
        <rFont val="Times New Roman"/>
        <family val="1"/>
      </rPr>
      <t>5 &amp; Over</t>
    </r>
  </si>
  <si>
    <t>men</t>
  </si>
  <si>
    <t>women</t>
  </si>
  <si>
    <t>Male</t>
  </si>
  <si>
    <t>female</t>
  </si>
  <si>
    <t>Female</t>
  </si>
  <si>
    <t>male pct</t>
  </si>
  <si>
    <t>female pct</t>
  </si>
  <si>
    <t>pct of total</t>
  </si>
  <si>
    <t>C6</t>
  </si>
  <si>
    <t>D14</t>
  </si>
  <si>
    <t>D11</t>
  </si>
  <si>
    <t>male</t>
  </si>
  <si>
    <t>safety</t>
  </si>
  <si>
    <t>law</t>
  </si>
  <si>
    <t>total</t>
  </si>
  <si>
    <t>C15</t>
  </si>
  <si>
    <t>Same across state, local, safety and law</t>
  </si>
  <si>
    <t xml:space="preserve">male </t>
  </si>
  <si>
    <t>famale</t>
  </si>
  <si>
    <t>n172 CAFR2016; nX-2 AV2015</t>
  </si>
  <si>
    <r>
      <rPr>
        <b/>
        <sz val="10"/>
        <rFont val="Times New Roman"/>
        <family val="1"/>
      </rPr>
      <t>Ages</t>
    </r>
  </si>
  <si>
    <r>
      <rPr>
        <b/>
        <sz val="10"/>
        <rFont val="Times New Roman"/>
        <family val="1"/>
      </rPr>
      <t>Percent of Eligible Active Members Retiring Within Next Year</t>
    </r>
  </si>
  <si>
    <r>
      <rPr>
        <b/>
        <sz val="10"/>
        <rFont val="Times New Roman"/>
        <family val="1"/>
      </rPr>
      <t>State</t>
    </r>
  </si>
  <si>
    <r>
      <rPr>
        <b/>
        <sz val="10"/>
        <rFont val="Times New Roman"/>
        <family val="1"/>
      </rPr>
      <t>Local Government</t>
    </r>
  </si>
  <si>
    <r>
      <rPr>
        <b/>
        <sz val="10"/>
        <rFont val="Times New Roman"/>
        <family val="1"/>
      </rPr>
      <t>Men</t>
    </r>
  </si>
  <si>
    <r>
      <rPr>
        <b/>
        <sz val="10"/>
        <rFont val="Times New Roman"/>
        <family val="1"/>
      </rPr>
      <t>Women</t>
    </r>
  </si>
  <si>
    <r>
      <rPr>
        <sz val="10"/>
        <rFont val="Times New Roman"/>
        <family val="1"/>
      </rPr>
      <t>85 &amp; Over</t>
    </r>
  </si>
  <si>
    <r>
      <rPr>
        <b/>
        <sz val="10"/>
        <rFont val="Times New Roman"/>
        <family val="1"/>
      </rPr>
      <t>Service</t>
    </r>
  </si>
  <si>
    <r>
      <rPr>
        <sz val="10"/>
        <rFont val="Times New Roman"/>
        <family val="1"/>
      </rPr>
      <t>32-39</t>
    </r>
  </si>
  <si>
    <r>
      <rPr>
        <sz val="10"/>
        <rFont val="Times New Roman"/>
        <family val="1"/>
      </rPr>
      <t>50 &amp; Over</t>
    </r>
  </si>
  <si>
    <t>Group A</t>
  </si>
  <si>
    <r>
      <rPr>
        <b/>
        <sz val="9"/>
        <rFont val="Times New Roman"/>
        <family val="1"/>
      </rPr>
      <t>Ages</t>
    </r>
  </si>
  <si>
    <r>
      <rPr>
        <b/>
        <sz val="9"/>
        <rFont val="Times New Roman"/>
        <family val="1"/>
      </rPr>
      <t>Percent of Eligible Active Members Retiring Within Next Year</t>
    </r>
  </si>
  <si>
    <r>
      <rPr>
        <b/>
        <sz val="9"/>
        <rFont val="Times New Roman"/>
        <family val="1"/>
      </rPr>
      <t>State</t>
    </r>
  </si>
  <si>
    <r>
      <rPr>
        <b/>
        <sz val="9"/>
        <rFont val="Times New Roman"/>
        <family val="1"/>
      </rPr>
      <t>Local Government</t>
    </r>
  </si>
  <si>
    <r>
      <rPr>
        <b/>
        <sz val="9"/>
        <rFont val="Times New Roman"/>
        <family val="1"/>
      </rPr>
      <t>Men</t>
    </r>
  </si>
  <si>
    <r>
      <rPr>
        <b/>
        <sz val="9"/>
        <rFont val="Times New Roman"/>
        <family val="1"/>
      </rPr>
      <t>Women</t>
    </r>
  </si>
  <si>
    <r>
      <rPr>
        <sz val="9"/>
        <rFont val="Times New Roman"/>
        <family val="1"/>
      </rPr>
      <t>85 &amp; Over</t>
    </r>
  </si>
  <si>
    <r>
      <rPr>
        <b/>
        <sz val="11"/>
        <rFont val="Times New Roman"/>
        <family val="1"/>
      </rPr>
      <t>Service</t>
    </r>
  </si>
  <si>
    <r>
      <rPr>
        <b/>
        <sz val="11"/>
        <rFont val="Times New Roman"/>
        <family val="1"/>
      </rPr>
      <t>Percent of Eligible Active Members Retiring Within Next Year</t>
    </r>
  </si>
  <si>
    <r>
      <rPr>
        <b/>
        <sz val="11"/>
        <rFont val="Times New Roman"/>
        <family val="1"/>
      </rPr>
      <t>State</t>
    </r>
  </si>
  <si>
    <r>
      <rPr>
        <b/>
        <sz val="11"/>
        <rFont val="Times New Roman"/>
        <family val="1"/>
      </rPr>
      <t>Local Government</t>
    </r>
  </si>
  <si>
    <r>
      <rPr>
        <b/>
        <sz val="11"/>
        <rFont val="Times New Roman"/>
        <family val="1"/>
      </rPr>
      <t>Men</t>
    </r>
  </si>
  <si>
    <r>
      <rPr>
        <b/>
        <sz val="11"/>
        <rFont val="Times New Roman"/>
        <family val="1"/>
      </rPr>
      <t>Women</t>
    </r>
  </si>
  <si>
    <r>
      <rPr>
        <sz val="11"/>
        <rFont val="Times New Roman"/>
        <family val="1"/>
      </rPr>
      <t>33-40</t>
    </r>
  </si>
  <si>
    <r>
      <rPr>
        <sz val="11"/>
        <rFont val="Times New Roman"/>
        <family val="1"/>
      </rPr>
      <t>51 &amp; Over</t>
    </r>
  </si>
  <si>
    <t>Group B</t>
  </si>
  <si>
    <r>
      <rPr>
        <b/>
        <sz val="10"/>
        <rFont val="Times New Roman"/>
        <family val="1"/>
      </rPr>
      <t xml:space="preserve">67&amp;5
</t>
    </r>
    <r>
      <rPr>
        <b/>
        <sz val="10"/>
        <rFont val="Times New Roman"/>
        <family val="1"/>
      </rPr>
      <t>Condition</t>
    </r>
  </si>
  <si>
    <r>
      <rPr>
        <b/>
        <sz val="10"/>
        <rFont val="Times New Roman"/>
        <family val="1"/>
      </rPr>
      <t>Age</t>
    </r>
  </si>
  <si>
    <r>
      <rPr>
        <b/>
        <sz val="10"/>
        <rFont val="Times New Roman"/>
        <family val="1"/>
      </rPr>
      <t>Year of Eligibility</t>
    </r>
  </si>
  <si>
    <r>
      <rPr>
        <sz val="10"/>
        <rFont val="Times New Roman"/>
        <family val="1"/>
      </rPr>
      <t>3-10</t>
    </r>
  </si>
  <si>
    <r>
      <rPr>
        <sz val="10"/>
        <rFont val="Times New Roman"/>
        <family val="1"/>
      </rPr>
      <t>21 &amp; over</t>
    </r>
  </si>
  <si>
    <t>Group C</t>
  </si>
  <si>
    <t xml:space="preserve">Complicated retirement rules. Simplifications: 1) rates for state and local only, 2) group C only, 3) reduced rate for age &lt;= 66, 67/5 rates for age &gt;67. </t>
  </si>
  <si>
    <t>unreduced rates 67/5</t>
  </si>
  <si>
    <t>reduced rates</t>
  </si>
  <si>
    <t>male pct in total</t>
  </si>
  <si>
    <t>female pct in total</t>
  </si>
  <si>
    <t>C36</t>
  </si>
  <si>
    <t>TRUE/FALSE</t>
  </si>
  <si>
    <r>
      <rPr>
        <b/>
        <sz val="11"/>
        <rFont val="Times New Roman"/>
        <family val="1"/>
      </rPr>
      <t>Actuarial Present Value</t>
    </r>
  </si>
  <si>
    <r>
      <rPr>
        <b/>
        <sz val="11"/>
        <rFont val="Times New Roman"/>
        <family val="1"/>
      </rPr>
      <t xml:space="preserve">(1)
</t>
    </r>
    <r>
      <rPr>
        <b/>
        <sz val="11"/>
        <rFont val="Times New Roman"/>
        <family val="1"/>
      </rPr>
      <t>Total Actuarial Present Value</t>
    </r>
  </si>
  <si>
    <r>
      <rPr>
        <b/>
        <sz val="11"/>
        <rFont val="Times New Roman"/>
        <family val="1"/>
      </rPr>
      <t>Allocation by Entry Age</t>
    </r>
  </si>
  <si>
    <r>
      <rPr>
        <b/>
        <sz val="11"/>
        <rFont val="Times New Roman"/>
        <family val="1"/>
      </rPr>
      <t xml:space="preserve">(2)
</t>
    </r>
    <r>
      <rPr>
        <b/>
        <sz val="11"/>
        <rFont val="Times New Roman"/>
        <family val="1"/>
      </rPr>
      <t xml:space="preserve">Portion Covered By Future Normal
</t>
    </r>
    <r>
      <rPr>
        <b/>
        <sz val="11"/>
        <rFont val="Times New Roman"/>
        <family val="1"/>
      </rPr>
      <t>Cost Contributions</t>
    </r>
  </si>
  <si>
    <r>
      <rPr>
        <b/>
        <sz val="11"/>
        <rFont val="Times New Roman"/>
        <family val="1"/>
      </rPr>
      <t xml:space="preserve">(3)
</t>
    </r>
    <r>
      <rPr>
        <b/>
        <sz val="11"/>
        <rFont val="Times New Roman"/>
        <family val="1"/>
      </rPr>
      <t>Actuarial Accrued Liabilities (1)-(2)</t>
    </r>
  </si>
  <si>
    <r>
      <rPr>
        <sz val="11"/>
        <rFont val="Times New Roman"/>
        <family val="1"/>
      </rPr>
      <t>$                             -</t>
    </r>
  </si>
  <si>
    <r>
      <rPr>
        <sz val="11"/>
        <rFont val="Times New Roman"/>
        <family val="1"/>
      </rPr>
      <t>-</t>
    </r>
  </si>
  <si>
    <r>
      <rPr>
        <sz val="11"/>
        <rFont val="Times New Roman"/>
        <family val="1"/>
      </rPr>
      <t>Total</t>
    </r>
  </si>
  <si>
    <t>v-4</t>
  </si>
  <si>
    <t>Allowances currently being paid from
the Annuity &amp; Pension Reserve Fund</t>
  </si>
  <si>
    <t>Allowances currently being paid from
the Survivors Benefit Fund</t>
  </si>
  <si>
    <t>Age and service allowances based on
service rendered before and likely 
to be rendered after valuation date</t>
  </si>
  <si>
    <t>Disability allowances likely to be paid
present active members who become 
permanently disabled</t>
  </si>
  <si>
    <t>Survivor benefits likely to be paid to
spouses and children of present active
members who die before retiring</t>
  </si>
  <si>
    <t>Separation benefits (refunds of contributions
and deferred allowances) likely to be paid
to present active and inactive members</t>
  </si>
  <si>
    <r>
      <rPr>
        <sz val="12"/>
        <rFont val="Times New Roman"/>
        <family val="1"/>
      </rPr>
      <t>$                           -</t>
    </r>
  </si>
  <si>
    <r>
      <rPr>
        <sz val="12"/>
        <rFont val="Times New Roman"/>
        <family val="1"/>
      </rPr>
      <t>-</t>
    </r>
  </si>
  <si>
    <r>
      <rPr>
        <sz val="12"/>
        <rFont val="Times New Roman"/>
        <family val="1"/>
      </rPr>
      <t>$                            -</t>
    </r>
  </si>
  <si>
    <t>Actuarial Value of Assets</t>
  </si>
  <si>
    <t>UAAL</t>
  </si>
  <si>
    <t>Retirees + survivors</t>
  </si>
  <si>
    <t>Actives</t>
  </si>
  <si>
    <t>section VIII</t>
  </si>
  <si>
    <t>32,727 based on section VIII; see tab PV</t>
  </si>
  <si>
    <t>calculated: PVFB - PVFNC; 9794 based on section VIII; see tab PV</t>
  </si>
  <si>
    <t>ADC</t>
  </si>
  <si>
    <t>CAFR2016</t>
  </si>
  <si>
    <t>n170</t>
  </si>
  <si>
    <t>95-99</t>
  </si>
  <si>
    <t>H36</t>
  </si>
  <si>
    <t>varType</t>
  </si>
  <si>
    <t>planinfo</t>
  </si>
  <si>
    <t>planname</t>
  </si>
  <si>
    <t>characer</t>
  </si>
  <si>
    <t>plantype</t>
  </si>
  <si>
    <t>general</t>
  </si>
  <si>
    <t>85_OH_OH-OPERS</t>
  </si>
  <si>
    <t>numeric</t>
  </si>
  <si>
    <t>logical</t>
  </si>
  <si>
    <t>byAge</t>
  </si>
  <si>
    <t>benperiod</t>
  </si>
  <si>
    <t>annual</t>
  </si>
  <si>
    <t>name_N</t>
  </si>
  <si>
    <t>name_V</t>
  </si>
  <si>
    <t>N</t>
  </si>
  <si>
    <t>V</t>
  </si>
  <si>
    <t>E26</t>
  </si>
  <si>
    <t>C7</t>
  </si>
  <si>
    <t>D15</t>
  </si>
  <si>
    <t>SalaryGrowthType</t>
  </si>
  <si>
    <t xml:space="preserve"> 25-29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</si>
</sst>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_(* #,##0.0_);_(* \(#,##0.0\);_(* &quot;-&quot;??_);_(@_)"/>
    <numFmt numFmtId="165" formatCode="_(* #,##0_);_(* \(#,##0\);_(* &quot;-&quot;??_);_(@_)"/>
    <numFmt numFmtId="166" formatCode="_(* #,##0.000_);_(* \(#,##0.000\);_(* &quot;-&quot;??_);_(@_)"/>
    <numFmt numFmtId="167" formatCode="_(* #,##0.0000_);_(* \(#,##0.0000\);_(* &quot;-&quot;??_);_(@_)"/>
    <numFmt numFmtId="168" formatCode="0.0%"/>
    <numFmt numFmtId="169" formatCode="0.000"/>
    <numFmt numFmtId="170" formatCode="\$#,##0"/>
    <numFmt numFmtId="171" formatCode="\$\ #,##0"/>
    <numFmt numFmtId="172" formatCode="0.00000"/>
    <numFmt numFmtId="173" formatCode="0.0000"/>
  </numFmts>
  <fonts count="3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0"/>
      <name val="Arial"/>
      <family val="2"/>
    </font>
    <font>
      <u/>
      <sz val="10"/>
      <color rgb="FF0000FF"/>
      <name val="Arial"/>
      <family val="2"/>
    </font>
    <font>
      <u/>
      <sz val="10"/>
      <color theme="10"/>
      <name val="Times New Roman"/>
      <family val="1"/>
    </font>
    <font>
      <sz val="10"/>
      <color rgb="FF000000"/>
      <name val="Times New Roman"/>
      <family val="1"/>
    </font>
    <font>
      <u/>
      <sz val="11"/>
      <color theme="10"/>
      <name val="Calibri"/>
      <family val="2"/>
      <scheme val="minor"/>
    </font>
    <font>
      <b/>
      <sz val="10"/>
      <name val="Arial"/>
      <family val="2"/>
    </font>
    <font>
      <b/>
      <sz val="8"/>
      <name val="Times New Roman"/>
      <family val="1"/>
    </font>
    <font>
      <sz val="8"/>
      <name val="Times New Roman"/>
      <family val="1"/>
    </font>
    <font>
      <sz val="8"/>
      <color rgb="FF000000"/>
      <name val="Times New Roman"/>
      <family val="2"/>
    </font>
    <font>
      <sz val="9"/>
      <name val="Times New Roman"/>
      <family val="1"/>
    </font>
    <font>
      <sz val="9"/>
      <color rgb="FF000000"/>
      <name val="Times New Roman"/>
      <family val="2"/>
    </font>
    <font>
      <b/>
      <sz val="9"/>
      <name val="Times New Roman"/>
      <family val="1"/>
    </font>
    <font>
      <b/>
      <sz val="16"/>
      <name val="Times New Roman"/>
      <family val="1"/>
    </font>
    <font>
      <b/>
      <sz val="13"/>
      <name val="Times New Roman"/>
      <family val="1"/>
    </font>
    <font>
      <b/>
      <sz val="12"/>
      <name val="Times New Roman"/>
      <family val="1"/>
    </font>
    <font>
      <b/>
      <sz val="12"/>
      <name val="Times New Roman"/>
      <family val="1"/>
    </font>
    <font>
      <sz val="12"/>
      <name val="Times New Roman"/>
      <family val="1"/>
    </font>
    <font>
      <sz val="12"/>
      <name val="Times New Roman"/>
      <family val="1"/>
    </font>
    <font>
      <sz val="12"/>
      <color rgb="FF000000"/>
      <name val="Times New Roman"/>
      <family val="2"/>
    </font>
    <font>
      <b/>
      <sz val="12"/>
      <color rgb="FF000000"/>
      <name val="Times New Roman"/>
      <family val="2"/>
    </font>
    <font>
      <b/>
      <sz val="10"/>
      <name val="Calibri"/>
      <family val="2"/>
      <scheme val="minor"/>
    </font>
    <font>
      <sz val="12"/>
      <name val="Calibri"/>
      <family val="2"/>
      <scheme val="minor"/>
    </font>
    <font>
      <sz val="12"/>
      <color rgb="FF000000"/>
      <name val="Calibri"/>
      <family val="2"/>
      <scheme val="minor"/>
    </font>
    <font>
      <b/>
      <sz val="10"/>
      <name val="Times New Roman"/>
      <family val="1"/>
    </font>
    <font>
      <sz val="10"/>
      <color rgb="FF000000"/>
      <name val="Times New Roman"/>
      <family val="2"/>
    </font>
    <font>
      <sz val="10"/>
      <name val="Times New Roman"/>
      <family val="1"/>
    </font>
    <font>
      <b/>
      <sz val="11"/>
      <name val="Times New Roman"/>
      <family val="1"/>
    </font>
    <font>
      <sz val="11"/>
      <color rgb="FF000000"/>
      <name val="Times New Roman"/>
      <family val="2"/>
    </font>
    <font>
      <sz val="11"/>
      <name val="Times New Roman"/>
      <family val="1"/>
    </font>
    <font>
      <sz val="9"/>
      <color indexed="81"/>
      <name val="Tahoma"/>
      <family val="2"/>
    </font>
    <font>
      <b/>
      <sz val="9"/>
      <color indexed="81"/>
      <name val="Tahoma"/>
      <family val="2"/>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4" tint="0.59999389629810485"/>
        <bgColor indexed="64"/>
      </patternFill>
    </fill>
  </fills>
  <borders count="1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right/>
      <top/>
      <bottom style="thin">
        <color rgb="FF000000"/>
      </bottom>
      <diagonal/>
    </border>
  </borders>
  <cellStyleXfs count="11">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xf numFmtId="0" fontId="4" fillId="0" borderId="0"/>
    <xf numFmtId="0" fontId="7" fillId="0" borderId="0" applyNumberFormat="0" applyFill="0" applyBorder="0" applyAlignment="0" applyProtection="0"/>
    <xf numFmtId="0" fontId="8" fillId="0" borderId="0"/>
    <xf numFmtId="0" fontId="9" fillId="0" borderId="0" applyNumberFormat="0" applyFill="0" applyBorder="0" applyAlignment="0" applyProtection="0"/>
    <xf numFmtId="0" fontId="1" fillId="0" borderId="0"/>
    <xf numFmtId="0" fontId="1" fillId="0" borderId="0"/>
    <xf numFmtId="9" fontId="1" fillId="0" borderId="0" applyFont="0" applyFill="0" applyBorder="0" applyAlignment="0" applyProtection="0"/>
  </cellStyleXfs>
  <cellXfs count="356">
    <xf numFmtId="0" fontId="0" fillId="0" borderId="0" xfId="0"/>
    <xf numFmtId="0" fontId="3" fillId="0" borderId="0" xfId="2"/>
    <xf numFmtId="0" fontId="4" fillId="0" borderId="0" xfId="3"/>
    <xf numFmtId="0" fontId="5" fillId="0" borderId="0" xfId="3" applyFont="1" applyAlignment="1"/>
    <xf numFmtId="0" fontId="6" fillId="0" borderId="0" xfId="3" applyFont="1" applyAlignment="1"/>
    <xf numFmtId="0" fontId="4" fillId="0" borderId="0" xfId="4" applyAlignment="1">
      <alignment wrapText="1"/>
    </xf>
    <xf numFmtId="0" fontId="3" fillId="0" borderId="0" xfId="2" applyAlignment="1"/>
    <xf numFmtId="0" fontId="2" fillId="0" borderId="0" xfId="0" applyFont="1"/>
    <xf numFmtId="0" fontId="0" fillId="0" borderId="0" xfId="0" quotePrefix="1"/>
    <xf numFmtId="0" fontId="9" fillId="0" borderId="0" xfId="7"/>
    <xf numFmtId="0" fontId="1" fillId="0" borderId="0" xfId="8"/>
    <xf numFmtId="0" fontId="1" fillId="0" borderId="0" xfId="8" applyFill="1"/>
    <xf numFmtId="0" fontId="0" fillId="0" borderId="0" xfId="8" applyFont="1" applyFill="1"/>
    <xf numFmtId="0" fontId="1" fillId="0" borderId="0" xfId="9"/>
    <xf numFmtId="0" fontId="1" fillId="0" borderId="0" xfId="9" applyFill="1"/>
    <xf numFmtId="0" fontId="0" fillId="0" borderId="0" xfId="9" applyFont="1" applyFill="1"/>
    <xf numFmtId="0" fontId="10" fillId="0" borderId="0" xfId="9" applyFont="1" applyAlignment="1">
      <alignment horizontal="center"/>
    </xf>
    <xf numFmtId="166" fontId="1" fillId="0" borderId="0" xfId="1" applyNumberFormat="1"/>
    <xf numFmtId="0" fontId="5" fillId="0" borderId="0" xfId="9" applyFont="1"/>
    <xf numFmtId="2" fontId="1" fillId="0" borderId="0" xfId="9" applyNumberFormat="1"/>
    <xf numFmtId="164" fontId="1" fillId="0" borderId="0" xfId="1" applyNumberFormat="1"/>
    <xf numFmtId="0" fontId="0" fillId="0" borderId="0" xfId="9" applyFont="1"/>
    <xf numFmtId="167" fontId="1" fillId="0" borderId="0" xfId="1" applyNumberFormat="1"/>
    <xf numFmtId="0" fontId="0" fillId="0" borderId="0" xfId="0" applyAlignment="1">
      <alignment wrapText="1"/>
    </xf>
    <xf numFmtId="0" fontId="0" fillId="0" borderId="0" xfId="0" applyAlignment="1">
      <alignment horizontal="right" vertical="center"/>
    </xf>
    <xf numFmtId="0" fontId="0" fillId="0" borderId="0" xfId="0" applyAlignment="1">
      <alignment vertical="center" wrapText="1"/>
    </xf>
    <xf numFmtId="3" fontId="0" fillId="0" borderId="0" xfId="0" applyNumberFormat="1" applyAlignment="1">
      <alignment vertical="center"/>
    </xf>
    <xf numFmtId="0" fontId="2" fillId="3" borderId="0" xfId="0" applyFont="1" applyFill="1"/>
    <xf numFmtId="0" fontId="0" fillId="3" borderId="0" xfId="0" applyFill="1"/>
    <xf numFmtId="165" fontId="0" fillId="0" borderId="0" xfId="1" applyNumberFormat="1" applyFont="1"/>
    <xf numFmtId="165" fontId="0" fillId="0" borderId="0" xfId="0" applyNumberFormat="1"/>
    <xf numFmtId="0" fontId="2" fillId="0" borderId="0" xfId="0" applyFont="1" applyAlignment="1">
      <alignment wrapText="1"/>
    </xf>
    <xf numFmtId="0" fontId="0" fillId="0" borderId="0" xfId="8" applyFont="1"/>
    <xf numFmtId="165" fontId="1" fillId="0" borderId="0" xfId="9" applyNumberFormat="1"/>
    <xf numFmtId="43" fontId="1" fillId="0" borderId="0" xfId="9" applyNumberFormat="1"/>
    <xf numFmtId="168" fontId="0" fillId="0" borderId="0" xfId="10" applyNumberFormat="1" applyFont="1"/>
    <xf numFmtId="168" fontId="0" fillId="0" borderId="0" xfId="0" applyNumberFormat="1"/>
    <xf numFmtId="10" fontId="0" fillId="0" borderId="0" xfId="10" applyNumberFormat="1" applyFont="1"/>
    <xf numFmtId="10" fontId="0" fillId="0" borderId="0" xfId="0" applyNumberFormat="1"/>
    <xf numFmtId="10" fontId="1" fillId="0" borderId="0" xfId="10" applyNumberFormat="1"/>
    <xf numFmtId="0" fontId="0" fillId="2" borderId="0" xfId="8" applyFont="1" applyFill="1"/>
    <xf numFmtId="165" fontId="0" fillId="2" borderId="0" xfId="1" applyNumberFormat="1" applyFont="1" applyFill="1"/>
    <xf numFmtId="165" fontId="0" fillId="0" borderId="0" xfId="1" applyNumberFormat="1" applyFont="1" applyFill="1"/>
    <xf numFmtId="0" fontId="0" fillId="4" borderId="0" xfId="0" applyFill="1"/>
    <xf numFmtId="0" fontId="10" fillId="4" borderId="0" xfId="9" applyFont="1" applyFill="1" applyAlignment="1">
      <alignment horizontal="center"/>
    </xf>
    <xf numFmtId="169" fontId="0" fillId="0" borderId="0" xfId="0" applyNumberFormat="1"/>
    <xf numFmtId="0" fontId="1" fillId="0" borderId="0" xfId="8" applyAlignment="1">
      <alignment horizontal="center"/>
    </xf>
    <xf numFmtId="0" fontId="0" fillId="0" borderId="0" xfId="0" applyFill="1" applyAlignment="1">
      <alignment vertical="center" wrapText="1"/>
    </xf>
    <xf numFmtId="0" fontId="0" fillId="0" borderId="0" xfId="0" applyFill="1"/>
    <xf numFmtId="0" fontId="0" fillId="0" borderId="0" xfId="0" applyFill="1" applyAlignment="1">
      <alignment horizontal="right"/>
    </xf>
    <xf numFmtId="0" fontId="11" fillId="0" borderId="8" xfId="0" applyFont="1" applyFill="1" applyBorder="1" applyAlignment="1">
      <alignment horizontal="center" vertical="top" wrapText="1"/>
    </xf>
    <xf numFmtId="0" fontId="11" fillId="0" borderId="8" xfId="0" applyFont="1" applyFill="1" applyBorder="1" applyAlignment="1">
      <alignment horizontal="left" vertical="top" wrapText="1" indent="2"/>
    </xf>
    <xf numFmtId="0" fontId="12" fillId="0" borderId="1" xfId="0" applyFont="1" applyFill="1" applyBorder="1" applyAlignment="1">
      <alignment horizontal="center" vertical="top" wrapText="1"/>
    </xf>
    <xf numFmtId="1" fontId="13" fillId="0" borderId="1" xfId="0" applyNumberFormat="1" applyFont="1" applyFill="1" applyBorder="1" applyAlignment="1">
      <alignment horizontal="right" vertical="top" wrapText="1"/>
    </xf>
    <xf numFmtId="0" fontId="0" fillId="0" borderId="1" xfId="0" applyFill="1" applyBorder="1" applyAlignment="1">
      <alignment horizontal="left" vertical="top" wrapText="1"/>
    </xf>
    <xf numFmtId="0" fontId="12" fillId="0" borderId="11" xfId="0" applyFont="1" applyFill="1" applyBorder="1" applyAlignment="1">
      <alignment horizontal="center" vertical="top" wrapText="1"/>
    </xf>
    <xf numFmtId="170" fontId="13" fillId="0" borderId="11" xfId="0" applyNumberFormat="1" applyFont="1" applyFill="1" applyBorder="1" applyAlignment="1">
      <alignment horizontal="right" vertical="top" wrapText="1"/>
    </xf>
    <xf numFmtId="0" fontId="0" fillId="0" borderId="11" xfId="0" applyFill="1" applyBorder="1" applyAlignment="1">
      <alignment horizontal="left" vertical="top" wrapText="1"/>
    </xf>
    <xf numFmtId="3" fontId="13" fillId="0" borderId="11" xfId="0" applyNumberFormat="1" applyFont="1" applyFill="1" applyBorder="1" applyAlignment="1">
      <alignment horizontal="right" vertical="top" wrapText="1"/>
    </xf>
    <xf numFmtId="1" fontId="13" fillId="0" borderId="11" xfId="0" applyNumberFormat="1" applyFont="1" applyFill="1" applyBorder="1" applyAlignment="1">
      <alignment horizontal="right" vertical="top" wrapText="1"/>
    </xf>
    <xf numFmtId="0" fontId="12" fillId="0" borderId="7" xfId="0" applyFont="1" applyFill="1" applyBorder="1" applyAlignment="1">
      <alignment horizontal="center" vertical="top" wrapText="1"/>
    </xf>
    <xf numFmtId="170" fontId="13" fillId="0" borderId="7" xfId="0" applyNumberFormat="1" applyFont="1" applyFill="1" applyBorder="1" applyAlignment="1">
      <alignment horizontal="right" vertical="top" wrapText="1"/>
    </xf>
    <xf numFmtId="0" fontId="11" fillId="0" borderId="1" xfId="0" applyFont="1" applyFill="1" applyBorder="1" applyAlignment="1">
      <alignment horizontal="center" vertical="top" wrapText="1"/>
    </xf>
    <xf numFmtId="3" fontId="13" fillId="0" borderId="1" xfId="0" applyNumberFormat="1" applyFont="1" applyFill="1" applyBorder="1" applyAlignment="1">
      <alignment horizontal="right" vertical="top" wrapText="1"/>
    </xf>
    <xf numFmtId="0" fontId="11" fillId="0" borderId="11" xfId="0" applyFont="1" applyFill="1" applyBorder="1" applyAlignment="1">
      <alignment horizontal="center" vertical="top" wrapText="1"/>
    </xf>
    <xf numFmtId="0" fontId="11" fillId="0" borderId="7" xfId="0" applyFont="1" applyFill="1" applyBorder="1" applyAlignment="1">
      <alignment horizontal="center" vertical="top" wrapText="1"/>
    </xf>
    <xf numFmtId="0" fontId="0" fillId="0" borderId="0" xfId="0" applyFill="1" applyBorder="1" applyAlignment="1">
      <alignment horizontal="left" vertical="top"/>
    </xf>
    <xf numFmtId="170" fontId="13" fillId="0" borderId="12" xfId="0" applyNumberFormat="1" applyFont="1" applyFill="1" applyBorder="1" applyAlignment="1">
      <alignment horizontal="right" vertical="top" wrapText="1"/>
    </xf>
    <xf numFmtId="170" fontId="13" fillId="0" borderId="0" xfId="0" applyNumberFormat="1" applyFont="1" applyFill="1" applyBorder="1" applyAlignment="1">
      <alignment horizontal="right" vertical="top" wrapText="1"/>
    </xf>
    <xf numFmtId="0" fontId="0" fillId="0" borderId="7" xfId="0" applyFill="1" applyBorder="1" applyAlignment="1">
      <alignment horizontal="left" vertical="top" wrapText="1"/>
    </xf>
    <xf numFmtId="0" fontId="14" fillId="0" borderId="1" xfId="0" applyFont="1" applyFill="1" applyBorder="1" applyAlignment="1">
      <alignment horizontal="center" vertical="top" wrapText="1"/>
    </xf>
    <xf numFmtId="0" fontId="14" fillId="0" borderId="11" xfId="0" applyFont="1" applyFill="1" applyBorder="1" applyAlignment="1">
      <alignment horizontal="center" vertical="top" wrapText="1"/>
    </xf>
    <xf numFmtId="0" fontId="14" fillId="0" borderId="7" xfId="0" applyFont="1" applyFill="1" applyBorder="1" applyAlignment="1">
      <alignment horizontal="center" vertical="top" wrapText="1"/>
    </xf>
    <xf numFmtId="0" fontId="16" fillId="0" borderId="1" xfId="0" applyFont="1" applyFill="1" applyBorder="1" applyAlignment="1">
      <alignment horizontal="center" vertical="top" wrapText="1"/>
    </xf>
    <xf numFmtId="0" fontId="16" fillId="0" borderId="11" xfId="0" applyFont="1" applyFill="1" applyBorder="1" applyAlignment="1">
      <alignment horizontal="center" vertical="top" wrapText="1"/>
    </xf>
    <xf numFmtId="0" fontId="16" fillId="0" borderId="7" xfId="0" applyFont="1" applyFill="1" applyBorder="1" applyAlignment="1">
      <alignment horizontal="center" vertical="top" wrapText="1"/>
    </xf>
    <xf numFmtId="170" fontId="13" fillId="0" borderId="9" xfId="0" applyNumberFormat="1" applyFont="1" applyFill="1" applyBorder="1" applyAlignment="1">
      <alignment vertical="top" wrapText="1"/>
    </xf>
    <xf numFmtId="170" fontId="13" fillId="0" borderId="10" xfId="0" applyNumberFormat="1" applyFont="1" applyFill="1" applyBorder="1" applyAlignment="1">
      <alignment vertical="top" wrapText="1"/>
    </xf>
    <xf numFmtId="3" fontId="13" fillId="0" borderId="5" xfId="0" applyNumberFormat="1" applyFont="1" applyFill="1" applyBorder="1" applyAlignment="1">
      <alignment vertical="top" wrapText="1"/>
    </xf>
    <xf numFmtId="3" fontId="13" fillId="0" borderId="6" xfId="0" applyNumberFormat="1" applyFont="1" applyFill="1" applyBorder="1" applyAlignment="1">
      <alignment vertical="top" wrapText="1"/>
    </xf>
    <xf numFmtId="170" fontId="13" fillId="0" borderId="12" xfId="0" applyNumberFormat="1" applyFont="1" applyFill="1" applyBorder="1" applyAlignment="1">
      <alignment vertical="top" wrapText="1"/>
    </xf>
    <xf numFmtId="170" fontId="13" fillId="0" borderId="13" xfId="0" applyNumberFormat="1" applyFont="1" applyFill="1" applyBorder="1" applyAlignment="1">
      <alignment vertical="top" wrapText="1"/>
    </xf>
    <xf numFmtId="1" fontId="13" fillId="0" borderId="12" xfId="0" applyNumberFormat="1" applyFont="1" applyFill="1" applyBorder="1" applyAlignment="1">
      <alignment vertical="top" wrapText="1"/>
    </xf>
    <xf numFmtId="1" fontId="13" fillId="0" borderId="13" xfId="0" applyNumberFormat="1" applyFont="1" applyFill="1" applyBorder="1" applyAlignment="1">
      <alignment vertical="top" wrapText="1"/>
    </xf>
    <xf numFmtId="3" fontId="13" fillId="0" borderId="12" xfId="0" applyNumberFormat="1" applyFont="1" applyFill="1" applyBorder="1" applyAlignment="1">
      <alignment vertical="top" wrapText="1"/>
    </xf>
    <xf numFmtId="3" fontId="13" fillId="0" borderId="13" xfId="0" applyNumberFormat="1" applyFont="1" applyFill="1" applyBorder="1" applyAlignment="1">
      <alignment vertical="top" wrapText="1"/>
    </xf>
    <xf numFmtId="0" fontId="0" fillId="0" borderId="12" xfId="0" applyFill="1" applyBorder="1" applyAlignment="1">
      <alignment vertical="top" wrapText="1"/>
    </xf>
    <xf numFmtId="0" fontId="0" fillId="0" borderId="13" xfId="0" applyFill="1" applyBorder="1" applyAlignment="1">
      <alignment vertical="top" wrapText="1"/>
    </xf>
    <xf numFmtId="0" fontId="0" fillId="0" borderId="5" xfId="0" applyFill="1" applyBorder="1" applyAlignment="1">
      <alignment vertical="top" wrapText="1"/>
    </xf>
    <xf numFmtId="0" fontId="0" fillId="0" borderId="6" xfId="0" applyFill="1" applyBorder="1" applyAlignment="1">
      <alignment vertical="top" wrapText="1"/>
    </xf>
    <xf numFmtId="0" fontId="11" fillId="0" borderId="2" xfId="0" applyFont="1" applyFill="1" applyBorder="1" applyAlignment="1">
      <alignment vertical="top" wrapText="1"/>
    </xf>
    <xf numFmtId="0" fontId="11" fillId="0" borderId="3" xfId="0" applyFont="1" applyFill="1" applyBorder="1" applyAlignment="1">
      <alignment vertical="top" wrapText="1"/>
    </xf>
    <xf numFmtId="0" fontId="11" fillId="0" borderId="4" xfId="0" applyFont="1" applyFill="1" applyBorder="1" applyAlignment="1">
      <alignment vertical="top" wrapText="1"/>
    </xf>
    <xf numFmtId="0" fontId="11" fillId="0" borderId="5" xfId="0" applyFont="1" applyFill="1" applyBorder="1" applyAlignment="1">
      <alignment wrapText="1"/>
    </xf>
    <xf numFmtId="0" fontId="11" fillId="0" borderId="6" xfId="0" applyFont="1" applyFill="1" applyBorder="1" applyAlignment="1">
      <alignment wrapText="1"/>
    </xf>
    <xf numFmtId="0" fontId="11" fillId="0" borderId="9" xfId="0" applyFont="1" applyFill="1" applyBorder="1" applyAlignment="1">
      <alignment wrapText="1"/>
    </xf>
    <xf numFmtId="0" fontId="11" fillId="0" borderId="10" xfId="0" applyFont="1" applyFill="1" applyBorder="1" applyAlignment="1">
      <alignment wrapText="1"/>
    </xf>
    <xf numFmtId="0" fontId="11" fillId="0" borderId="1" xfId="0" applyFont="1" applyFill="1" applyBorder="1" applyAlignment="1">
      <alignment vertical="top" wrapText="1"/>
    </xf>
    <xf numFmtId="0" fontId="11" fillId="0" borderId="7" xfId="0" applyFont="1" applyFill="1" applyBorder="1" applyAlignment="1">
      <alignment vertical="top" wrapText="1"/>
    </xf>
    <xf numFmtId="1" fontId="13" fillId="0" borderId="5" xfId="0" applyNumberFormat="1" applyFont="1" applyFill="1" applyBorder="1" applyAlignment="1">
      <alignment vertical="top" wrapText="1"/>
    </xf>
    <xf numFmtId="1" fontId="13" fillId="0" borderId="6" xfId="0" applyNumberFormat="1" applyFont="1" applyFill="1" applyBorder="1" applyAlignment="1">
      <alignment vertical="top" wrapText="1"/>
    </xf>
    <xf numFmtId="0" fontId="0" fillId="0" borderId="0" xfId="0" applyAlignment="1"/>
    <xf numFmtId="0" fontId="11" fillId="0" borderId="8" xfId="0" applyFont="1" applyFill="1" applyBorder="1" applyAlignment="1">
      <alignment vertical="top" wrapText="1"/>
    </xf>
    <xf numFmtId="0" fontId="0" fillId="0" borderId="1" xfId="0" applyFill="1" applyBorder="1" applyAlignment="1">
      <alignment vertical="top" wrapText="1"/>
    </xf>
    <xf numFmtId="0" fontId="0" fillId="0" borderId="11" xfId="0" applyFill="1" applyBorder="1" applyAlignment="1">
      <alignment vertical="top" wrapText="1"/>
    </xf>
    <xf numFmtId="0" fontId="0" fillId="0" borderId="7" xfId="0" applyFill="1" applyBorder="1" applyAlignment="1">
      <alignment vertical="top" wrapText="1"/>
    </xf>
    <xf numFmtId="170" fontId="13" fillId="0" borderId="11" xfId="0" applyNumberFormat="1" applyFont="1" applyFill="1" applyBorder="1" applyAlignment="1">
      <alignment vertical="top" wrapText="1"/>
    </xf>
    <xf numFmtId="0" fontId="11" fillId="0" borderId="1" xfId="0" applyFont="1" applyFill="1" applyBorder="1" applyAlignment="1">
      <alignment wrapText="1"/>
    </xf>
    <xf numFmtId="0" fontId="11" fillId="0" borderId="7" xfId="0" applyFont="1" applyFill="1" applyBorder="1" applyAlignment="1">
      <alignment wrapText="1"/>
    </xf>
    <xf numFmtId="170" fontId="13" fillId="0" borderId="7" xfId="0" applyNumberFormat="1" applyFont="1" applyFill="1" applyBorder="1" applyAlignment="1">
      <alignment vertical="top" wrapText="1"/>
    </xf>
    <xf numFmtId="1" fontId="13" fillId="0" borderId="1" xfId="0" applyNumberFormat="1" applyFont="1" applyFill="1" applyBorder="1" applyAlignment="1">
      <alignment vertical="top" wrapText="1"/>
    </xf>
    <xf numFmtId="1" fontId="13" fillId="0" borderId="11" xfId="0" applyNumberFormat="1" applyFont="1" applyFill="1" applyBorder="1" applyAlignment="1">
      <alignment vertical="top" wrapText="1"/>
    </xf>
    <xf numFmtId="0" fontId="11" fillId="0" borderId="11" xfId="0" applyFont="1" applyFill="1" applyBorder="1" applyAlignment="1">
      <alignment vertical="top" wrapText="1"/>
    </xf>
    <xf numFmtId="0" fontId="12" fillId="0" borderId="7" xfId="0" applyFont="1" applyFill="1" applyBorder="1" applyAlignment="1">
      <alignment vertical="top" wrapText="1"/>
    </xf>
    <xf numFmtId="0" fontId="12" fillId="0" borderId="11" xfId="0" applyFont="1" applyFill="1" applyBorder="1" applyAlignment="1">
      <alignment vertical="top" wrapText="1"/>
    </xf>
    <xf numFmtId="0" fontId="11" fillId="0" borderId="0" xfId="0" applyFont="1" applyFill="1" applyBorder="1" applyAlignment="1">
      <alignment wrapText="1"/>
    </xf>
    <xf numFmtId="0" fontId="0" fillId="0" borderId="0" xfId="0" applyFill="1" applyBorder="1" applyAlignment="1">
      <alignment vertical="top" wrapText="1"/>
    </xf>
    <xf numFmtId="1" fontId="13" fillId="0" borderId="0" xfId="0" applyNumberFormat="1" applyFont="1" applyFill="1" applyBorder="1" applyAlignment="1">
      <alignment vertical="top" wrapText="1"/>
    </xf>
    <xf numFmtId="170" fontId="13" fillId="0" borderId="0" xfId="0" applyNumberFormat="1" applyFont="1" applyFill="1" applyBorder="1" applyAlignment="1">
      <alignment vertical="top" wrapText="1"/>
    </xf>
    <xf numFmtId="170" fontId="15" fillId="0" borderId="12" xfId="0" applyNumberFormat="1" applyFont="1" applyFill="1" applyBorder="1" applyAlignment="1">
      <alignment vertical="top" wrapText="1"/>
    </xf>
    <xf numFmtId="170" fontId="15" fillId="0" borderId="13" xfId="0" applyNumberFormat="1" applyFont="1" applyFill="1" applyBorder="1" applyAlignment="1">
      <alignment vertical="top" wrapText="1"/>
    </xf>
    <xf numFmtId="170" fontId="15" fillId="0" borderId="9" xfId="0" applyNumberFormat="1" applyFont="1" applyFill="1" applyBorder="1" applyAlignment="1">
      <alignment vertical="top" wrapText="1"/>
    </xf>
    <xf numFmtId="170" fontId="15" fillId="0" borderId="10" xfId="0" applyNumberFormat="1" applyFont="1" applyFill="1" applyBorder="1" applyAlignment="1">
      <alignment vertical="top" wrapText="1"/>
    </xf>
    <xf numFmtId="0" fontId="0" fillId="0" borderId="9" xfId="0" applyFill="1" applyBorder="1" applyAlignment="1">
      <alignment vertical="top" wrapText="1"/>
    </xf>
    <xf numFmtId="0" fontId="0" fillId="0" borderId="10" xfId="0" applyFill="1" applyBorder="1" applyAlignment="1">
      <alignment vertical="top" wrapText="1"/>
    </xf>
    <xf numFmtId="1" fontId="15" fillId="0" borderId="5" xfId="0" applyNumberFormat="1" applyFont="1" applyFill="1" applyBorder="1" applyAlignment="1">
      <alignment vertical="top" wrapText="1"/>
    </xf>
    <xf numFmtId="1" fontId="15" fillId="0" borderId="6" xfId="0" applyNumberFormat="1" applyFont="1" applyFill="1" applyBorder="1" applyAlignment="1">
      <alignment vertical="top" wrapText="1"/>
    </xf>
    <xf numFmtId="1" fontId="15" fillId="0" borderId="12" xfId="0" applyNumberFormat="1" applyFont="1" applyFill="1" applyBorder="1" applyAlignment="1">
      <alignment vertical="top" wrapText="1"/>
    </xf>
    <xf numFmtId="1" fontId="15" fillId="0" borderId="13" xfId="0" applyNumberFormat="1" applyFont="1" applyFill="1" applyBorder="1" applyAlignment="1">
      <alignment vertical="top" wrapText="1"/>
    </xf>
    <xf numFmtId="2" fontId="0" fillId="0" borderId="0" xfId="0" applyNumberFormat="1"/>
    <xf numFmtId="1" fontId="0" fillId="0" borderId="0" xfId="0" applyNumberFormat="1"/>
    <xf numFmtId="0" fontId="19" fillId="0" borderId="8" xfId="0" applyFont="1" applyFill="1" applyBorder="1" applyAlignment="1">
      <alignment horizontal="left" vertical="top" wrapText="1" indent="3"/>
    </xf>
    <xf numFmtId="0" fontId="19" fillId="0" borderId="8" xfId="0" applyFont="1" applyFill="1" applyBorder="1" applyAlignment="1">
      <alignment horizontal="center" vertical="center" wrapText="1"/>
    </xf>
    <xf numFmtId="0" fontId="19" fillId="0" borderId="8" xfId="0" applyFont="1" applyFill="1" applyBorder="1" applyAlignment="1">
      <alignment horizontal="left" vertical="center" wrapText="1" indent="2"/>
    </xf>
    <xf numFmtId="171" fontId="23" fillId="0" borderId="1" xfId="0" applyNumberFormat="1" applyFont="1" applyFill="1" applyBorder="1" applyAlignment="1">
      <alignment horizontal="left" vertical="center" wrapText="1" indent="2"/>
    </xf>
    <xf numFmtId="1" fontId="23" fillId="0" borderId="1" xfId="0" applyNumberFormat="1" applyFont="1" applyFill="1" applyBorder="1" applyAlignment="1">
      <alignment horizontal="left" vertical="center" wrapText="1" indent="3"/>
    </xf>
    <xf numFmtId="3" fontId="23" fillId="0" borderId="11" xfId="0" applyNumberFormat="1" applyFont="1" applyFill="1" applyBorder="1" applyAlignment="1">
      <alignment horizontal="right" vertical="top" wrapText="1" indent="2"/>
    </xf>
    <xf numFmtId="1" fontId="23" fillId="0" borderId="11" xfId="0" applyNumberFormat="1" applyFont="1" applyFill="1" applyBorder="1" applyAlignment="1">
      <alignment horizontal="left" vertical="top" wrapText="1" indent="3"/>
    </xf>
    <xf numFmtId="1" fontId="23" fillId="0" borderId="11" xfId="0" applyNumberFormat="1" applyFont="1" applyFill="1" applyBorder="1" applyAlignment="1">
      <alignment horizontal="right" vertical="top" wrapText="1" indent="2"/>
    </xf>
    <xf numFmtId="3" fontId="23" fillId="0" borderId="11" xfId="0" applyNumberFormat="1" applyFont="1" applyFill="1" applyBorder="1" applyAlignment="1">
      <alignment horizontal="left" vertical="top" wrapText="1" indent="3"/>
    </xf>
    <xf numFmtId="3" fontId="23" fillId="0" borderId="11" xfId="0" applyNumberFormat="1" applyFont="1" applyFill="1" applyBorder="1" applyAlignment="1">
      <alignment horizontal="left" vertical="top" wrapText="1" indent="1"/>
    </xf>
    <xf numFmtId="3" fontId="23" fillId="0" borderId="11" xfId="0" applyNumberFormat="1" applyFont="1" applyFill="1" applyBorder="1" applyAlignment="1">
      <alignment horizontal="left" vertical="top" wrapText="1" indent="2"/>
    </xf>
    <xf numFmtId="3" fontId="23" fillId="0" borderId="7" xfId="0" applyNumberFormat="1" applyFont="1" applyFill="1" applyBorder="1" applyAlignment="1">
      <alignment horizontal="right" vertical="top" wrapText="1" indent="1"/>
    </xf>
    <xf numFmtId="3" fontId="23" fillId="0" borderId="7" xfId="0" applyNumberFormat="1" applyFont="1" applyFill="1" applyBorder="1" applyAlignment="1">
      <alignment horizontal="left" vertical="top" wrapText="1" indent="2"/>
    </xf>
    <xf numFmtId="170" fontId="24" fillId="0" borderId="8" xfId="0" applyNumberFormat="1" applyFont="1" applyFill="1" applyBorder="1" applyAlignment="1">
      <alignment horizontal="right" vertical="top" wrapText="1" indent="1"/>
    </xf>
    <xf numFmtId="3" fontId="24" fillId="0" borderId="8" xfId="0" applyNumberFormat="1" applyFont="1" applyFill="1" applyBorder="1" applyAlignment="1">
      <alignment horizontal="right" vertical="top" wrapText="1" indent="2"/>
    </xf>
    <xf numFmtId="3" fontId="24" fillId="0" borderId="8" xfId="0" applyNumberFormat="1" applyFont="1" applyFill="1" applyBorder="1" applyAlignment="1">
      <alignment horizontal="left" vertical="top" wrapText="1" indent="1"/>
    </xf>
    <xf numFmtId="0" fontId="21" fillId="0" borderId="12" xfId="0" applyFont="1" applyFill="1" applyBorder="1" applyAlignment="1">
      <alignment vertical="top" wrapText="1"/>
    </xf>
    <xf numFmtId="0" fontId="21" fillId="0" borderId="0" xfId="0" applyFont="1" applyFill="1" applyBorder="1" applyAlignment="1">
      <alignment vertical="top" wrapText="1"/>
    </xf>
    <xf numFmtId="0" fontId="21" fillId="0" borderId="5" xfId="0" applyFont="1" applyFill="1" applyBorder="1" applyAlignment="1">
      <alignment vertical="center" wrapText="1"/>
    </xf>
    <xf numFmtId="0" fontId="21" fillId="0" borderId="14" xfId="0" applyFont="1" applyFill="1" applyBorder="1" applyAlignment="1">
      <alignment vertical="center" wrapText="1"/>
    </xf>
    <xf numFmtId="0" fontId="25" fillId="0" borderId="0" xfId="9" applyFont="1" applyAlignment="1">
      <alignment horizontal="center"/>
    </xf>
    <xf numFmtId="0" fontId="25" fillId="4" borderId="0" xfId="9" applyFont="1" applyFill="1" applyAlignment="1">
      <alignment horizontal="center"/>
    </xf>
    <xf numFmtId="1" fontId="25" fillId="0" borderId="0" xfId="9" applyNumberFormat="1" applyFont="1" applyAlignment="1">
      <alignment horizontal="center" vertical="center"/>
    </xf>
    <xf numFmtId="1" fontId="27" fillId="0" borderId="11" xfId="0" applyNumberFormat="1" applyFont="1" applyFill="1" applyBorder="1" applyAlignment="1">
      <alignment horizontal="right" vertical="center" wrapText="1"/>
    </xf>
    <xf numFmtId="1" fontId="1" fillId="0" borderId="0" xfId="9" applyNumberFormat="1" applyFont="1" applyAlignment="1">
      <alignment horizontal="center" vertical="center"/>
    </xf>
    <xf numFmtId="1" fontId="26" fillId="0" borderId="14" xfId="0" applyNumberFormat="1" applyFont="1" applyFill="1" applyBorder="1" applyAlignment="1">
      <alignment horizontal="right" vertical="center" wrapText="1"/>
    </xf>
    <xf numFmtId="1" fontId="27" fillId="0" borderId="1" xfId="0" applyNumberFormat="1" applyFont="1" applyFill="1" applyBorder="1" applyAlignment="1">
      <alignment horizontal="right" vertical="center" wrapText="1"/>
    </xf>
    <xf numFmtId="1" fontId="26" fillId="0" borderId="0" xfId="0" applyNumberFormat="1" applyFont="1" applyFill="1" applyBorder="1" applyAlignment="1">
      <alignment horizontal="right" vertical="center" wrapText="1"/>
    </xf>
    <xf numFmtId="0" fontId="19" fillId="0" borderId="5" xfId="0" applyFont="1" applyFill="1" applyBorder="1" applyAlignment="1">
      <alignment wrapText="1"/>
    </xf>
    <xf numFmtId="0" fontId="19" fillId="0" borderId="14" xfId="0" applyFont="1" applyFill="1" applyBorder="1" applyAlignment="1">
      <alignment wrapText="1"/>
    </xf>
    <xf numFmtId="0" fontId="19" fillId="0" borderId="6" xfId="0" applyFont="1" applyFill="1" applyBorder="1" applyAlignment="1">
      <alignment wrapText="1"/>
    </xf>
    <xf numFmtId="0" fontId="19" fillId="0" borderId="9" xfId="0" applyFont="1" applyFill="1" applyBorder="1" applyAlignment="1">
      <alignment wrapText="1"/>
    </xf>
    <xf numFmtId="0" fontId="19" fillId="0" borderId="15" xfId="0" applyFont="1" applyFill="1" applyBorder="1" applyAlignment="1">
      <alignment wrapText="1"/>
    </xf>
    <xf numFmtId="0" fontId="19" fillId="0" borderId="10" xfId="0" applyFont="1" applyFill="1" applyBorder="1" applyAlignment="1">
      <alignment wrapText="1"/>
    </xf>
    <xf numFmtId="1" fontId="23" fillId="0" borderId="7" xfId="0" applyNumberFormat="1" applyFont="1" applyFill="1" applyBorder="1" applyAlignment="1">
      <alignment horizontal="left" vertical="top" wrapText="1" indent="3"/>
    </xf>
    <xf numFmtId="10" fontId="23" fillId="0" borderId="11" xfId="0" applyNumberFormat="1" applyFont="1" applyFill="1" applyBorder="1" applyAlignment="1">
      <alignment horizontal="left" vertical="top" wrapText="1" indent="3"/>
    </xf>
    <xf numFmtId="10" fontId="23" fillId="0" borderId="11" xfId="0" applyNumberFormat="1" applyFont="1" applyFill="1" applyBorder="1" applyAlignment="1">
      <alignment horizontal="right" vertical="top" wrapText="1" indent="1"/>
    </xf>
    <xf numFmtId="10" fontId="23" fillId="0" borderId="7" xfId="0" applyNumberFormat="1" applyFont="1" applyFill="1" applyBorder="1" applyAlignment="1">
      <alignment horizontal="left" vertical="top" wrapText="1" indent="3"/>
    </xf>
    <xf numFmtId="10" fontId="23" fillId="0" borderId="7" xfId="0" applyNumberFormat="1" applyFont="1" applyFill="1" applyBorder="1" applyAlignment="1">
      <alignment horizontal="right" vertical="top" wrapText="1" indent="1"/>
    </xf>
    <xf numFmtId="0" fontId="2" fillId="0" borderId="0" xfId="0" applyFont="1" applyAlignment="1">
      <alignment horizontal="center" vertical="center"/>
    </xf>
    <xf numFmtId="0" fontId="1" fillId="4" borderId="0" xfId="9" applyFont="1" applyFill="1"/>
    <xf numFmtId="10" fontId="1" fillId="4" borderId="0" xfId="10" applyNumberFormat="1" applyFont="1" applyFill="1"/>
    <xf numFmtId="0" fontId="1" fillId="0" borderId="0" xfId="9" applyFont="1"/>
    <xf numFmtId="10" fontId="1" fillId="0" borderId="0" xfId="10" applyNumberFormat="1" applyFont="1"/>
    <xf numFmtId="1" fontId="27" fillId="0" borderId="11" xfId="0" applyNumberFormat="1" applyFont="1" applyFill="1" applyBorder="1" applyAlignment="1">
      <alignment horizontal="left" vertical="top" wrapText="1" indent="3"/>
    </xf>
    <xf numFmtId="10" fontId="27" fillId="0" borderId="11" xfId="0" applyNumberFormat="1" applyFont="1" applyFill="1" applyBorder="1" applyAlignment="1">
      <alignment horizontal="right" vertical="top" wrapText="1" indent="1"/>
    </xf>
    <xf numFmtId="1" fontId="27" fillId="0" borderId="7" xfId="0" applyNumberFormat="1" applyFont="1" applyFill="1" applyBorder="1" applyAlignment="1">
      <alignment horizontal="left" vertical="top" wrapText="1" indent="3"/>
    </xf>
    <xf numFmtId="10" fontId="27" fillId="0" borderId="7" xfId="0" applyNumberFormat="1" applyFont="1" applyFill="1" applyBorder="1" applyAlignment="1">
      <alignment horizontal="right" vertical="top" wrapText="1" indent="1"/>
    </xf>
    <xf numFmtId="10" fontId="23" fillId="0" borderId="1" xfId="0" applyNumberFormat="1" applyFont="1" applyFill="1" applyBorder="1" applyAlignment="1">
      <alignment horizontal="right" vertical="center" wrapText="1" indent="1"/>
    </xf>
    <xf numFmtId="1" fontId="23" fillId="0" borderId="1" xfId="0" applyNumberFormat="1" applyFont="1" applyFill="1" applyBorder="1" applyAlignment="1">
      <alignment horizontal="center" vertical="center" wrapText="1"/>
    </xf>
    <xf numFmtId="1" fontId="23" fillId="0" borderId="11" xfId="0" applyNumberFormat="1" applyFont="1" applyFill="1" applyBorder="1" applyAlignment="1">
      <alignment horizontal="center" vertical="top" wrapText="1"/>
    </xf>
    <xf numFmtId="0" fontId="22" fillId="0" borderId="11" xfId="0" applyFont="1" applyFill="1" applyBorder="1" applyAlignment="1">
      <alignment horizontal="center" vertical="top" wrapText="1"/>
    </xf>
    <xf numFmtId="10" fontId="23" fillId="0" borderId="1" xfId="0" applyNumberFormat="1" applyFont="1" applyFill="1" applyBorder="1" applyAlignment="1">
      <alignment horizontal="center" vertical="center" wrapText="1"/>
    </xf>
    <xf numFmtId="10" fontId="23" fillId="0" borderId="11" xfId="0" applyNumberFormat="1" applyFont="1" applyFill="1" applyBorder="1" applyAlignment="1">
      <alignment horizontal="center" vertical="top" wrapText="1"/>
    </xf>
    <xf numFmtId="10" fontId="23" fillId="0" borderId="7" xfId="0" applyNumberFormat="1" applyFont="1" applyFill="1" applyBorder="1" applyAlignment="1">
      <alignment horizontal="center" vertical="top" wrapText="1"/>
    </xf>
    <xf numFmtId="1" fontId="23" fillId="0" borderId="7" xfId="0" applyNumberFormat="1" applyFont="1" applyFill="1" applyBorder="1" applyAlignment="1">
      <alignment horizontal="center" vertical="top" wrapText="1"/>
    </xf>
    <xf numFmtId="169" fontId="1" fillId="0" borderId="0" xfId="9" applyNumberFormat="1"/>
    <xf numFmtId="10" fontId="23" fillId="0" borderId="0" xfId="0" applyNumberFormat="1" applyFont="1" applyFill="1" applyBorder="1" applyAlignment="1">
      <alignment horizontal="center" vertical="top" wrapText="1"/>
    </xf>
    <xf numFmtId="172" fontId="0" fillId="0" borderId="0" xfId="0" applyNumberFormat="1"/>
    <xf numFmtId="10" fontId="23" fillId="0" borderId="11" xfId="0" applyNumberFormat="1" applyFont="1" applyFill="1" applyBorder="1" applyAlignment="1">
      <alignment horizontal="left" vertical="top" wrapText="1" indent="2"/>
    </xf>
    <xf numFmtId="10" fontId="23" fillId="0" borderId="7" xfId="0" applyNumberFormat="1" applyFont="1" applyFill="1" applyBorder="1" applyAlignment="1">
      <alignment horizontal="left" vertical="top" wrapText="1" indent="2"/>
    </xf>
    <xf numFmtId="1" fontId="29" fillId="0" borderId="1" xfId="0" applyNumberFormat="1" applyFont="1" applyFill="1" applyBorder="1" applyAlignment="1">
      <alignment horizontal="center" vertical="top" wrapText="1"/>
    </xf>
    <xf numFmtId="1" fontId="29" fillId="0" borderId="11" xfId="0" applyNumberFormat="1" applyFont="1" applyFill="1" applyBorder="1" applyAlignment="1">
      <alignment horizontal="center" vertical="top" wrapText="1"/>
    </xf>
    <xf numFmtId="0" fontId="30" fillId="0" borderId="7" xfId="0" applyFont="1" applyFill="1" applyBorder="1" applyAlignment="1">
      <alignment horizontal="center" vertical="top" wrapText="1"/>
    </xf>
    <xf numFmtId="9" fontId="29" fillId="0" borderId="9" xfId="0" applyNumberFormat="1" applyFont="1" applyFill="1" applyBorder="1" applyAlignment="1">
      <alignment vertical="top" wrapText="1"/>
    </xf>
    <xf numFmtId="9" fontId="29" fillId="0" borderId="12" xfId="0" applyNumberFormat="1" applyFont="1" applyFill="1" applyBorder="1" applyAlignment="1">
      <alignment vertical="top" wrapText="1"/>
    </xf>
    <xf numFmtId="9" fontId="29" fillId="0" borderId="5" xfId="0" applyNumberFormat="1" applyFont="1" applyFill="1" applyBorder="1" applyAlignment="1">
      <alignment vertical="top" wrapText="1"/>
    </xf>
    <xf numFmtId="0" fontId="28" fillId="0" borderId="1" xfId="0" applyFont="1" applyFill="1" applyBorder="1" applyAlignment="1">
      <alignment wrapText="1"/>
    </xf>
    <xf numFmtId="0" fontId="28" fillId="0" borderId="11" xfId="0" applyFont="1" applyFill="1" applyBorder="1" applyAlignment="1">
      <alignment wrapText="1"/>
    </xf>
    <xf numFmtId="0" fontId="28" fillId="0" borderId="7" xfId="0" applyFont="1" applyFill="1" applyBorder="1" applyAlignment="1">
      <alignment wrapText="1"/>
    </xf>
    <xf numFmtId="0" fontId="28" fillId="0" borderId="2" xfId="0" applyFont="1" applyFill="1" applyBorder="1" applyAlignment="1">
      <alignment vertical="top" wrapText="1"/>
    </xf>
    <xf numFmtId="0" fontId="28" fillId="0" borderId="3" xfId="0" applyFont="1" applyFill="1" applyBorder="1" applyAlignment="1">
      <alignment vertical="top" wrapText="1"/>
    </xf>
    <xf numFmtId="0" fontId="28" fillId="0" borderId="4" xfId="0" applyFont="1" applyFill="1" applyBorder="1" applyAlignment="1">
      <alignment vertical="top" wrapText="1"/>
    </xf>
    <xf numFmtId="1" fontId="13" fillId="0" borderId="2" xfId="0" applyNumberFormat="1" applyFont="1" applyFill="1" applyBorder="1" applyAlignment="1">
      <alignment vertical="top" wrapText="1"/>
    </xf>
    <xf numFmtId="0" fontId="30" fillId="0" borderId="9" xfId="0" applyFont="1" applyFill="1" applyBorder="1" applyAlignment="1">
      <alignment vertical="top" wrapText="1"/>
    </xf>
    <xf numFmtId="1" fontId="29" fillId="0" borderId="12" xfId="0" applyNumberFormat="1" applyFont="1" applyFill="1" applyBorder="1" applyAlignment="1">
      <alignment vertical="top" wrapText="1"/>
    </xf>
    <xf numFmtId="1" fontId="29" fillId="0" borderId="13" xfId="0" applyNumberFormat="1" applyFont="1" applyFill="1" applyBorder="1" applyAlignment="1">
      <alignment vertical="top" wrapText="1"/>
    </xf>
    <xf numFmtId="1" fontId="29" fillId="0" borderId="5" xfId="0" applyNumberFormat="1" applyFont="1" applyFill="1" applyBorder="1" applyAlignment="1">
      <alignment vertical="top" wrapText="1"/>
    </xf>
    <xf numFmtId="1" fontId="29" fillId="0" borderId="6" xfId="0" applyNumberFormat="1" applyFont="1" applyFill="1" applyBorder="1" applyAlignment="1">
      <alignment vertical="top" wrapText="1"/>
    </xf>
    <xf numFmtId="0" fontId="28" fillId="0" borderId="5" xfId="0" applyFont="1" applyFill="1" applyBorder="1" applyAlignment="1">
      <alignment wrapText="1"/>
    </xf>
    <xf numFmtId="0" fontId="28" fillId="0" borderId="6" xfId="0" applyFont="1" applyFill="1" applyBorder="1" applyAlignment="1">
      <alignment wrapText="1"/>
    </xf>
    <xf numFmtId="0" fontId="28" fillId="0" borderId="12" xfId="0" applyFont="1" applyFill="1" applyBorder="1" applyAlignment="1">
      <alignment wrapText="1"/>
    </xf>
    <xf numFmtId="0" fontId="28" fillId="0" borderId="13" xfId="0" applyFont="1" applyFill="1" applyBorder="1" applyAlignment="1">
      <alignment wrapText="1"/>
    </xf>
    <xf numFmtId="0" fontId="28" fillId="0" borderId="9" xfId="0" applyFont="1" applyFill="1" applyBorder="1" applyAlignment="1">
      <alignment wrapText="1"/>
    </xf>
    <xf numFmtId="0" fontId="28" fillId="0" borderId="10" xfId="0" applyFont="1" applyFill="1" applyBorder="1" applyAlignment="1">
      <alignment wrapText="1"/>
    </xf>
    <xf numFmtId="0" fontId="12" fillId="0" borderId="2" xfId="0" applyFont="1" applyFill="1" applyBorder="1" applyAlignment="1">
      <alignment vertical="top" wrapText="1"/>
    </xf>
    <xf numFmtId="0" fontId="30" fillId="0" borderId="12" xfId="0" applyFont="1" applyFill="1" applyBorder="1" applyAlignment="1">
      <alignment vertical="top" wrapText="1"/>
    </xf>
    <xf numFmtId="1" fontId="15" fillId="0" borderId="1" xfId="0" applyNumberFormat="1" applyFont="1" applyFill="1" applyBorder="1" applyAlignment="1">
      <alignment horizontal="center" vertical="top" wrapText="1"/>
    </xf>
    <xf numFmtId="1" fontId="15" fillId="0" borderId="11" xfId="0" applyNumberFormat="1" applyFont="1" applyFill="1" applyBorder="1" applyAlignment="1">
      <alignment horizontal="center" vertical="top" wrapText="1"/>
    </xf>
    <xf numFmtId="9" fontId="15" fillId="0" borderId="9" xfId="0" applyNumberFormat="1" applyFont="1" applyFill="1" applyBorder="1" applyAlignment="1">
      <alignment vertical="top" wrapText="1"/>
    </xf>
    <xf numFmtId="9" fontId="15" fillId="0" borderId="12" xfId="0" applyNumberFormat="1" applyFont="1" applyFill="1" applyBorder="1" applyAlignment="1">
      <alignment vertical="top" wrapText="1"/>
    </xf>
    <xf numFmtId="0" fontId="16" fillId="0" borderId="1" xfId="0" applyFont="1" applyFill="1" applyBorder="1" applyAlignment="1">
      <alignment wrapText="1"/>
    </xf>
    <xf numFmtId="0" fontId="16" fillId="0" borderId="7" xfId="0" applyFont="1" applyFill="1" applyBorder="1" applyAlignment="1">
      <alignment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9" fontId="15" fillId="0" borderId="5" xfId="0" applyNumberFormat="1" applyFont="1" applyFill="1" applyBorder="1" applyAlignment="1">
      <alignment vertical="top" wrapText="1"/>
    </xf>
    <xf numFmtId="1" fontId="15" fillId="0" borderId="11" xfId="0" applyNumberFormat="1" applyFont="1" applyFill="1" applyBorder="1" applyAlignment="1">
      <alignment vertical="top" wrapText="1"/>
    </xf>
    <xf numFmtId="1" fontId="15" fillId="0" borderId="1" xfId="0" applyNumberFormat="1" applyFont="1" applyFill="1" applyBorder="1" applyAlignment="1">
      <alignment vertical="top" wrapText="1"/>
    </xf>
    <xf numFmtId="0" fontId="16" fillId="0" borderId="11" xfId="0" applyFont="1" applyFill="1" applyBorder="1" applyAlignment="1">
      <alignment wrapText="1"/>
    </xf>
    <xf numFmtId="9" fontId="32" fillId="0" borderId="12" xfId="0" applyNumberFormat="1" applyFont="1" applyFill="1" applyBorder="1" applyAlignment="1">
      <alignment vertical="top" wrapText="1"/>
    </xf>
    <xf numFmtId="0" fontId="33" fillId="0" borderId="9" xfId="0" applyFont="1" applyFill="1" applyBorder="1" applyAlignment="1">
      <alignment vertical="top" wrapText="1"/>
    </xf>
    <xf numFmtId="9" fontId="32" fillId="0" borderId="9" xfId="0" applyNumberFormat="1" applyFont="1" applyFill="1" applyBorder="1" applyAlignment="1">
      <alignment vertical="top" wrapText="1"/>
    </xf>
    <xf numFmtId="1" fontId="32" fillId="0" borderId="12" xfId="0" applyNumberFormat="1" applyFont="1" applyFill="1" applyBorder="1" applyAlignment="1">
      <alignment vertical="top" wrapText="1"/>
    </xf>
    <xf numFmtId="0" fontId="33" fillId="0" borderId="12" xfId="0" applyFont="1" applyFill="1" applyBorder="1" applyAlignment="1">
      <alignment vertical="top" wrapText="1"/>
    </xf>
    <xf numFmtId="9" fontId="32" fillId="0" borderId="5" xfId="0" applyNumberFormat="1" applyFont="1" applyFill="1" applyBorder="1" applyAlignment="1">
      <alignment vertical="top" wrapText="1"/>
    </xf>
    <xf numFmtId="0" fontId="31" fillId="0" borderId="5" xfId="0" applyFont="1" applyFill="1" applyBorder="1" applyAlignment="1">
      <alignment wrapText="1"/>
    </xf>
    <xf numFmtId="0" fontId="31" fillId="0" borderId="12" xfId="0" applyFont="1" applyFill="1" applyBorder="1" applyAlignment="1">
      <alignment wrapText="1"/>
    </xf>
    <xf numFmtId="0" fontId="31" fillId="0" borderId="9" xfId="0" applyFont="1" applyFill="1" applyBorder="1" applyAlignment="1">
      <alignment wrapText="1"/>
    </xf>
    <xf numFmtId="0" fontId="31" fillId="0" borderId="2" xfId="0" applyFont="1" applyFill="1" applyBorder="1" applyAlignment="1">
      <alignment vertical="top" wrapText="1"/>
    </xf>
    <xf numFmtId="0" fontId="31" fillId="0" borderId="3" xfId="0" applyFont="1" applyFill="1" applyBorder="1" applyAlignment="1">
      <alignment vertical="top" wrapText="1"/>
    </xf>
    <xf numFmtId="1" fontId="32" fillId="0" borderId="5" xfId="0" applyNumberFormat="1" applyFont="1" applyFill="1" applyBorder="1" applyAlignment="1">
      <alignment vertical="top" wrapText="1"/>
    </xf>
    <xf numFmtId="1" fontId="29" fillId="0" borderId="11" xfId="0" applyNumberFormat="1" applyFont="1" applyFill="1" applyBorder="1" applyAlignment="1">
      <alignment vertical="top" wrapText="1"/>
    </xf>
    <xf numFmtId="0" fontId="0" fillId="0" borderId="8" xfId="0" applyFill="1" applyBorder="1" applyAlignment="1">
      <alignment vertical="top" wrapText="1"/>
    </xf>
    <xf numFmtId="1" fontId="29" fillId="0" borderId="1" xfId="0" applyNumberFormat="1" applyFont="1" applyFill="1" applyBorder="1" applyAlignment="1">
      <alignment vertical="top" wrapText="1"/>
    </xf>
    <xf numFmtId="0" fontId="28" fillId="0" borderId="5" xfId="0" applyFont="1" applyFill="1" applyBorder="1" applyAlignment="1">
      <alignment vertical="top" wrapText="1"/>
    </xf>
    <xf numFmtId="0" fontId="28" fillId="0" borderId="9" xfId="0" applyFont="1" applyFill="1" applyBorder="1" applyAlignment="1">
      <alignment vertical="top" wrapText="1"/>
    </xf>
    <xf numFmtId="1" fontId="15" fillId="0" borderId="7" xfId="0" applyNumberFormat="1" applyFont="1" applyFill="1" applyBorder="1" applyAlignment="1">
      <alignment horizontal="center" vertical="top" wrapText="1"/>
    </xf>
    <xf numFmtId="1" fontId="29" fillId="0" borderId="9" xfId="0" applyNumberFormat="1" applyFont="1" applyFill="1" applyBorder="1" applyAlignment="1">
      <alignment vertical="top" wrapText="1"/>
    </xf>
    <xf numFmtId="1" fontId="29" fillId="0" borderId="10" xfId="0" applyNumberFormat="1" applyFont="1" applyFill="1" applyBorder="1" applyAlignment="1">
      <alignment vertical="top" wrapText="1"/>
    </xf>
    <xf numFmtId="1" fontId="29" fillId="0" borderId="7" xfId="0" applyNumberFormat="1" applyFont="1" applyFill="1" applyBorder="1" applyAlignment="1">
      <alignment vertical="top" wrapText="1"/>
    </xf>
    <xf numFmtId="9" fontId="29" fillId="0" borderId="7" xfId="0" applyNumberFormat="1" applyFont="1" applyFill="1" applyBorder="1" applyAlignment="1">
      <alignment vertical="top" wrapText="1"/>
    </xf>
    <xf numFmtId="9" fontId="29" fillId="0" borderId="11" xfId="0" applyNumberFormat="1" applyFont="1" applyFill="1" applyBorder="1" applyAlignment="1">
      <alignment vertical="top" wrapText="1"/>
    </xf>
    <xf numFmtId="0" fontId="28" fillId="0" borderId="8" xfId="0" applyFont="1" applyFill="1" applyBorder="1" applyAlignment="1">
      <alignment vertical="top" wrapText="1"/>
    </xf>
    <xf numFmtId="0" fontId="0" fillId="2" borderId="0" xfId="0" applyFill="1"/>
    <xf numFmtId="1" fontId="29" fillId="0" borderId="11" xfId="0" applyNumberFormat="1" applyFont="1" applyFill="1" applyBorder="1" applyAlignment="1">
      <alignment horizontal="center" vertical="center" wrapText="1"/>
    </xf>
    <xf numFmtId="0" fontId="30" fillId="0" borderId="7" xfId="0" applyFont="1" applyFill="1" applyBorder="1" applyAlignment="1">
      <alignment horizontal="center" vertical="center" wrapText="1"/>
    </xf>
    <xf numFmtId="1" fontId="29" fillId="0" borderId="7" xfId="0" applyNumberFormat="1" applyFont="1" applyFill="1" applyBorder="1" applyAlignment="1">
      <alignment horizontal="center" vertical="center" wrapText="1"/>
    </xf>
    <xf numFmtId="1" fontId="29" fillId="0" borderId="1" xfId="0" applyNumberFormat="1" applyFont="1" applyFill="1" applyBorder="1" applyAlignment="1">
      <alignment horizontal="center" vertical="center" wrapText="1"/>
    </xf>
    <xf numFmtId="0" fontId="2" fillId="4" borderId="0" xfId="0" applyFont="1" applyFill="1" applyAlignment="1">
      <alignment horizontal="center" vertical="center"/>
    </xf>
    <xf numFmtId="2" fontId="29" fillId="0" borderId="12" xfId="0" applyNumberFormat="1" applyFont="1" applyFill="1" applyBorder="1" applyAlignment="1">
      <alignment horizontal="center" vertical="center" wrapText="1"/>
    </xf>
    <xf numFmtId="2" fontId="29" fillId="0" borderId="9" xfId="0" applyNumberFormat="1" applyFont="1" applyFill="1" applyBorder="1" applyAlignment="1">
      <alignment horizontal="center" vertical="center" wrapText="1"/>
    </xf>
    <xf numFmtId="2" fontId="29" fillId="0" borderId="5" xfId="0" applyNumberFormat="1" applyFont="1" applyFill="1" applyBorder="1" applyAlignment="1">
      <alignment horizontal="center" vertical="center" wrapText="1"/>
    </xf>
    <xf numFmtId="0" fontId="0" fillId="0" borderId="8" xfId="0" applyFill="1" applyBorder="1" applyAlignment="1">
      <alignment horizontal="center" vertical="top" wrapText="1"/>
    </xf>
    <xf numFmtId="171" fontId="32" fillId="0" borderId="11" xfId="0" applyNumberFormat="1" applyFont="1" applyFill="1" applyBorder="1" applyAlignment="1">
      <alignment horizontal="right" vertical="top" wrapText="1"/>
    </xf>
    <xf numFmtId="0" fontId="33" fillId="0" borderId="11" xfId="0" applyFont="1" applyFill="1" applyBorder="1" applyAlignment="1">
      <alignment horizontal="right" vertical="top" wrapText="1"/>
    </xf>
    <xf numFmtId="3" fontId="32" fillId="0" borderId="11" xfId="0" applyNumberFormat="1" applyFont="1" applyFill="1" applyBorder="1" applyAlignment="1">
      <alignment horizontal="right" vertical="top" wrapText="1"/>
    </xf>
    <xf numFmtId="3" fontId="32" fillId="0" borderId="7" xfId="0" applyNumberFormat="1" applyFont="1" applyFill="1" applyBorder="1" applyAlignment="1">
      <alignment horizontal="right" vertical="top" wrapText="1"/>
    </xf>
    <xf numFmtId="171" fontId="32" fillId="0" borderId="8" xfId="0" applyNumberFormat="1" applyFont="1" applyFill="1" applyBorder="1" applyAlignment="1">
      <alignment horizontal="right" vertical="center" wrapText="1"/>
    </xf>
    <xf numFmtId="171" fontId="23" fillId="0" borderId="11" xfId="0" applyNumberFormat="1" applyFont="1" applyFill="1" applyBorder="1" applyAlignment="1">
      <alignment horizontal="right" vertical="top" wrapText="1"/>
    </xf>
    <xf numFmtId="0" fontId="21" fillId="0" borderId="11" xfId="0" applyFont="1" applyFill="1" applyBorder="1" applyAlignment="1">
      <alignment horizontal="right" vertical="top" wrapText="1"/>
    </xf>
    <xf numFmtId="3" fontId="23" fillId="0" borderId="11" xfId="0" applyNumberFormat="1" applyFont="1" applyFill="1" applyBorder="1" applyAlignment="1">
      <alignment horizontal="right" vertical="top" wrapText="1"/>
    </xf>
    <xf numFmtId="3" fontId="23" fillId="0" borderId="7" xfId="0" applyNumberFormat="1" applyFont="1" applyFill="1" applyBorder="1" applyAlignment="1">
      <alignment horizontal="right" vertical="top" wrapText="1"/>
    </xf>
    <xf numFmtId="171" fontId="32" fillId="0" borderId="1" xfId="0" applyNumberFormat="1" applyFont="1" applyFill="1" applyBorder="1" applyAlignment="1">
      <alignment vertical="center" wrapText="1"/>
    </xf>
    <xf numFmtId="171" fontId="32" fillId="0" borderId="11" xfId="0" applyNumberFormat="1" applyFont="1" applyFill="1" applyBorder="1" applyAlignment="1">
      <alignment vertical="center" wrapText="1"/>
    </xf>
    <xf numFmtId="171" fontId="32" fillId="0" borderId="7" xfId="0" applyNumberFormat="1" applyFont="1" applyFill="1" applyBorder="1" applyAlignment="1">
      <alignment vertical="center" wrapText="1"/>
    </xf>
    <xf numFmtId="3" fontId="0" fillId="0" borderId="0" xfId="0" applyNumberFormat="1"/>
    <xf numFmtId="0" fontId="33" fillId="0" borderId="12" xfId="0" applyFont="1" applyFill="1" applyBorder="1" applyAlignment="1">
      <alignment vertical="center" wrapText="1"/>
    </xf>
    <xf numFmtId="0" fontId="33" fillId="0" borderId="9" xfId="0" applyFont="1" applyFill="1" applyBorder="1" applyAlignment="1">
      <alignment vertical="center" wrapText="1"/>
    </xf>
    <xf numFmtId="0" fontId="0" fillId="0" borderId="1" xfId="0" applyFill="1" applyBorder="1" applyAlignment="1">
      <alignment wrapText="1"/>
    </xf>
    <xf numFmtId="3" fontId="0" fillId="0" borderId="1" xfId="0" applyNumberFormat="1" applyFill="1" applyBorder="1" applyAlignment="1">
      <alignment vertical="center" wrapText="1"/>
    </xf>
    <xf numFmtId="3" fontId="0" fillId="0" borderId="7" xfId="0" applyNumberFormat="1" applyFill="1" applyBorder="1" applyAlignment="1">
      <alignment vertical="center" wrapText="1"/>
    </xf>
    <xf numFmtId="171" fontId="0" fillId="0" borderId="0" xfId="0" applyNumberFormat="1"/>
    <xf numFmtId="0" fontId="31" fillId="0" borderId="0" xfId="0" applyFont="1" applyFill="1" applyBorder="1" applyAlignment="1">
      <alignment horizontal="left" vertical="top" wrapText="1" indent="5"/>
    </xf>
    <xf numFmtId="0" fontId="0" fillId="0" borderId="0" xfId="0" applyFill="1" applyBorder="1" applyAlignment="1">
      <alignment horizontal="center" vertical="top" wrapText="1"/>
    </xf>
    <xf numFmtId="1" fontId="0" fillId="0" borderId="0" xfId="9" applyNumberFormat="1" applyFont="1" applyAlignment="1">
      <alignment horizontal="center" vertical="center"/>
    </xf>
    <xf numFmtId="0" fontId="0" fillId="0" borderId="0" xfId="0" applyFont="1"/>
    <xf numFmtId="0" fontId="0" fillId="0" borderId="0" xfId="0" applyAlignment="1">
      <alignment horizontal="right"/>
    </xf>
    <xf numFmtId="0" fontId="0" fillId="0" borderId="0" xfId="0" applyFont="1" applyAlignment="1">
      <alignment horizontal="right"/>
    </xf>
    <xf numFmtId="11" fontId="0" fillId="0" borderId="0" xfId="0" applyNumberFormat="1" applyAlignment="1">
      <alignment vertical="center" wrapText="1"/>
    </xf>
    <xf numFmtId="0" fontId="0" fillId="4" borderId="0" xfId="0" applyFill="1" applyAlignment="1">
      <alignment vertical="center" wrapText="1"/>
    </xf>
    <xf numFmtId="2" fontId="0" fillId="0" borderId="0" xfId="0" applyNumberFormat="1" applyAlignment="1">
      <alignment vertical="center"/>
    </xf>
    <xf numFmtId="1" fontId="0" fillId="0" borderId="0" xfId="0" applyNumberFormat="1" applyAlignment="1">
      <alignment vertical="center"/>
    </xf>
    <xf numFmtId="173" fontId="0" fillId="0" borderId="0" xfId="0" applyNumberFormat="1" applyAlignment="1">
      <alignment vertical="center"/>
    </xf>
    <xf numFmtId="173" fontId="0" fillId="0" borderId="0" xfId="10" applyNumberFormat="1" applyFont="1" applyAlignment="1">
      <alignment vertical="center"/>
    </xf>
    <xf numFmtId="0" fontId="31" fillId="0" borderId="2" xfId="0" applyFont="1" applyFill="1" applyBorder="1" applyAlignment="1">
      <alignment horizontal="left" vertical="top" wrapText="1" indent="5"/>
    </xf>
    <xf numFmtId="0" fontId="31" fillId="0" borderId="4" xfId="0" applyFont="1" applyFill="1" applyBorder="1" applyAlignment="1">
      <alignment horizontal="left" vertical="top" wrapText="1" indent="5"/>
    </xf>
    <xf numFmtId="0" fontId="19" fillId="0" borderId="2" xfId="0" applyFont="1" applyFill="1" applyBorder="1" applyAlignment="1">
      <alignment horizontal="left" vertical="top" wrapText="1" indent="4"/>
    </xf>
    <xf numFmtId="0" fontId="19" fillId="0" borderId="3" xfId="0" applyFont="1" applyFill="1" applyBorder="1" applyAlignment="1">
      <alignment horizontal="left" vertical="top" wrapText="1" indent="4"/>
    </xf>
    <xf numFmtId="0" fontId="19" fillId="0" borderId="4" xfId="0" applyFont="1" applyFill="1" applyBorder="1" applyAlignment="1">
      <alignment horizontal="left" vertical="top" wrapText="1" indent="4"/>
    </xf>
    <xf numFmtId="0" fontId="19" fillId="0" borderId="2" xfId="0" applyFont="1" applyFill="1" applyBorder="1" applyAlignment="1">
      <alignment horizontal="center" vertical="top" wrapText="1"/>
    </xf>
    <xf numFmtId="0" fontId="19" fillId="0" borderId="3" xfId="0" applyFont="1" applyFill="1" applyBorder="1" applyAlignment="1">
      <alignment horizontal="center" vertical="top" wrapText="1"/>
    </xf>
    <xf numFmtId="0" fontId="19" fillId="0" borderId="4" xfId="0" applyFont="1" applyFill="1" applyBorder="1" applyAlignment="1">
      <alignment horizontal="center" vertical="top" wrapText="1"/>
    </xf>
    <xf numFmtId="0" fontId="19" fillId="0" borderId="2" xfId="0"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2" xfId="0" applyFont="1" applyFill="1" applyBorder="1" applyAlignment="1">
      <alignment horizontal="left" vertical="top" wrapText="1" indent="3"/>
    </xf>
    <xf numFmtId="0" fontId="19" fillId="0" borderId="4" xfId="0" applyFont="1" applyFill="1" applyBorder="1" applyAlignment="1">
      <alignment horizontal="left" vertical="top" wrapText="1" indent="3"/>
    </xf>
    <xf numFmtId="0" fontId="21" fillId="0" borderId="5" xfId="0" applyFont="1" applyFill="1" applyBorder="1" applyAlignment="1">
      <alignment horizontal="center" vertical="center" wrapText="1"/>
    </xf>
    <xf numFmtId="0" fontId="21" fillId="0" borderId="14" xfId="0" applyFont="1" applyFill="1" applyBorder="1" applyAlignment="1">
      <alignment horizontal="center" vertical="center" wrapText="1"/>
    </xf>
    <xf numFmtId="0" fontId="21" fillId="0" borderId="6" xfId="0" applyFont="1" applyFill="1" applyBorder="1" applyAlignment="1">
      <alignment horizontal="center" vertical="center" wrapText="1"/>
    </xf>
    <xf numFmtId="1" fontId="23" fillId="0" borderId="5" xfId="0" applyNumberFormat="1" applyFont="1" applyFill="1" applyBorder="1" applyAlignment="1">
      <alignment horizontal="left" vertical="center" wrapText="1" indent="4"/>
    </xf>
    <xf numFmtId="1" fontId="23" fillId="0" borderId="6" xfId="0" applyNumberFormat="1" applyFont="1" applyFill="1" applyBorder="1" applyAlignment="1">
      <alignment horizontal="left" vertical="center" wrapText="1" indent="4"/>
    </xf>
    <xf numFmtId="0" fontId="0" fillId="0" borderId="5" xfId="0" applyFill="1" applyBorder="1" applyAlignment="1">
      <alignment horizontal="left" vertical="top" wrapText="1"/>
    </xf>
    <xf numFmtId="0" fontId="0" fillId="0" borderId="6" xfId="0" applyFill="1" applyBorder="1" applyAlignment="1">
      <alignment horizontal="left" vertical="top" wrapText="1"/>
    </xf>
    <xf numFmtId="0" fontId="21" fillId="0" borderId="12" xfId="0" applyFont="1" applyFill="1" applyBorder="1" applyAlignment="1">
      <alignment horizontal="center" vertical="top" wrapText="1"/>
    </xf>
    <xf numFmtId="0" fontId="21" fillId="0" borderId="0" xfId="0" applyFont="1" applyFill="1" applyBorder="1" applyAlignment="1">
      <alignment horizontal="center" vertical="top" wrapText="1"/>
    </xf>
    <xf numFmtId="0" fontId="21" fillId="0" borderId="13" xfId="0" applyFont="1" applyFill="1" applyBorder="1" applyAlignment="1">
      <alignment horizontal="center" vertical="top" wrapText="1"/>
    </xf>
    <xf numFmtId="1" fontId="23" fillId="0" borderId="12" xfId="0" applyNumberFormat="1" applyFont="1" applyFill="1" applyBorder="1" applyAlignment="1">
      <alignment horizontal="left" vertical="top" wrapText="1" indent="4"/>
    </xf>
    <xf numFmtId="1" fontId="23" fillId="0" borderId="13" xfId="0" applyNumberFormat="1" applyFont="1" applyFill="1" applyBorder="1" applyAlignment="1">
      <alignment horizontal="left" vertical="top" wrapText="1" indent="4"/>
    </xf>
    <xf numFmtId="0" fontId="0" fillId="0" borderId="12" xfId="0" applyFill="1" applyBorder="1" applyAlignment="1">
      <alignment horizontal="left" vertical="top" wrapText="1"/>
    </xf>
    <xf numFmtId="0" fontId="0" fillId="0" borderId="13" xfId="0" applyFill="1" applyBorder="1" applyAlignment="1">
      <alignment horizontal="left" vertical="top" wrapText="1"/>
    </xf>
    <xf numFmtId="171" fontId="23" fillId="0" borderId="12" xfId="0" applyNumberFormat="1" applyFont="1" applyFill="1" applyBorder="1" applyAlignment="1">
      <alignment horizontal="left" vertical="top" wrapText="1" indent="2"/>
    </xf>
    <xf numFmtId="171" fontId="23" fillId="0" borderId="13" xfId="0" applyNumberFormat="1" applyFont="1" applyFill="1" applyBorder="1" applyAlignment="1">
      <alignment horizontal="left" vertical="top" wrapText="1" indent="2"/>
    </xf>
    <xf numFmtId="3" fontId="23" fillId="0" borderId="12" xfId="0" applyNumberFormat="1" applyFont="1" applyFill="1" applyBorder="1" applyAlignment="1">
      <alignment horizontal="left" vertical="top" wrapText="1" indent="5"/>
    </xf>
    <xf numFmtId="3" fontId="23" fillId="0" borderId="13" xfId="0" applyNumberFormat="1" applyFont="1" applyFill="1" applyBorder="1" applyAlignment="1">
      <alignment horizontal="left" vertical="top" wrapText="1" indent="5"/>
    </xf>
    <xf numFmtId="3" fontId="23" fillId="0" borderId="12" xfId="0" applyNumberFormat="1" applyFont="1" applyFill="1" applyBorder="1" applyAlignment="1">
      <alignment horizontal="left" vertical="top" wrapText="1" indent="4"/>
    </xf>
    <xf numFmtId="3" fontId="23" fillId="0" borderId="13" xfId="0" applyNumberFormat="1" applyFont="1" applyFill="1" applyBorder="1" applyAlignment="1">
      <alignment horizontal="left" vertical="top" wrapText="1" indent="4"/>
    </xf>
    <xf numFmtId="3" fontId="23" fillId="0" borderId="12" xfId="0" applyNumberFormat="1" applyFont="1" applyFill="1" applyBorder="1" applyAlignment="1">
      <alignment horizontal="left" vertical="top" wrapText="1" indent="3"/>
    </xf>
    <xf numFmtId="3" fontId="23" fillId="0" borderId="13" xfId="0" applyNumberFormat="1" applyFont="1" applyFill="1" applyBorder="1" applyAlignment="1">
      <alignment horizontal="left" vertical="top" wrapText="1" indent="3"/>
    </xf>
    <xf numFmtId="1" fontId="23" fillId="0" borderId="12" xfId="0" applyNumberFormat="1" applyFont="1" applyFill="1" applyBorder="1" applyAlignment="1">
      <alignment horizontal="left" vertical="top" wrapText="1" indent="3"/>
    </xf>
    <xf numFmtId="1" fontId="23" fillId="0" borderId="13" xfId="0" applyNumberFormat="1" applyFont="1" applyFill="1" applyBorder="1" applyAlignment="1">
      <alignment horizontal="left" vertical="top" wrapText="1" indent="3"/>
    </xf>
    <xf numFmtId="3" fontId="23" fillId="0" borderId="12" xfId="0" applyNumberFormat="1" applyFont="1" applyFill="1" applyBorder="1" applyAlignment="1">
      <alignment horizontal="left" vertical="top" wrapText="1" indent="2"/>
    </xf>
    <xf numFmtId="3" fontId="23" fillId="0" borderId="13" xfId="0" applyNumberFormat="1" applyFont="1" applyFill="1" applyBorder="1" applyAlignment="1">
      <alignment horizontal="left" vertical="top" wrapText="1" indent="2"/>
    </xf>
    <xf numFmtId="3" fontId="23" fillId="0" borderId="12" xfId="0" applyNumberFormat="1" applyFont="1" applyFill="1" applyBorder="1" applyAlignment="1">
      <alignment horizontal="left" vertical="top" wrapText="1" indent="1"/>
    </xf>
    <xf numFmtId="3" fontId="23" fillId="0" borderId="13" xfId="0" applyNumberFormat="1" applyFont="1" applyFill="1" applyBorder="1" applyAlignment="1">
      <alignment horizontal="left" vertical="top" wrapText="1" indent="1"/>
    </xf>
    <xf numFmtId="0" fontId="21" fillId="0" borderId="9" xfId="0" applyFont="1" applyFill="1" applyBorder="1" applyAlignment="1">
      <alignment horizontal="center" vertical="top" wrapText="1"/>
    </xf>
    <xf numFmtId="0" fontId="21" fillId="0" borderId="15" xfId="0" applyFont="1" applyFill="1" applyBorder="1" applyAlignment="1">
      <alignment horizontal="center" vertical="top" wrapText="1"/>
    </xf>
    <xf numFmtId="0" fontId="21" fillId="0" borderId="10" xfId="0" applyFont="1" applyFill="1" applyBorder="1" applyAlignment="1">
      <alignment horizontal="center" vertical="top" wrapText="1"/>
    </xf>
    <xf numFmtId="3" fontId="23" fillId="0" borderId="9" xfId="0" applyNumberFormat="1" applyFont="1" applyFill="1" applyBorder="1" applyAlignment="1">
      <alignment horizontal="left" vertical="top" wrapText="1" indent="3"/>
    </xf>
    <xf numFmtId="3" fontId="23" fillId="0" borderId="10" xfId="0" applyNumberFormat="1" applyFont="1" applyFill="1" applyBorder="1" applyAlignment="1">
      <alignment horizontal="left" vertical="top" wrapText="1" indent="3"/>
    </xf>
    <xf numFmtId="0" fontId="0" fillId="0" borderId="9" xfId="0" applyFill="1" applyBorder="1" applyAlignment="1">
      <alignment horizontal="left" vertical="top" wrapText="1"/>
    </xf>
    <xf numFmtId="0" fontId="0" fillId="0" borderId="10" xfId="0" applyFill="1" applyBorder="1" applyAlignment="1">
      <alignment horizontal="left" vertical="top" wrapText="1"/>
    </xf>
    <xf numFmtId="3" fontId="24" fillId="0" borderId="2" xfId="0" applyNumberFormat="1" applyFont="1" applyFill="1" applyBorder="1" applyAlignment="1">
      <alignment horizontal="left" vertical="top" wrapText="1" indent="1"/>
    </xf>
    <xf numFmtId="3" fontId="24" fillId="0" borderId="4" xfId="0" applyNumberFormat="1" applyFont="1" applyFill="1" applyBorder="1" applyAlignment="1">
      <alignment horizontal="left" vertical="top" wrapText="1" indent="1"/>
    </xf>
    <xf numFmtId="170" fontId="24" fillId="0" borderId="2" xfId="0" applyNumberFormat="1" applyFont="1" applyFill="1" applyBorder="1" applyAlignment="1">
      <alignment horizontal="left" vertical="top" wrapText="1" indent="2"/>
    </xf>
    <xf numFmtId="170" fontId="24" fillId="0" borderId="4" xfId="0" applyNumberFormat="1" applyFont="1" applyFill="1" applyBorder="1" applyAlignment="1">
      <alignment horizontal="left" vertical="top" wrapText="1" indent="2"/>
    </xf>
    <xf numFmtId="0" fontId="20" fillId="0" borderId="1" xfId="0" applyFont="1" applyFill="1" applyBorder="1" applyAlignment="1">
      <alignment horizontal="left" vertical="top" wrapText="1" indent="1"/>
    </xf>
    <xf numFmtId="0" fontId="20" fillId="0" borderId="7" xfId="0" applyFont="1" applyFill="1" applyBorder="1" applyAlignment="1">
      <alignment horizontal="left" vertical="top" wrapText="1" indent="1"/>
    </xf>
    <xf numFmtId="0" fontId="20" fillId="0" borderId="1" xfId="0" applyFont="1" applyFill="1" applyBorder="1" applyAlignment="1">
      <alignment horizontal="left" wrapText="1" indent="1"/>
    </xf>
    <xf numFmtId="0" fontId="20" fillId="0" borderId="11" xfId="0" applyFont="1" applyFill="1" applyBorder="1" applyAlignment="1">
      <alignment horizontal="left" wrapText="1" indent="1"/>
    </xf>
    <xf numFmtId="0" fontId="20" fillId="0" borderId="7" xfId="0" applyFont="1" applyFill="1" applyBorder="1" applyAlignment="1">
      <alignment horizontal="left" wrapText="1" indent="1"/>
    </xf>
    <xf numFmtId="0" fontId="20" fillId="0" borderId="2" xfId="0" applyFont="1" applyFill="1" applyBorder="1" applyAlignment="1">
      <alignment horizontal="left" vertical="top" wrapText="1" indent="4"/>
    </xf>
    <xf numFmtId="0" fontId="20" fillId="0" borderId="3" xfId="0" applyFont="1" applyFill="1" applyBorder="1" applyAlignment="1">
      <alignment horizontal="left" vertical="top" wrapText="1" indent="4"/>
    </xf>
    <xf numFmtId="0" fontId="20" fillId="0" borderId="4" xfId="0" applyFont="1" applyFill="1" applyBorder="1" applyAlignment="1">
      <alignment horizontal="left" vertical="top" wrapText="1" indent="4"/>
    </xf>
    <xf numFmtId="0" fontId="20" fillId="0" borderId="1" xfId="0" applyFont="1" applyFill="1" applyBorder="1" applyAlignment="1">
      <alignment horizontal="left" vertical="top" wrapText="1"/>
    </xf>
    <xf numFmtId="0" fontId="20" fillId="0" borderId="7" xfId="0" applyFont="1" applyFill="1" applyBorder="1" applyAlignment="1">
      <alignment horizontal="left" vertical="top" wrapText="1"/>
    </xf>
  </cellXfs>
  <cellStyles count="11">
    <cellStyle name="Comma" xfId="1" builtinId="3"/>
    <cellStyle name="Hyperlink" xfId="2" builtinId="8"/>
    <cellStyle name="Hyperlink 2" xfId="5" xr:uid="{00000000-0005-0000-0000-000002000000}"/>
    <cellStyle name="Hyperlink 2 2" xfId="7" xr:uid="{00000000-0005-0000-0000-000003000000}"/>
    <cellStyle name="Normal" xfId="0" builtinId="0"/>
    <cellStyle name="Normal 2" xfId="3" xr:uid="{00000000-0005-0000-0000-000005000000}"/>
    <cellStyle name="Normal 3" xfId="6" xr:uid="{00000000-0005-0000-0000-000006000000}"/>
    <cellStyle name="Normal 4" xfId="4" xr:uid="{00000000-0005-0000-0000-000007000000}"/>
    <cellStyle name="Normal 5" xfId="8" xr:uid="{00000000-0005-0000-0000-000008000000}"/>
    <cellStyle name="Normal 8" xfId="9" xr:uid="{00000000-0005-0000-0000-000009000000}"/>
    <cellStyle name="Percent" xfId="10"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5" Type="http://schemas.openxmlformats.org/officeDocument/2006/relationships/image" Target="../media/image11.png"/><Relationship Id="rId4" Type="http://schemas.openxmlformats.org/officeDocument/2006/relationships/image" Target="../media/image10.png"/></Relationships>
</file>

<file path=xl/drawings/_rels/drawing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5" Type="http://schemas.openxmlformats.org/officeDocument/2006/relationships/image" Target="../media/image11.png"/><Relationship Id="rId4" Type="http://schemas.openxmlformats.org/officeDocument/2006/relationships/image" Target="../media/image10.png"/></Relationships>
</file>

<file path=xl/drawings/_rels/drawing8.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3</xdr:col>
      <xdr:colOff>409575</xdr:colOff>
      <xdr:row>0</xdr:row>
      <xdr:rowOff>152400</xdr:rowOff>
    </xdr:from>
    <xdr:to>
      <xdr:col>13</xdr:col>
      <xdr:colOff>161109</xdr:colOff>
      <xdr:row>47</xdr:row>
      <xdr:rowOff>84614</xdr:rowOff>
    </xdr:to>
    <xdr:pic>
      <xdr:nvPicPr>
        <xdr:cNvPr id="2" name="Picture 1">
          <a:extLst>
            <a:ext uri="{FF2B5EF4-FFF2-40B4-BE49-F238E27FC236}">
              <a16:creationId xmlns:a16="http://schemas.microsoft.com/office/drawing/2014/main" id="{F0FA2F04-5370-4DBE-A93A-F3E023D95611}"/>
            </a:ext>
          </a:extLst>
        </xdr:cNvPr>
        <xdr:cNvPicPr>
          <a:picLocks noChangeAspect="1"/>
        </xdr:cNvPicPr>
      </xdr:nvPicPr>
      <xdr:blipFill>
        <a:blip xmlns:r="http://schemas.openxmlformats.org/officeDocument/2006/relationships" r:embed="rId1"/>
        <a:stretch>
          <a:fillRect/>
        </a:stretch>
      </xdr:blipFill>
      <xdr:spPr>
        <a:xfrm>
          <a:off x="5105400" y="152400"/>
          <a:ext cx="6523809" cy="8885714"/>
        </a:xfrm>
        <a:prstGeom prst="rect">
          <a:avLst/>
        </a:prstGeom>
      </xdr:spPr>
    </xdr:pic>
    <xdr:clientData/>
  </xdr:twoCellAnchor>
  <xdr:twoCellAnchor editAs="oneCell">
    <xdr:from>
      <xdr:col>13</xdr:col>
      <xdr:colOff>238125</xdr:colOff>
      <xdr:row>2</xdr:row>
      <xdr:rowOff>95250</xdr:rowOff>
    </xdr:from>
    <xdr:to>
      <xdr:col>23</xdr:col>
      <xdr:colOff>513554</xdr:colOff>
      <xdr:row>51</xdr:row>
      <xdr:rowOff>122655</xdr:rowOff>
    </xdr:to>
    <xdr:pic>
      <xdr:nvPicPr>
        <xdr:cNvPr id="3" name="Picture 2">
          <a:extLst>
            <a:ext uri="{FF2B5EF4-FFF2-40B4-BE49-F238E27FC236}">
              <a16:creationId xmlns:a16="http://schemas.microsoft.com/office/drawing/2014/main" id="{300E2E4C-27CE-4D41-8158-800654679C82}"/>
            </a:ext>
          </a:extLst>
        </xdr:cNvPr>
        <xdr:cNvPicPr>
          <a:picLocks noChangeAspect="1"/>
        </xdr:cNvPicPr>
      </xdr:nvPicPr>
      <xdr:blipFill>
        <a:blip xmlns:r="http://schemas.openxmlformats.org/officeDocument/2006/relationships" r:embed="rId2"/>
        <a:stretch>
          <a:fillRect/>
        </a:stretch>
      </xdr:blipFill>
      <xdr:spPr>
        <a:xfrm>
          <a:off x="11706225" y="476250"/>
          <a:ext cx="6371429" cy="93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171450</xdr:colOff>
      <xdr:row>0</xdr:row>
      <xdr:rowOff>0</xdr:rowOff>
    </xdr:from>
    <xdr:to>
      <xdr:col>12</xdr:col>
      <xdr:colOff>465850</xdr:colOff>
      <xdr:row>49</xdr:row>
      <xdr:rowOff>179786</xdr:rowOff>
    </xdr:to>
    <xdr:pic>
      <xdr:nvPicPr>
        <xdr:cNvPr id="2" name="Picture 1">
          <a:extLst>
            <a:ext uri="{FF2B5EF4-FFF2-40B4-BE49-F238E27FC236}">
              <a16:creationId xmlns:a16="http://schemas.microsoft.com/office/drawing/2014/main" id="{22FCBB1D-2EB3-4426-9A22-DF25F82DADB6}"/>
            </a:ext>
          </a:extLst>
        </xdr:cNvPr>
        <xdr:cNvPicPr>
          <a:picLocks noChangeAspect="1"/>
        </xdr:cNvPicPr>
      </xdr:nvPicPr>
      <xdr:blipFill>
        <a:blip xmlns:r="http://schemas.openxmlformats.org/officeDocument/2006/relationships" r:embed="rId1"/>
        <a:stretch>
          <a:fillRect/>
        </a:stretch>
      </xdr:blipFill>
      <xdr:spPr>
        <a:xfrm>
          <a:off x="781050" y="0"/>
          <a:ext cx="7000000" cy="9514286"/>
        </a:xfrm>
        <a:prstGeom prst="rect">
          <a:avLst/>
        </a:prstGeom>
      </xdr:spPr>
    </xdr:pic>
    <xdr:clientData/>
  </xdr:twoCellAnchor>
  <xdr:twoCellAnchor editAs="oneCell">
    <xdr:from>
      <xdr:col>12</xdr:col>
      <xdr:colOff>579783</xdr:colOff>
      <xdr:row>0</xdr:row>
      <xdr:rowOff>175511</xdr:rowOff>
    </xdr:from>
    <xdr:to>
      <xdr:col>23</xdr:col>
      <xdr:colOff>338970</xdr:colOff>
      <xdr:row>30</xdr:row>
      <xdr:rowOff>16926</xdr:rowOff>
    </xdr:to>
    <xdr:pic>
      <xdr:nvPicPr>
        <xdr:cNvPr id="3" name="Picture 2">
          <a:extLst>
            <a:ext uri="{FF2B5EF4-FFF2-40B4-BE49-F238E27FC236}">
              <a16:creationId xmlns:a16="http://schemas.microsoft.com/office/drawing/2014/main" id="{ACFD69F3-0E85-49B4-8D20-9F9712A442EA}"/>
            </a:ext>
          </a:extLst>
        </xdr:cNvPr>
        <xdr:cNvPicPr>
          <a:picLocks noChangeAspect="1"/>
        </xdr:cNvPicPr>
      </xdr:nvPicPr>
      <xdr:blipFill>
        <a:blip xmlns:r="http://schemas.openxmlformats.org/officeDocument/2006/relationships" r:embed="rId2"/>
        <a:stretch>
          <a:fillRect/>
        </a:stretch>
      </xdr:blipFill>
      <xdr:spPr>
        <a:xfrm>
          <a:off x="7934740" y="175511"/>
          <a:ext cx="6501230" cy="55564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38100</xdr:colOff>
      <xdr:row>2</xdr:row>
      <xdr:rowOff>171450</xdr:rowOff>
    </xdr:from>
    <xdr:to>
      <xdr:col>12</xdr:col>
      <xdr:colOff>484881</xdr:colOff>
      <xdr:row>8</xdr:row>
      <xdr:rowOff>142736</xdr:rowOff>
    </xdr:to>
    <xdr:pic>
      <xdr:nvPicPr>
        <xdr:cNvPr id="2" name="Picture 1">
          <a:extLst>
            <a:ext uri="{FF2B5EF4-FFF2-40B4-BE49-F238E27FC236}">
              <a16:creationId xmlns:a16="http://schemas.microsoft.com/office/drawing/2014/main" id="{65C725BF-BF69-40E3-929F-EEC3500FE6CF}"/>
            </a:ext>
          </a:extLst>
        </xdr:cNvPr>
        <xdr:cNvPicPr>
          <a:picLocks noChangeAspect="1"/>
        </xdr:cNvPicPr>
      </xdr:nvPicPr>
      <xdr:blipFill>
        <a:blip xmlns:r="http://schemas.openxmlformats.org/officeDocument/2006/relationships" r:embed="rId1"/>
        <a:stretch>
          <a:fillRect/>
        </a:stretch>
      </xdr:blipFill>
      <xdr:spPr>
        <a:xfrm>
          <a:off x="647700" y="552450"/>
          <a:ext cx="7152381" cy="1114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552450</xdr:colOff>
      <xdr:row>0</xdr:row>
      <xdr:rowOff>0</xdr:rowOff>
    </xdr:from>
    <xdr:to>
      <xdr:col>30</xdr:col>
      <xdr:colOff>313440</xdr:colOff>
      <xdr:row>33</xdr:row>
      <xdr:rowOff>113365</xdr:rowOff>
    </xdr:to>
    <xdr:pic>
      <xdr:nvPicPr>
        <xdr:cNvPr id="2" name="Picture 1">
          <a:extLst>
            <a:ext uri="{FF2B5EF4-FFF2-40B4-BE49-F238E27FC236}">
              <a16:creationId xmlns:a16="http://schemas.microsoft.com/office/drawing/2014/main" id="{538EBCCD-2C8F-4655-96B0-CA72E0536A23}"/>
            </a:ext>
          </a:extLst>
        </xdr:cNvPr>
        <xdr:cNvPicPr>
          <a:picLocks noChangeAspect="1"/>
        </xdr:cNvPicPr>
      </xdr:nvPicPr>
      <xdr:blipFill>
        <a:blip xmlns:r="http://schemas.openxmlformats.org/officeDocument/2006/relationships" r:embed="rId1"/>
        <a:stretch>
          <a:fillRect/>
        </a:stretch>
      </xdr:blipFill>
      <xdr:spPr>
        <a:xfrm>
          <a:off x="13325475" y="0"/>
          <a:ext cx="7076190" cy="74761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190500</xdr:colOff>
      <xdr:row>9</xdr:row>
      <xdr:rowOff>171450</xdr:rowOff>
    </xdr:from>
    <xdr:to>
      <xdr:col>12</xdr:col>
      <xdr:colOff>0</xdr:colOff>
      <xdr:row>15</xdr:row>
      <xdr:rowOff>0</xdr:rowOff>
    </xdr:to>
    <xdr:sp macro="" textlink="">
      <xdr:nvSpPr>
        <xdr:cNvPr id="2" name="TextBox 1">
          <a:extLst>
            <a:ext uri="{FF2B5EF4-FFF2-40B4-BE49-F238E27FC236}">
              <a16:creationId xmlns:a16="http://schemas.microsoft.com/office/drawing/2014/main" id="{9EDB83D0-A385-43DA-B354-6E503E8F513C}"/>
            </a:ext>
          </a:extLst>
        </xdr:cNvPr>
        <xdr:cNvSpPr txBox="1"/>
      </xdr:nvSpPr>
      <xdr:spPr>
        <a:xfrm>
          <a:off x="3848100" y="1885950"/>
          <a:ext cx="3467100" cy="97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Complicated retirement rules. Simplifications: </a:t>
          </a:r>
        </a:p>
        <a:p>
          <a:r>
            <a:rPr lang="en-US" sz="1100" b="0" i="0" u="none" strike="noStrike">
              <a:solidFill>
                <a:schemeClr val="dk1"/>
              </a:solidFill>
              <a:effectLst/>
              <a:latin typeface="+mn-lt"/>
              <a:ea typeface="+mn-ea"/>
              <a:cs typeface="+mn-cs"/>
            </a:rPr>
            <a:t>1) rates for state and local only, </a:t>
          </a:r>
        </a:p>
        <a:p>
          <a:r>
            <a:rPr lang="en-US" sz="1100" b="0" i="0" u="none" strike="noStrike">
              <a:solidFill>
                <a:schemeClr val="dk1"/>
              </a:solidFill>
              <a:effectLst/>
              <a:latin typeface="+mn-lt"/>
              <a:ea typeface="+mn-ea"/>
              <a:cs typeface="+mn-cs"/>
            </a:rPr>
            <a:t>2) group C only, </a:t>
          </a:r>
        </a:p>
        <a:p>
          <a:r>
            <a:rPr lang="en-US" sz="1100" b="0" i="0" u="none" strike="noStrike">
              <a:solidFill>
                <a:schemeClr val="dk1"/>
              </a:solidFill>
              <a:effectLst/>
              <a:latin typeface="+mn-lt"/>
              <a:ea typeface="+mn-ea"/>
              <a:cs typeface="+mn-cs"/>
            </a:rPr>
            <a:t>3) reduced rate for age &lt;= 66, 67/5 rates for age &gt;67. </a:t>
          </a:r>
          <a:r>
            <a:rPr lang="en-US"/>
            <a:t> </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0</xdr:colOff>
      <xdr:row>41</xdr:row>
      <xdr:rowOff>57150</xdr:rowOff>
    </xdr:from>
    <xdr:to>
      <xdr:col>22</xdr:col>
      <xdr:colOff>103962</xdr:colOff>
      <xdr:row>46</xdr:row>
      <xdr:rowOff>85602</xdr:rowOff>
    </xdr:to>
    <xdr:pic>
      <xdr:nvPicPr>
        <xdr:cNvPr id="2" name="Picture 1">
          <a:extLst>
            <a:ext uri="{FF2B5EF4-FFF2-40B4-BE49-F238E27FC236}">
              <a16:creationId xmlns:a16="http://schemas.microsoft.com/office/drawing/2014/main" id="{E65FB408-B3F8-49EB-934A-FEAA3F52E1BD}"/>
            </a:ext>
          </a:extLst>
        </xdr:cNvPr>
        <xdr:cNvPicPr>
          <a:picLocks noChangeAspect="1"/>
        </xdr:cNvPicPr>
      </xdr:nvPicPr>
      <xdr:blipFill>
        <a:blip xmlns:r="http://schemas.openxmlformats.org/officeDocument/2006/relationships" r:embed="rId1"/>
        <a:stretch>
          <a:fillRect/>
        </a:stretch>
      </xdr:blipFill>
      <xdr:spPr>
        <a:xfrm>
          <a:off x="7315200" y="5962650"/>
          <a:ext cx="6504762" cy="980952"/>
        </a:xfrm>
        <a:prstGeom prst="rect">
          <a:avLst/>
        </a:prstGeom>
      </xdr:spPr>
    </xdr:pic>
    <xdr:clientData/>
  </xdr:twoCellAnchor>
  <xdr:twoCellAnchor editAs="oneCell">
    <xdr:from>
      <xdr:col>0</xdr:col>
      <xdr:colOff>495300</xdr:colOff>
      <xdr:row>61</xdr:row>
      <xdr:rowOff>0</xdr:rowOff>
    </xdr:from>
    <xdr:to>
      <xdr:col>9</xdr:col>
      <xdr:colOff>408767</xdr:colOff>
      <xdr:row>83</xdr:row>
      <xdr:rowOff>161381</xdr:rowOff>
    </xdr:to>
    <xdr:pic>
      <xdr:nvPicPr>
        <xdr:cNvPr id="3" name="Picture 2">
          <a:extLst>
            <a:ext uri="{FF2B5EF4-FFF2-40B4-BE49-F238E27FC236}">
              <a16:creationId xmlns:a16="http://schemas.microsoft.com/office/drawing/2014/main" id="{66281905-0D3D-4876-ADA7-AFC7CF998A57}"/>
            </a:ext>
          </a:extLst>
        </xdr:cNvPr>
        <xdr:cNvPicPr>
          <a:picLocks noChangeAspect="1"/>
        </xdr:cNvPicPr>
      </xdr:nvPicPr>
      <xdr:blipFill>
        <a:blip xmlns:r="http://schemas.openxmlformats.org/officeDocument/2006/relationships" r:embed="rId2"/>
        <a:stretch>
          <a:fillRect/>
        </a:stretch>
      </xdr:blipFill>
      <xdr:spPr>
        <a:xfrm>
          <a:off x="495300" y="9715500"/>
          <a:ext cx="6466667" cy="4352381"/>
        </a:xfrm>
        <a:prstGeom prst="rect">
          <a:avLst/>
        </a:prstGeom>
      </xdr:spPr>
    </xdr:pic>
    <xdr:clientData/>
  </xdr:twoCellAnchor>
  <xdr:twoCellAnchor editAs="oneCell">
    <xdr:from>
      <xdr:col>1</xdr:col>
      <xdr:colOff>0</xdr:colOff>
      <xdr:row>41</xdr:row>
      <xdr:rowOff>0</xdr:rowOff>
    </xdr:from>
    <xdr:to>
      <xdr:col>9</xdr:col>
      <xdr:colOff>65924</xdr:colOff>
      <xdr:row>50</xdr:row>
      <xdr:rowOff>180738</xdr:rowOff>
    </xdr:to>
    <xdr:pic>
      <xdr:nvPicPr>
        <xdr:cNvPr id="4" name="Picture 3">
          <a:extLst>
            <a:ext uri="{FF2B5EF4-FFF2-40B4-BE49-F238E27FC236}">
              <a16:creationId xmlns:a16="http://schemas.microsoft.com/office/drawing/2014/main" id="{1EF480F0-BF0A-40A6-A18F-E2B514B1B07D}"/>
            </a:ext>
          </a:extLst>
        </xdr:cNvPr>
        <xdr:cNvPicPr>
          <a:picLocks noChangeAspect="1"/>
        </xdr:cNvPicPr>
      </xdr:nvPicPr>
      <xdr:blipFill>
        <a:blip xmlns:r="http://schemas.openxmlformats.org/officeDocument/2006/relationships" r:embed="rId3"/>
        <a:stretch>
          <a:fillRect/>
        </a:stretch>
      </xdr:blipFill>
      <xdr:spPr>
        <a:xfrm>
          <a:off x="609600" y="10010775"/>
          <a:ext cx="6009524" cy="1895238"/>
        </a:xfrm>
        <a:prstGeom prst="rect">
          <a:avLst/>
        </a:prstGeom>
      </xdr:spPr>
    </xdr:pic>
    <xdr:clientData/>
  </xdr:twoCellAnchor>
  <xdr:twoCellAnchor editAs="oneCell">
    <xdr:from>
      <xdr:col>1</xdr:col>
      <xdr:colOff>0</xdr:colOff>
      <xdr:row>51</xdr:row>
      <xdr:rowOff>57150</xdr:rowOff>
    </xdr:from>
    <xdr:to>
      <xdr:col>8</xdr:col>
      <xdr:colOff>599333</xdr:colOff>
      <xdr:row>59</xdr:row>
      <xdr:rowOff>104579</xdr:rowOff>
    </xdr:to>
    <xdr:pic>
      <xdr:nvPicPr>
        <xdr:cNvPr id="5" name="Picture 4">
          <a:extLst>
            <a:ext uri="{FF2B5EF4-FFF2-40B4-BE49-F238E27FC236}">
              <a16:creationId xmlns:a16="http://schemas.microsoft.com/office/drawing/2014/main" id="{1378385A-F569-4379-8A84-84E8D9DB3CEE}"/>
            </a:ext>
          </a:extLst>
        </xdr:cNvPr>
        <xdr:cNvPicPr>
          <a:picLocks noChangeAspect="1"/>
        </xdr:cNvPicPr>
      </xdr:nvPicPr>
      <xdr:blipFill>
        <a:blip xmlns:r="http://schemas.openxmlformats.org/officeDocument/2006/relationships" r:embed="rId4"/>
        <a:stretch>
          <a:fillRect/>
        </a:stretch>
      </xdr:blipFill>
      <xdr:spPr>
        <a:xfrm>
          <a:off x="666750" y="11972925"/>
          <a:ext cx="5933333" cy="1571429"/>
        </a:xfrm>
        <a:prstGeom prst="rect">
          <a:avLst/>
        </a:prstGeom>
      </xdr:spPr>
    </xdr:pic>
    <xdr:clientData/>
  </xdr:twoCellAnchor>
  <xdr:twoCellAnchor editAs="oneCell">
    <xdr:from>
      <xdr:col>12</xdr:col>
      <xdr:colOff>476250</xdr:colOff>
      <xdr:row>50</xdr:row>
      <xdr:rowOff>56582</xdr:rowOff>
    </xdr:from>
    <xdr:to>
      <xdr:col>21</xdr:col>
      <xdr:colOff>95250</xdr:colOff>
      <xdr:row>105</xdr:row>
      <xdr:rowOff>122239</xdr:rowOff>
    </xdr:to>
    <xdr:pic>
      <xdr:nvPicPr>
        <xdr:cNvPr id="6" name="Picture 5">
          <a:extLst>
            <a:ext uri="{FF2B5EF4-FFF2-40B4-BE49-F238E27FC236}">
              <a16:creationId xmlns:a16="http://schemas.microsoft.com/office/drawing/2014/main" id="{86E37908-1872-473E-9808-9F881854BAEA}"/>
            </a:ext>
          </a:extLst>
        </xdr:cNvPr>
        <xdr:cNvPicPr>
          <a:picLocks noChangeAspect="1"/>
        </xdr:cNvPicPr>
      </xdr:nvPicPr>
      <xdr:blipFill>
        <a:blip xmlns:r="http://schemas.openxmlformats.org/officeDocument/2006/relationships" r:embed="rId5"/>
        <a:stretch>
          <a:fillRect/>
        </a:stretch>
      </xdr:blipFill>
      <xdr:spPr>
        <a:xfrm>
          <a:off x="7791450" y="7676582"/>
          <a:ext cx="5410200" cy="105431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21</xdr:col>
      <xdr:colOff>133350</xdr:colOff>
      <xdr:row>20</xdr:row>
      <xdr:rowOff>133350</xdr:rowOff>
    </xdr:from>
    <xdr:to>
      <xdr:col>31</xdr:col>
      <xdr:colOff>542112</xdr:colOff>
      <xdr:row>25</xdr:row>
      <xdr:rowOff>161802</xdr:rowOff>
    </xdr:to>
    <xdr:pic>
      <xdr:nvPicPr>
        <xdr:cNvPr id="2" name="Picture 1">
          <a:extLst>
            <a:ext uri="{FF2B5EF4-FFF2-40B4-BE49-F238E27FC236}">
              <a16:creationId xmlns:a16="http://schemas.microsoft.com/office/drawing/2014/main" id="{8DF94574-C36B-49ED-8254-2B4A2098795E}"/>
            </a:ext>
          </a:extLst>
        </xdr:cNvPr>
        <xdr:cNvPicPr>
          <a:picLocks noChangeAspect="1"/>
        </xdr:cNvPicPr>
      </xdr:nvPicPr>
      <xdr:blipFill>
        <a:blip xmlns:r="http://schemas.openxmlformats.org/officeDocument/2006/relationships" r:embed="rId1"/>
        <a:stretch>
          <a:fillRect/>
        </a:stretch>
      </xdr:blipFill>
      <xdr:spPr>
        <a:xfrm>
          <a:off x="12934950" y="3943350"/>
          <a:ext cx="6504762" cy="980952"/>
        </a:xfrm>
        <a:prstGeom prst="rect">
          <a:avLst/>
        </a:prstGeom>
      </xdr:spPr>
    </xdr:pic>
    <xdr:clientData/>
  </xdr:twoCellAnchor>
  <xdr:twoCellAnchor editAs="oneCell">
    <xdr:from>
      <xdr:col>21</xdr:col>
      <xdr:colOff>0</xdr:colOff>
      <xdr:row>28</xdr:row>
      <xdr:rowOff>0</xdr:rowOff>
    </xdr:from>
    <xdr:to>
      <xdr:col>31</xdr:col>
      <xdr:colOff>370667</xdr:colOff>
      <xdr:row>47</xdr:row>
      <xdr:rowOff>189956</xdr:rowOff>
    </xdr:to>
    <xdr:pic>
      <xdr:nvPicPr>
        <xdr:cNvPr id="3" name="Picture 2">
          <a:extLst>
            <a:ext uri="{FF2B5EF4-FFF2-40B4-BE49-F238E27FC236}">
              <a16:creationId xmlns:a16="http://schemas.microsoft.com/office/drawing/2014/main" id="{66412D88-DA35-42F2-AB83-711950263BE8}"/>
            </a:ext>
          </a:extLst>
        </xdr:cNvPr>
        <xdr:cNvPicPr>
          <a:picLocks noChangeAspect="1"/>
        </xdr:cNvPicPr>
      </xdr:nvPicPr>
      <xdr:blipFill>
        <a:blip xmlns:r="http://schemas.openxmlformats.org/officeDocument/2006/relationships" r:embed="rId2"/>
        <a:stretch>
          <a:fillRect/>
        </a:stretch>
      </xdr:blipFill>
      <xdr:spPr>
        <a:xfrm>
          <a:off x="12801600" y="5657850"/>
          <a:ext cx="6466667" cy="4352381"/>
        </a:xfrm>
        <a:prstGeom prst="rect">
          <a:avLst/>
        </a:prstGeom>
      </xdr:spPr>
    </xdr:pic>
    <xdr:clientData/>
  </xdr:twoCellAnchor>
  <xdr:twoCellAnchor editAs="oneCell">
    <xdr:from>
      <xdr:col>1</xdr:col>
      <xdr:colOff>0</xdr:colOff>
      <xdr:row>48</xdr:row>
      <xdr:rowOff>0</xdr:rowOff>
    </xdr:from>
    <xdr:to>
      <xdr:col>10</xdr:col>
      <xdr:colOff>523124</xdr:colOff>
      <xdr:row>57</xdr:row>
      <xdr:rowOff>180738</xdr:rowOff>
    </xdr:to>
    <xdr:pic>
      <xdr:nvPicPr>
        <xdr:cNvPr id="4" name="Picture 3">
          <a:extLst>
            <a:ext uri="{FF2B5EF4-FFF2-40B4-BE49-F238E27FC236}">
              <a16:creationId xmlns:a16="http://schemas.microsoft.com/office/drawing/2014/main" id="{350DFE51-8438-45AE-A0F5-1A2E9A96A304}"/>
            </a:ext>
          </a:extLst>
        </xdr:cNvPr>
        <xdr:cNvPicPr>
          <a:picLocks noChangeAspect="1"/>
        </xdr:cNvPicPr>
      </xdr:nvPicPr>
      <xdr:blipFill>
        <a:blip xmlns:r="http://schemas.openxmlformats.org/officeDocument/2006/relationships" r:embed="rId3"/>
        <a:stretch>
          <a:fillRect/>
        </a:stretch>
      </xdr:blipFill>
      <xdr:spPr>
        <a:xfrm>
          <a:off x="609600" y="10010775"/>
          <a:ext cx="6009524" cy="1895238"/>
        </a:xfrm>
        <a:prstGeom prst="rect">
          <a:avLst/>
        </a:prstGeom>
      </xdr:spPr>
    </xdr:pic>
    <xdr:clientData/>
  </xdr:twoCellAnchor>
  <xdr:twoCellAnchor editAs="oneCell">
    <xdr:from>
      <xdr:col>1</xdr:col>
      <xdr:colOff>57150</xdr:colOff>
      <xdr:row>58</xdr:row>
      <xdr:rowOff>57150</xdr:rowOff>
    </xdr:from>
    <xdr:to>
      <xdr:col>10</xdr:col>
      <xdr:colOff>504083</xdr:colOff>
      <xdr:row>66</xdr:row>
      <xdr:rowOff>104579</xdr:rowOff>
    </xdr:to>
    <xdr:pic>
      <xdr:nvPicPr>
        <xdr:cNvPr id="5" name="Picture 4">
          <a:extLst>
            <a:ext uri="{FF2B5EF4-FFF2-40B4-BE49-F238E27FC236}">
              <a16:creationId xmlns:a16="http://schemas.microsoft.com/office/drawing/2014/main" id="{D51BF6F9-C5B6-405B-951A-DC360D894ABB}"/>
            </a:ext>
          </a:extLst>
        </xdr:cNvPr>
        <xdr:cNvPicPr>
          <a:picLocks noChangeAspect="1"/>
        </xdr:cNvPicPr>
      </xdr:nvPicPr>
      <xdr:blipFill>
        <a:blip xmlns:r="http://schemas.openxmlformats.org/officeDocument/2006/relationships" r:embed="rId4"/>
        <a:stretch>
          <a:fillRect/>
        </a:stretch>
      </xdr:blipFill>
      <xdr:spPr>
        <a:xfrm>
          <a:off x="666750" y="11972925"/>
          <a:ext cx="5933333" cy="1571429"/>
        </a:xfrm>
        <a:prstGeom prst="rect">
          <a:avLst/>
        </a:prstGeom>
      </xdr:spPr>
    </xdr:pic>
    <xdr:clientData/>
  </xdr:twoCellAnchor>
  <xdr:twoCellAnchor editAs="oneCell">
    <xdr:from>
      <xdr:col>11</xdr:col>
      <xdr:colOff>38100</xdr:colOff>
      <xdr:row>47</xdr:row>
      <xdr:rowOff>37532</xdr:rowOff>
    </xdr:from>
    <xdr:to>
      <xdr:col>19</xdr:col>
      <xdr:colOff>571500</xdr:colOff>
      <xdr:row>102</xdr:row>
      <xdr:rowOff>103189</xdr:rowOff>
    </xdr:to>
    <xdr:pic>
      <xdr:nvPicPr>
        <xdr:cNvPr id="7" name="Picture 6">
          <a:extLst>
            <a:ext uri="{FF2B5EF4-FFF2-40B4-BE49-F238E27FC236}">
              <a16:creationId xmlns:a16="http://schemas.microsoft.com/office/drawing/2014/main" id="{1FA986FE-8E4B-4C24-BC99-AB01CF825198}"/>
            </a:ext>
          </a:extLst>
        </xdr:cNvPr>
        <xdr:cNvPicPr>
          <a:picLocks noChangeAspect="1"/>
        </xdr:cNvPicPr>
      </xdr:nvPicPr>
      <xdr:blipFill>
        <a:blip xmlns:r="http://schemas.openxmlformats.org/officeDocument/2006/relationships" r:embed="rId5"/>
        <a:stretch>
          <a:fillRect/>
        </a:stretch>
      </xdr:blipFill>
      <xdr:spPr>
        <a:xfrm>
          <a:off x="6743700" y="9857807"/>
          <a:ext cx="5410200" cy="1054315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552450</xdr:colOff>
      <xdr:row>16</xdr:row>
      <xdr:rowOff>19050</xdr:rowOff>
    </xdr:from>
    <xdr:to>
      <xdr:col>11</xdr:col>
      <xdr:colOff>294469</xdr:colOff>
      <xdr:row>26</xdr:row>
      <xdr:rowOff>9288</xdr:rowOff>
    </xdr:to>
    <xdr:pic>
      <xdr:nvPicPr>
        <xdr:cNvPr id="2" name="Picture 1">
          <a:extLst>
            <a:ext uri="{FF2B5EF4-FFF2-40B4-BE49-F238E27FC236}">
              <a16:creationId xmlns:a16="http://schemas.microsoft.com/office/drawing/2014/main" id="{83188C07-1354-455C-8727-99B37A5FBCBF}"/>
            </a:ext>
          </a:extLst>
        </xdr:cNvPr>
        <xdr:cNvPicPr>
          <a:picLocks noChangeAspect="1"/>
        </xdr:cNvPicPr>
      </xdr:nvPicPr>
      <xdr:blipFill>
        <a:blip xmlns:r="http://schemas.openxmlformats.org/officeDocument/2006/relationships" r:embed="rId1"/>
        <a:stretch>
          <a:fillRect/>
        </a:stretch>
      </xdr:blipFill>
      <xdr:spPr>
        <a:xfrm>
          <a:off x="552450" y="3143250"/>
          <a:ext cx="6447619" cy="1895238"/>
        </a:xfrm>
        <a:prstGeom prst="rect">
          <a:avLst/>
        </a:prstGeom>
      </xdr:spPr>
    </xdr:pic>
    <xdr:clientData/>
  </xdr:twoCellAnchor>
  <xdr:twoCellAnchor editAs="oneCell">
    <xdr:from>
      <xdr:col>1</xdr:col>
      <xdr:colOff>0</xdr:colOff>
      <xdr:row>28</xdr:row>
      <xdr:rowOff>0</xdr:rowOff>
    </xdr:from>
    <xdr:to>
      <xdr:col>12</xdr:col>
      <xdr:colOff>161067</xdr:colOff>
      <xdr:row>53</xdr:row>
      <xdr:rowOff>8929</xdr:rowOff>
    </xdr:to>
    <xdr:pic>
      <xdr:nvPicPr>
        <xdr:cNvPr id="3" name="Picture 2">
          <a:extLst>
            <a:ext uri="{FF2B5EF4-FFF2-40B4-BE49-F238E27FC236}">
              <a16:creationId xmlns:a16="http://schemas.microsoft.com/office/drawing/2014/main" id="{FF66F3C8-500C-4F92-A5A8-85FFD70A2140}"/>
            </a:ext>
          </a:extLst>
        </xdr:cNvPr>
        <xdr:cNvPicPr>
          <a:picLocks noChangeAspect="1"/>
        </xdr:cNvPicPr>
      </xdr:nvPicPr>
      <xdr:blipFill>
        <a:blip xmlns:r="http://schemas.openxmlformats.org/officeDocument/2006/relationships" r:embed="rId2"/>
        <a:stretch>
          <a:fillRect/>
        </a:stretch>
      </xdr:blipFill>
      <xdr:spPr>
        <a:xfrm>
          <a:off x="609600" y="5410200"/>
          <a:ext cx="6866667" cy="47714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3" Type="http://schemas.openxmlformats.org/officeDocument/2006/relationships/hyperlink" Target="http://publicplansdata.org/public-plans-database/browse-data/" TargetMode="External"/><Relationship Id="rId7" Type="http://schemas.openxmlformats.org/officeDocument/2006/relationships/hyperlink" Target="http://publicplansdata.org/wp-content/uploads/2015/04/Variable-List1.xlsx" TargetMode="External"/><Relationship Id="rId2" Type="http://schemas.openxmlformats.org/officeDocument/2006/relationships/hyperlink" Target="http://publicplansdata.org/quick-facts/by-pension-plan" TargetMode="External"/><Relationship Id="rId1" Type="http://schemas.openxmlformats.org/officeDocument/2006/relationships/hyperlink" Target="http://apps.urban.org/features/SLEPP/data.html" TargetMode="External"/><Relationship Id="rId6" Type="http://schemas.openxmlformats.org/officeDocument/2006/relationships/hyperlink" Target="http://publicplansdata.org/public-plans-database/download-full-data-set/" TargetMode="External"/><Relationship Id="rId5" Type="http://schemas.openxmlformats.org/officeDocument/2006/relationships/hyperlink" Target="http://publicplansdata.org/public-plans-database/documentation/" TargetMode="External"/><Relationship Id="rId4" Type="http://schemas.openxmlformats.org/officeDocument/2006/relationships/hyperlink" Target="http://publicplansdata.org/reports/" TargetMode="Externa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workbookViewId="0">
      <pane xSplit="1" ySplit="1" topLeftCell="B2" activePane="bottomRight" state="frozen"/>
      <selection pane="topRight" activeCell="B1" sqref="B1"/>
      <selection pane="bottomLeft" activeCell="A2" sqref="A2"/>
      <selection pane="bottomRight" activeCell="D20" sqref="D20"/>
    </sheetView>
  </sheetViews>
  <sheetFormatPr defaultRowHeight="15" x14ac:dyDescent="0.25"/>
  <cols>
    <col min="1" max="1" width="7.5703125" bestFit="1" customWidth="1"/>
    <col min="2" max="2" width="23.42578125" bestFit="1" customWidth="1"/>
  </cols>
  <sheetData>
    <row r="1" spans="1:2" x14ac:dyDescent="0.25">
      <c r="A1" s="7" t="s">
        <v>29</v>
      </c>
      <c r="B1" s="7" t="s">
        <v>30</v>
      </c>
    </row>
    <row r="2" spans="1:2" x14ac:dyDescent="0.25">
      <c r="A2" s="8" t="s">
        <v>31</v>
      </c>
      <c r="B2" s="1" t="s">
        <v>97</v>
      </c>
    </row>
    <row r="3" spans="1:2" x14ac:dyDescent="0.25">
      <c r="A3" s="8" t="s">
        <v>32</v>
      </c>
      <c r="B3" s="1" t="s">
        <v>235</v>
      </c>
    </row>
    <row r="4" spans="1:2" x14ac:dyDescent="0.25">
      <c r="A4" s="8" t="s">
        <v>33</v>
      </c>
      <c r="B4" s="1" t="s">
        <v>236</v>
      </c>
    </row>
    <row r="5" spans="1:2" x14ac:dyDescent="0.25">
      <c r="A5" s="8" t="s">
        <v>34</v>
      </c>
      <c r="B5" s="1" t="s">
        <v>78</v>
      </c>
    </row>
    <row r="6" spans="1:2" x14ac:dyDescent="0.25">
      <c r="A6" s="8" t="s">
        <v>58</v>
      </c>
      <c r="B6" s="1" t="s">
        <v>79</v>
      </c>
    </row>
    <row r="7" spans="1:2" x14ac:dyDescent="0.25">
      <c r="A7" s="8" t="s">
        <v>60</v>
      </c>
      <c r="B7" s="1" t="s">
        <v>53</v>
      </c>
    </row>
    <row r="8" spans="1:2" x14ac:dyDescent="0.25">
      <c r="A8" s="8" t="s">
        <v>62</v>
      </c>
      <c r="B8" s="1" t="s">
        <v>56</v>
      </c>
    </row>
    <row r="9" spans="1:2" x14ac:dyDescent="0.25">
      <c r="A9" s="8" t="s">
        <v>63</v>
      </c>
      <c r="B9" s="1" t="s">
        <v>57</v>
      </c>
    </row>
    <row r="10" spans="1:2" x14ac:dyDescent="0.25">
      <c r="A10" s="8" t="s">
        <v>64</v>
      </c>
      <c r="B10" s="1" t="s">
        <v>237</v>
      </c>
    </row>
    <row r="11" spans="1:2" x14ac:dyDescent="0.25">
      <c r="A11" s="8" t="s">
        <v>65</v>
      </c>
      <c r="B11" s="1" t="s">
        <v>59</v>
      </c>
    </row>
    <row r="12" spans="1:2" x14ac:dyDescent="0.25">
      <c r="A12" s="8" t="s">
        <v>66</v>
      </c>
      <c r="B12" s="1" t="s">
        <v>238</v>
      </c>
    </row>
    <row r="13" spans="1:2" x14ac:dyDescent="0.25">
      <c r="A13" s="8" t="s">
        <v>239</v>
      </c>
      <c r="B13" s="1" t="s">
        <v>61</v>
      </c>
    </row>
    <row r="14" spans="1:2" x14ac:dyDescent="0.25">
      <c r="A14" s="8" t="s">
        <v>241</v>
      </c>
      <c r="B14" s="1" t="s">
        <v>240</v>
      </c>
    </row>
    <row r="15" spans="1:2" x14ac:dyDescent="0.25">
      <c r="A15" s="8" t="s">
        <v>242</v>
      </c>
      <c r="B15" s="1" t="s">
        <v>285</v>
      </c>
    </row>
    <row r="16" spans="1:2" x14ac:dyDescent="0.25">
      <c r="A16" s="8" t="s">
        <v>243</v>
      </c>
      <c r="B16" s="1" t="s">
        <v>286</v>
      </c>
    </row>
    <row r="17" spans="1:2" x14ac:dyDescent="0.25">
      <c r="A17" s="8" t="s">
        <v>244</v>
      </c>
      <c r="B17" s="1" t="s">
        <v>274</v>
      </c>
    </row>
    <row r="18" spans="1:2" x14ac:dyDescent="0.25">
      <c r="A18" s="8" t="s">
        <v>275</v>
      </c>
      <c r="B18" s="1" t="s">
        <v>276</v>
      </c>
    </row>
    <row r="19" spans="1:2" x14ac:dyDescent="0.25">
      <c r="A19" s="8" t="s">
        <v>277</v>
      </c>
      <c r="B19" s="1" t="s">
        <v>102</v>
      </c>
    </row>
    <row r="20" spans="1:2" x14ac:dyDescent="0.25">
      <c r="A20" s="8" t="s">
        <v>278</v>
      </c>
      <c r="B20" s="1" t="s">
        <v>292</v>
      </c>
    </row>
    <row r="21" spans="1:2" x14ac:dyDescent="0.25">
      <c r="A21" s="8" t="s">
        <v>279</v>
      </c>
      <c r="B21" s="1" t="s">
        <v>103</v>
      </c>
    </row>
  </sheetData>
  <hyperlinks>
    <hyperlink ref="B2" location="'Issues'!A1" display="Issues" xr:uid="{00000000-0004-0000-0000-000000000000}"/>
    <hyperlink ref="B3" location="'StepsAndLinks'!A1" display="StepsAndLinks" xr:uid="{00000000-0004-0000-0000-000001000000}"/>
    <hyperlink ref="B4" location="'PlanNames'!A1" display="PlanNames" xr:uid="{00000000-0004-0000-0000-000002000000}"/>
    <hyperlink ref="B5" location="'singleValues'!A1" display="singleValues" xr:uid="{00000000-0004-0000-0000-000003000000}"/>
    <hyperlink ref="B6" location="'singleValuesScreenshots'!A1" display="singleValuesScreenshots" xr:uid="{00000000-0004-0000-0000-000004000000}"/>
    <hyperlink ref="B7" location="'erc_rule'!A1" display="erc_rule" xr:uid="{00000000-0004-0000-0000-000005000000}"/>
    <hyperlink ref="B8" location="'SummaryAssumptions'!A1" display="SummaryAssumptions" xr:uid="{00000000-0004-0000-0000-000006000000}"/>
    <hyperlink ref="B9" location="'ActivesSched'!A1" display="ActivesSched" xr:uid="{00000000-0004-0000-0000-000007000000}"/>
    <hyperlink ref="B10" location="'Actives_raw'!A1" display="Actives_raw" xr:uid="{00000000-0004-0000-0000-000008000000}"/>
    <hyperlink ref="B11" location="'RetireesSched'!A1" display="RetireesSched" xr:uid="{00000000-0004-0000-0000-000009000000}"/>
    <hyperlink ref="B12" location="'Retirees_raw'!A1" display="Retirees_raw" xr:uid="{00000000-0004-0000-0000-00000A000000}"/>
    <hyperlink ref="B13" location="'SalaryGrowthSched'!A1" display="SalaryGrowthSched" xr:uid="{00000000-0004-0000-0000-00000B000000}"/>
    <hyperlink ref="B14" location="'SalaryGrowth_raw'!A1" display="SalaryGrowth_raw" xr:uid="{00000000-0004-0000-0000-00000C000000}"/>
    <hyperlink ref="B15" location="'TermRatesSched'!A1" display="TermRatesSched" xr:uid="{00000000-0004-0000-0000-00000D000000}"/>
    <hyperlink ref="B16" location="'TermRates_raw'!A1" display="TermRates_raw" xr:uid="{00000000-0004-0000-0000-00000E000000}"/>
    <hyperlink ref="B17" location="'RetirementRatesSched'!A1" display="RetirementRatesSched" xr:uid="{00000000-0004-0000-0000-00000F000000}"/>
    <hyperlink ref="B18" location="'RetirementRates_raw'!A1" display="RetirementRates_raw" xr:uid="{00000000-0004-0000-0000-000010000000}"/>
    <hyperlink ref="B19" location="'DisbRatesByAgeSched'!A1" display="DisbRatesByAgeSched" xr:uid="{00000000-0004-0000-0000-000011000000}"/>
    <hyperlink ref="B20" location="'DisbRatesByAge_raw'!A1" display="DisbRatesByAge_raw" xr:uid="{00000000-0004-0000-0000-000012000000}"/>
    <hyperlink ref="B21" location="'MortalityInfo'!A1" display="MortalityInfo" xr:uid="{00000000-0004-0000-0000-000013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5"/>
  <sheetViews>
    <sheetView tabSelected="1" workbookViewId="0">
      <selection activeCell="R18" sqref="R18"/>
    </sheetView>
  </sheetViews>
  <sheetFormatPr defaultRowHeight="15" x14ac:dyDescent="0.25"/>
  <cols>
    <col min="1" max="16384" width="9.140625" style="10"/>
  </cols>
  <sheetData>
    <row r="1" spans="1:12" x14ac:dyDescent="0.25">
      <c r="A1" s="9" t="s">
        <v>0</v>
      </c>
    </row>
    <row r="2" spans="1:12" x14ac:dyDescent="0.25">
      <c r="A2" s="11" t="s">
        <v>35</v>
      </c>
      <c r="B2" s="12" t="s">
        <v>270</v>
      </c>
      <c r="C2" s="32" t="s">
        <v>268</v>
      </c>
    </row>
    <row r="3" spans="1:12" x14ac:dyDescent="0.25">
      <c r="A3" s="11" t="s">
        <v>37</v>
      </c>
      <c r="B3" s="12" t="s">
        <v>404</v>
      </c>
      <c r="C3" s="32" t="s">
        <v>269</v>
      </c>
    </row>
    <row r="4" spans="1:12" x14ac:dyDescent="0.25">
      <c r="A4" s="32" t="s">
        <v>287</v>
      </c>
    </row>
    <row r="5" spans="1:12" customFormat="1" x14ac:dyDescent="0.25"/>
    <row r="6" spans="1:12" x14ac:dyDescent="0.25">
      <c r="E6" t="s">
        <v>130</v>
      </c>
      <c r="F6"/>
      <c r="G6"/>
      <c r="H6"/>
      <c r="I6"/>
      <c r="J6"/>
      <c r="K6"/>
      <c r="L6"/>
    </row>
    <row r="7" spans="1:12" x14ac:dyDescent="0.25">
      <c r="A7"/>
      <c r="D7" s="32"/>
      <c r="E7" t="s">
        <v>109</v>
      </c>
      <c r="F7" t="s">
        <v>250</v>
      </c>
      <c r="G7" t="s">
        <v>110</v>
      </c>
      <c r="H7" t="s">
        <v>111</v>
      </c>
      <c r="I7" t="s">
        <v>112</v>
      </c>
      <c r="J7" t="s">
        <v>113</v>
      </c>
      <c r="K7" t="s">
        <v>114</v>
      </c>
      <c r="L7"/>
    </row>
    <row r="8" spans="1:12" x14ac:dyDescent="0.25">
      <c r="A8"/>
      <c r="D8" s="32" t="s">
        <v>248</v>
      </c>
      <c r="E8" t="s">
        <v>249</v>
      </c>
      <c r="F8" t="s">
        <v>251</v>
      </c>
      <c r="G8" t="s">
        <v>252</v>
      </c>
      <c r="H8" t="s">
        <v>253</v>
      </c>
      <c r="I8" t="s">
        <v>254</v>
      </c>
      <c r="J8" t="s">
        <v>255</v>
      </c>
      <c r="K8" t="s">
        <v>256</v>
      </c>
      <c r="L8"/>
    </row>
    <row r="9" spans="1:12" x14ac:dyDescent="0.25">
      <c r="B9" s="40" t="s">
        <v>38</v>
      </c>
      <c r="C9" s="32" t="s">
        <v>39</v>
      </c>
      <c r="D9" s="32" t="s">
        <v>40</v>
      </c>
      <c r="E9" s="10">
        <v>2</v>
      </c>
      <c r="F9" s="10">
        <v>7</v>
      </c>
      <c r="G9" s="10">
        <v>12</v>
      </c>
      <c r="H9" s="10">
        <v>17</v>
      </c>
      <c r="I9" s="10">
        <v>22</v>
      </c>
      <c r="J9" s="10">
        <v>27</v>
      </c>
      <c r="K9" s="10">
        <v>32</v>
      </c>
    </row>
    <row r="10" spans="1:12" x14ac:dyDescent="0.25">
      <c r="A10" t="s">
        <v>108</v>
      </c>
      <c r="B10" s="32" t="s">
        <v>41</v>
      </c>
      <c r="E10" t="s">
        <v>249</v>
      </c>
      <c r="F10" t="s">
        <v>251</v>
      </c>
      <c r="G10" t="s">
        <v>252</v>
      </c>
      <c r="H10" t="s">
        <v>253</v>
      </c>
      <c r="I10" t="s">
        <v>254</v>
      </c>
      <c r="J10" t="s">
        <v>561</v>
      </c>
      <c r="K10" t="s">
        <v>256</v>
      </c>
      <c r="L10"/>
    </row>
    <row r="11" spans="1:12" x14ac:dyDescent="0.25">
      <c r="A11" t="s">
        <v>119</v>
      </c>
      <c r="B11" s="10" t="s">
        <v>42</v>
      </c>
      <c r="C11" s="10">
        <v>18</v>
      </c>
      <c r="D11" s="32" t="s">
        <v>310</v>
      </c>
      <c r="E11" s="130">
        <v>11261</v>
      </c>
      <c r="F11" s="130">
        <v>0</v>
      </c>
      <c r="G11" s="130">
        <v>0</v>
      </c>
      <c r="H11" s="130">
        <v>0</v>
      </c>
      <c r="I11" s="130">
        <v>0</v>
      </c>
      <c r="J11" s="130">
        <v>0</v>
      </c>
      <c r="K11" s="130">
        <v>0</v>
      </c>
      <c r="L11" s="29"/>
    </row>
    <row r="12" spans="1:12" x14ac:dyDescent="0.25">
      <c r="A12" t="s">
        <v>120</v>
      </c>
      <c r="B12" s="10" t="s">
        <v>42</v>
      </c>
      <c r="C12" s="10">
        <v>22</v>
      </c>
      <c r="D12" s="32" t="s">
        <v>267</v>
      </c>
      <c r="E12" s="130">
        <v>36645</v>
      </c>
      <c r="F12" s="130">
        <v>213</v>
      </c>
      <c r="G12" s="130">
        <v>0</v>
      </c>
      <c r="H12" s="130">
        <v>0</v>
      </c>
      <c r="I12" s="130">
        <v>0</v>
      </c>
      <c r="J12" s="130">
        <v>0</v>
      </c>
      <c r="K12" s="130">
        <v>0</v>
      </c>
      <c r="L12" s="29"/>
    </row>
    <row r="13" spans="1:12" x14ac:dyDescent="0.25">
      <c r="A13" t="s">
        <v>121</v>
      </c>
      <c r="B13" s="10" t="s">
        <v>42</v>
      </c>
      <c r="C13" s="10">
        <v>27</v>
      </c>
      <c r="D13" s="10" t="s">
        <v>262</v>
      </c>
      <c r="E13" s="130">
        <v>25119</v>
      </c>
      <c r="F13" s="130">
        <v>3858</v>
      </c>
      <c r="G13" s="130">
        <v>182</v>
      </c>
      <c r="H13" s="130">
        <v>0</v>
      </c>
      <c r="I13" s="130">
        <v>0</v>
      </c>
      <c r="J13" s="130">
        <v>0</v>
      </c>
      <c r="K13" s="130">
        <v>0</v>
      </c>
      <c r="L13" s="29"/>
    </row>
    <row r="14" spans="1:12" x14ac:dyDescent="0.25">
      <c r="A14" t="s">
        <v>122</v>
      </c>
      <c r="B14" s="10" t="s">
        <v>42</v>
      </c>
      <c r="C14" s="10">
        <v>32</v>
      </c>
      <c r="D14" s="10" t="s">
        <v>263</v>
      </c>
      <c r="E14" s="130">
        <v>17696</v>
      </c>
      <c r="F14" s="130">
        <v>8579</v>
      </c>
      <c r="G14" s="130">
        <v>3332</v>
      </c>
      <c r="H14" s="130">
        <v>210</v>
      </c>
      <c r="I14" s="130">
        <v>0</v>
      </c>
      <c r="J14" s="130">
        <v>0</v>
      </c>
      <c r="K14" s="130">
        <v>0</v>
      </c>
      <c r="L14" s="29"/>
    </row>
    <row r="15" spans="1:12" x14ac:dyDescent="0.25">
      <c r="A15" t="s">
        <v>123</v>
      </c>
      <c r="B15" s="10" t="s">
        <v>42</v>
      </c>
      <c r="C15" s="10">
        <v>37</v>
      </c>
      <c r="D15" s="10" t="s">
        <v>264</v>
      </c>
      <c r="E15" s="130">
        <v>11847</v>
      </c>
      <c r="F15" s="130">
        <v>7038</v>
      </c>
      <c r="G15" s="130">
        <v>7373</v>
      </c>
      <c r="H15" s="130">
        <v>3499</v>
      </c>
      <c r="I15" s="130">
        <v>117</v>
      </c>
      <c r="J15" s="130">
        <v>0</v>
      </c>
      <c r="K15" s="130">
        <v>0</v>
      </c>
      <c r="L15" s="29"/>
    </row>
    <row r="16" spans="1:12" x14ac:dyDescent="0.25">
      <c r="A16" t="s">
        <v>124</v>
      </c>
      <c r="B16" s="10" t="s">
        <v>42</v>
      </c>
      <c r="C16" s="10">
        <v>42</v>
      </c>
      <c r="D16" s="10" t="s">
        <v>265</v>
      </c>
      <c r="E16" s="130">
        <v>9903</v>
      </c>
      <c r="F16" s="130">
        <v>5820</v>
      </c>
      <c r="G16" s="130">
        <v>6033</v>
      </c>
      <c r="H16" s="130">
        <v>7580</v>
      </c>
      <c r="I16" s="130">
        <v>2638</v>
      </c>
      <c r="J16" s="130">
        <v>108</v>
      </c>
      <c r="K16" s="130">
        <v>0</v>
      </c>
      <c r="L16" s="29"/>
    </row>
    <row r="17" spans="1:12" x14ac:dyDescent="0.25">
      <c r="A17" t="s">
        <v>125</v>
      </c>
      <c r="B17" s="10" t="s">
        <v>42</v>
      </c>
      <c r="C17" s="10">
        <v>47</v>
      </c>
      <c r="D17" s="10" t="s">
        <v>266</v>
      </c>
      <c r="E17" s="130">
        <v>9625</v>
      </c>
      <c r="F17" s="130">
        <v>5880</v>
      </c>
      <c r="G17" s="130">
        <v>5848</v>
      </c>
      <c r="H17" s="130">
        <v>7179</v>
      </c>
      <c r="I17" s="130">
        <v>7087</v>
      </c>
      <c r="J17" s="130">
        <v>3188</v>
      </c>
      <c r="K17" s="130">
        <v>95</v>
      </c>
      <c r="L17" s="29"/>
    </row>
    <row r="18" spans="1:12" x14ac:dyDescent="0.25">
      <c r="A18" t="s">
        <v>126</v>
      </c>
      <c r="B18" s="10" t="s">
        <v>42</v>
      </c>
      <c r="C18" s="10">
        <v>52</v>
      </c>
      <c r="D18" s="10" t="s">
        <v>46</v>
      </c>
      <c r="E18" s="130">
        <v>8420</v>
      </c>
      <c r="F18" s="130">
        <v>5429</v>
      </c>
      <c r="G18" s="130">
        <v>5741</v>
      </c>
      <c r="H18" s="130">
        <v>6521</v>
      </c>
      <c r="I18" s="130">
        <v>5964</v>
      </c>
      <c r="J18" s="130">
        <v>7227</v>
      </c>
      <c r="K18" s="130">
        <v>1712</v>
      </c>
      <c r="L18" s="29"/>
    </row>
    <row r="19" spans="1:12" x14ac:dyDescent="0.25">
      <c r="A19" t="s">
        <v>127</v>
      </c>
      <c r="B19" s="10" t="s">
        <v>42</v>
      </c>
      <c r="C19" s="10">
        <v>57</v>
      </c>
      <c r="D19" s="10" t="s">
        <v>47</v>
      </c>
      <c r="E19" s="130">
        <v>7005</v>
      </c>
      <c r="F19" s="130">
        <v>4930</v>
      </c>
      <c r="G19" s="130">
        <v>5604</v>
      </c>
      <c r="H19" s="130">
        <v>6465</v>
      </c>
      <c r="I19" s="130">
        <v>5671</v>
      </c>
      <c r="J19" s="130">
        <v>5697</v>
      </c>
      <c r="K19" s="130">
        <v>2841</v>
      </c>
      <c r="L19" s="29"/>
    </row>
    <row r="20" spans="1:12" x14ac:dyDescent="0.25">
      <c r="A20" t="s">
        <v>128</v>
      </c>
      <c r="B20" s="10" t="s">
        <v>42</v>
      </c>
      <c r="C20" s="10">
        <v>62</v>
      </c>
      <c r="D20" s="10" t="s">
        <v>48</v>
      </c>
      <c r="E20" s="130">
        <v>4700</v>
      </c>
      <c r="F20" s="130">
        <v>3399</v>
      </c>
      <c r="G20" s="130">
        <v>3802</v>
      </c>
      <c r="H20" s="130">
        <v>4305</v>
      </c>
      <c r="I20" s="130">
        <v>3903</v>
      </c>
      <c r="J20" s="130">
        <v>3709</v>
      </c>
      <c r="K20" s="130">
        <v>1999</v>
      </c>
      <c r="L20" s="29"/>
    </row>
    <row r="21" spans="1:12" x14ac:dyDescent="0.25">
      <c r="A21" t="s">
        <v>402</v>
      </c>
      <c r="B21" s="10" t="s">
        <v>42</v>
      </c>
      <c r="C21" s="10">
        <v>67</v>
      </c>
      <c r="D21" s="32" t="s">
        <v>49</v>
      </c>
      <c r="E21" s="130">
        <v>2802</v>
      </c>
      <c r="F21" s="130">
        <v>1529</v>
      </c>
      <c r="G21" s="130">
        <v>1435</v>
      </c>
      <c r="H21" s="130">
        <v>1477</v>
      </c>
      <c r="I21" s="130">
        <v>1323</v>
      </c>
      <c r="J21" s="130">
        <v>1202</v>
      </c>
      <c r="K21" s="130">
        <v>863</v>
      </c>
      <c r="L21" s="29"/>
    </row>
    <row r="22" spans="1:12" x14ac:dyDescent="0.25">
      <c r="A22" t="s">
        <v>403</v>
      </c>
      <c r="B22" s="32" t="s">
        <v>42</v>
      </c>
      <c r="C22" s="10">
        <v>72</v>
      </c>
      <c r="D22" s="32" t="s">
        <v>50</v>
      </c>
      <c r="E22" s="130">
        <v>2062</v>
      </c>
      <c r="F22" s="130">
        <v>988</v>
      </c>
      <c r="G22" s="130">
        <v>765</v>
      </c>
      <c r="H22" s="130">
        <v>508</v>
      </c>
      <c r="I22" s="130">
        <v>408</v>
      </c>
      <c r="J22" s="130">
        <v>309</v>
      </c>
      <c r="K22" s="130">
        <v>341</v>
      </c>
      <c r="L22" s="29"/>
    </row>
    <row r="23" spans="1:12" x14ac:dyDescent="0.25">
      <c r="A23"/>
      <c r="D23" s="32"/>
      <c r="E23" s="130"/>
      <c r="F23" s="130"/>
      <c r="G23" s="130"/>
      <c r="H23" s="130"/>
      <c r="I23" s="130"/>
      <c r="J23" s="130"/>
      <c r="K23" s="130"/>
      <c r="L23" s="29"/>
    </row>
    <row r="24" spans="1:12" x14ac:dyDescent="0.25">
      <c r="A24" t="s">
        <v>119</v>
      </c>
      <c r="B24" s="10" t="s">
        <v>43</v>
      </c>
      <c r="C24" s="10">
        <v>18</v>
      </c>
      <c r="D24" s="32" t="s">
        <v>310</v>
      </c>
      <c r="E24" s="130">
        <v>9061.3672853210192</v>
      </c>
      <c r="F24" s="130">
        <v>0</v>
      </c>
      <c r="G24" s="130">
        <v>0</v>
      </c>
      <c r="H24" s="130">
        <v>0</v>
      </c>
      <c r="I24" s="130">
        <v>0</v>
      </c>
      <c r="J24" s="130">
        <v>0</v>
      </c>
      <c r="K24" s="130">
        <v>0</v>
      </c>
      <c r="L24" s="29"/>
    </row>
    <row r="25" spans="1:12" x14ac:dyDescent="0.25">
      <c r="A25" t="s">
        <v>120</v>
      </c>
      <c r="B25" s="10" t="s">
        <v>43</v>
      </c>
      <c r="C25" s="10">
        <v>22</v>
      </c>
      <c r="D25" s="10" t="s">
        <v>267</v>
      </c>
      <c r="E25" s="130">
        <v>13709.056706235502</v>
      </c>
      <c r="F25" s="130">
        <v>22773.004694835679</v>
      </c>
      <c r="G25" s="130">
        <v>0</v>
      </c>
      <c r="H25" s="130">
        <v>0</v>
      </c>
      <c r="I25" s="130">
        <v>0</v>
      </c>
      <c r="J25" s="130">
        <v>0</v>
      </c>
      <c r="K25" s="130">
        <v>0</v>
      </c>
      <c r="L25" s="29"/>
    </row>
    <row r="26" spans="1:12" x14ac:dyDescent="0.25">
      <c r="A26" t="s">
        <v>121</v>
      </c>
      <c r="B26" s="10" t="s">
        <v>43</v>
      </c>
      <c r="C26" s="10">
        <v>27</v>
      </c>
      <c r="D26" s="10" t="s">
        <v>262</v>
      </c>
      <c r="E26" s="130">
        <v>28639.177395596958</v>
      </c>
      <c r="F26" s="130">
        <v>40318.298081907727</v>
      </c>
      <c r="G26" s="130">
        <v>37362.45054945055</v>
      </c>
      <c r="H26" s="130">
        <v>0</v>
      </c>
      <c r="I26" s="130">
        <v>0</v>
      </c>
      <c r="J26" s="130">
        <v>0</v>
      </c>
      <c r="K26" s="130">
        <v>0</v>
      </c>
      <c r="L26" s="29"/>
    </row>
    <row r="27" spans="1:12" x14ac:dyDescent="0.25">
      <c r="A27" t="s">
        <v>122</v>
      </c>
      <c r="B27" s="10" t="s">
        <v>43</v>
      </c>
      <c r="C27" s="10">
        <v>32</v>
      </c>
      <c r="D27" s="10" t="s">
        <v>263</v>
      </c>
      <c r="E27" s="130">
        <v>31633.374095840867</v>
      </c>
      <c r="F27" s="130">
        <v>46018.350623615806</v>
      </c>
      <c r="G27" s="130">
        <v>48929.415066026413</v>
      </c>
      <c r="H27" s="130">
        <v>45462.928571428572</v>
      </c>
      <c r="I27" s="130">
        <v>0</v>
      </c>
      <c r="J27" s="130">
        <v>0</v>
      </c>
      <c r="K27" s="130">
        <v>0</v>
      </c>
      <c r="L27" s="29"/>
    </row>
    <row r="28" spans="1:12" x14ac:dyDescent="0.25">
      <c r="A28" t="s">
        <v>123</v>
      </c>
      <c r="B28" s="10" t="s">
        <v>43</v>
      </c>
      <c r="C28" s="10">
        <v>37</v>
      </c>
      <c r="D28" s="10" t="s">
        <v>264</v>
      </c>
      <c r="E28" s="130">
        <v>33563.670549506205</v>
      </c>
      <c r="F28" s="130">
        <v>47300.91148053424</v>
      </c>
      <c r="G28" s="130">
        <v>53170.541434965417</v>
      </c>
      <c r="H28" s="130">
        <v>54092.452700771646</v>
      </c>
      <c r="I28" s="130">
        <v>52698.632478632477</v>
      </c>
      <c r="J28" s="130">
        <v>0</v>
      </c>
      <c r="K28" s="130">
        <v>0</v>
      </c>
      <c r="L28" s="29"/>
    </row>
    <row r="29" spans="1:12" x14ac:dyDescent="0.25">
      <c r="A29" t="s">
        <v>124</v>
      </c>
      <c r="B29" s="10" t="s">
        <v>43</v>
      </c>
      <c r="C29" s="10">
        <v>42</v>
      </c>
      <c r="D29" s="10" t="s">
        <v>265</v>
      </c>
      <c r="E29" s="130">
        <v>33093.98364132081</v>
      </c>
      <c r="F29" s="130">
        <v>47322.151030927838</v>
      </c>
      <c r="G29" s="130">
        <v>53563.223769269018</v>
      </c>
      <c r="H29" s="130">
        <v>57288.895778364116</v>
      </c>
      <c r="I29" s="130">
        <v>57728.476876421533</v>
      </c>
      <c r="J29" s="130">
        <v>55669.268518518518</v>
      </c>
      <c r="K29" s="130">
        <v>0</v>
      </c>
      <c r="L29" s="29"/>
    </row>
    <row r="30" spans="1:12" x14ac:dyDescent="0.25">
      <c r="A30" t="s">
        <v>125</v>
      </c>
      <c r="B30" s="10" t="s">
        <v>43</v>
      </c>
      <c r="C30" s="10">
        <v>47</v>
      </c>
      <c r="D30" s="10" t="s">
        <v>266</v>
      </c>
      <c r="E30" s="130">
        <v>31829.060155844156</v>
      </c>
      <c r="F30" s="130">
        <v>45209.680102040817</v>
      </c>
      <c r="G30" s="130">
        <v>51641.307455540358</v>
      </c>
      <c r="H30" s="130">
        <v>56125.98857779635</v>
      </c>
      <c r="I30" s="130">
        <v>62749.676732044587</v>
      </c>
      <c r="J30" s="130">
        <v>60803.15903387704</v>
      </c>
      <c r="K30" s="130">
        <v>60514.042105263157</v>
      </c>
      <c r="L30" s="29"/>
    </row>
    <row r="31" spans="1:12" x14ac:dyDescent="0.25">
      <c r="A31" t="s">
        <v>126</v>
      </c>
      <c r="B31" s="10" t="s">
        <v>43</v>
      </c>
      <c r="C31" s="10">
        <v>52</v>
      </c>
      <c r="D31" s="10" t="s">
        <v>46</v>
      </c>
      <c r="E31" s="130">
        <v>30287.86377672209</v>
      </c>
      <c r="F31" s="130">
        <v>43020.761650396023</v>
      </c>
      <c r="G31" s="130">
        <v>48585.271555478139</v>
      </c>
      <c r="H31" s="130">
        <v>52769.790676276643</v>
      </c>
      <c r="I31" s="130">
        <v>58440.730214621057</v>
      </c>
      <c r="J31" s="130">
        <v>63638.472533554726</v>
      </c>
      <c r="K31" s="130">
        <v>64264.957359813081</v>
      </c>
      <c r="L31" s="29"/>
    </row>
    <row r="32" spans="1:12" x14ac:dyDescent="0.25">
      <c r="A32" t="s">
        <v>127</v>
      </c>
      <c r="B32" s="10" t="s">
        <v>43</v>
      </c>
      <c r="C32" s="10">
        <v>57</v>
      </c>
      <c r="D32" s="10" t="s">
        <v>47</v>
      </c>
      <c r="E32" s="130">
        <v>28683.289793004995</v>
      </c>
      <c r="F32" s="130">
        <v>39939.97971602434</v>
      </c>
      <c r="G32" s="130">
        <v>45864.47715917202</v>
      </c>
      <c r="H32" s="130">
        <v>50689.176024748645</v>
      </c>
      <c r="I32" s="130">
        <v>55142.40751190266</v>
      </c>
      <c r="J32" s="130">
        <v>61502.412322274882</v>
      </c>
      <c r="K32" s="130">
        <v>66751.513903555082</v>
      </c>
      <c r="L32" s="29"/>
    </row>
    <row r="33" spans="1:12" x14ac:dyDescent="0.25">
      <c r="A33" t="s">
        <v>128</v>
      </c>
      <c r="B33" s="10" t="s">
        <v>43</v>
      </c>
      <c r="C33" s="10">
        <v>62</v>
      </c>
      <c r="D33" s="10" t="s">
        <v>48</v>
      </c>
      <c r="E33" s="130">
        <v>24175.666382978725</v>
      </c>
      <c r="F33" s="130">
        <v>38700.336569579289</v>
      </c>
      <c r="G33" s="130">
        <v>44418.694371383484</v>
      </c>
      <c r="H33" s="130">
        <v>48270.502439024393</v>
      </c>
      <c r="I33" s="130">
        <v>52726.283371765312</v>
      </c>
      <c r="J33" s="130">
        <v>58788.48260986789</v>
      </c>
      <c r="K33" s="130">
        <v>67173.436218109055</v>
      </c>
      <c r="L33" s="29"/>
    </row>
    <row r="34" spans="1:12" x14ac:dyDescent="0.25">
      <c r="A34" t="s">
        <v>402</v>
      </c>
      <c r="B34" s="10" t="s">
        <v>43</v>
      </c>
      <c r="C34" s="10">
        <v>67</v>
      </c>
      <c r="D34" s="32" t="s">
        <v>49</v>
      </c>
      <c r="E34" s="130">
        <v>16220.741256245539</v>
      </c>
      <c r="F34" s="130">
        <v>30958.75016350556</v>
      </c>
      <c r="G34" s="130">
        <v>38951.805574912891</v>
      </c>
      <c r="H34" s="130">
        <v>45291.241706161134</v>
      </c>
      <c r="I34" s="130">
        <v>51018.494331065762</v>
      </c>
      <c r="J34" s="130">
        <v>57452.589850249584</v>
      </c>
      <c r="K34" s="130">
        <v>67011.032444959448</v>
      </c>
      <c r="L34" s="29"/>
    </row>
    <row r="35" spans="1:12" x14ac:dyDescent="0.25">
      <c r="A35" t="s">
        <v>403</v>
      </c>
      <c r="B35" s="10" t="s">
        <v>43</v>
      </c>
      <c r="C35" s="10">
        <v>72</v>
      </c>
      <c r="D35" s="32" t="s">
        <v>50</v>
      </c>
      <c r="E35" s="130">
        <v>11692.0407371484</v>
      </c>
      <c r="F35" s="130">
        <v>15836.229757085021</v>
      </c>
      <c r="G35" s="130">
        <v>20801.828758169933</v>
      </c>
      <c r="H35" s="130">
        <v>29858.52559055118</v>
      </c>
      <c r="I35" s="130">
        <v>37986.245098039217</v>
      </c>
      <c r="J35" s="130">
        <v>47460.478964401293</v>
      </c>
      <c r="K35" s="130">
        <v>52079.445747800586</v>
      </c>
    </row>
  </sheetData>
  <hyperlinks>
    <hyperlink ref="A1" location="TOC!A1" display="TOC" xr:uid="{00000000-0004-0000-08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59999389629810485"/>
  </sheetPr>
  <dimension ref="A1:P22"/>
  <sheetViews>
    <sheetView workbookViewId="0">
      <selection activeCell="D22" sqref="D22"/>
    </sheetView>
  </sheetViews>
  <sheetFormatPr defaultRowHeight="15" x14ac:dyDescent="0.25"/>
  <cols>
    <col min="1" max="16384" width="9.140625" style="10"/>
  </cols>
  <sheetData>
    <row r="1" spans="1:16" x14ac:dyDescent="0.25">
      <c r="A1" s="9" t="s">
        <v>0</v>
      </c>
    </row>
    <row r="2" spans="1:16" x14ac:dyDescent="0.25">
      <c r="A2" s="11" t="s">
        <v>35</v>
      </c>
      <c r="B2" s="12" t="s">
        <v>36</v>
      </c>
      <c r="C2" s="32" t="s">
        <v>268</v>
      </c>
    </row>
    <row r="3" spans="1:16" x14ac:dyDescent="0.25">
      <c r="A3" s="11" t="s">
        <v>37</v>
      </c>
      <c r="B3" s="12" t="s">
        <v>309</v>
      </c>
      <c r="C3" s="32" t="s">
        <v>269</v>
      </c>
    </row>
    <row r="4" spans="1:16" x14ac:dyDescent="0.25">
      <c r="A4" s="32" t="s">
        <v>311</v>
      </c>
      <c r="B4" s="32" t="s">
        <v>312</v>
      </c>
    </row>
    <row r="5" spans="1:16" customFormat="1" x14ac:dyDescent="0.25"/>
    <row r="6" spans="1:16" x14ac:dyDescent="0.25">
      <c r="A6"/>
      <c r="D6" s="32"/>
      <c r="E6"/>
      <c r="F6"/>
      <c r="G6"/>
      <c r="H6"/>
      <c r="I6"/>
      <c r="J6"/>
      <c r="K6"/>
      <c r="L6"/>
      <c r="M6"/>
      <c r="N6"/>
      <c r="O6"/>
      <c r="P6"/>
    </row>
    <row r="7" spans="1:16" x14ac:dyDescent="0.25">
      <c r="B7" s="40" t="s">
        <v>38</v>
      </c>
      <c r="C7" s="32" t="s">
        <v>39</v>
      </c>
      <c r="D7" s="32" t="s">
        <v>40</v>
      </c>
      <c r="E7" s="32" t="s">
        <v>43</v>
      </c>
    </row>
    <row r="8" spans="1:16" x14ac:dyDescent="0.25">
      <c r="A8" t="s">
        <v>119</v>
      </c>
      <c r="B8" s="10" t="s">
        <v>43</v>
      </c>
      <c r="C8" s="10">
        <v>18</v>
      </c>
      <c r="D8" s="32" t="s">
        <v>310</v>
      </c>
      <c r="E8" s="29"/>
      <c r="F8" s="29"/>
      <c r="G8" s="29"/>
      <c r="H8" s="29"/>
      <c r="I8" s="29"/>
      <c r="J8" s="29"/>
      <c r="K8" s="29"/>
      <c r="L8" s="29"/>
      <c r="M8" s="29"/>
      <c r="N8" s="29"/>
      <c r="O8" s="29"/>
      <c r="P8" s="29"/>
    </row>
    <row r="9" spans="1:16" x14ac:dyDescent="0.25">
      <c r="A9" t="s">
        <v>120</v>
      </c>
      <c r="B9" s="10" t="s">
        <v>43</v>
      </c>
      <c r="C9" s="10">
        <v>22</v>
      </c>
      <c r="D9" s="10" t="s">
        <v>267</v>
      </c>
      <c r="E9" s="29"/>
      <c r="F9" s="29"/>
      <c r="G9" s="29"/>
      <c r="H9" s="29"/>
      <c r="I9" s="29"/>
      <c r="J9" s="29"/>
      <c r="K9" s="29"/>
      <c r="L9" s="29"/>
      <c r="M9" s="29"/>
      <c r="N9" s="29"/>
      <c r="O9" s="29"/>
      <c r="P9" s="29"/>
    </row>
    <row r="10" spans="1:16" x14ac:dyDescent="0.25">
      <c r="A10" t="s">
        <v>121</v>
      </c>
      <c r="B10" s="10" t="s">
        <v>43</v>
      </c>
      <c r="C10" s="10">
        <v>27</v>
      </c>
      <c r="D10" s="10" t="s">
        <v>262</v>
      </c>
      <c r="E10" s="29"/>
      <c r="F10" s="29"/>
      <c r="G10" s="29"/>
      <c r="H10" s="29"/>
      <c r="I10" s="29"/>
      <c r="J10" s="29"/>
      <c r="K10" s="29"/>
      <c r="L10" s="29"/>
      <c r="M10" s="29"/>
      <c r="N10" s="29"/>
      <c r="O10" s="29"/>
      <c r="P10" s="29"/>
    </row>
    <row r="11" spans="1:16" x14ac:dyDescent="0.25">
      <c r="A11" t="s">
        <v>122</v>
      </c>
      <c r="B11" s="10" t="s">
        <v>43</v>
      </c>
      <c r="C11" s="10">
        <v>32</v>
      </c>
      <c r="D11" s="10" t="s">
        <v>263</v>
      </c>
      <c r="E11" s="29"/>
      <c r="F11" s="29"/>
      <c r="G11" s="29"/>
      <c r="H11" s="29"/>
      <c r="I11" s="29"/>
      <c r="J11" s="29"/>
      <c r="K11" s="29"/>
      <c r="L11" s="29"/>
      <c r="M11" s="29"/>
      <c r="N11" s="29"/>
      <c r="O11" s="29"/>
      <c r="P11" s="29"/>
    </row>
    <row r="12" spans="1:16" x14ac:dyDescent="0.25">
      <c r="A12" t="s">
        <v>123</v>
      </c>
      <c r="B12" s="10" t="s">
        <v>43</v>
      </c>
      <c r="C12" s="10">
        <v>37</v>
      </c>
      <c r="D12" s="10" t="s">
        <v>264</v>
      </c>
      <c r="E12" s="29"/>
      <c r="F12" s="29"/>
      <c r="G12" s="29"/>
      <c r="H12" s="29"/>
      <c r="I12" s="29"/>
      <c r="J12" s="29"/>
      <c r="K12" s="29"/>
      <c r="L12" s="29"/>
      <c r="M12" s="29"/>
      <c r="N12" s="29"/>
      <c r="O12" s="29"/>
      <c r="P12" s="29"/>
    </row>
    <row r="13" spans="1:16" x14ac:dyDescent="0.25">
      <c r="A13" t="s">
        <v>124</v>
      </c>
      <c r="B13" s="10" t="s">
        <v>43</v>
      </c>
      <c r="C13" s="10">
        <v>42</v>
      </c>
      <c r="D13" s="10" t="s">
        <v>265</v>
      </c>
      <c r="E13" s="29"/>
      <c r="F13" s="29"/>
      <c r="G13" s="29"/>
      <c r="H13" s="29"/>
      <c r="I13" s="29"/>
      <c r="J13" s="29"/>
      <c r="K13" s="29"/>
      <c r="L13" s="29"/>
      <c r="M13" s="29"/>
      <c r="N13" s="42"/>
      <c r="O13" s="42"/>
      <c r="P13" s="29"/>
    </row>
    <row r="14" spans="1:16" x14ac:dyDescent="0.25">
      <c r="A14" t="s">
        <v>125</v>
      </c>
      <c r="B14" s="10" t="s">
        <v>43</v>
      </c>
      <c r="C14" s="10">
        <v>47</v>
      </c>
      <c r="D14" s="10" t="s">
        <v>266</v>
      </c>
      <c r="E14" s="29"/>
      <c r="F14" s="29"/>
      <c r="G14" s="29"/>
      <c r="H14" s="29"/>
      <c r="I14" s="29"/>
      <c r="J14" s="29"/>
      <c r="K14" s="29"/>
      <c r="L14" s="29"/>
      <c r="M14" s="29"/>
      <c r="N14" s="42"/>
      <c r="O14" s="42"/>
      <c r="P14" s="29"/>
    </row>
    <row r="15" spans="1:16" x14ac:dyDescent="0.25">
      <c r="A15" t="s">
        <v>126</v>
      </c>
      <c r="B15" s="10" t="s">
        <v>43</v>
      </c>
      <c r="C15" s="10">
        <v>52</v>
      </c>
      <c r="D15" s="10" t="s">
        <v>46</v>
      </c>
      <c r="E15" s="29"/>
      <c r="F15" s="29"/>
      <c r="G15" s="29"/>
      <c r="H15" s="29"/>
      <c r="I15" s="29"/>
      <c r="J15" s="29"/>
      <c r="K15" s="29"/>
      <c r="L15" s="29"/>
      <c r="M15" s="29"/>
      <c r="N15" s="42"/>
      <c r="O15" s="42"/>
      <c r="P15" s="29"/>
    </row>
    <row r="16" spans="1:16" x14ac:dyDescent="0.25">
      <c r="A16" t="s">
        <v>127</v>
      </c>
      <c r="B16" s="10" t="s">
        <v>43</v>
      </c>
      <c r="C16" s="10">
        <v>57</v>
      </c>
      <c r="D16" s="10" t="s">
        <v>47</v>
      </c>
      <c r="E16" s="29"/>
      <c r="F16" s="29"/>
      <c r="G16" s="29"/>
      <c r="H16" s="29"/>
      <c r="I16" s="29"/>
      <c r="J16" s="29"/>
      <c r="K16" s="29"/>
      <c r="L16" s="29"/>
      <c r="M16" s="29"/>
      <c r="N16" s="42"/>
      <c r="O16" s="42"/>
      <c r="P16" s="29"/>
    </row>
    <row r="17" spans="1:16" x14ac:dyDescent="0.25">
      <c r="A17" t="s">
        <v>128</v>
      </c>
      <c r="B17" s="10" t="s">
        <v>43</v>
      </c>
      <c r="C17" s="10">
        <v>62</v>
      </c>
      <c r="D17" s="10" t="s">
        <v>48</v>
      </c>
      <c r="E17" s="29"/>
      <c r="F17" s="29"/>
      <c r="G17" s="29"/>
      <c r="H17" s="29"/>
      <c r="I17" s="29"/>
      <c r="J17" s="29"/>
      <c r="K17" s="29"/>
      <c r="L17" s="29"/>
      <c r="M17" s="29"/>
      <c r="N17" s="42"/>
      <c r="O17" s="42"/>
      <c r="P17" s="29"/>
    </row>
    <row r="18" spans="1:16" x14ac:dyDescent="0.25">
      <c r="A18" t="s">
        <v>129</v>
      </c>
      <c r="B18" s="10" t="s">
        <v>43</v>
      </c>
      <c r="C18" s="10">
        <v>67</v>
      </c>
      <c r="D18" s="32" t="s">
        <v>49</v>
      </c>
      <c r="E18" s="41"/>
      <c r="F18" s="29"/>
      <c r="G18" s="29"/>
      <c r="H18" s="29"/>
      <c r="I18" s="29"/>
      <c r="J18" s="29"/>
      <c r="K18" s="29"/>
      <c r="L18" s="29"/>
      <c r="M18" s="29"/>
      <c r="N18" s="42"/>
      <c r="O18" s="42"/>
      <c r="P18" s="29"/>
    </row>
    <row r="19" spans="1:16" x14ac:dyDescent="0.25">
      <c r="N19" s="11"/>
      <c r="O19" s="11"/>
    </row>
    <row r="20" spans="1:16" x14ac:dyDescent="0.25">
      <c r="N20" s="11"/>
      <c r="O20" s="11"/>
    </row>
    <row r="21" spans="1:16" x14ac:dyDescent="0.25">
      <c r="N21" s="11"/>
      <c r="O21" s="11"/>
    </row>
    <row r="22" spans="1:16" x14ac:dyDescent="0.25">
      <c r="N22" s="11"/>
      <c r="O22" s="11"/>
    </row>
  </sheetData>
  <hyperlinks>
    <hyperlink ref="A1" location="TOC!A1" display="TOC" xr:uid="{00000000-0004-0000-09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72"/>
  <sheetViews>
    <sheetView topLeftCell="V1" workbookViewId="0">
      <selection activeCell="AX40" activeCellId="3" sqref="T40 AD40 AN40 AX40"/>
    </sheetView>
  </sheetViews>
  <sheetFormatPr defaultRowHeight="15" x14ac:dyDescent="0.25"/>
  <cols>
    <col min="3" max="10" width="12.28515625" style="130" customWidth="1"/>
  </cols>
  <sheetData>
    <row r="1" spans="1:50" x14ac:dyDescent="0.25">
      <c r="A1" s="1" t="s">
        <v>0</v>
      </c>
    </row>
    <row r="2" spans="1:50" x14ac:dyDescent="0.25">
      <c r="B2" t="s">
        <v>396</v>
      </c>
      <c r="L2" t="s">
        <v>398</v>
      </c>
      <c r="V2" t="s">
        <v>399</v>
      </c>
      <c r="AF2" t="s">
        <v>400</v>
      </c>
      <c r="AP2" t="s">
        <v>401</v>
      </c>
    </row>
    <row r="3" spans="1:50" ht="28.5" customHeight="1" x14ac:dyDescent="0.25">
      <c r="C3" s="130" t="s">
        <v>387</v>
      </c>
      <c r="D3" s="130" t="s">
        <v>388</v>
      </c>
      <c r="E3" s="130" t="s">
        <v>389</v>
      </c>
      <c r="F3" s="130" t="s">
        <v>390</v>
      </c>
      <c r="G3" s="130" t="s">
        <v>267</v>
      </c>
      <c r="H3" s="130" t="s">
        <v>262</v>
      </c>
      <c r="I3" s="130" t="s">
        <v>391</v>
      </c>
      <c r="J3" s="130" t="s">
        <v>397</v>
      </c>
      <c r="M3" t="s">
        <v>387</v>
      </c>
      <c r="N3" t="s">
        <v>388</v>
      </c>
      <c r="O3" t="s">
        <v>389</v>
      </c>
      <c r="P3" t="s">
        <v>390</v>
      </c>
      <c r="Q3" t="s">
        <v>267</v>
      </c>
      <c r="R3" t="s">
        <v>262</v>
      </c>
      <c r="S3" t="s">
        <v>391</v>
      </c>
      <c r="W3" t="s">
        <v>387</v>
      </c>
      <c r="X3" t="s">
        <v>388</v>
      </c>
      <c r="Y3" t="s">
        <v>389</v>
      </c>
      <c r="Z3" t="s">
        <v>390</v>
      </c>
      <c r="AA3" t="s">
        <v>267</v>
      </c>
      <c r="AB3" t="s">
        <v>262</v>
      </c>
      <c r="AC3" t="s">
        <v>391</v>
      </c>
      <c r="AG3" t="s">
        <v>387</v>
      </c>
      <c r="AH3" t="s">
        <v>388</v>
      </c>
      <c r="AI3" t="s">
        <v>389</v>
      </c>
      <c r="AJ3" t="s">
        <v>390</v>
      </c>
      <c r="AK3" t="s">
        <v>267</v>
      </c>
      <c r="AL3" t="s">
        <v>262</v>
      </c>
      <c r="AM3" t="s">
        <v>391</v>
      </c>
      <c r="AQ3" t="s">
        <v>387</v>
      </c>
      <c r="AR3" t="s">
        <v>388</v>
      </c>
      <c r="AS3" t="s">
        <v>389</v>
      </c>
      <c r="AT3" t="s">
        <v>390</v>
      </c>
      <c r="AU3" t="s">
        <v>267</v>
      </c>
      <c r="AV3" t="s">
        <v>262</v>
      </c>
      <c r="AW3" t="s">
        <v>391</v>
      </c>
    </row>
    <row r="4" spans="1:50" x14ac:dyDescent="0.25">
      <c r="B4" t="s">
        <v>390</v>
      </c>
      <c r="C4" s="130">
        <f>M4+W4+AG4+AQ4</f>
        <v>11261</v>
      </c>
      <c r="D4" s="130">
        <f t="shared" ref="D4:J5" si="0">N4+X4+AH4+AR4</f>
        <v>0</v>
      </c>
      <c r="E4" s="130">
        <f t="shared" si="0"/>
        <v>0</v>
      </c>
      <c r="F4" s="130">
        <f t="shared" si="0"/>
        <v>0</v>
      </c>
      <c r="G4" s="130">
        <f t="shared" si="0"/>
        <v>0</v>
      </c>
      <c r="H4" s="130">
        <f t="shared" si="0"/>
        <v>0</v>
      </c>
      <c r="I4" s="130">
        <f t="shared" si="0"/>
        <v>0</v>
      </c>
      <c r="J4" s="130">
        <f t="shared" si="0"/>
        <v>11261</v>
      </c>
      <c r="L4" t="s">
        <v>390</v>
      </c>
      <c r="M4">
        <v>1988</v>
      </c>
      <c r="N4">
        <v>0</v>
      </c>
      <c r="O4">
        <v>0</v>
      </c>
      <c r="P4">
        <v>0</v>
      </c>
      <c r="Q4">
        <v>0</v>
      </c>
      <c r="R4">
        <v>0</v>
      </c>
      <c r="S4">
        <v>0</v>
      </c>
      <c r="T4">
        <v>1988</v>
      </c>
      <c r="V4" t="s">
        <v>390</v>
      </c>
      <c r="W4">
        <v>9273</v>
      </c>
      <c r="X4">
        <v>0</v>
      </c>
      <c r="Y4">
        <v>0</v>
      </c>
      <c r="Z4">
        <v>0</v>
      </c>
      <c r="AA4">
        <v>0</v>
      </c>
      <c r="AB4">
        <v>0</v>
      </c>
      <c r="AC4">
        <v>0</v>
      </c>
      <c r="AD4">
        <v>9273</v>
      </c>
      <c r="AF4" t="s">
        <v>390</v>
      </c>
      <c r="AG4">
        <v>0</v>
      </c>
      <c r="AH4">
        <v>0</v>
      </c>
      <c r="AI4">
        <v>0</v>
      </c>
      <c r="AJ4">
        <v>0</v>
      </c>
      <c r="AK4">
        <v>0</v>
      </c>
      <c r="AL4">
        <v>0</v>
      </c>
      <c r="AM4">
        <v>0</v>
      </c>
      <c r="AN4">
        <v>0</v>
      </c>
      <c r="AP4" t="s">
        <v>390</v>
      </c>
      <c r="AQ4">
        <v>0</v>
      </c>
      <c r="AR4">
        <v>0</v>
      </c>
      <c r="AS4">
        <v>0</v>
      </c>
      <c r="AT4">
        <v>0</v>
      </c>
      <c r="AU4">
        <v>0</v>
      </c>
      <c r="AV4">
        <v>0</v>
      </c>
      <c r="AW4">
        <v>0</v>
      </c>
      <c r="AX4">
        <v>0</v>
      </c>
    </row>
    <row r="5" spans="1:50" x14ac:dyDescent="0.25">
      <c r="B5" t="s">
        <v>392</v>
      </c>
      <c r="C5" s="130">
        <f>M5+W5+AG5+AQ5</f>
        <v>102040057</v>
      </c>
      <c r="D5" s="130">
        <f t="shared" si="0"/>
        <v>0</v>
      </c>
      <c r="E5" s="130">
        <f t="shared" si="0"/>
        <v>0</v>
      </c>
      <c r="F5" s="130">
        <f t="shared" si="0"/>
        <v>0</v>
      </c>
      <c r="G5" s="130">
        <f t="shared" si="0"/>
        <v>0</v>
      </c>
      <c r="H5" s="130">
        <f t="shared" si="0"/>
        <v>0</v>
      </c>
      <c r="I5" s="130">
        <f t="shared" si="0"/>
        <v>0</v>
      </c>
      <c r="J5" s="130">
        <f t="shared" si="0"/>
        <v>102040057</v>
      </c>
      <c r="L5" t="s">
        <v>392</v>
      </c>
      <c r="M5">
        <v>17726530</v>
      </c>
      <c r="N5">
        <v>0</v>
      </c>
      <c r="O5">
        <v>0</v>
      </c>
      <c r="P5">
        <v>0</v>
      </c>
      <c r="Q5">
        <v>0</v>
      </c>
      <c r="R5">
        <v>0</v>
      </c>
      <c r="S5">
        <v>0</v>
      </c>
      <c r="T5">
        <v>17726530</v>
      </c>
      <c r="V5" t="s">
        <v>392</v>
      </c>
      <c r="W5">
        <v>84313527</v>
      </c>
      <c r="X5">
        <v>0</v>
      </c>
      <c r="Y5">
        <v>0</v>
      </c>
      <c r="Z5">
        <v>0</v>
      </c>
      <c r="AA5">
        <v>0</v>
      </c>
      <c r="AB5">
        <v>0</v>
      </c>
      <c r="AC5">
        <v>0</v>
      </c>
      <c r="AD5">
        <v>84313527</v>
      </c>
      <c r="AF5" t="s">
        <v>392</v>
      </c>
      <c r="AG5">
        <v>0</v>
      </c>
      <c r="AH5">
        <v>0</v>
      </c>
      <c r="AI5">
        <v>0</v>
      </c>
      <c r="AJ5">
        <v>0</v>
      </c>
      <c r="AK5">
        <v>0</v>
      </c>
      <c r="AL5">
        <v>0</v>
      </c>
      <c r="AM5">
        <v>0</v>
      </c>
      <c r="AN5">
        <v>0</v>
      </c>
      <c r="AP5" t="s">
        <v>392</v>
      </c>
      <c r="AQ5">
        <v>0</v>
      </c>
      <c r="AR5">
        <v>0</v>
      </c>
      <c r="AS5">
        <v>0</v>
      </c>
      <c r="AT5">
        <v>0</v>
      </c>
      <c r="AU5">
        <v>0</v>
      </c>
      <c r="AV5">
        <v>0</v>
      </c>
      <c r="AW5">
        <v>0</v>
      </c>
      <c r="AX5">
        <v>0</v>
      </c>
    </row>
    <row r="6" spans="1:50" x14ac:dyDescent="0.25">
      <c r="B6" t="s">
        <v>393</v>
      </c>
      <c r="C6" s="130">
        <f>IF(C4=0, "", C5/C4)</f>
        <v>9061.3672853210192</v>
      </c>
      <c r="D6" s="130" t="str">
        <f t="shared" ref="D6:J6" si="1">IF(D4=0, "", D5/D4)</f>
        <v/>
      </c>
      <c r="E6" s="130" t="str">
        <f t="shared" si="1"/>
        <v/>
      </c>
      <c r="F6" s="130" t="str">
        <f t="shared" si="1"/>
        <v/>
      </c>
      <c r="G6" s="130" t="str">
        <f t="shared" si="1"/>
        <v/>
      </c>
      <c r="H6" s="130" t="str">
        <f t="shared" si="1"/>
        <v/>
      </c>
      <c r="I6" s="130" t="str">
        <f t="shared" si="1"/>
        <v/>
      </c>
      <c r="J6" s="130">
        <f t="shared" si="1"/>
        <v>9061.3672853210192</v>
      </c>
      <c r="L6" t="s">
        <v>393</v>
      </c>
      <c r="M6">
        <v>8916.7655935613675</v>
      </c>
      <c r="N6" t="s">
        <v>394</v>
      </c>
      <c r="O6" t="s">
        <v>394</v>
      </c>
      <c r="P6" t="s">
        <v>394</v>
      </c>
      <c r="Q6" t="s">
        <v>394</v>
      </c>
      <c r="R6" t="s">
        <v>394</v>
      </c>
      <c r="S6" t="s">
        <v>394</v>
      </c>
      <c r="T6">
        <v>8916.7655935613675</v>
      </c>
      <c r="V6" t="s">
        <v>393</v>
      </c>
      <c r="W6">
        <v>9092.3678421222903</v>
      </c>
      <c r="X6" t="s">
        <v>394</v>
      </c>
      <c r="Y6" t="s">
        <v>394</v>
      </c>
      <c r="Z6" t="s">
        <v>394</v>
      </c>
      <c r="AA6" t="s">
        <v>394</v>
      </c>
      <c r="AB6" t="s">
        <v>394</v>
      </c>
      <c r="AC6" t="s">
        <v>394</v>
      </c>
      <c r="AD6">
        <v>9092.3678421222903</v>
      </c>
      <c r="AF6" t="s">
        <v>393</v>
      </c>
      <c r="AG6" t="s">
        <v>394</v>
      </c>
      <c r="AH6" t="s">
        <v>394</v>
      </c>
      <c r="AI6" t="s">
        <v>394</v>
      </c>
      <c r="AJ6" t="s">
        <v>394</v>
      </c>
      <c r="AK6" t="s">
        <v>394</v>
      </c>
      <c r="AL6" t="s">
        <v>394</v>
      </c>
      <c r="AM6" t="s">
        <v>394</v>
      </c>
      <c r="AN6" t="s">
        <v>394</v>
      </c>
      <c r="AP6" t="s">
        <v>393</v>
      </c>
      <c r="AQ6" t="s">
        <v>394</v>
      </c>
      <c r="AR6" t="s">
        <v>394</v>
      </c>
      <c r="AS6" t="s">
        <v>394</v>
      </c>
      <c r="AT6" t="s">
        <v>394</v>
      </c>
      <c r="AU6" t="s">
        <v>394</v>
      </c>
      <c r="AV6" t="s">
        <v>394</v>
      </c>
      <c r="AW6" t="s">
        <v>394</v>
      </c>
      <c r="AX6" t="s">
        <v>394</v>
      </c>
    </row>
    <row r="7" spans="1:50" x14ac:dyDescent="0.25">
      <c r="B7" t="s">
        <v>267</v>
      </c>
      <c r="C7" s="130">
        <f t="shared" ref="C7:C8" si="2">M7+W7+AG7+AQ7</f>
        <v>36645</v>
      </c>
      <c r="D7" s="130">
        <f t="shared" ref="D7:D8" si="3">N7+X7+AH7+AR7</f>
        <v>213</v>
      </c>
      <c r="E7" s="130">
        <f t="shared" ref="E7:E8" si="4">O7+Y7+AI7+AS7</f>
        <v>0</v>
      </c>
      <c r="F7" s="130">
        <f t="shared" ref="F7:F8" si="5">P7+Z7+AJ7+AT7</f>
        <v>0</v>
      </c>
      <c r="G7" s="130">
        <f t="shared" ref="G7:G8" si="6">Q7+AA7+AK7+AU7</f>
        <v>0</v>
      </c>
      <c r="H7" s="130">
        <f t="shared" ref="H7:H8" si="7">R7+AB7+AL7+AV7</f>
        <v>0</v>
      </c>
      <c r="I7" s="130">
        <f t="shared" ref="I7:I8" si="8">S7+AC7+AM7+AW7</f>
        <v>0</v>
      </c>
      <c r="J7" s="130">
        <f t="shared" ref="J7:J8" si="9">T7+AD7+AN7+AX7</f>
        <v>36858</v>
      </c>
      <c r="L7" t="s">
        <v>267</v>
      </c>
      <c r="M7">
        <v>21814</v>
      </c>
      <c r="N7">
        <v>35</v>
      </c>
      <c r="O7">
        <v>0</v>
      </c>
      <c r="P7">
        <v>0</v>
      </c>
      <c r="Q7">
        <v>0</v>
      </c>
      <c r="R7">
        <v>0</v>
      </c>
      <c r="S7">
        <v>0</v>
      </c>
      <c r="T7">
        <v>21849</v>
      </c>
      <c r="V7" t="s">
        <v>267</v>
      </c>
      <c r="W7">
        <v>14656</v>
      </c>
      <c r="X7">
        <v>175</v>
      </c>
      <c r="Y7">
        <v>0</v>
      </c>
      <c r="Z7">
        <v>0</v>
      </c>
      <c r="AA7">
        <v>0</v>
      </c>
      <c r="AB7">
        <v>0</v>
      </c>
      <c r="AC7">
        <v>0</v>
      </c>
      <c r="AD7">
        <v>14831</v>
      </c>
      <c r="AF7" t="s">
        <v>267</v>
      </c>
      <c r="AG7">
        <v>2</v>
      </c>
      <c r="AH7">
        <v>0</v>
      </c>
      <c r="AI7">
        <v>0</v>
      </c>
      <c r="AJ7">
        <v>0</v>
      </c>
      <c r="AK7">
        <v>0</v>
      </c>
      <c r="AL7">
        <v>0</v>
      </c>
      <c r="AM7">
        <v>0</v>
      </c>
      <c r="AN7">
        <v>2</v>
      </c>
      <c r="AP7" t="s">
        <v>267</v>
      </c>
      <c r="AQ7">
        <v>173</v>
      </c>
      <c r="AR7">
        <v>3</v>
      </c>
      <c r="AS7">
        <v>0</v>
      </c>
      <c r="AT7">
        <v>0</v>
      </c>
      <c r="AU7">
        <v>0</v>
      </c>
      <c r="AV7">
        <v>0</v>
      </c>
      <c r="AW7">
        <v>0</v>
      </c>
      <c r="AX7">
        <v>176</v>
      </c>
    </row>
    <row r="8" spans="1:50" x14ac:dyDescent="0.25">
      <c r="B8" t="s">
        <v>392</v>
      </c>
      <c r="C8" s="130">
        <f t="shared" si="2"/>
        <v>502368383</v>
      </c>
      <c r="D8" s="130">
        <f t="shared" si="3"/>
        <v>4850650</v>
      </c>
      <c r="E8" s="130">
        <f t="shared" si="4"/>
        <v>0</v>
      </c>
      <c r="F8" s="130">
        <f t="shared" si="5"/>
        <v>0</v>
      </c>
      <c r="G8" s="130">
        <f t="shared" si="6"/>
        <v>0</v>
      </c>
      <c r="H8" s="130">
        <f t="shared" si="7"/>
        <v>0</v>
      </c>
      <c r="I8" s="130">
        <f t="shared" si="8"/>
        <v>0</v>
      </c>
      <c r="J8" s="130">
        <f t="shared" si="9"/>
        <v>507219033</v>
      </c>
      <c r="L8" t="s">
        <v>392</v>
      </c>
      <c r="M8">
        <v>266272243</v>
      </c>
      <c r="N8">
        <v>910294</v>
      </c>
      <c r="O8">
        <v>0</v>
      </c>
      <c r="P8">
        <v>0</v>
      </c>
      <c r="Q8">
        <v>0</v>
      </c>
      <c r="R8">
        <v>0</v>
      </c>
      <c r="S8">
        <v>0</v>
      </c>
      <c r="T8">
        <v>267182537</v>
      </c>
      <c r="V8" t="s">
        <v>392</v>
      </c>
      <c r="W8">
        <v>229406638</v>
      </c>
      <c r="X8">
        <v>3799093</v>
      </c>
      <c r="Y8">
        <v>0</v>
      </c>
      <c r="Z8">
        <v>0</v>
      </c>
      <c r="AA8">
        <v>0</v>
      </c>
      <c r="AB8">
        <v>0</v>
      </c>
      <c r="AC8">
        <v>0</v>
      </c>
      <c r="AD8">
        <v>233205731</v>
      </c>
      <c r="AF8" t="s">
        <v>392</v>
      </c>
      <c r="AG8">
        <v>63827</v>
      </c>
      <c r="AH8">
        <v>0</v>
      </c>
      <c r="AI8">
        <v>0</v>
      </c>
      <c r="AJ8">
        <v>0</v>
      </c>
      <c r="AK8">
        <v>0</v>
      </c>
      <c r="AL8">
        <v>0</v>
      </c>
      <c r="AM8">
        <v>0</v>
      </c>
      <c r="AN8">
        <v>63827</v>
      </c>
      <c r="AP8" t="s">
        <v>392</v>
      </c>
      <c r="AQ8">
        <v>6625675</v>
      </c>
      <c r="AR8">
        <v>141263</v>
      </c>
      <c r="AS8">
        <v>0</v>
      </c>
      <c r="AT8">
        <v>0</v>
      </c>
      <c r="AU8">
        <v>0</v>
      </c>
      <c r="AV8">
        <v>0</v>
      </c>
      <c r="AW8">
        <v>0</v>
      </c>
      <c r="AX8">
        <v>6766938</v>
      </c>
    </row>
    <row r="9" spans="1:50" x14ac:dyDescent="0.25">
      <c r="B9" t="s">
        <v>393</v>
      </c>
      <c r="C9" s="130">
        <f t="shared" ref="C9" si="10">IF(C7=0, "", C8/C7)</f>
        <v>13709.056706235502</v>
      </c>
      <c r="D9" s="130">
        <f t="shared" ref="D9" si="11">IF(D7=0, "", D8/D7)</f>
        <v>22773.004694835679</v>
      </c>
      <c r="E9" s="130" t="str">
        <f t="shared" ref="E9" si="12">IF(E7=0, "", E8/E7)</f>
        <v/>
      </c>
      <c r="F9" s="130" t="str">
        <f t="shared" ref="F9" si="13">IF(F7=0, "", F8/F7)</f>
        <v/>
      </c>
      <c r="G9" s="130" t="str">
        <f t="shared" ref="G9" si="14">IF(G7=0, "", G8/G7)</f>
        <v/>
      </c>
      <c r="H9" s="130" t="str">
        <f t="shared" ref="H9" si="15">IF(H7=0, "", H8/H7)</f>
        <v/>
      </c>
      <c r="I9" s="130" t="str">
        <f t="shared" ref="I9" si="16">IF(I7=0, "", I8/I7)</f>
        <v/>
      </c>
      <c r="J9" s="130">
        <f t="shared" ref="J9" si="17">IF(J7=0, "", J8/J7)</f>
        <v>13761.436675891258</v>
      </c>
      <c r="L9" t="s">
        <v>393</v>
      </c>
      <c r="M9">
        <v>12206.484046942331</v>
      </c>
      <c r="N9">
        <v>26008.400000000001</v>
      </c>
      <c r="O9" t="s">
        <v>394</v>
      </c>
      <c r="P9" t="s">
        <v>394</v>
      </c>
      <c r="Q9" t="s">
        <v>394</v>
      </c>
      <c r="R9" t="s">
        <v>394</v>
      </c>
      <c r="S9" t="s">
        <v>394</v>
      </c>
      <c r="T9">
        <v>12228.593391001876</v>
      </c>
      <c r="V9" t="s">
        <v>393</v>
      </c>
      <c r="W9">
        <v>15652.74549672489</v>
      </c>
      <c r="X9">
        <v>21709.102857142858</v>
      </c>
      <c r="Y9" t="s">
        <v>394</v>
      </c>
      <c r="Z9" t="s">
        <v>394</v>
      </c>
      <c r="AA9" t="s">
        <v>394</v>
      </c>
      <c r="AB9" t="s">
        <v>394</v>
      </c>
      <c r="AC9" t="s">
        <v>394</v>
      </c>
      <c r="AD9">
        <v>15724.208145101476</v>
      </c>
      <c r="AF9" t="s">
        <v>393</v>
      </c>
      <c r="AG9">
        <v>31913.5</v>
      </c>
      <c r="AH9" t="s">
        <v>394</v>
      </c>
      <c r="AI9" t="s">
        <v>394</v>
      </c>
      <c r="AJ9" t="s">
        <v>394</v>
      </c>
      <c r="AK9" t="s">
        <v>394</v>
      </c>
      <c r="AL9" t="s">
        <v>394</v>
      </c>
      <c r="AM9" t="s">
        <v>394</v>
      </c>
      <c r="AN9">
        <v>31913.5</v>
      </c>
      <c r="AP9" t="s">
        <v>393</v>
      </c>
      <c r="AQ9">
        <v>38298.699421965321</v>
      </c>
      <c r="AR9">
        <v>47087.666666666664</v>
      </c>
      <c r="AS9" t="s">
        <v>394</v>
      </c>
      <c r="AT9" t="s">
        <v>394</v>
      </c>
      <c r="AU9" t="s">
        <v>394</v>
      </c>
      <c r="AV9" t="s">
        <v>394</v>
      </c>
      <c r="AW9" t="s">
        <v>394</v>
      </c>
      <c r="AX9">
        <v>38448.51136363636</v>
      </c>
    </row>
    <row r="10" spans="1:50" x14ac:dyDescent="0.25">
      <c r="B10" t="s">
        <v>262</v>
      </c>
      <c r="C10" s="130">
        <f t="shared" ref="C10:C11" si="18">M10+W10+AG10+AQ10</f>
        <v>25119</v>
      </c>
      <c r="D10" s="130">
        <f t="shared" ref="D10:D11" si="19">N10+X10+AH10+AR10</f>
        <v>3858</v>
      </c>
      <c r="E10" s="130">
        <f t="shared" ref="E10:E11" si="20">O10+Y10+AI10+AS10</f>
        <v>182</v>
      </c>
      <c r="F10" s="130">
        <f t="shared" ref="F10:F11" si="21">P10+Z10+AJ10+AT10</f>
        <v>0</v>
      </c>
      <c r="G10" s="130">
        <f t="shared" ref="G10:G11" si="22">Q10+AA10+AK10+AU10</f>
        <v>0</v>
      </c>
      <c r="H10" s="130">
        <f t="shared" ref="H10:H11" si="23">R10+AB10+AL10+AV10</f>
        <v>0</v>
      </c>
      <c r="I10" s="130">
        <f t="shared" ref="I10:I11" si="24">S10+AC10+AM10+AW10</f>
        <v>0</v>
      </c>
      <c r="J10" s="130">
        <f t="shared" ref="J10:J11" si="25">T10+AD10+AN10+AX10</f>
        <v>29159</v>
      </c>
      <c r="L10" t="s">
        <v>262</v>
      </c>
      <c r="M10">
        <v>11466</v>
      </c>
      <c r="N10">
        <v>1502</v>
      </c>
      <c r="O10">
        <v>26</v>
      </c>
      <c r="P10">
        <v>0</v>
      </c>
      <c r="Q10">
        <v>0</v>
      </c>
      <c r="R10">
        <v>0</v>
      </c>
      <c r="S10">
        <v>0</v>
      </c>
      <c r="T10">
        <v>12994</v>
      </c>
      <c r="V10" t="s">
        <v>262</v>
      </c>
      <c r="W10">
        <v>13026</v>
      </c>
      <c r="X10">
        <v>2153</v>
      </c>
      <c r="Y10">
        <v>152</v>
      </c>
      <c r="Z10">
        <v>0</v>
      </c>
      <c r="AA10">
        <v>0</v>
      </c>
      <c r="AB10">
        <v>0</v>
      </c>
      <c r="AC10">
        <v>0</v>
      </c>
      <c r="AD10">
        <v>15331</v>
      </c>
      <c r="AF10" t="s">
        <v>262</v>
      </c>
      <c r="AG10">
        <v>13</v>
      </c>
      <c r="AH10">
        <v>3</v>
      </c>
      <c r="AI10">
        <v>0</v>
      </c>
      <c r="AJ10">
        <v>0</v>
      </c>
      <c r="AK10">
        <v>0</v>
      </c>
      <c r="AL10">
        <v>0</v>
      </c>
      <c r="AM10">
        <v>0</v>
      </c>
      <c r="AN10">
        <v>16</v>
      </c>
      <c r="AP10" t="s">
        <v>262</v>
      </c>
      <c r="AQ10">
        <v>614</v>
      </c>
      <c r="AR10">
        <v>200</v>
      </c>
      <c r="AS10">
        <v>4</v>
      </c>
      <c r="AT10">
        <v>0</v>
      </c>
      <c r="AU10">
        <v>0</v>
      </c>
      <c r="AV10">
        <v>0</v>
      </c>
      <c r="AW10">
        <v>0</v>
      </c>
      <c r="AX10">
        <v>818</v>
      </c>
    </row>
    <row r="11" spans="1:50" x14ac:dyDescent="0.25">
      <c r="B11" t="s">
        <v>392</v>
      </c>
      <c r="C11" s="130">
        <f t="shared" si="18"/>
        <v>719387497</v>
      </c>
      <c r="D11" s="130">
        <f t="shared" si="19"/>
        <v>155547994</v>
      </c>
      <c r="E11" s="130">
        <f t="shared" si="20"/>
        <v>6799966</v>
      </c>
      <c r="F11" s="130">
        <f t="shared" si="21"/>
        <v>0</v>
      </c>
      <c r="G11" s="130">
        <f t="shared" si="22"/>
        <v>0</v>
      </c>
      <c r="H11" s="130">
        <f t="shared" si="23"/>
        <v>0</v>
      </c>
      <c r="I11" s="130">
        <f t="shared" si="24"/>
        <v>0</v>
      </c>
      <c r="J11" s="130">
        <f t="shared" si="25"/>
        <v>881735457</v>
      </c>
      <c r="L11" t="s">
        <v>392</v>
      </c>
      <c r="M11">
        <v>329990452</v>
      </c>
      <c r="N11">
        <v>66390258</v>
      </c>
      <c r="O11">
        <v>1105696</v>
      </c>
      <c r="P11">
        <v>0</v>
      </c>
      <c r="Q11">
        <v>0</v>
      </c>
      <c r="R11">
        <v>0</v>
      </c>
      <c r="S11">
        <v>0</v>
      </c>
      <c r="T11">
        <v>397486406</v>
      </c>
      <c r="V11" t="s">
        <v>392</v>
      </c>
      <c r="W11">
        <v>360786458</v>
      </c>
      <c r="X11">
        <v>78409619</v>
      </c>
      <c r="Y11">
        <v>5451670</v>
      </c>
      <c r="Z11">
        <v>0</v>
      </c>
      <c r="AA11">
        <v>0</v>
      </c>
      <c r="AB11">
        <v>0</v>
      </c>
      <c r="AC11">
        <v>0</v>
      </c>
      <c r="AD11">
        <v>444647747</v>
      </c>
      <c r="AF11" t="s">
        <v>392</v>
      </c>
      <c r="AG11">
        <v>626684</v>
      </c>
      <c r="AH11">
        <v>159578</v>
      </c>
      <c r="AI11">
        <v>0</v>
      </c>
      <c r="AJ11">
        <v>0</v>
      </c>
      <c r="AK11">
        <v>0</v>
      </c>
      <c r="AL11">
        <v>0</v>
      </c>
      <c r="AM11">
        <v>0</v>
      </c>
      <c r="AN11">
        <v>786262</v>
      </c>
      <c r="AP11" t="s">
        <v>392</v>
      </c>
      <c r="AQ11">
        <v>27983903</v>
      </c>
      <c r="AR11">
        <v>10588539</v>
      </c>
      <c r="AS11">
        <v>242600</v>
      </c>
      <c r="AT11">
        <v>0</v>
      </c>
      <c r="AU11">
        <v>0</v>
      </c>
      <c r="AV11">
        <v>0</v>
      </c>
      <c r="AW11">
        <v>0</v>
      </c>
      <c r="AX11">
        <v>38815042</v>
      </c>
    </row>
    <row r="12" spans="1:50" x14ac:dyDescent="0.25">
      <c r="B12" t="s">
        <v>393</v>
      </c>
      <c r="C12" s="130">
        <f t="shared" ref="C12" si="26">IF(C10=0, "", C11/C10)</f>
        <v>28639.177395596958</v>
      </c>
      <c r="D12" s="130">
        <f t="shared" ref="D12" si="27">IF(D10=0, "", D11/D10)</f>
        <v>40318.298081907727</v>
      </c>
      <c r="E12" s="130">
        <f t="shared" ref="E12" si="28">IF(E10=0, "", E11/E10)</f>
        <v>37362.45054945055</v>
      </c>
      <c r="F12" s="130" t="str">
        <f t="shared" ref="F12" si="29">IF(F10=0, "", F11/F10)</f>
        <v/>
      </c>
      <c r="G12" s="130" t="str">
        <f t="shared" ref="G12" si="30">IF(G10=0, "", G11/G10)</f>
        <v/>
      </c>
      <c r="H12" s="130" t="str">
        <f t="shared" ref="H12" si="31">IF(H10=0, "", H11/H10)</f>
        <v/>
      </c>
      <c r="I12" s="130" t="str">
        <f t="shared" ref="I12" si="32">IF(I10=0, "", I11/I10)</f>
        <v/>
      </c>
      <c r="J12" s="130">
        <f t="shared" ref="J12" si="33">IF(J10=0, "", J11/J10)</f>
        <v>30238.878459480777</v>
      </c>
      <c r="L12" t="s">
        <v>393</v>
      </c>
      <c r="M12">
        <v>28779.91034362463</v>
      </c>
      <c r="N12">
        <v>44201.237017310254</v>
      </c>
      <c r="O12">
        <v>42526.769230769234</v>
      </c>
      <c r="P12" t="s">
        <v>394</v>
      </c>
      <c r="Q12" t="s">
        <v>394</v>
      </c>
      <c r="R12" t="s">
        <v>394</v>
      </c>
      <c r="S12" t="s">
        <v>394</v>
      </c>
      <c r="T12">
        <v>30589.9958442358</v>
      </c>
      <c r="V12" t="s">
        <v>393</v>
      </c>
      <c r="W12">
        <v>27697.409642253955</v>
      </c>
      <c r="X12">
        <v>36418.77333952624</v>
      </c>
      <c r="Y12">
        <v>35866.25</v>
      </c>
      <c r="Z12" t="s">
        <v>394</v>
      </c>
      <c r="AA12" t="s">
        <v>394</v>
      </c>
      <c r="AB12" t="s">
        <v>394</v>
      </c>
      <c r="AC12" t="s">
        <v>394</v>
      </c>
      <c r="AD12">
        <v>29003.179636031571</v>
      </c>
      <c r="AF12" t="s">
        <v>393</v>
      </c>
      <c r="AG12">
        <v>48206.461538461539</v>
      </c>
      <c r="AH12">
        <v>53192.666666666664</v>
      </c>
      <c r="AI12" t="s">
        <v>394</v>
      </c>
      <c r="AJ12" t="s">
        <v>394</v>
      </c>
      <c r="AK12" t="s">
        <v>394</v>
      </c>
      <c r="AL12" t="s">
        <v>394</v>
      </c>
      <c r="AM12" t="s">
        <v>394</v>
      </c>
      <c r="AN12">
        <v>49141.375</v>
      </c>
      <c r="AP12" t="s">
        <v>393</v>
      </c>
      <c r="AQ12">
        <v>45576.389250814333</v>
      </c>
      <c r="AR12">
        <v>52942.695</v>
      </c>
      <c r="AS12">
        <v>60650</v>
      </c>
      <c r="AT12" t="s">
        <v>394</v>
      </c>
      <c r="AU12" t="s">
        <v>394</v>
      </c>
      <c r="AV12" t="s">
        <v>394</v>
      </c>
      <c r="AW12" t="s">
        <v>394</v>
      </c>
      <c r="AX12">
        <v>47451.15158924205</v>
      </c>
    </row>
    <row r="13" spans="1:50" x14ac:dyDescent="0.25">
      <c r="B13" t="s">
        <v>263</v>
      </c>
      <c r="C13" s="130">
        <f t="shared" ref="C13:C14" si="34">M13+W13+AG13+AQ13</f>
        <v>17696</v>
      </c>
      <c r="D13" s="130">
        <f t="shared" ref="D13:D14" si="35">N13+X13+AH13+AR13</f>
        <v>8579</v>
      </c>
      <c r="E13" s="130">
        <f t="shared" ref="E13:E14" si="36">O13+Y13+AI13+AS13</f>
        <v>3332</v>
      </c>
      <c r="F13" s="130">
        <f t="shared" ref="F13:F14" si="37">P13+Z13+AJ13+AT13</f>
        <v>210</v>
      </c>
      <c r="G13" s="130">
        <f t="shared" ref="G13:G14" si="38">Q13+AA13+AK13+AU13</f>
        <v>0</v>
      </c>
      <c r="H13" s="130">
        <f t="shared" ref="H13:H14" si="39">R13+AB13+AL13+AV13</f>
        <v>0</v>
      </c>
      <c r="I13" s="130">
        <f t="shared" ref="I13:I14" si="40">S13+AC13+AM13+AW13</f>
        <v>0</v>
      </c>
      <c r="J13" s="130">
        <f t="shared" ref="J13:J14" si="41">T13+AD13+AN13+AX13</f>
        <v>29817</v>
      </c>
      <c r="L13" t="s">
        <v>263</v>
      </c>
      <c r="M13">
        <v>7512</v>
      </c>
      <c r="N13">
        <v>3417</v>
      </c>
      <c r="O13">
        <v>1141</v>
      </c>
      <c r="P13">
        <v>43</v>
      </c>
      <c r="Q13">
        <v>0</v>
      </c>
      <c r="R13">
        <v>0</v>
      </c>
      <c r="S13">
        <v>0</v>
      </c>
      <c r="T13">
        <v>12113</v>
      </c>
      <c r="V13" t="s">
        <v>263</v>
      </c>
      <c r="W13">
        <v>9859</v>
      </c>
      <c r="X13">
        <v>4722</v>
      </c>
      <c r="Y13">
        <v>1962</v>
      </c>
      <c r="Z13">
        <v>160</v>
      </c>
      <c r="AA13">
        <v>0</v>
      </c>
      <c r="AB13">
        <v>0</v>
      </c>
      <c r="AC13">
        <v>0</v>
      </c>
      <c r="AD13">
        <v>16703</v>
      </c>
      <c r="AF13" t="s">
        <v>263</v>
      </c>
      <c r="AG13">
        <v>9</v>
      </c>
      <c r="AH13">
        <v>2</v>
      </c>
      <c r="AI13">
        <v>2</v>
      </c>
      <c r="AJ13">
        <v>0</v>
      </c>
      <c r="AK13">
        <v>0</v>
      </c>
      <c r="AL13">
        <v>0</v>
      </c>
      <c r="AM13">
        <v>0</v>
      </c>
      <c r="AN13">
        <v>13</v>
      </c>
      <c r="AP13" t="s">
        <v>263</v>
      </c>
      <c r="AQ13">
        <v>316</v>
      </c>
      <c r="AR13">
        <v>438</v>
      </c>
      <c r="AS13">
        <v>227</v>
      </c>
      <c r="AT13">
        <v>7</v>
      </c>
      <c r="AU13">
        <v>0</v>
      </c>
      <c r="AV13">
        <v>0</v>
      </c>
      <c r="AW13">
        <v>0</v>
      </c>
      <c r="AX13">
        <v>988</v>
      </c>
    </row>
    <row r="14" spans="1:50" x14ac:dyDescent="0.25">
      <c r="B14" t="s">
        <v>392</v>
      </c>
      <c r="C14" s="130">
        <f t="shared" si="34"/>
        <v>559784188</v>
      </c>
      <c r="D14" s="130">
        <f t="shared" si="35"/>
        <v>394791430</v>
      </c>
      <c r="E14" s="130">
        <f t="shared" si="36"/>
        <v>163032811</v>
      </c>
      <c r="F14" s="130">
        <f t="shared" si="37"/>
        <v>9547215</v>
      </c>
      <c r="G14" s="130">
        <f t="shared" si="38"/>
        <v>0</v>
      </c>
      <c r="H14" s="130">
        <f t="shared" si="39"/>
        <v>0</v>
      </c>
      <c r="I14" s="130">
        <f t="shared" si="40"/>
        <v>0</v>
      </c>
      <c r="J14" s="130">
        <f t="shared" si="41"/>
        <v>1127155644</v>
      </c>
      <c r="L14" t="s">
        <v>392</v>
      </c>
      <c r="M14">
        <v>247661129</v>
      </c>
      <c r="N14">
        <v>168486617</v>
      </c>
      <c r="O14">
        <v>60761270</v>
      </c>
      <c r="P14">
        <v>2203244</v>
      </c>
      <c r="Q14">
        <v>0</v>
      </c>
      <c r="R14">
        <v>0</v>
      </c>
      <c r="S14">
        <v>0</v>
      </c>
      <c r="T14">
        <v>479112260</v>
      </c>
      <c r="V14" t="s">
        <v>392</v>
      </c>
      <c r="W14">
        <v>296687527</v>
      </c>
      <c r="X14">
        <v>199914663</v>
      </c>
      <c r="Y14">
        <v>88231064</v>
      </c>
      <c r="Z14">
        <v>6938023</v>
      </c>
      <c r="AA14">
        <v>0</v>
      </c>
      <c r="AB14">
        <v>0</v>
      </c>
      <c r="AC14">
        <v>0</v>
      </c>
      <c r="AD14">
        <v>591771277</v>
      </c>
      <c r="AF14" t="s">
        <v>392</v>
      </c>
      <c r="AG14">
        <v>358844</v>
      </c>
      <c r="AH14">
        <v>71165</v>
      </c>
      <c r="AI14">
        <v>70078</v>
      </c>
      <c r="AJ14">
        <v>0</v>
      </c>
      <c r="AK14">
        <v>0</v>
      </c>
      <c r="AL14">
        <v>0</v>
      </c>
      <c r="AM14">
        <v>0</v>
      </c>
      <c r="AN14">
        <v>500087</v>
      </c>
      <c r="AP14" t="s">
        <v>392</v>
      </c>
      <c r="AQ14">
        <v>15076688</v>
      </c>
      <c r="AR14">
        <v>26318985</v>
      </c>
      <c r="AS14">
        <v>13970399</v>
      </c>
      <c r="AT14">
        <v>405948</v>
      </c>
      <c r="AU14">
        <v>0</v>
      </c>
      <c r="AV14">
        <v>0</v>
      </c>
      <c r="AW14">
        <v>0</v>
      </c>
      <c r="AX14">
        <v>55772020</v>
      </c>
    </row>
    <row r="15" spans="1:50" x14ac:dyDescent="0.25">
      <c r="B15" t="s">
        <v>393</v>
      </c>
      <c r="C15" s="130">
        <f t="shared" ref="C15" si="42">IF(C13=0, "", C14/C13)</f>
        <v>31633.374095840867</v>
      </c>
      <c r="D15" s="130">
        <f t="shared" ref="D15" si="43">IF(D13=0, "", D14/D13)</f>
        <v>46018.350623615806</v>
      </c>
      <c r="E15" s="130">
        <f t="shared" ref="E15" si="44">IF(E13=0, "", E14/E13)</f>
        <v>48929.415066026413</v>
      </c>
      <c r="F15" s="130">
        <f t="shared" ref="F15" si="45">IF(F13=0, "", F14/F13)</f>
        <v>45462.928571428572</v>
      </c>
      <c r="G15" s="130" t="str">
        <f t="shared" ref="G15" si="46">IF(G13=0, "", G14/G13)</f>
        <v/>
      </c>
      <c r="H15" s="130" t="str">
        <f t="shared" ref="H15" si="47">IF(H13=0, "", H14/H13)</f>
        <v/>
      </c>
      <c r="I15" s="130" t="str">
        <f t="shared" ref="I15" si="48">IF(I13=0, "", I14/I13)</f>
        <v/>
      </c>
      <c r="J15" s="130">
        <f t="shared" ref="J15" si="49">IF(J13=0, "", J14/J13)</f>
        <v>37802.449743434954</v>
      </c>
      <c r="L15" t="s">
        <v>393</v>
      </c>
      <c r="M15">
        <v>32968.733892438766</v>
      </c>
      <c r="N15">
        <v>49308.345624817091</v>
      </c>
      <c r="O15">
        <v>53252.646801051706</v>
      </c>
      <c r="P15">
        <v>51238.232558139534</v>
      </c>
      <c r="Q15" t="s">
        <v>394</v>
      </c>
      <c r="R15" t="s">
        <v>394</v>
      </c>
      <c r="S15" t="s">
        <v>394</v>
      </c>
      <c r="T15">
        <v>39553.55898621316</v>
      </c>
      <c r="V15" t="s">
        <v>393</v>
      </c>
      <c r="W15">
        <v>30093.064915305811</v>
      </c>
      <c r="X15">
        <v>42336.862134688694</v>
      </c>
      <c r="Y15">
        <v>44969.96126401631</v>
      </c>
      <c r="Z15">
        <v>43362.643750000003</v>
      </c>
      <c r="AA15" t="s">
        <v>394</v>
      </c>
      <c r="AB15" t="s">
        <v>394</v>
      </c>
      <c r="AC15" t="s">
        <v>394</v>
      </c>
      <c r="AD15">
        <v>35429.041309944325</v>
      </c>
      <c r="AF15" t="s">
        <v>393</v>
      </c>
      <c r="AG15">
        <v>39871.555555555555</v>
      </c>
      <c r="AH15">
        <v>35582.5</v>
      </c>
      <c r="AI15">
        <v>35039</v>
      </c>
      <c r="AJ15" t="s">
        <v>394</v>
      </c>
      <c r="AK15" t="s">
        <v>394</v>
      </c>
      <c r="AL15" t="s">
        <v>394</v>
      </c>
      <c r="AM15" t="s">
        <v>394</v>
      </c>
      <c r="AN15">
        <v>38468.230769230766</v>
      </c>
      <c r="AP15" t="s">
        <v>393</v>
      </c>
      <c r="AQ15">
        <v>47711.037974683546</v>
      </c>
      <c r="AR15">
        <v>60089.006849315068</v>
      </c>
      <c r="AS15">
        <v>61543.60792951542</v>
      </c>
      <c r="AT15">
        <v>57992.571428571428</v>
      </c>
      <c r="AU15" t="s">
        <v>394</v>
      </c>
      <c r="AV15" t="s">
        <v>394</v>
      </c>
      <c r="AW15" t="s">
        <v>394</v>
      </c>
      <c r="AX15">
        <v>56449.412955465588</v>
      </c>
    </row>
    <row r="16" spans="1:50" x14ac:dyDescent="0.25">
      <c r="B16" t="s">
        <v>264</v>
      </c>
      <c r="C16" s="130">
        <f t="shared" ref="C16:C17" si="50">M16+W16+AG16+AQ16</f>
        <v>11847</v>
      </c>
      <c r="D16" s="130">
        <f t="shared" ref="D16:D17" si="51">N16+X16+AH16+AR16</f>
        <v>7038</v>
      </c>
      <c r="E16" s="130">
        <f t="shared" ref="E16:E17" si="52">O16+Y16+AI16+AS16</f>
        <v>7373</v>
      </c>
      <c r="F16" s="130">
        <f t="shared" ref="F16:F17" si="53">P16+Z16+AJ16+AT16</f>
        <v>3499</v>
      </c>
      <c r="G16" s="130">
        <f t="shared" ref="G16:G17" si="54">Q16+AA16+AK16+AU16</f>
        <v>117</v>
      </c>
      <c r="H16" s="130">
        <f t="shared" ref="H16:H17" si="55">R16+AB16+AL16+AV16</f>
        <v>0</v>
      </c>
      <c r="I16" s="130">
        <f t="shared" ref="I16:I17" si="56">S16+AC16+AM16+AW16</f>
        <v>0</v>
      </c>
      <c r="J16" s="130">
        <f t="shared" ref="J16:J17" si="57">T16+AD16+AN16+AX16</f>
        <v>29874</v>
      </c>
      <c r="L16" t="s">
        <v>264</v>
      </c>
      <c r="M16">
        <v>4315</v>
      </c>
      <c r="N16">
        <v>2669</v>
      </c>
      <c r="O16">
        <v>2501</v>
      </c>
      <c r="P16">
        <v>1014</v>
      </c>
      <c r="Q16">
        <v>19</v>
      </c>
      <c r="R16">
        <v>0</v>
      </c>
      <c r="S16">
        <v>0</v>
      </c>
      <c r="T16">
        <v>10518</v>
      </c>
      <c r="V16" t="s">
        <v>264</v>
      </c>
      <c r="W16">
        <v>7380</v>
      </c>
      <c r="X16">
        <v>4134</v>
      </c>
      <c r="Y16">
        <v>4351</v>
      </c>
      <c r="Z16">
        <v>2143</v>
      </c>
      <c r="AA16">
        <v>91</v>
      </c>
      <c r="AB16">
        <v>0</v>
      </c>
      <c r="AC16">
        <v>0</v>
      </c>
      <c r="AD16">
        <v>18099</v>
      </c>
      <c r="AF16" t="s">
        <v>264</v>
      </c>
      <c r="AG16">
        <v>2</v>
      </c>
      <c r="AH16">
        <v>3</v>
      </c>
      <c r="AI16">
        <v>6</v>
      </c>
      <c r="AJ16">
        <v>1</v>
      </c>
      <c r="AK16">
        <v>0</v>
      </c>
      <c r="AL16">
        <v>0</v>
      </c>
      <c r="AM16">
        <v>0</v>
      </c>
      <c r="AN16">
        <v>12</v>
      </c>
      <c r="AP16" t="s">
        <v>264</v>
      </c>
      <c r="AQ16">
        <v>150</v>
      </c>
      <c r="AR16">
        <v>232</v>
      </c>
      <c r="AS16">
        <v>515</v>
      </c>
      <c r="AT16">
        <v>341</v>
      </c>
      <c r="AU16">
        <v>7</v>
      </c>
      <c r="AV16">
        <v>0</v>
      </c>
      <c r="AW16">
        <v>0</v>
      </c>
      <c r="AX16">
        <v>1245</v>
      </c>
    </row>
    <row r="17" spans="2:50" x14ac:dyDescent="0.25">
      <c r="B17" t="s">
        <v>392</v>
      </c>
      <c r="C17" s="130">
        <f t="shared" si="50"/>
        <v>397628805</v>
      </c>
      <c r="D17" s="130">
        <f t="shared" si="51"/>
        <v>332903815</v>
      </c>
      <c r="E17" s="130">
        <f t="shared" si="52"/>
        <v>392026402</v>
      </c>
      <c r="F17" s="130">
        <f t="shared" si="53"/>
        <v>189269492</v>
      </c>
      <c r="G17" s="130">
        <f t="shared" si="54"/>
        <v>6165740</v>
      </c>
      <c r="H17" s="130">
        <f t="shared" si="55"/>
        <v>0</v>
      </c>
      <c r="I17" s="130">
        <f t="shared" si="56"/>
        <v>0</v>
      </c>
      <c r="J17" s="130">
        <f t="shared" si="57"/>
        <v>1317994254</v>
      </c>
      <c r="L17" t="s">
        <v>392</v>
      </c>
      <c r="M17">
        <v>163727161</v>
      </c>
      <c r="N17">
        <v>139368105</v>
      </c>
      <c r="O17">
        <v>144991936</v>
      </c>
      <c r="P17">
        <v>58572353</v>
      </c>
      <c r="Q17">
        <v>1170129</v>
      </c>
      <c r="R17">
        <v>0</v>
      </c>
      <c r="S17">
        <v>0</v>
      </c>
      <c r="T17">
        <v>507829684</v>
      </c>
      <c r="V17" t="s">
        <v>392</v>
      </c>
      <c r="W17">
        <v>226458399</v>
      </c>
      <c r="X17">
        <v>179654161</v>
      </c>
      <c r="Y17">
        <v>213263542</v>
      </c>
      <c r="Z17">
        <v>107558400</v>
      </c>
      <c r="AA17">
        <v>4580927</v>
      </c>
      <c r="AB17">
        <v>0</v>
      </c>
      <c r="AC17">
        <v>0</v>
      </c>
      <c r="AD17">
        <v>731515429</v>
      </c>
      <c r="AF17" t="s">
        <v>392</v>
      </c>
      <c r="AG17">
        <v>89060</v>
      </c>
      <c r="AH17">
        <v>153805</v>
      </c>
      <c r="AI17">
        <v>318302</v>
      </c>
      <c r="AJ17">
        <v>56306</v>
      </c>
      <c r="AK17">
        <v>0</v>
      </c>
      <c r="AL17">
        <v>0</v>
      </c>
      <c r="AM17">
        <v>0</v>
      </c>
      <c r="AN17">
        <v>617473</v>
      </c>
      <c r="AP17" t="s">
        <v>392</v>
      </c>
      <c r="AQ17">
        <v>7354185</v>
      </c>
      <c r="AR17">
        <v>13727744</v>
      </c>
      <c r="AS17">
        <v>33452622</v>
      </c>
      <c r="AT17">
        <v>23082433</v>
      </c>
      <c r="AU17">
        <v>414684</v>
      </c>
      <c r="AV17">
        <v>0</v>
      </c>
      <c r="AW17">
        <v>0</v>
      </c>
      <c r="AX17">
        <v>78031668</v>
      </c>
    </row>
    <row r="18" spans="2:50" x14ac:dyDescent="0.25">
      <c r="B18" t="s">
        <v>393</v>
      </c>
      <c r="C18" s="130">
        <f t="shared" ref="C18" si="58">IF(C16=0, "", C17/C16)</f>
        <v>33563.670549506205</v>
      </c>
      <c r="D18" s="130">
        <f t="shared" ref="D18" si="59">IF(D16=0, "", D17/D16)</f>
        <v>47300.91148053424</v>
      </c>
      <c r="E18" s="130">
        <f t="shared" ref="E18" si="60">IF(E16=0, "", E17/E16)</f>
        <v>53170.541434965417</v>
      </c>
      <c r="F18" s="130">
        <f t="shared" ref="F18" si="61">IF(F16=0, "", F17/F16)</f>
        <v>54092.452700771646</v>
      </c>
      <c r="G18" s="130">
        <f t="shared" ref="G18" si="62">IF(G16=0, "", G17/G16)</f>
        <v>52698.632478632477</v>
      </c>
      <c r="H18" s="130" t="str">
        <f t="shared" ref="H18" si="63">IF(H16=0, "", H17/H16)</f>
        <v/>
      </c>
      <c r="I18" s="130" t="str">
        <f t="shared" ref="I18" si="64">IF(I16=0, "", I17/I16)</f>
        <v/>
      </c>
      <c r="J18" s="130">
        <f t="shared" ref="J18" si="65">IF(J16=0, "", J17/J16)</f>
        <v>44118.439244828282</v>
      </c>
      <c r="L18" t="s">
        <v>393</v>
      </c>
      <c r="M18">
        <v>37943.722132097333</v>
      </c>
      <c r="N18">
        <v>52217.349194454851</v>
      </c>
      <c r="O18">
        <v>57973.584966013594</v>
      </c>
      <c r="P18">
        <v>57763.661735700196</v>
      </c>
      <c r="Q18">
        <v>61585.73684210526</v>
      </c>
      <c r="R18" t="s">
        <v>394</v>
      </c>
      <c r="S18" t="s">
        <v>394</v>
      </c>
      <c r="T18">
        <v>48281.962730557141</v>
      </c>
      <c r="V18" t="s">
        <v>393</v>
      </c>
      <c r="W18">
        <v>30685.419918699186</v>
      </c>
      <c r="X18">
        <v>43457.707063376874</v>
      </c>
      <c r="Y18">
        <v>49014.833831303149</v>
      </c>
      <c r="Z18">
        <v>50190.573961735885</v>
      </c>
      <c r="AA18">
        <v>50339.857142857145</v>
      </c>
      <c r="AB18" t="s">
        <v>394</v>
      </c>
      <c r="AC18" t="s">
        <v>394</v>
      </c>
      <c r="AD18">
        <v>40417.450080114926</v>
      </c>
      <c r="AF18" t="s">
        <v>393</v>
      </c>
      <c r="AG18">
        <v>44530</v>
      </c>
      <c r="AH18">
        <v>51268.333333333336</v>
      </c>
      <c r="AI18">
        <v>53050.333333333336</v>
      </c>
      <c r="AJ18">
        <v>56306</v>
      </c>
      <c r="AK18" t="s">
        <v>394</v>
      </c>
      <c r="AL18" t="s">
        <v>394</v>
      </c>
      <c r="AM18" t="s">
        <v>394</v>
      </c>
      <c r="AN18">
        <v>51456.083333333336</v>
      </c>
      <c r="AP18" t="s">
        <v>393</v>
      </c>
      <c r="AQ18">
        <v>49027.9</v>
      </c>
      <c r="AR18">
        <v>59171.310344827587</v>
      </c>
      <c r="AS18">
        <v>64956.547572815536</v>
      </c>
      <c r="AT18">
        <v>67690.419354838712</v>
      </c>
      <c r="AU18">
        <v>59240.571428571428</v>
      </c>
      <c r="AV18" t="s">
        <v>394</v>
      </c>
      <c r="AW18" t="s">
        <v>394</v>
      </c>
      <c r="AX18">
        <v>62676.038554216866</v>
      </c>
    </row>
    <row r="19" spans="2:50" x14ac:dyDescent="0.25">
      <c r="B19" t="s">
        <v>265</v>
      </c>
      <c r="C19" s="130">
        <f t="shared" ref="C19:C20" si="66">M19+W19+AG19+AQ19</f>
        <v>9903</v>
      </c>
      <c r="D19" s="130">
        <f t="shared" ref="D19:D20" si="67">N19+X19+AH19+AR19</f>
        <v>5820</v>
      </c>
      <c r="E19" s="130">
        <f t="shared" ref="E19:E20" si="68">O19+Y19+AI19+AS19</f>
        <v>6033</v>
      </c>
      <c r="F19" s="130">
        <f t="shared" ref="F19:F20" si="69">P19+Z19+AJ19+AT19</f>
        <v>7580</v>
      </c>
      <c r="G19" s="130">
        <f t="shared" ref="G19:G20" si="70">Q19+AA19+AK19+AU19</f>
        <v>2638</v>
      </c>
      <c r="H19" s="130">
        <f t="shared" ref="H19:H20" si="71">R19+AB19+AL19+AV19</f>
        <v>108</v>
      </c>
      <c r="I19" s="130">
        <f t="shared" ref="I19:I20" si="72">S19+AC19+AM19+AW19</f>
        <v>0</v>
      </c>
      <c r="J19" s="130">
        <f t="shared" ref="J19:J20" si="73">T19+AD19+AN19+AX19</f>
        <v>32082</v>
      </c>
      <c r="L19" t="s">
        <v>265</v>
      </c>
      <c r="M19">
        <v>3273</v>
      </c>
      <c r="N19">
        <v>2069</v>
      </c>
      <c r="O19">
        <v>1967</v>
      </c>
      <c r="P19">
        <v>2353</v>
      </c>
      <c r="Q19">
        <v>736</v>
      </c>
      <c r="R19">
        <v>21</v>
      </c>
      <c r="S19">
        <v>0</v>
      </c>
      <c r="T19">
        <v>10419</v>
      </c>
      <c r="V19" t="s">
        <v>265</v>
      </c>
      <c r="W19">
        <v>6539</v>
      </c>
      <c r="X19">
        <v>3598</v>
      </c>
      <c r="Y19">
        <v>3752</v>
      </c>
      <c r="Z19">
        <v>4485</v>
      </c>
      <c r="AA19">
        <v>1597</v>
      </c>
      <c r="AB19">
        <v>82</v>
      </c>
      <c r="AC19">
        <v>0</v>
      </c>
      <c r="AD19">
        <v>20053</v>
      </c>
      <c r="AF19" t="s">
        <v>265</v>
      </c>
      <c r="AG19">
        <v>2</v>
      </c>
      <c r="AH19">
        <v>2</v>
      </c>
      <c r="AI19">
        <v>2</v>
      </c>
      <c r="AJ19">
        <v>7</v>
      </c>
      <c r="AK19">
        <v>0</v>
      </c>
      <c r="AL19">
        <v>0</v>
      </c>
      <c r="AM19">
        <v>0</v>
      </c>
      <c r="AN19">
        <v>13</v>
      </c>
      <c r="AP19" t="s">
        <v>265</v>
      </c>
      <c r="AQ19">
        <v>89</v>
      </c>
      <c r="AR19">
        <v>151</v>
      </c>
      <c r="AS19">
        <v>312</v>
      </c>
      <c r="AT19">
        <v>735</v>
      </c>
      <c r="AU19">
        <v>305</v>
      </c>
      <c r="AV19">
        <v>5</v>
      </c>
      <c r="AW19">
        <v>0</v>
      </c>
      <c r="AX19">
        <v>1597</v>
      </c>
    </row>
    <row r="20" spans="2:50" x14ac:dyDescent="0.25">
      <c r="B20" t="s">
        <v>392</v>
      </c>
      <c r="C20" s="130">
        <f t="shared" si="66"/>
        <v>327729720</v>
      </c>
      <c r="D20" s="130">
        <f t="shared" si="67"/>
        <v>275414919</v>
      </c>
      <c r="E20" s="130">
        <f t="shared" si="68"/>
        <v>323146929</v>
      </c>
      <c r="F20" s="130">
        <f t="shared" si="69"/>
        <v>434249830</v>
      </c>
      <c r="G20" s="130">
        <f t="shared" si="70"/>
        <v>152287722</v>
      </c>
      <c r="H20" s="130">
        <f t="shared" si="71"/>
        <v>6012281</v>
      </c>
      <c r="I20" s="130">
        <f t="shared" si="72"/>
        <v>0</v>
      </c>
      <c r="J20" s="130">
        <f t="shared" si="73"/>
        <v>1518841401</v>
      </c>
      <c r="L20" t="s">
        <v>392</v>
      </c>
      <c r="M20">
        <v>128322442</v>
      </c>
      <c r="N20">
        <v>112294331</v>
      </c>
      <c r="O20">
        <v>118719430</v>
      </c>
      <c r="P20">
        <v>144549608</v>
      </c>
      <c r="Q20">
        <v>46316650</v>
      </c>
      <c r="R20">
        <v>1432388</v>
      </c>
      <c r="S20">
        <v>0</v>
      </c>
      <c r="T20">
        <v>551634849</v>
      </c>
      <c r="V20" t="s">
        <v>392</v>
      </c>
      <c r="W20">
        <v>194888892</v>
      </c>
      <c r="X20">
        <v>154295908</v>
      </c>
      <c r="Y20">
        <v>184491631</v>
      </c>
      <c r="Z20">
        <v>239368464</v>
      </c>
      <c r="AA20">
        <v>85145896</v>
      </c>
      <c r="AB20">
        <v>4180323</v>
      </c>
      <c r="AC20">
        <v>0</v>
      </c>
      <c r="AD20">
        <v>862371114</v>
      </c>
      <c r="AF20" t="s">
        <v>392</v>
      </c>
      <c r="AG20">
        <v>85855</v>
      </c>
      <c r="AH20">
        <v>70986</v>
      </c>
      <c r="AI20">
        <v>90371</v>
      </c>
      <c r="AJ20">
        <v>341352</v>
      </c>
      <c r="AK20">
        <v>0</v>
      </c>
      <c r="AL20">
        <v>0</v>
      </c>
      <c r="AM20">
        <v>0</v>
      </c>
      <c r="AN20">
        <v>588564</v>
      </c>
      <c r="AP20" t="s">
        <v>392</v>
      </c>
      <c r="AQ20">
        <v>4432531</v>
      </c>
      <c r="AR20">
        <v>8753694</v>
      </c>
      <c r="AS20">
        <v>19845497</v>
      </c>
      <c r="AT20">
        <v>49990406</v>
      </c>
      <c r="AU20">
        <v>20825176</v>
      </c>
      <c r="AV20">
        <v>399570</v>
      </c>
      <c r="AW20">
        <v>0</v>
      </c>
      <c r="AX20">
        <v>104246874</v>
      </c>
    </row>
    <row r="21" spans="2:50" x14ac:dyDescent="0.25">
      <c r="B21" t="s">
        <v>393</v>
      </c>
      <c r="C21" s="130">
        <f t="shared" ref="C21" si="74">IF(C19=0, "", C20/C19)</f>
        <v>33093.98364132081</v>
      </c>
      <c r="D21" s="130">
        <f t="shared" ref="D21" si="75">IF(D19=0, "", D20/D19)</f>
        <v>47322.151030927838</v>
      </c>
      <c r="E21" s="130">
        <f t="shared" ref="E21" si="76">IF(E19=0, "", E20/E19)</f>
        <v>53563.223769269018</v>
      </c>
      <c r="F21" s="130">
        <f t="shared" ref="F21" si="77">IF(F19=0, "", F20/F19)</f>
        <v>57288.895778364116</v>
      </c>
      <c r="G21" s="130">
        <f t="shared" ref="G21" si="78">IF(G19=0, "", G20/G19)</f>
        <v>57728.476876421533</v>
      </c>
      <c r="H21" s="130">
        <f t="shared" ref="H21" si="79">IF(H19=0, "", H20/H19)</f>
        <v>55669.268518518518</v>
      </c>
      <c r="I21" s="130" t="str">
        <f t="shared" ref="I21" si="80">IF(I19=0, "", I20/I19)</f>
        <v/>
      </c>
      <c r="J21" s="130">
        <f t="shared" ref="J21" si="81">IF(J19=0, "", J20/J19)</f>
        <v>47342.478679633437</v>
      </c>
      <c r="L21" t="s">
        <v>393</v>
      </c>
      <c r="M21">
        <v>39206.367858234036</v>
      </c>
      <c r="N21">
        <v>54274.688738521021</v>
      </c>
      <c r="O21">
        <v>60355.582104728011</v>
      </c>
      <c r="P21">
        <v>61432.04759881003</v>
      </c>
      <c r="Q21">
        <v>62930.230978260872</v>
      </c>
      <c r="R21">
        <v>68208.952380952382</v>
      </c>
      <c r="S21" t="s">
        <v>394</v>
      </c>
      <c r="T21">
        <v>52945.08580477973</v>
      </c>
      <c r="V21" t="s">
        <v>393</v>
      </c>
      <c r="W21">
        <v>29804.08196972014</v>
      </c>
      <c r="X21">
        <v>42883.798777098389</v>
      </c>
      <c r="Y21">
        <v>49171.543443496805</v>
      </c>
      <c r="Z21">
        <v>53370.894983277591</v>
      </c>
      <c r="AA21">
        <v>53316.152786474639</v>
      </c>
      <c r="AB21">
        <v>50979.548780487807</v>
      </c>
      <c r="AC21" t="s">
        <v>394</v>
      </c>
      <c r="AD21">
        <v>43004.593527153047</v>
      </c>
      <c r="AF21" t="s">
        <v>393</v>
      </c>
      <c r="AG21">
        <v>42927.5</v>
      </c>
      <c r="AH21">
        <v>35493</v>
      </c>
      <c r="AI21">
        <v>45185.5</v>
      </c>
      <c r="AJ21">
        <v>48764.571428571428</v>
      </c>
      <c r="AK21" t="s">
        <v>394</v>
      </c>
      <c r="AL21" t="s">
        <v>394</v>
      </c>
      <c r="AM21" t="s">
        <v>394</v>
      </c>
      <c r="AN21">
        <v>45274.153846153844</v>
      </c>
      <c r="AP21" t="s">
        <v>393</v>
      </c>
      <c r="AQ21">
        <v>49803.719101123599</v>
      </c>
      <c r="AR21">
        <v>57971.48344370861</v>
      </c>
      <c r="AS21">
        <v>63607.36217948718</v>
      </c>
      <c r="AT21">
        <v>68014.157823129251</v>
      </c>
      <c r="AU21">
        <v>68279.265573770492</v>
      </c>
      <c r="AV21">
        <v>79914</v>
      </c>
      <c r="AW21" t="s">
        <v>394</v>
      </c>
      <c r="AX21">
        <v>65276.690043832183</v>
      </c>
    </row>
    <row r="22" spans="2:50" x14ac:dyDescent="0.25">
      <c r="B22" t="s">
        <v>266</v>
      </c>
      <c r="C22" s="130">
        <f t="shared" ref="C22:C23" si="82">M22+W22+AG22+AQ22</f>
        <v>9625</v>
      </c>
      <c r="D22" s="130">
        <f t="shared" ref="D22:D23" si="83">N22+X22+AH22+AR22</f>
        <v>5880</v>
      </c>
      <c r="E22" s="130">
        <f t="shared" ref="E22:E23" si="84">O22+Y22+AI22+AS22</f>
        <v>5848</v>
      </c>
      <c r="F22" s="130">
        <f t="shared" ref="F22:F23" si="85">P22+Z22+AJ22+AT22</f>
        <v>7179</v>
      </c>
      <c r="G22" s="130">
        <f t="shared" ref="G22:G23" si="86">Q22+AA22+AK22+AU22</f>
        <v>7087</v>
      </c>
      <c r="H22" s="130">
        <f t="shared" ref="H22:H23" si="87">R22+AB22+AL22+AV22</f>
        <v>3188</v>
      </c>
      <c r="I22" s="130">
        <f t="shared" ref="I22:I23" si="88">S22+AC22+AM22+AW22</f>
        <v>95</v>
      </c>
      <c r="J22" s="130">
        <f t="shared" ref="J22:J23" si="89">T22+AD22+AN22+AX22</f>
        <v>38902</v>
      </c>
      <c r="L22" t="s">
        <v>266</v>
      </c>
      <c r="M22">
        <v>2924</v>
      </c>
      <c r="N22">
        <v>2000</v>
      </c>
      <c r="O22">
        <v>1832</v>
      </c>
      <c r="P22">
        <v>2213</v>
      </c>
      <c r="Q22">
        <v>2561</v>
      </c>
      <c r="R22">
        <v>1078</v>
      </c>
      <c r="S22">
        <v>36</v>
      </c>
      <c r="T22">
        <v>12644</v>
      </c>
      <c r="V22" t="s">
        <v>266</v>
      </c>
      <c r="W22">
        <v>6648</v>
      </c>
      <c r="X22">
        <v>3797</v>
      </c>
      <c r="Y22">
        <v>3838</v>
      </c>
      <c r="Z22">
        <v>4577</v>
      </c>
      <c r="AA22">
        <v>3856</v>
      </c>
      <c r="AB22">
        <v>1893</v>
      </c>
      <c r="AC22">
        <v>59</v>
      </c>
      <c r="AD22">
        <v>24668</v>
      </c>
      <c r="AF22" t="s">
        <v>266</v>
      </c>
      <c r="AG22">
        <v>0</v>
      </c>
      <c r="AH22">
        <v>1</v>
      </c>
      <c r="AI22">
        <v>1</v>
      </c>
      <c r="AJ22">
        <v>0</v>
      </c>
      <c r="AK22">
        <v>3</v>
      </c>
      <c r="AL22">
        <v>1</v>
      </c>
      <c r="AM22">
        <v>0</v>
      </c>
      <c r="AN22">
        <v>6</v>
      </c>
      <c r="AP22" t="s">
        <v>266</v>
      </c>
      <c r="AQ22">
        <v>53</v>
      </c>
      <c r="AR22">
        <v>82</v>
      </c>
      <c r="AS22">
        <v>177</v>
      </c>
      <c r="AT22">
        <v>389</v>
      </c>
      <c r="AU22">
        <v>667</v>
      </c>
      <c r="AV22">
        <v>216</v>
      </c>
      <c r="AW22">
        <v>0</v>
      </c>
      <c r="AX22">
        <v>1584</v>
      </c>
    </row>
    <row r="23" spans="2:50" x14ac:dyDescent="0.25">
      <c r="B23" t="s">
        <v>392</v>
      </c>
      <c r="C23" s="130">
        <f t="shared" si="82"/>
        <v>306354704</v>
      </c>
      <c r="D23" s="130">
        <f t="shared" si="83"/>
        <v>265832919</v>
      </c>
      <c r="E23" s="130">
        <f t="shared" si="84"/>
        <v>301998366</v>
      </c>
      <c r="F23" s="130">
        <f t="shared" si="85"/>
        <v>402928472</v>
      </c>
      <c r="G23" s="130">
        <f t="shared" si="86"/>
        <v>444706959</v>
      </c>
      <c r="H23" s="130">
        <f t="shared" si="87"/>
        <v>193840471</v>
      </c>
      <c r="I23" s="130">
        <f t="shared" si="88"/>
        <v>5748834</v>
      </c>
      <c r="J23" s="130">
        <f t="shared" si="89"/>
        <v>1921410725</v>
      </c>
      <c r="L23" t="s">
        <v>392</v>
      </c>
      <c r="M23">
        <v>113748857</v>
      </c>
      <c r="N23">
        <v>108201650</v>
      </c>
      <c r="O23">
        <v>109548402</v>
      </c>
      <c r="P23">
        <v>132737516</v>
      </c>
      <c r="Q23">
        <v>173327887</v>
      </c>
      <c r="R23">
        <v>71799727</v>
      </c>
      <c r="S23">
        <v>2408419</v>
      </c>
      <c r="T23">
        <v>711772458</v>
      </c>
      <c r="V23" t="s">
        <v>392</v>
      </c>
      <c r="W23">
        <v>189989999</v>
      </c>
      <c r="X23">
        <v>152756671</v>
      </c>
      <c r="Y23">
        <v>181468102</v>
      </c>
      <c r="Z23">
        <v>244130872</v>
      </c>
      <c r="AA23">
        <v>223901292</v>
      </c>
      <c r="AB23">
        <v>106018272</v>
      </c>
      <c r="AC23">
        <v>3340415</v>
      </c>
      <c r="AD23">
        <v>1101605623</v>
      </c>
      <c r="AF23" t="s">
        <v>392</v>
      </c>
      <c r="AG23">
        <v>0</v>
      </c>
      <c r="AH23">
        <v>37340</v>
      </c>
      <c r="AI23">
        <v>39317</v>
      </c>
      <c r="AJ23">
        <v>0</v>
      </c>
      <c r="AK23">
        <v>182389</v>
      </c>
      <c r="AL23">
        <v>52703</v>
      </c>
      <c r="AM23">
        <v>0</v>
      </c>
      <c r="AN23">
        <v>311749</v>
      </c>
      <c r="AP23" t="s">
        <v>392</v>
      </c>
      <c r="AQ23">
        <v>2615848</v>
      </c>
      <c r="AR23">
        <v>4837258</v>
      </c>
      <c r="AS23">
        <v>10942545</v>
      </c>
      <c r="AT23">
        <v>26060084</v>
      </c>
      <c r="AU23">
        <v>47295391</v>
      </c>
      <c r="AV23">
        <v>15969769</v>
      </c>
      <c r="AW23">
        <v>0</v>
      </c>
      <c r="AX23">
        <v>107720895</v>
      </c>
    </row>
    <row r="24" spans="2:50" x14ac:dyDescent="0.25">
      <c r="B24" t="s">
        <v>393</v>
      </c>
      <c r="C24" s="130">
        <f t="shared" ref="C24" si="90">IF(C22=0, "", C23/C22)</f>
        <v>31829.060155844156</v>
      </c>
      <c r="D24" s="130">
        <f t="shared" ref="D24" si="91">IF(D22=0, "", D23/D22)</f>
        <v>45209.680102040817</v>
      </c>
      <c r="E24" s="130">
        <f t="shared" ref="E24" si="92">IF(E22=0, "", E23/E22)</f>
        <v>51641.307455540358</v>
      </c>
      <c r="F24" s="130">
        <f t="shared" ref="F24" si="93">IF(F22=0, "", F23/F22)</f>
        <v>56125.98857779635</v>
      </c>
      <c r="G24" s="130">
        <f t="shared" ref="G24" si="94">IF(G22=0, "", G23/G22)</f>
        <v>62749.676732044587</v>
      </c>
      <c r="H24" s="130">
        <f t="shared" ref="H24" si="95">IF(H22=0, "", H23/H22)</f>
        <v>60803.15903387704</v>
      </c>
      <c r="I24" s="130">
        <f t="shared" ref="I24" si="96">IF(I22=0, "", I23/I22)</f>
        <v>60514.042105263157</v>
      </c>
      <c r="J24" s="130">
        <f t="shared" ref="J24" si="97">IF(J22=0, "", J23/J22)</f>
        <v>49391.052516580123</v>
      </c>
      <c r="L24" t="s">
        <v>393</v>
      </c>
      <c r="M24">
        <v>38901.797879616963</v>
      </c>
      <c r="N24">
        <v>54100.824999999997</v>
      </c>
      <c r="O24">
        <v>59797.162663755458</v>
      </c>
      <c r="P24">
        <v>59980.802530501584</v>
      </c>
      <c r="Q24">
        <v>67679.768449824289</v>
      </c>
      <c r="R24">
        <v>66604.570500927643</v>
      </c>
      <c r="S24">
        <v>66900.527777777781</v>
      </c>
      <c r="T24">
        <v>56293.297848782029</v>
      </c>
      <c r="V24" t="s">
        <v>393</v>
      </c>
      <c r="W24">
        <v>28578.519705174487</v>
      </c>
      <c r="X24">
        <v>40230.885172504612</v>
      </c>
      <c r="Y24">
        <v>47281.944241792604</v>
      </c>
      <c r="Z24">
        <v>53338.621804675553</v>
      </c>
      <c r="AA24">
        <v>58065.687759336099</v>
      </c>
      <c r="AB24">
        <v>56005.426307448492</v>
      </c>
      <c r="AC24">
        <v>56617.203389830509</v>
      </c>
      <c r="AD24">
        <v>44657.27351224258</v>
      </c>
      <c r="AF24" t="s">
        <v>393</v>
      </c>
      <c r="AG24" t="s">
        <v>394</v>
      </c>
      <c r="AH24">
        <v>37340</v>
      </c>
      <c r="AI24">
        <v>39317</v>
      </c>
      <c r="AJ24" t="s">
        <v>394</v>
      </c>
      <c r="AK24">
        <v>60796.333333333336</v>
      </c>
      <c r="AL24">
        <v>52703</v>
      </c>
      <c r="AM24" t="s">
        <v>394</v>
      </c>
      <c r="AN24">
        <v>51958.166666666664</v>
      </c>
      <c r="AP24" t="s">
        <v>393</v>
      </c>
      <c r="AQ24">
        <v>49355.622641509435</v>
      </c>
      <c r="AR24">
        <v>58990.951219512193</v>
      </c>
      <c r="AS24">
        <v>61822.288135593219</v>
      </c>
      <c r="AT24">
        <v>66992.503856041134</v>
      </c>
      <c r="AU24">
        <v>70907.632683658172</v>
      </c>
      <c r="AV24">
        <v>73934.115740740745</v>
      </c>
      <c r="AW24" t="s">
        <v>394</v>
      </c>
      <c r="AX24">
        <v>68005.615530303025</v>
      </c>
    </row>
    <row r="25" spans="2:50" x14ac:dyDescent="0.25">
      <c r="B25" t="s">
        <v>46</v>
      </c>
      <c r="C25" s="130">
        <f t="shared" ref="C25:C26" si="98">M25+W25+AG25+AQ25</f>
        <v>8420</v>
      </c>
      <c r="D25" s="130">
        <f t="shared" ref="D25:D26" si="99">N25+X25+AH25+AR25</f>
        <v>5429</v>
      </c>
      <c r="E25" s="130">
        <f t="shared" ref="E25:E26" si="100">O25+Y25+AI25+AS25</f>
        <v>5741</v>
      </c>
      <c r="F25" s="130">
        <f t="shared" ref="F25:F26" si="101">P25+Z25+AJ25+AT25</f>
        <v>6521</v>
      </c>
      <c r="G25" s="130">
        <f t="shared" ref="G25:G26" si="102">Q25+AA25+AK25+AU25</f>
        <v>5964</v>
      </c>
      <c r="H25" s="130">
        <f t="shared" ref="H25:H26" si="103">R25+AB25+AL25+AV25</f>
        <v>7227</v>
      </c>
      <c r="I25" s="130">
        <f t="shared" ref="I25:I26" si="104">S25+AC25+AM25+AW25</f>
        <v>1712</v>
      </c>
      <c r="J25" s="130">
        <f t="shared" ref="J25:J26" si="105">T25+AD25+AN25+AX25</f>
        <v>41014</v>
      </c>
      <c r="L25" t="s">
        <v>46</v>
      </c>
      <c r="M25">
        <v>2413</v>
      </c>
      <c r="N25">
        <v>1780</v>
      </c>
      <c r="O25">
        <v>1790</v>
      </c>
      <c r="P25">
        <v>1945</v>
      </c>
      <c r="Q25">
        <v>2050</v>
      </c>
      <c r="R25">
        <v>2904</v>
      </c>
      <c r="S25">
        <v>653</v>
      </c>
      <c r="T25">
        <v>13535</v>
      </c>
      <c r="V25" t="s">
        <v>46</v>
      </c>
      <c r="W25">
        <v>5988</v>
      </c>
      <c r="X25">
        <v>3616</v>
      </c>
      <c r="Y25">
        <v>3881</v>
      </c>
      <c r="Z25">
        <v>4418</v>
      </c>
      <c r="AA25">
        <v>3671</v>
      </c>
      <c r="AB25">
        <v>4119</v>
      </c>
      <c r="AC25">
        <v>1021</v>
      </c>
      <c r="AD25">
        <v>26714</v>
      </c>
      <c r="AF25" t="s">
        <v>46</v>
      </c>
      <c r="AG25">
        <v>0</v>
      </c>
      <c r="AH25">
        <v>0</v>
      </c>
      <c r="AI25">
        <v>3</v>
      </c>
      <c r="AJ25">
        <v>0</v>
      </c>
      <c r="AK25">
        <v>1</v>
      </c>
      <c r="AL25">
        <v>1</v>
      </c>
      <c r="AM25">
        <v>0</v>
      </c>
      <c r="AN25">
        <v>5</v>
      </c>
      <c r="AP25" t="s">
        <v>46</v>
      </c>
      <c r="AQ25">
        <v>19</v>
      </c>
      <c r="AR25">
        <v>33</v>
      </c>
      <c r="AS25">
        <v>67</v>
      </c>
      <c r="AT25">
        <v>158</v>
      </c>
      <c r="AU25">
        <v>242</v>
      </c>
      <c r="AV25">
        <v>203</v>
      </c>
      <c r="AW25">
        <v>38</v>
      </c>
      <c r="AX25">
        <v>760</v>
      </c>
    </row>
    <row r="26" spans="2:50" x14ac:dyDescent="0.25">
      <c r="B26" t="s">
        <v>392</v>
      </c>
      <c r="C26" s="130">
        <f t="shared" si="98"/>
        <v>255023813</v>
      </c>
      <c r="D26" s="130">
        <f t="shared" si="99"/>
        <v>233559715</v>
      </c>
      <c r="E26" s="130">
        <f t="shared" si="100"/>
        <v>278928044</v>
      </c>
      <c r="F26" s="130">
        <f t="shared" si="101"/>
        <v>344111805</v>
      </c>
      <c r="G26" s="130">
        <f t="shared" si="102"/>
        <v>348540515</v>
      </c>
      <c r="H26" s="130">
        <f t="shared" si="103"/>
        <v>459915241</v>
      </c>
      <c r="I26" s="130">
        <f t="shared" si="104"/>
        <v>110021607</v>
      </c>
      <c r="J26" s="130">
        <f t="shared" si="105"/>
        <v>2030100740</v>
      </c>
      <c r="L26" t="s">
        <v>392</v>
      </c>
      <c r="M26">
        <v>92512701</v>
      </c>
      <c r="N26">
        <v>93727147</v>
      </c>
      <c r="O26">
        <v>103250635</v>
      </c>
      <c r="P26">
        <v>111862661</v>
      </c>
      <c r="Q26">
        <v>131832965</v>
      </c>
      <c r="R26">
        <v>199348636</v>
      </c>
      <c r="S26">
        <v>46381285</v>
      </c>
      <c r="T26">
        <v>778916030</v>
      </c>
      <c r="V26" t="s">
        <v>392</v>
      </c>
      <c r="W26">
        <v>161735904</v>
      </c>
      <c r="X26">
        <v>138090356</v>
      </c>
      <c r="Y26">
        <v>171510161</v>
      </c>
      <c r="Z26">
        <v>222039521</v>
      </c>
      <c r="AA26">
        <v>200523220</v>
      </c>
      <c r="AB26">
        <v>246231452</v>
      </c>
      <c r="AC26">
        <v>60677886</v>
      </c>
      <c r="AD26">
        <v>1200808500</v>
      </c>
      <c r="AF26" t="s">
        <v>392</v>
      </c>
      <c r="AG26">
        <v>0</v>
      </c>
      <c r="AH26">
        <v>0</v>
      </c>
      <c r="AI26">
        <v>160269</v>
      </c>
      <c r="AJ26">
        <v>0</v>
      </c>
      <c r="AK26">
        <v>34944</v>
      </c>
      <c r="AL26">
        <v>35316</v>
      </c>
      <c r="AM26">
        <v>0</v>
      </c>
      <c r="AN26">
        <v>230529</v>
      </c>
      <c r="AP26" t="s">
        <v>392</v>
      </c>
      <c r="AQ26">
        <v>775208</v>
      </c>
      <c r="AR26">
        <v>1742212</v>
      </c>
      <c r="AS26">
        <v>4006979</v>
      </c>
      <c r="AT26">
        <v>10209623</v>
      </c>
      <c r="AU26">
        <v>16149386</v>
      </c>
      <c r="AV26">
        <v>14299837</v>
      </c>
      <c r="AW26">
        <v>2962436</v>
      </c>
      <c r="AX26">
        <v>50145681</v>
      </c>
    </row>
    <row r="27" spans="2:50" x14ac:dyDescent="0.25">
      <c r="B27" t="s">
        <v>393</v>
      </c>
      <c r="C27" s="130">
        <f t="shared" ref="C27" si="106">IF(C25=0, "", C26/C25)</f>
        <v>30287.86377672209</v>
      </c>
      <c r="D27" s="130">
        <f t="shared" ref="D27" si="107">IF(D25=0, "", D26/D25)</f>
        <v>43020.761650396023</v>
      </c>
      <c r="E27" s="130">
        <f t="shared" ref="E27" si="108">IF(E25=0, "", E26/E25)</f>
        <v>48585.271555478139</v>
      </c>
      <c r="F27" s="130">
        <f t="shared" ref="F27" si="109">IF(F25=0, "", F26/F25)</f>
        <v>52769.790676276643</v>
      </c>
      <c r="G27" s="130">
        <f t="shared" ref="G27" si="110">IF(G25=0, "", G26/G25)</f>
        <v>58440.730214621057</v>
      </c>
      <c r="H27" s="130">
        <f t="shared" ref="H27" si="111">IF(H25=0, "", H26/H25)</f>
        <v>63638.472533554726</v>
      </c>
      <c r="I27" s="130">
        <f t="shared" ref="I27" si="112">IF(I25=0, "", I26/I25)</f>
        <v>64264.957359813081</v>
      </c>
      <c r="J27" s="130">
        <f t="shared" ref="J27" si="113">IF(J25=0, "", J26/J25)</f>
        <v>49497.750524211246</v>
      </c>
      <c r="L27" t="s">
        <v>393</v>
      </c>
      <c r="M27">
        <v>38339.287608785744</v>
      </c>
      <c r="N27">
        <v>52655.700561797756</v>
      </c>
      <c r="O27">
        <v>57681.918994413405</v>
      </c>
      <c r="P27">
        <v>57512.93624678663</v>
      </c>
      <c r="Q27">
        <v>64308.763414634144</v>
      </c>
      <c r="R27">
        <v>68646.224517906332</v>
      </c>
      <c r="S27">
        <v>71028.001531393573</v>
      </c>
      <c r="T27">
        <v>57548.284447728111</v>
      </c>
      <c r="V27" t="s">
        <v>393</v>
      </c>
      <c r="W27">
        <v>27010.004008016032</v>
      </c>
      <c r="X27">
        <v>38188.704646017701</v>
      </c>
      <c r="Y27">
        <v>44192.259984540069</v>
      </c>
      <c r="Z27">
        <v>50257.92688999547</v>
      </c>
      <c r="AA27">
        <v>54623.595750476707</v>
      </c>
      <c r="AB27">
        <v>59779.425103180387</v>
      </c>
      <c r="AC27">
        <v>59429.858961802158</v>
      </c>
      <c r="AD27">
        <v>44950.531556487236</v>
      </c>
      <c r="AF27" t="s">
        <v>393</v>
      </c>
      <c r="AG27" t="s">
        <v>394</v>
      </c>
      <c r="AH27" t="s">
        <v>394</v>
      </c>
      <c r="AI27">
        <v>53423</v>
      </c>
      <c r="AJ27" t="s">
        <v>394</v>
      </c>
      <c r="AK27">
        <v>34944</v>
      </c>
      <c r="AL27">
        <v>35316</v>
      </c>
      <c r="AM27" t="s">
        <v>394</v>
      </c>
      <c r="AN27">
        <v>46105.8</v>
      </c>
      <c r="AP27" t="s">
        <v>393</v>
      </c>
      <c r="AQ27">
        <v>40800.42105263158</v>
      </c>
      <c r="AR27">
        <v>52794.303030303032</v>
      </c>
      <c r="AS27">
        <v>59805.656716417907</v>
      </c>
      <c r="AT27">
        <v>64617.867088607592</v>
      </c>
      <c r="AU27">
        <v>66733</v>
      </c>
      <c r="AV27">
        <v>70442.546798029551</v>
      </c>
      <c r="AW27">
        <v>77958.84210526316</v>
      </c>
      <c r="AX27">
        <v>65981.159210526312</v>
      </c>
    </row>
    <row r="28" spans="2:50" x14ac:dyDescent="0.25">
      <c r="B28" t="s">
        <v>47</v>
      </c>
      <c r="C28" s="130">
        <f t="shared" ref="C28:C29" si="114">M28+W28+AG28+AQ28</f>
        <v>7005</v>
      </c>
      <c r="D28" s="130">
        <f t="shared" ref="D28:D29" si="115">N28+X28+AH28+AR28</f>
        <v>4930</v>
      </c>
      <c r="E28" s="130">
        <f t="shared" ref="E28:E29" si="116">O28+Y28+AI28+AS28</f>
        <v>5604</v>
      </c>
      <c r="F28" s="130">
        <f t="shared" ref="F28:F29" si="117">P28+Z28+AJ28+AT28</f>
        <v>6465</v>
      </c>
      <c r="G28" s="130">
        <f t="shared" ref="G28:G29" si="118">Q28+AA28+AK28+AU28</f>
        <v>5671</v>
      </c>
      <c r="H28" s="130">
        <f t="shared" ref="H28:H29" si="119">R28+AB28+AL28+AV28</f>
        <v>5697</v>
      </c>
      <c r="I28" s="130">
        <f t="shared" ref="I28:I29" si="120">S28+AC28+AM28+AW28</f>
        <v>2841</v>
      </c>
      <c r="J28" s="130">
        <f t="shared" ref="J28:J29" si="121">T28+AD28+AN28+AX28</f>
        <v>38213</v>
      </c>
      <c r="L28" t="s">
        <v>47</v>
      </c>
      <c r="M28">
        <v>1784</v>
      </c>
      <c r="N28">
        <v>1473</v>
      </c>
      <c r="O28">
        <v>1615</v>
      </c>
      <c r="P28">
        <v>1847</v>
      </c>
      <c r="Q28">
        <v>1801</v>
      </c>
      <c r="R28">
        <v>2061</v>
      </c>
      <c r="S28">
        <v>1059</v>
      </c>
      <c r="T28">
        <v>11640</v>
      </c>
      <c r="V28" t="s">
        <v>47</v>
      </c>
      <c r="W28">
        <v>5210</v>
      </c>
      <c r="X28">
        <v>3441</v>
      </c>
      <c r="Y28">
        <v>3961</v>
      </c>
      <c r="Z28">
        <v>4562</v>
      </c>
      <c r="AA28">
        <v>3757</v>
      </c>
      <c r="AB28">
        <v>3536</v>
      </c>
      <c r="AC28">
        <v>1727</v>
      </c>
      <c r="AD28">
        <v>26194</v>
      </c>
      <c r="AF28" t="s">
        <v>47</v>
      </c>
      <c r="AG28">
        <v>3</v>
      </c>
      <c r="AH28">
        <v>1</v>
      </c>
      <c r="AI28">
        <v>1</v>
      </c>
      <c r="AJ28">
        <v>0</v>
      </c>
      <c r="AK28">
        <v>1</v>
      </c>
      <c r="AL28">
        <v>1</v>
      </c>
      <c r="AM28">
        <v>0</v>
      </c>
      <c r="AN28">
        <v>7</v>
      </c>
      <c r="AP28" t="s">
        <v>47</v>
      </c>
      <c r="AQ28">
        <v>8</v>
      </c>
      <c r="AR28">
        <v>15</v>
      </c>
      <c r="AS28">
        <v>27</v>
      </c>
      <c r="AT28">
        <v>56</v>
      </c>
      <c r="AU28">
        <v>112</v>
      </c>
      <c r="AV28">
        <v>99</v>
      </c>
      <c r="AW28">
        <v>55</v>
      </c>
      <c r="AX28">
        <v>372</v>
      </c>
    </row>
    <row r="29" spans="2:50" x14ac:dyDescent="0.25">
      <c r="B29" t="s">
        <v>392</v>
      </c>
      <c r="C29" s="130">
        <f t="shared" si="114"/>
        <v>200926445</v>
      </c>
      <c r="D29" s="130">
        <f t="shared" si="115"/>
        <v>196904100</v>
      </c>
      <c r="E29" s="130">
        <f t="shared" si="116"/>
        <v>257024530</v>
      </c>
      <c r="F29" s="130">
        <f t="shared" si="117"/>
        <v>327705523</v>
      </c>
      <c r="G29" s="130">
        <f t="shared" si="118"/>
        <v>312712593</v>
      </c>
      <c r="H29" s="130">
        <f t="shared" si="119"/>
        <v>350379243</v>
      </c>
      <c r="I29" s="130">
        <f t="shared" si="120"/>
        <v>189641051</v>
      </c>
      <c r="J29" s="130">
        <f t="shared" si="121"/>
        <v>1835293485</v>
      </c>
      <c r="L29" t="s">
        <v>392</v>
      </c>
      <c r="M29">
        <v>67078333</v>
      </c>
      <c r="N29">
        <v>75813955</v>
      </c>
      <c r="O29">
        <v>91084435</v>
      </c>
      <c r="P29">
        <v>107423009</v>
      </c>
      <c r="Q29">
        <v>111089357</v>
      </c>
      <c r="R29">
        <v>137178906</v>
      </c>
      <c r="S29">
        <v>76741356</v>
      </c>
      <c r="T29">
        <v>666409351</v>
      </c>
      <c r="V29" t="s">
        <v>392</v>
      </c>
      <c r="W29">
        <v>133423642</v>
      </c>
      <c r="X29">
        <v>120271516</v>
      </c>
      <c r="Y29">
        <v>164273355</v>
      </c>
      <c r="Z29">
        <v>216711757</v>
      </c>
      <c r="AA29">
        <v>194104309</v>
      </c>
      <c r="AB29">
        <v>206307265</v>
      </c>
      <c r="AC29">
        <v>108453411</v>
      </c>
      <c r="AD29">
        <v>1143545255</v>
      </c>
      <c r="AF29" t="s">
        <v>392</v>
      </c>
      <c r="AG29">
        <v>103789</v>
      </c>
      <c r="AH29">
        <v>32957</v>
      </c>
      <c r="AI29">
        <v>63550</v>
      </c>
      <c r="AJ29">
        <v>0</v>
      </c>
      <c r="AK29">
        <v>43651</v>
      </c>
      <c r="AL29">
        <v>51481</v>
      </c>
      <c r="AM29">
        <v>0</v>
      </c>
      <c r="AN29">
        <v>295428</v>
      </c>
      <c r="AP29" t="s">
        <v>392</v>
      </c>
      <c r="AQ29">
        <v>320681</v>
      </c>
      <c r="AR29">
        <v>785672</v>
      </c>
      <c r="AS29">
        <v>1603190</v>
      </c>
      <c r="AT29">
        <v>3570757</v>
      </c>
      <c r="AU29">
        <v>7475276</v>
      </c>
      <c r="AV29">
        <v>6841591</v>
      </c>
      <c r="AW29">
        <v>4446284</v>
      </c>
      <c r="AX29">
        <v>25043451</v>
      </c>
    </row>
    <row r="30" spans="2:50" x14ac:dyDescent="0.25">
      <c r="B30" t="s">
        <v>393</v>
      </c>
      <c r="C30" s="130">
        <f t="shared" ref="C30" si="122">IF(C28=0, "", C29/C28)</f>
        <v>28683.289793004995</v>
      </c>
      <c r="D30" s="130">
        <f t="shared" ref="D30" si="123">IF(D28=0, "", D29/D28)</f>
        <v>39939.97971602434</v>
      </c>
      <c r="E30" s="130">
        <f t="shared" ref="E30" si="124">IF(E28=0, "", E29/E28)</f>
        <v>45864.47715917202</v>
      </c>
      <c r="F30" s="130">
        <f t="shared" ref="F30" si="125">IF(F28=0, "", F29/F28)</f>
        <v>50689.176024748645</v>
      </c>
      <c r="G30" s="130">
        <f t="shared" ref="G30" si="126">IF(G28=0, "", G29/G28)</f>
        <v>55142.40751190266</v>
      </c>
      <c r="H30" s="130">
        <f t="shared" ref="H30" si="127">IF(H28=0, "", H29/H28)</f>
        <v>61502.412322274882</v>
      </c>
      <c r="I30" s="130">
        <f t="shared" ref="I30" si="128">IF(I28=0, "", I29/I28)</f>
        <v>66751.513903555082</v>
      </c>
      <c r="J30" s="130">
        <f t="shared" ref="J30" si="129">IF(J28=0, "", J29/J28)</f>
        <v>48027.98746499882</v>
      </c>
      <c r="L30" t="s">
        <v>393</v>
      </c>
      <c r="M30">
        <v>37599.962443946191</v>
      </c>
      <c r="N30">
        <v>51469.080108621863</v>
      </c>
      <c r="O30">
        <v>56399.030959752323</v>
      </c>
      <c r="P30">
        <v>58160.806172171091</v>
      </c>
      <c r="Q30">
        <v>61682.041643531375</v>
      </c>
      <c r="R30">
        <v>66559.391557496361</v>
      </c>
      <c r="S30">
        <v>72465.869688385268</v>
      </c>
      <c r="T30">
        <v>57251.662457044673</v>
      </c>
      <c r="V30" t="s">
        <v>393</v>
      </c>
      <c r="W30">
        <v>25609.1443378119</v>
      </c>
      <c r="X30">
        <v>34952.489392618423</v>
      </c>
      <c r="Y30">
        <v>41472.697551123456</v>
      </c>
      <c r="Z30">
        <v>47503.673169662427</v>
      </c>
      <c r="AA30">
        <v>51664.708277881291</v>
      </c>
      <c r="AB30">
        <v>58344.814762443442</v>
      </c>
      <c r="AC30">
        <v>62798.732484076434</v>
      </c>
      <c r="AD30">
        <v>43656.763190043523</v>
      </c>
      <c r="AF30" t="s">
        <v>393</v>
      </c>
      <c r="AG30">
        <v>34596.333333333336</v>
      </c>
      <c r="AH30">
        <v>32957</v>
      </c>
      <c r="AI30">
        <v>63550</v>
      </c>
      <c r="AJ30" t="s">
        <v>394</v>
      </c>
      <c r="AK30">
        <v>43651</v>
      </c>
      <c r="AL30">
        <v>51481</v>
      </c>
      <c r="AM30" t="s">
        <v>394</v>
      </c>
      <c r="AN30">
        <v>42204</v>
      </c>
      <c r="AP30" t="s">
        <v>393</v>
      </c>
      <c r="AQ30">
        <v>40085.125</v>
      </c>
      <c r="AR30">
        <v>52378.133333333331</v>
      </c>
      <c r="AS30">
        <v>59377.407407407409</v>
      </c>
      <c r="AT30">
        <v>63763.517857142855</v>
      </c>
      <c r="AU30">
        <v>66743.53571428571</v>
      </c>
      <c r="AV30">
        <v>69106.979797979802</v>
      </c>
      <c r="AW30">
        <v>80841.527272727268</v>
      </c>
      <c r="AX30">
        <v>67321.104838709682</v>
      </c>
    </row>
    <row r="31" spans="2:50" x14ac:dyDescent="0.25">
      <c r="B31" t="s">
        <v>48</v>
      </c>
      <c r="C31" s="130">
        <f t="shared" ref="C31:C32" si="130">M31+W31+AG31+AQ31</f>
        <v>4700</v>
      </c>
      <c r="D31" s="130">
        <f t="shared" ref="D31:D32" si="131">N31+X31+AH31+AR31</f>
        <v>3399</v>
      </c>
      <c r="E31" s="130">
        <f t="shared" ref="E31:E32" si="132">O31+Y31+AI31+AS31</f>
        <v>3802</v>
      </c>
      <c r="F31" s="130">
        <f t="shared" ref="F31:F32" si="133">P31+Z31+AJ31+AT31</f>
        <v>4305</v>
      </c>
      <c r="G31" s="130">
        <f t="shared" ref="G31:G32" si="134">Q31+AA31+AK31+AU31</f>
        <v>3903</v>
      </c>
      <c r="H31" s="130">
        <f t="shared" ref="H31:H32" si="135">R31+AB31+AL31+AV31</f>
        <v>3709</v>
      </c>
      <c r="I31" s="130">
        <f t="shared" ref="I31:I32" si="136">S31+AC31+AM31+AW31</f>
        <v>1999</v>
      </c>
      <c r="J31" s="130">
        <f t="shared" ref="J31:J32" si="137">T31+AD31+AN31+AX31</f>
        <v>25817</v>
      </c>
      <c r="L31" t="s">
        <v>48</v>
      </c>
      <c r="M31">
        <v>992</v>
      </c>
      <c r="N31">
        <v>934</v>
      </c>
      <c r="O31">
        <v>1123</v>
      </c>
      <c r="P31">
        <v>1207</v>
      </c>
      <c r="Q31">
        <v>1160</v>
      </c>
      <c r="R31">
        <v>1274</v>
      </c>
      <c r="S31">
        <v>710</v>
      </c>
      <c r="T31">
        <v>7400</v>
      </c>
      <c r="V31" t="s">
        <v>48</v>
      </c>
      <c r="W31">
        <v>3697</v>
      </c>
      <c r="X31">
        <v>2456</v>
      </c>
      <c r="Y31">
        <v>2666</v>
      </c>
      <c r="Z31">
        <v>3059</v>
      </c>
      <c r="AA31">
        <v>2703</v>
      </c>
      <c r="AB31">
        <v>2398</v>
      </c>
      <c r="AC31">
        <v>1252</v>
      </c>
      <c r="AD31">
        <v>18231</v>
      </c>
      <c r="AF31" t="s">
        <v>48</v>
      </c>
      <c r="AG31">
        <v>0</v>
      </c>
      <c r="AH31">
        <v>2</v>
      </c>
      <c r="AI31">
        <v>0</v>
      </c>
      <c r="AJ31">
        <v>1</v>
      </c>
      <c r="AK31">
        <v>1</v>
      </c>
      <c r="AL31">
        <v>0</v>
      </c>
      <c r="AM31">
        <v>0</v>
      </c>
      <c r="AN31">
        <v>4</v>
      </c>
      <c r="AP31" t="s">
        <v>48</v>
      </c>
      <c r="AQ31">
        <v>11</v>
      </c>
      <c r="AR31">
        <v>7</v>
      </c>
      <c r="AS31">
        <v>13</v>
      </c>
      <c r="AT31">
        <v>38</v>
      </c>
      <c r="AU31">
        <v>39</v>
      </c>
      <c r="AV31">
        <v>37</v>
      </c>
      <c r="AW31">
        <v>37</v>
      </c>
      <c r="AX31">
        <v>182</v>
      </c>
    </row>
    <row r="32" spans="2:50" x14ac:dyDescent="0.25">
      <c r="B32" t="s">
        <v>392</v>
      </c>
      <c r="C32" s="130">
        <f t="shared" si="130"/>
        <v>113625632</v>
      </c>
      <c r="D32" s="130">
        <f t="shared" si="131"/>
        <v>131542444</v>
      </c>
      <c r="E32" s="130">
        <f t="shared" si="132"/>
        <v>168879876</v>
      </c>
      <c r="F32" s="130">
        <f t="shared" si="133"/>
        <v>207804513</v>
      </c>
      <c r="G32" s="130">
        <f t="shared" si="134"/>
        <v>205790684</v>
      </c>
      <c r="H32" s="130">
        <f t="shared" si="135"/>
        <v>218046482</v>
      </c>
      <c r="I32" s="130">
        <f t="shared" si="136"/>
        <v>134279699</v>
      </c>
      <c r="J32" s="130">
        <f t="shared" si="137"/>
        <v>1179969330</v>
      </c>
      <c r="L32" t="s">
        <v>392</v>
      </c>
      <c r="M32">
        <v>32009488</v>
      </c>
      <c r="N32">
        <v>48438835</v>
      </c>
      <c r="O32">
        <v>63361524</v>
      </c>
      <c r="P32">
        <v>69374376</v>
      </c>
      <c r="Q32">
        <v>72068791</v>
      </c>
      <c r="R32">
        <v>81019168</v>
      </c>
      <c r="S32">
        <v>51363644</v>
      </c>
      <c r="T32">
        <v>417635826</v>
      </c>
      <c r="V32" t="s">
        <v>392</v>
      </c>
      <c r="W32">
        <v>81109364</v>
      </c>
      <c r="X32">
        <v>82656328</v>
      </c>
      <c r="Y32">
        <v>104692053</v>
      </c>
      <c r="Z32">
        <v>136038017</v>
      </c>
      <c r="AA32">
        <v>131208960</v>
      </c>
      <c r="AB32">
        <v>134574785</v>
      </c>
      <c r="AC32">
        <v>80278053</v>
      </c>
      <c r="AD32">
        <v>750557560</v>
      </c>
      <c r="AF32" t="s">
        <v>392</v>
      </c>
      <c r="AG32">
        <v>0</v>
      </c>
      <c r="AH32">
        <v>89012</v>
      </c>
      <c r="AI32">
        <v>0</v>
      </c>
      <c r="AJ32">
        <v>41001</v>
      </c>
      <c r="AK32">
        <v>60304</v>
      </c>
      <c r="AL32">
        <v>0</v>
      </c>
      <c r="AM32">
        <v>0</v>
      </c>
      <c r="AN32">
        <v>190317</v>
      </c>
      <c r="AP32" t="s">
        <v>392</v>
      </c>
      <c r="AQ32">
        <v>506780</v>
      </c>
      <c r="AR32">
        <v>358269</v>
      </c>
      <c r="AS32">
        <v>826299</v>
      </c>
      <c r="AT32">
        <v>2351119</v>
      </c>
      <c r="AU32">
        <v>2452629</v>
      </c>
      <c r="AV32">
        <v>2452529</v>
      </c>
      <c r="AW32">
        <v>2638002</v>
      </c>
      <c r="AX32">
        <v>11585627</v>
      </c>
    </row>
    <row r="33" spans="2:50" x14ac:dyDescent="0.25">
      <c r="B33" t="s">
        <v>393</v>
      </c>
      <c r="C33" s="130">
        <f t="shared" ref="C33" si="138">IF(C31=0, "", C32/C31)</f>
        <v>24175.666382978725</v>
      </c>
      <c r="D33" s="130">
        <f t="shared" ref="D33" si="139">IF(D31=0, "", D32/D31)</f>
        <v>38700.336569579289</v>
      </c>
      <c r="E33" s="130">
        <f t="shared" ref="E33" si="140">IF(E31=0, "", E32/E31)</f>
        <v>44418.694371383484</v>
      </c>
      <c r="F33" s="130">
        <f t="shared" ref="F33" si="141">IF(F31=0, "", F32/F31)</f>
        <v>48270.502439024393</v>
      </c>
      <c r="G33" s="130">
        <f t="shared" ref="G33" si="142">IF(G31=0, "", G32/G31)</f>
        <v>52726.283371765312</v>
      </c>
      <c r="H33" s="130">
        <f t="shared" ref="H33" si="143">IF(H31=0, "", H32/H31)</f>
        <v>58788.48260986789</v>
      </c>
      <c r="I33" s="130">
        <f t="shared" ref="I33" si="144">IF(I31=0, "", I32/I31)</f>
        <v>67173.436218109055</v>
      </c>
      <c r="J33" s="130">
        <f t="shared" ref="J33" si="145">IF(J31=0, "", J32/J31)</f>
        <v>45705.129565789983</v>
      </c>
      <c r="L33" t="s">
        <v>393</v>
      </c>
      <c r="M33">
        <v>32267.629032258064</v>
      </c>
      <c r="N33">
        <v>51861.707708779446</v>
      </c>
      <c r="O33">
        <v>56421.659839715052</v>
      </c>
      <c r="P33">
        <v>57476.699254349631</v>
      </c>
      <c r="Q33">
        <v>62128.268103448274</v>
      </c>
      <c r="R33">
        <v>63594.323390894817</v>
      </c>
      <c r="S33">
        <v>72343.160563380283</v>
      </c>
      <c r="T33">
        <v>56437.273783783785</v>
      </c>
      <c r="V33" t="s">
        <v>393</v>
      </c>
      <c r="W33">
        <v>21939.2383013254</v>
      </c>
      <c r="X33">
        <v>33654.856677524433</v>
      </c>
      <c r="Y33">
        <v>39269.337209302328</v>
      </c>
      <c r="Z33">
        <v>44471.401438378554</v>
      </c>
      <c r="AA33">
        <v>48541.975582685904</v>
      </c>
      <c r="AB33">
        <v>56119.593411175978</v>
      </c>
      <c r="AC33">
        <v>64119.850638977638</v>
      </c>
      <c r="AD33">
        <v>41169.302835829083</v>
      </c>
      <c r="AF33" t="s">
        <v>393</v>
      </c>
      <c r="AG33" t="s">
        <v>394</v>
      </c>
      <c r="AH33">
        <v>44506</v>
      </c>
      <c r="AI33" t="s">
        <v>394</v>
      </c>
      <c r="AJ33">
        <v>41001</v>
      </c>
      <c r="AK33">
        <v>60304</v>
      </c>
      <c r="AL33" t="s">
        <v>394</v>
      </c>
      <c r="AM33" t="s">
        <v>394</v>
      </c>
      <c r="AN33">
        <v>47579.25</v>
      </c>
      <c r="AP33" t="s">
        <v>393</v>
      </c>
      <c r="AQ33">
        <v>46070.909090909088</v>
      </c>
      <c r="AR33">
        <v>51181.285714285717</v>
      </c>
      <c r="AS33">
        <v>63561.461538461539</v>
      </c>
      <c r="AT33">
        <v>61871.552631578947</v>
      </c>
      <c r="AU33">
        <v>62887.923076923078</v>
      </c>
      <c r="AV33">
        <v>66284.567567567574</v>
      </c>
      <c r="AW33">
        <v>71297.351351351346</v>
      </c>
      <c r="AX33">
        <v>63657.291208791212</v>
      </c>
    </row>
    <row r="34" spans="2:50" x14ac:dyDescent="0.25">
      <c r="B34" t="s">
        <v>49</v>
      </c>
      <c r="C34" s="130">
        <f t="shared" ref="C34:C35" si="146">M34+W34+AG34+AQ34</f>
        <v>2802</v>
      </c>
      <c r="D34" s="130">
        <f t="shared" ref="D34:D35" si="147">N34+X34+AH34+AR34</f>
        <v>1529</v>
      </c>
      <c r="E34" s="130">
        <f t="shared" ref="E34:E35" si="148">O34+Y34+AI34+AS34</f>
        <v>1435</v>
      </c>
      <c r="F34" s="130">
        <f t="shared" ref="F34:F35" si="149">P34+Z34+AJ34+AT34</f>
        <v>1477</v>
      </c>
      <c r="G34" s="130">
        <f t="shared" ref="G34:G35" si="150">Q34+AA34+AK34+AU34</f>
        <v>1323</v>
      </c>
      <c r="H34" s="130">
        <f t="shared" ref="H34:H35" si="151">R34+AB34+AL34+AV34</f>
        <v>1202</v>
      </c>
      <c r="I34" s="130">
        <f t="shared" ref="I34:I35" si="152">S34+AC34+AM34+AW34</f>
        <v>863</v>
      </c>
      <c r="J34" s="130">
        <f t="shared" ref="J34:J35" si="153">T34+AD34+AN34+AX34</f>
        <v>10631</v>
      </c>
      <c r="L34" t="s">
        <v>49</v>
      </c>
      <c r="M34">
        <v>415</v>
      </c>
      <c r="N34">
        <v>286</v>
      </c>
      <c r="O34">
        <v>312</v>
      </c>
      <c r="P34">
        <v>367</v>
      </c>
      <c r="Q34">
        <v>355</v>
      </c>
      <c r="R34">
        <v>378</v>
      </c>
      <c r="S34">
        <v>321</v>
      </c>
      <c r="T34">
        <v>2434</v>
      </c>
      <c r="V34" t="s">
        <v>49</v>
      </c>
      <c r="W34">
        <v>2382</v>
      </c>
      <c r="X34">
        <v>1241</v>
      </c>
      <c r="Y34">
        <v>1120</v>
      </c>
      <c r="Z34">
        <v>1104</v>
      </c>
      <c r="AA34">
        <v>953</v>
      </c>
      <c r="AB34">
        <v>812</v>
      </c>
      <c r="AC34">
        <v>535</v>
      </c>
      <c r="AD34">
        <v>8147</v>
      </c>
      <c r="AF34" t="s">
        <v>49</v>
      </c>
      <c r="AG34">
        <v>0</v>
      </c>
      <c r="AH34">
        <v>1</v>
      </c>
      <c r="AI34">
        <v>0</v>
      </c>
      <c r="AJ34">
        <v>0</v>
      </c>
      <c r="AK34">
        <v>0</v>
      </c>
      <c r="AL34">
        <v>0</v>
      </c>
      <c r="AM34">
        <v>0</v>
      </c>
      <c r="AN34">
        <v>1</v>
      </c>
      <c r="AP34" t="s">
        <v>49</v>
      </c>
      <c r="AQ34">
        <v>5</v>
      </c>
      <c r="AR34">
        <v>1</v>
      </c>
      <c r="AS34">
        <v>3</v>
      </c>
      <c r="AT34">
        <v>6</v>
      </c>
      <c r="AU34">
        <v>15</v>
      </c>
      <c r="AV34">
        <v>12</v>
      </c>
      <c r="AW34">
        <v>7</v>
      </c>
      <c r="AX34">
        <v>49</v>
      </c>
    </row>
    <row r="35" spans="2:50" x14ac:dyDescent="0.25">
      <c r="B35" t="s">
        <v>392</v>
      </c>
      <c r="C35" s="130">
        <f t="shared" si="146"/>
        <v>45450517</v>
      </c>
      <c r="D35" s="130">
        <f t="shared" si="147"/>
        <v>47335929</v>
      </c>
      <c r="E35" s="130">
        <f t="shared" si="148"/>
        <v>55895841</v>
      </c>
      <c r="F35" s="130">
        <f t="shared" si="149"/>
        <v>66895164</v>
      </c>
      <c r="G35" s="130">
        <f t="shared" si="150"/>
        <v>67497468</v>
      </c>
      <c r="H35" s="130">
        <f t="shared" si="151"/>
        <v>69058013</v>
      </c>
      <c r="I35" s="130">
        <f t="shared" si="152"/>
        <v>57830521</v>
      </c>
      <c r="J35" s="130">
        <f t="shared" si="153"/>
        <v>409963453</v>
      </c>
      <c r="L35" t="s">
        <v>392</v>
      </c>
      <c r="M35">
        <v>10355120</v>
      </c>
      <c r="N35">
        <v>13928072</v>
      </c>
      <c r="O35">
        <v>16801673</v>
      </c>
      <c r="P35">
        <v>20285937</v>
      </c>
      <c r="Q35">
        <v>21850980</v>
      </c>
      <c r="R35">
        <v>24477477</v>
      </c>
      <c r="S35">
        <v>24479380</v>
      </c>
      <c r="T35">
        <v>132178639</v>
      </c>
      <c r="V35" t="s">
        <v>392</v>
      </c>
      <c r="W35">
        <v>34943306</v>
      </c>
      <c r="X35">
        <v>33271818</v>
      </c>
      <c r="Y35">
        <v>38945988</v>
      </c>
      <c r="Z35">
        <v>46303268</v>
      </c>
      <c r="AA35">
        <v>44820487</v>
      </c>
      <c r="AB35">
        <v>43814635</v>
      </c>
      <c r="AC35">
        <v>32881558</v>
      </c>
      <c r="AD35">
        <v>274981060</v>
      </c>
      <c r="AF35" t="s">
        <v>392</v>
      </c>
      <c r="AG35">
        <v>0</v>
      </c>
      <c r="AH35">
        <v>35316</v>
      </c>
      <c r="AI35">
        <v>0</v>
      </c>
      <c r="AJ35">
        <v>0</v>
      </c>
      <c r="AK35">
        <v>0</v>
      </c>
      <c r="AL35">
        <v>0</v>
      </c>
      <c r="AM35">
        <v>0</v>
      </c>
      <c r="AN35">
        <v>35316</v>
      </c>
      <c r="AP35" t="s">
        <v>392</v>
      </c>
      <c r="AQ35">
        <v>152091</v>
      </c>
      <c r="AR35">
        <v>100723</v>
      </c>
      <c r="AS35">
        <v>148180</v>
      </c>
      <c r="AT35">
        <v>305959</v>
      </c>
      <c r="AU35">
        <v>826001</v>
      </c>
      <c r="AV35">
        <v>765901</v>
      </c>
      <c r="AW35">
        <v>469583</v>
      </c>
      <c r="AX35">
        <v>2768438</v>
      </c>
    </row>
    <row r="36" spans="2:50" x14ac:dyDescent="0.25">
      <c r="B36" t="s">
        <v>393</v>
      </c>
      <c r="C36" s="130">
        <f t="shared" ref="C36" si="154">IF(C34=0, "", C35/C34)</f>
        <v>16220.741256245539</v>
      </c>
      <c r="D36" s="130">
        <f t="shared" ref="D36" si="155">IF(D34=0, "", D35/D34)</f>
        <v>30958.75016350556</v>
      </c>
      <c r="E36" s="130">
        <f t="shared" ref="E36" si="156">IF(E34=0, "", E35/E34)</f>
        <v>38951.805574912891</v>
      </c>
      <c r="F36" s="130">
        <f t="shared" ref="F36" si="157">IF(F34=0, "", F35/F34)</f>
        <v>45291.241706161134</v>
      </c>
      <c r="G36" s="130">
        <f t="shared" ref="G36" si="158">IF(G34=0, "", G35/G34)</f>
        <v>51018.494331065762</v>
      </c>
      <c r="H36" s="130">
        <f t="shared" ref="H36" si="159">IF(H34=0, "", H35/H34)</f>
        <v>57452.589850249584</v>
      </c>
      <c r="I36" s="130">
        <f t="shared" ref="I36" si="160">IF(I34=0, "", I35/I34)</f>
        <v>67011.032444959448</v>
      </c>
      <c r="J36" s="130">
        <f t="shared" ref="J36" si="161">IF(J34=0, "", J35/J34)</f>
        <v>38563.018812905655</v>
      </c>
      <c r="L36" t="s">
        <v>393</v>
      </c>
      <c r="M36">
        <v>24952.096385542169</v>
      </c>
      <c r="N36">
        <v>48699.552447552451</v>
      </c>
      <c r="O36">
        <v>53851.516025641024</v>
      </c>
      <c r="P36">
        <v>55275.032697547686</v>
      </c>
      <c r="Q36">
        <v>61552.056338028167</v>
      </c>
      <c r="R36">
        <v>64755.230158730155</v>
      </c>
      <c r="S36">
        <v>76259.750778816204</v>
      </c>
      <c r="T36">
        <v>54305.110517666391</v>
      </c>
      <c r="V36" t="s">
        <v>393</v>
      </c>
      <c r="W36">
        <v>14669.733837111671</v>
      </c>
      <c r="X36">
        <v>26810.48992747784</v>
      </c>
      <c r="Y36">
        <v>34773.203571428574</v>
      </c>
      <c r="Z36">
        <v>41941.365942028984</v>
      </c>
      <c r="AA36">
        <v>47030.94123819517</v>
      </c>
      <c r="AB36">
        <v>53958.910098522167</v>
      </c>
      <c r="AC36">
        <v>61460.856074766358</v>
      </c>
      <c r="AD36">
        <v>33752.431569903034</v>
      </c>
      <c r="AF36" t="s">
        <v>393</v>
      </c>
      <c r="AG36" t="s">
        <v>394</v>
      </c>
      <c r="AH36">
        <v>35316</v>
      </c>
      <c r="AI36" t="s">
        <v>394</v>
      </c>
      <c r="AJ36" t="s">
        <v>394</v>
      </c>
      <c r="AK36" t="s">
        <v>394</v>
      </c>
      <c r="AL36" t="s">
        <v>394</v>
      </c>
      <c r="AM36" t="s">
        <v>394</v>
      </c>
      <c r="AN36">
        <v>35316</v>
      </c>
      <c r="AP36" t="s">
        <v>393</v>
      </c>
      <c r="AQ36">
        <v>30418.2</v>
      </c>
      <c r="AR36">
        <v>100723</v>
      </c>
      <c r="AS36">
        <v>49393.333333333336</v>
      </c>
      <c r="AT36">
        <v>50993.166666666664</v>
      </c>
      <c r="AU36">
        <v>55066.73333333333</v>
      </c>
      <c r="AV36">
        <v>63825.083333333336</v>
      </c>
      <c r="AW36">
        <v>67083.28571428571</v>
      </c>
      <c r="AX36">
        <v>56498.734693877552</v>
      </c>
    </row>
    <row r="37" spans="2:50" x14ac:dyDescent="0.25">
      <c r="B37" t="s">
        <v>395</v>
      </c>
      <c r="C37" s="130">
        <f t="shared" ref="C37:C38" si="162">M37+W37+AG37+AQ37</f>
        <v>2062</v>
      </c>
      <c r="D37" s="130">
        <f t="shared" ref="D37:D38" si="163">N37+X37+AH37+AR37</f>
        <v>988</v>
      </c>
      <c r="E37" s="130">
        <f t="shared" ref="E37:E38" si="164">O37+Y37+AI37+AS37</f>
        <v>765</v>
      </c>
      <c r="F37" s="130">
        <f t="shared" ref="F37:F38" si="165">P37+Z37+AJ37+AT37</f>
        <v>508</v>
      </c>
      <c r="G37" s="130">
        <f t="shared" ref="G37:G38" si="166">Q37+AA37+AK37+AU37</f>
        <v>408</v>
      </c>
      <c r="H37" s="130">
        <f t="shared" ref="H37:H38" si="167">R37+AB37+AL37+AV37</f>
        <v>309</v>
      </c>
      <c r="I37" s="130">
        <f t="shared" ref="I37:I38" si="168">S37+AC37+AM37+AW37</f>
        <v>341</v>
      </c>
      <c r="J37" s="130">
        <f t="shared" ref="J37:J38" si="169">T37+AD37+AN37+AX37</f>
        <v>5381</v>
      </c>
      <c r="L37" t="s">
        <v>395</v>
      </c>
      <c r="M37">
        <v>306</v>
      </c>
      <c r="N37">
        <v>109</v>
      </c>
      <c r="O37">
        <v>85</v>
      </c>
      <c r="P37">
        <v>87</v>
      </c>
      <c r="Q37">
        <v>70</v>
      </c>
      <c r="R37">
        <v>82</v>
      </c>
      <c r="S37">
        <v>99</v>
      </c>
      <c r="T37">
        <v>838</v>
      </c>
      <c r="V37" t="s">
        <v>395</v>
      </c>
      <c r="W37">
        <v>1755</v>
      </c>
      <c r="X37">
        <v>879</v>
      </c>
      <c r="Y37">
        <v>677</v>
      </c>
      <c r="Z37">
        <v>419</v>
      </c>
      <c r="AA37">
        <v>337</v>
      </c>
      <c r="AB37">
        <v>226</v>
      </c>
      <c r="AC37">
        <v>242</v>
      </c>
      <c r="AD37">
        <v>4535</v>
      </c>
      <c r="AF37" t="s">
        <v>395</v>
      </c>
      <c r="AG37">
        <v>0</v>
      </c>
      <c r="AH37">
        <v>0</v>
      </c>
      <c r="AI37">
        <v>0</v>
      </c>
      <c r="AJ37">
        <v>0</v>
      </c>
      <c r="AK37">
        <v>0</v>
      </c>
      <c r="AL37">
        <v>0</v>
      </c>
      <c r="AM37">
        <v>0</v>
      </c>
      <c r="AN37">
        <v>0</v>
      </c>
      <c r="AP37" t="s">
        <v>395</v>
      </c>
      <c r="AQ37">
        <v>1</v>
      </c>
      <c r="AR37">
        <v>0</v>
      </c>
      <c r="AS37">
        <v>3</v>
      </c>
      <c r="AT37">
        <v>2</v>
      </c>
      <c r="AU37">
        <v>1</v>
      </c>
      <c r="AV37">
        <v>1</v>
      </c>
      <c r="AW37">
        <v>0</v>
      </c>
      <c r="AX37">
        <v>8</v>
      </c>
    </row>
    <row r="38" spans="2:50" x14ac:dyDescent="0.25">
      <c r="B38" t="s">
        <v>392</v>
      </c>
      <c r="C38" s="130">
        <f t="shared" si="162"/>
        <v>24108988</v>
      </c>
      <c r="D38" s="130">
        <f t="shared" si="163"/>
        <v>15646195</v>
      </c>
      <c r="E38" s="130">
        <f t="shared" si="164"/>
        <v>15913399</v>
      </c>
      <c r="F38" s="130">
        <f t="shared" si="165"/>
        <v>15168131</v>
      </c>
      <c r="G38" s="130">
        <f t="shared" si="166"/>
        <v>15498388</v>
      </c>
      <c r="H38" s="130">
        <f t="shared" si="167"/>
        <v>14665288</v>
      </c>
      <c r="I38" s="130">
        <f t="shared" si="168"/>
        <v>17759091</v>
      </c>
      <c r="J38" s="130">
        <f t="shared" si="169"/>
        <v>118759480</v>
      </c>
      <c r="L38" t="s">
        <v>392</v>
      </c>
      <c r="M38">
        <v>5119345</v>
      </c>
      <c r="N38">
        <v>3417818</v>
      </c>
      <c r="O38">
        <v>3310777</v>
      </c>
      <c r="P38">
        <v>4819034</v>
      </c>
      <c r="Q38">
        <v>4399061</v>
      </c>
      <c r="R38">
        <v>5174322</v>
      </c>
      <c r="S38">
        <v>6934452</v>
      </c>
      <c r="T38">
        <v>33174809</v>
      </c>
      <c r="V38" t="s">
        <v>392</v>
      </c>
      <c r="W38">
        <v>18970764</v>
      </c>
      <c r="X38">
        <v>12228377</v>
      </c>
      <c r="Y38">
        <v>12493574</v>
      </c>
      <c r="Z38">
        <v>10203330</v>
      </c>
      <c r="AA38">
        <v>11058393</v>
      </c>
      <c r="AB38">
        <v>9406444</v>
      </c>
      <c r="AC38">
        <v>10824639</v>
      </c>
      <c r="AD38">
        <v>85185521</v>
      </c>
      <c r="AF38" t="s">
        <v>392</v>
      </c>
      <c r="AG38">
        <v>0</v>
      </c>
      <c r="AH38">
        <v>0</v>
      </c>
      <c r="AI38">
        <v>0</v>
      </c>
      <c r="AJ38">
        <v>0</v>
      </c>
      <c r="AK38">
        <v>0</v>
      </c>
      <c r="AL38">
        <v>0</v>
      </c>
      <c r="AM38">
        <v>0</v>
      </c>
      <c r="AN38">
        <v>0</v>
      </c>
      <c r="AP38" t="s">
        <v>392</v>
      </c>
      <c r="AQ38">
        <v>18879</v>
      </c>
      <c r="AR38">
        <v>0</v>
      </c>
      <c r="AS38">
        <v>109048</v>
      </c>
      <c r="AT38">
        <v>145767</v>
      </c>
      <c r="AU38">
        <v>40934</v>
      </c>
      <c r="AV38">
        <v>84522</v>
      </c>
      <c r="AW38">
        <v>0</v>
      </c>
      <c r="AX38">
        <v>399150</v>
      </c>
    </row>
    <row r="39" spans="2:50" x14ac:dyDescent="0.25">
      <c r="B39" t="s">
        <v>393</v>
      </c>
      <c r="C39" s="130">
        <f t="shared" ref="C39" si="170">IF(C37=0, "", C38/C37)</f>
        <v>11692.0407371484</v>
      </c>
      <c r="D39" s="130">
        <f t="shared" ref="D39" si="171">IF(D37=0, "", D38/D37)</f>
        <v>15836.229757085021</v>
      </c>
      <c r="E39" s="130">
        <f t="shared" ref="E39" si="172">IF(E37=0, "", E38/E37)</f>
        <v>20801.828758169933</v>
      </c>
      <c r="F39" s="130">
        <f t="shared" ref="F39" si="173">IF(F37=0, "", F38/F37)</f>
        <v>29858.52559055118</v>
      </c>
      <c r="G39" s="130">
        <f t="shared" ref="G39" si="174">IF(G37=0, "", G38/G37)</f>
        <v>37986.245098039217</v>
      </c>
      <c r="H39" s="130">
        <f t="shared" ref="H39" si="175">IF(H37=0, "", H38/H37)</f>
        <v>47460.478964401293</v>
      </c>
      <c r="I39" s="130">
        <f t="shared" ref="I39" si="176">IF(I37=0, "", I38/I37)</f>
        <v>52079.445747800586</v>
      </c>
      <c r="J39" s="130">
        <f t="shared" ref="J39" si="177">IF(J37=0, "", J38/J37)</f>
        <v>22070.150529641331</v>
      </c>
      <c r="L39" t="s">
        <v>393</v>
      </c>
      <c r="M39">
        <v>16729.885620915033</v>
      </c>
      <c r="N39">
        <v>31356.128440366974</v>
      </c>
      <c r="O39">
        <v>38950.317647058822</v>
      </c>
      <c r="P39">
        <v>55391.19540229885</v>
      </c>
      <c r="Q39">
        <v>62843.728571428568</v>
      </c>
      <c r="R39">
        <v>63101.487804878052</v>
      </c>
      <c r="S39">
        <v>70044.969696969696</v>
      </c>
      <c r="T39">
        <v>39588.077565632455</v>
      </c>
      <c r="V39" t="s">
        <v>393</v>
      </c>
      <c r="W39">
        <v>10809.552136752136</v>
      </c>
      <c r="X39">
        <v>13911.691695108077</v>
      </c>
      <c r="Y39">
        <v>18454.319054652879</v>
      </c>
      <c r="Z39">
        <v>24351.622911694511</v>
      </c>
      <c r="AA39">
        <v>32814.222551928782</v>
      </c>
      <c r="AB39">
        <v>41621.433628318584</v>
      </c>
      <c r="AC39">
        <v>44729.913223140495</v>
      </c>
      <c r="AD39">
        <v>18784.017861080487</v>
      </c>
      <c r="AF39" t="s">
        <v>393</v>
      </c>
      <c r="AG39" t="s">
        <v>394</v>
      </c>
      <c r="AH39" t="s">
        <v>394</v>
      </c>
      <c r="AI39" t="s">
        <v>394</v>
      </c>
      <c r="AJ39" t="s">
        <v>394</v>
      </c>
      <c r="AK39" t="s">
        <v>394</v>
      </c>
      <c r="AL39" t="s">
        <v>394</v>
      </c>
      <c r="AM39" t="s">
        <v>394</v>
      </c>
      <c r="AN39" t="s">
        <v>394</v>
      </c>
      <c r="AP39" t="s">
        <v>393</v>
      </c>
      <c r="AQ39">
        <v>18879</v>
      </c>
      <c r="AR39" t="s">
        <v>394</v>
      </c>
      <c r="AS39">
        <v>36349.333333333336</v>
      </c>
      <c r="AT39">
        <v>72883.5</v>
      </c>
      <c r="AU39">
        <v>40934</v>
      </c>
      <c r="AV39">
        <v>84522</v>
      </c>
      <c r="AW39" t="s">
        <v>394</v>
      </c>
      <c r="AX39">
        <v>49893.75</v>
      </c>
    </row>
    <row r="40" spans="2:50" x14ac:dyDescent="0.25">
      <c r="B40" t="s">
        <v>396</v>
      </c>
      <c r="C40" s="130">
        <f t="shared" ref="C40:C41" si="178">M40+W40+AG40+AQ40</f>
        <v>147085</v>
      </c>
      <c r="D40" s="130">
        <f t="shared" ref="D40:D41" si="179">N40+X40+AH40+AR40</f>
        <v>47663</v>
      </c>
      <c r="E40" s="130">
        <f t="shared" ref="E40:E41" si="180">O40+Y40+AI40+AS40</f>
        <v>40115</v>
      </c>
      <c r="F40" s="130">
        <f t="shared" ref="F40:F41" si="181">P40+Z40+AJ40+AT40</f>
        <v>37744</v>
      </c>
      <c r="G40" s="130">
        <f t="shared" ref="G40:G41" si="182">Q40+AA40+AK40+AU40</f>
        <v>27111</v>
      </c>
      <c r="H40" s="130">
        <f t="shared" ref="H40:H41" si="183">R40+AB40+AL40+AV40</f>
        <v>21440</v>
      </c>
      <c r="I40" s="130">
        <f t="shared" ref="I40:I41" si="184">S40+AC40+AM40+AW40</f>
        <v>7851</v>
      </c>
      <c r="J40" s="130">
        <f t="shared" ref="J40:J41" si="185">T40+AD40+AN40+AX40</f>
        <v>329009</v>
      </c>
      <c r="L40" t="s">
        <v>396</v>
      </c>
      <c r="M40">
        <v>59202</v>
      </c>
      <c r="N40">
        <v>16274</v>
      </c>
      <c r="O40">
        <v>12392</v>
      </c>
      <c r="P40">
        <v>11076</v>
      </c>
      <c r="Q40">
        <v>8752</v>
      </c>
      <c r="R40">
        <v>7798</v>
      </c>
      <c r="S40">
        <v>2878</v>
      </c>
      <c r="T40">
        <v>118372</v>
      </c>
      <c r="V40" t="s">
        <v>396</v>
      </c>
      <c r="W40">
        <v>86413</v>
      </c>
      <c r="X40">
        <v>30212</v>
      </c>
      <c r="Y40">
        <v>26360</v>
      </c>
      <c r="Z40">
        <v>24927</v>
      </c>
      <c r="AA40">
        <v>16965</v>
      </c>
      <c r="AB40">
        <v>13066</v>
      </c>
      <c r="AC40">
        <v>4836</v>
      </c>
      <c r="AD40">
        <v>202779</v>
      </c>
      <c r="AF40" t="s">
        <v>396</v>
      </c>
      <c r="AG40">
        <v>31</v>
      </c>
      <c r="AH40">
        <v>15</v>
      </c>
      <c r="AI40">
        <v>15</v>
      </c>
      <c r="AJ40">
        <v>9</v>
      </c>
      <c r="AK40">
        <v>6</v>
      </c>
      <c r="AL40">
        <v>3</v>
      </c>
      <c r="AM40">
        <v>0</v>
      </c>
      <c r="AN40">
        <v>79</v>
      </c>
      <c r="AP40" t="s">
        <v>396</v>
      </c>
      <c r="AQ40">
        <v>1439</v>
      </c>
      <c r="AR40">
        <v>1162</v>
      </c>
      <c r="AS40">
        <v>1348</v>
      </c>
      <c r="AT40">
        <v>1732</v>
      </c>
      <c r="AU40">
        <v>1388</v>
      </c>
      <c r="AV40">
        <v>573</v>
      </c>
      <c r="AW40">
        <v>137</v>
      </c>
      <c r="AX40">
        <v>7779</v>
      </c>
    </row>
    <row r="41" spans="2:50" x14ac:dyDescent="0.25">
      <c r="B41" t="s">
        <v>392</v>
      </c>
      <c r="C41" s="130">
        <f t="shared" si="178"/>
        <v>3554428749</v>
      </c>
      <c r="D41" s="130">
        <f t="shared" si="179"/>
        <v>2054330110</v>
      </c>
      <c r="E41" s="130">
        <f t="shared" si="180"/>
        <v>1963646164</v>
      </c>
      <c r="F41" s="130">
        <f t="shared" si="181"/>
        <v>1997680145</v>
      </c>
      <c r="G41" s="130">
        <f t="shared" si="182"/>
        <v>1553200069</v>
      </c>
      <c r="H41" s="130">
        <f t="shared" si="183"/>
        <v>1311917019</v>
      </c>
      <c r="I41" s="130">
        <f t="shared" si="184"/>
        <v>515280803</v>
      </c>
      <c r="J41" s="130">
        <f t="shared" si="185"/>
        <v>12950483059</v>
      </c>
      <c r="L41" t="s">
        <v>392</v>
      </c>
      <c r="M41">
        <v>1474523801</v>
      </c>
      <c r="N41">
        <v>830977082</v>
      </c>
      <c r="O41">
        <v>712935778</v>
      </c>
      <c r="P41">
        <v>651827738</v>
      </c>
      <c r="Q41">
        <v>562055820</v>
      </c>
      <c r="R41">
        <v>520430624</v>
      </c>
      <c r="S41">
        <v>208308536</v>
      </c>
      <c r="T41">
        <v>4961059379</v>
      </c>
      <c r="V41" t="s">
        <v>392</v>
      </c>
      <c r="W41">
        <v>2012714420</v>
      </c>
      <c r="X41">
        <v>1155348510</v>
      </c>
      <c r="Y41">
        <v>1164821140</v>
      </c>
      <c r="Z41">
        <v>1229291652</v>
      </c>
      <c r="AA41">
        <v>895343484</v>
      </c>
      <c r="AB41">
        <v>750533176</v>
      </c>
      <c r="AC41">
        <v>296455962</v>
      </c>
      <c r="AD41">
        <v>7504508344</v>
      </c>
      <c r="AF41" t="s">
        <v>392</v>
      </c>
      <c r="AG41">
        <v>1328059</v>
      </c>
      <c r="AH41">
        <v>650159</v>
      </c>
      <c r="AI41">
        <v>741887</v>
      </c>
      <c r="AJ41">
        <v>438659</v>
      </c>
      <c r="AK41">
        <v>321288</v>
      </c>
      <c r="AL41">
        <v>139500</v>
      </c>
      <c r="AM41">
        <v>0</v>
      </c>
      <c r="AN41">
        <v>3619552</v>
      </c>
      <c r="AP41" t="s">
        <v>392</v>
      </c>
      <c r="AQ41">
        <v>65862469</v>
      </c>
      <c r="AR41">
        <v>67354359</v>
      </c>
      <c r="AS41">
        <v>85147359</v>
      </c>
      <c r="AT41">
        <v>116122096</v>
      </c>
      <c r="AU41">
        <v>95479477</v>
      </c>
      <c r="AV41">
        <v>40813719</v>
      </c>
      <c r="AW41">
        <v>10516305</v>
      </c>
      <c r="AX41">
        <v>481295784</v>
      </c>
    </row>
    <row r="42" spans="2:50" x14ac:dyDescent="0.25">
      <c r="B42" t="s">
        <v>393</v>
      </c>
      <c r="C42" s="130">
        <f t="shared" ref="C42" si="186">IF(C40=0, "", C41/C40)</f>
        <v>24165.81397831186</v>
      </c>
      <c r="D42" s="130">
        <f t="shared" ref="D42" si="187">IF(D40=0, "", D41/D40)</f>
        <v>43101.149948597442</v>
      </c>
      <c r="E42" s="130">
        <f t="shared" ref="E42" si="188">IF(E40=0, "", E41/E40)</f>
        <v>48950.421637791347</v>
      </c>
      <c r="F42" s="130">
        <f t="shared" ref="F42" si="189">IF(F40=0, "", F41/F40)</f>
        <v>52927.091590716402</v>
      </c>
      <c r="G42" s="130">
        <f t="shared" ref="G42" si="190">IF(G40=0, "", G41/G40)</f>
        <v>57290.401276234741</v>
      </c>
      <c r="H42" s="130">
        <f t="shared" ref="H42" si="191">IF(H40=0, "", H41/H40)</f>
        <v>61190.159468283578</v>
      </c>
      <c r="I42" s="130">
        <f t="shared" ref="I42" si="192">IF(I40=0, "", I41/I40)</f>
        <v>65632.505795440069</v>
      </c>
      <c r="J42" s="130">
        <f t="shared" ref="J42" si="193">IF(J40=0, "", J41/J40)</f>
        <v>39362.093617499828</v>
      </c>
      <c r="L42" t="s">
        <v>393</v>
      </c>
      <c r="M42">
        <v>24906.655197459546</v>
      </c>
      <c r="N42">
        <v>51061.637089836549</v>
      </c>
      <c r="O42">
        <v>57531.938185926403</v>
      </c>
      <c r="P42">
        <v>58850.463885879377</v>
      </c>
      <c r="Q42">
        <v>64220.271937842779</v>
      </c>
      <c r="R42">
        <v>66738.987432675043</v>
      </c>
      <c r="S42">
        <v>72379.61640027797</v>
      </c>
      <c r="T42">
        <v>41910.750675835501</v>
      </c>
      <c r="V42" t="s">
        <v>393</v>
      </c>
      <c r="W42">
        <v>23291.801233610684</v>
      </c>
      <c r="X42">
        <v>38241.377929299619</v>
      </c>
      <c r="Y42">
        <v>44188.965857359639</v>
      </c>
      <c r="Z42">
        <v>49315.667830063787</v>
      </c>
      <c r="AA42">
        <v>52775.92007073386</v>
      </c>
      <c r="AB42">
        <v>57441.6941680698</v>
      </c>
      <c r="AC42">
        <v>61301.894540942929</v>
      </c>
      <c r="AD42">
        <v>37008.311235384332</v>
      </c>
      <c r="AF42" t="s">
        <v>393</v>
      </c>
      <c r="AG42">
        <v>42840.612903225803</v>
      </c>
      <c r="AH42">
        <v>43343.933333333334</v>
      </c>
      <c r="AI42">
        <v>49459.133333333331</v>
      </c>
      <c r="AJ42">
        <v>48739.888888888891</v>
      </c>
      <c r="AK42">
        <v>53548</v>
      </c>
      <c r="AL42">
        <v>46500</v>
      </c>
      <c r="AM42" t="s">
        <v>394</v>
      </c>
      <c r="AN42">
        <v>45817.113924050631</v>
      </c>
      <c r="AP42" t="s">
        <v>393</v>
      </c>
      <c r="AQ42">
        <v>45769.610145934676</v>
      </c>
      <c r="AR42">
        <v>57964.164371772807</v>
      </c>
      <c r="AS42">
        <v>63165.696587537095</v>
      </c>
      <c r="AT42">
        <v>67045.090069284066</v>
      </c>
      <c r="AU42">
        <v>68789.248559077809</v>
      </c>
      <c r="AV42">
        <v>71228.130890052358</v>
      </c>
      <c r="AW42">
        <v>76761.350364963509</v>
      </c>
      <c r="AX42">
        <v>61871.163902815271</v>
      </c>
    </row>
    <row r="45" spans="2:50" x14ac:dyDescent="0.25">
      <c r="B45" t="s">
        <v>396</v>
      </c>
    </row>
    <row r="46" spans="2:50" x14ac:dyDescent="0.25">
      <c r="C46" s="130" t="s">
        <v>387</v>
      </c>
      <c r="D46" s="130" t="s">
        <v>388</v>
      </c>
      <c r="E46" s="130" t="s">
        <v>389</v>
      </c>
      <c r="F46" s="130" t="s">
        <v>390</v>
      </c>
      <c r="G46" s="130" t="s">
        <v>267</v>
      </c>
      <c r="H46" s="130" t="s">
        <v>262</v>
      </c>
      <c r="I46" s="130" t="s">
        <v>391</v>
      </c>
      <c r="J46" s="130" t="s">
        <v>397</v>
      </c>
    </row>
    <row r="47" spans="2:50" x14ac:dyDescent="0.25">
      <c r="B47" t="s">
        <v>390</v>
      </c>
      <c r="C47" s="130">
        <v>11261</v>
      </c>
      <c r="D47" s="130">
        <v>0</v>
      </c>
      <c r="E47" s="130">
        <v>0</v>
      </c>
      <c r="F47" s="130">
        <v>0</v>
      </c>
      <c r="G47" s="130">
        <v>0</v>
      </c>
      <c r="H47" s="130">
        <v>0</v>
      </c>
      <c r="I47" s="130">
        <v>0</v>
      </c>
      <c r="J47" s="130">
        <v>11261</v>
      </c>
    </row>
    <row r="48" spans="2:50" x14ac:dyDescent="0.25">
      <c r="B48" t="s">
        <v>393</v>
      </c>
      <c r="C48" s="130">
        <v>9061.3672853210192</v>
      </c>
      <c r="D48" s="130" t="s">
        <v>394</v>
      </c>
      <c r="E48" s="130" t="s">
        <v>394</v>
      </c>
      <c r="F48" s="130" t="s">
        <v>394</v>
      </c>
      <c r="G48" s="130" t="s">
        <v>394</v>
      </c>
      <c r="H48" s="130" t="s">
        <v>394</v>
      </c>
      <c r="I48" s="130" t="s">
        <v>394</v>
      </c>
      <c r="J48" s="130">
        <v>9061.3672853210192</v>
      </c>
    </row>
    <row r="49" spans="2:10" x14ac:dyDescent="0.25">
      <c r="B49" t="s">
        <v>267</v>
      </c>
      <c r="C49" s="130">
        <v>36645</v>
      </c>
      <c r="D49" s="130">
        <v>213</v>
      </c>
      <c r="E49" s="130">
        <v>0</v>
      </c>
      <c r="F49" s="130">
        <v>0</v>
      </c>
      <c r="G49" s="130">
        <v>0</v>
      </c>
      <c r="H49" s="130">
        <v>0</v>
      </c>
      <c r="I49" s="130">
        <v>0</v>
      </c>
      <c r="J49" s="130">
        <v>36858</v>
      </c>
    </row>
    <row r="50" spans="2:10" x14ac:dyDescent="0.25">
      <c r="B50" t="s">
        <v>393</v>
      </c>
      <c r="C50" s="130">
        <v>13709.056706235502</v>
      </c>
      <c r="D50" s="130">
        <v>22773.004694835679</v>
      </c>
      <c r="E50" s="130" t="s">
        <v>394</v>
      </c>
      <c r="F50" s="130" t="s">
        <v>394</v>
      </c>
      <c r="G50" s="130" t="s">
        <v>394</v>
      </c>
      <c r="H50" s="130" t="s">
        <v>394</v>
      </c>
      <c r="I50" s="130" t="s">
        <v>394</v>
      </c>
      <c r="J50" s="130">
        <v>13761.436675891258</v>
      </c>
    </row>
    <row r="51" spans="2:10" x14ac:dyDescent="0.25">
      <c r="B51" t="s">
        <v>262</v>
      </c>
      <c r="C51" s="130">
        <v>25119</v>
      </c>
      <c r="D51" s="130">
        <v>3858</v>
      </c>
      <c r="E51" s="130">
        <v>182</v>
      </c>
      <c r="F51" s="130">
        <v>0</v>
      </c>
      <c r="G51" s="130">
        <v>0</v>
      </c>
      <c r="H51" s="130">
        <v>0</v>
      </c>
      <c r="I51" s="130">
        <v>0</v>
      </c>
      <c r="J51" s="130">
        <v>29159</v>
      </c>
    </row>
    <row r="52" spans="2:10" x14ac:dyDescent="0.25">
      <c r="B52" t="s">
        <v>393</v>
      </c>
      <c r="C52" s="130">
        <v>28639.177395596958</v>
      </c>
      <c r="D52" s="130">
        <v>40318.298081907727</v>
      </c>
      <c r="E52" s="130">
        <v>37362.45054945055</v>
      </c>
      <c r="F52" s="130" t="s">
        <v>394</v>
      </c>
      <c r="G52" s="130" t="s">
        <v>394</v>
      </c>
      <c r="H52" s="130" t="s">
        <v>394</v>
      </c>
      <c r="I52" s="130" t="s">
        <v>394</v>
      </c>
      <c r="J52" s="130">
        <v>30238.878459480777</v>
      </c>
    </row>
    <row r="53" spans="2:10" x14ac:dyDescent="0.25">
      <c r="B53" t="s">
        <v>263</v>
      </c>
      <c r="C53" s="130">
        <v>17696</v>
      </c>
      <c r="D53" s="130">
        <v>8579</v>
      </c>
      <c r="E53" s="130">
        <v>3332</v>
      </c>
      <c r="F53" s="130">
        <v>210</v>
      </c>
      <c r="G53" s="130">
        <v>0</v>
      </c>
      <c r="H53" s="130">
        <v>0</v>
      </c>
      <c r="I53" s="130">
        <v>0</v>
      </c>
      <c r="J53" s="130">
        <v>29817</v>
      </c>
    </row>
    <row r="54" spans="2:10" x14ac:dyDescent="0.25">
      <c r="B54" t="s">
        <v>393</v>
      </c>
      <c r="C54" s="130">
        <v>31633.374095840867</v>
      </c>
      <c r="D54" s="130">
        <v>46018.350623615806</v>
      </c>
      <c r="E54" s="130">
        <v>48929.415066026413</v>
      </c>
      <c r="F54" s="130">
        <v>45462.928571428572</v>
      </c>
      <c r="G54" s="130" t="s">
        <v>394</v>
      </c>
      <c r="H54" s="130" t="s">
        <v>394</v>
      </c>
      <c r="I54" s="130" t="s">
        <v>394</v>
      </c>
      <c r="J54" s="130">
        <v>37802.449743434954</v>
      </c>
    </row>
    <row r="55" spans="2:10" x14ac:dyDescent="0.25">
      <c r="B55" t="s">
        <v>264</v>
      </c>
      <c r="C55" s="130">
        <v>11847</v>
      </c>
      <c r="D55" s="130">
        <v>7038</v>
      </c>
      <c r="E55" s="130">
        <v>7373</v>
      </c>
      <c r="F55" s="130">
        <v>3499</v>
      </c>
      <c r="G55" s="130">
        <v>117</v>
      </c>
      <c r="H55" s="130">
        <v>0</v>
      </c>
      <c r="I55" s="130">
        <v>0</v>
      </c>
      <c r="J55" s="130">
        <v>29874</v>
      </c>
    </row>
    <row r="56" spans="2:10" x14ac:dyDescent="0.25">
      <c r="B56" t="s">
        <v>393</v>
      </c>
      <c r="C56" s="130">
        <v>33563.670549506205</v>
      </c>
      <c r="D56" s="130">
        <v>47300.91148053424</v>
      </c>
      <c r="E56" s="130">
        <v>53170.541434965417</v>
      </c>
      <c r="F56" s="130">
        <v>54092.452700771646</v>
      </c>
      <c r="G56" s="130">
        <v>52698.632478632477</v>
      </c>
      <c r="H56" s="130" t="s">
        <v>394</v>
      </c>
      <c r="I56" s="130" t="s">
        <v>394</v>
      </c>
      <c r="J56" s="130">
        <v>44118.439244828282</v>
      </c>
    </row>
    <row r="57" spans="2:10" x14ac:dyDescent="0.25">
      <c r="B57" t="s">
        <v>265</v>
      </c>
      <c r="C57" s="130">
        <v>9903</v>
      </c>
      <c r="D57" s="130">
        <v>5820</v>
      </c>
      <c r="E57" s="130">
        <v>6033</v>
      </c>
      <c r="F57" s="130">
        <v>7580</v>
      </c>
      <c r="G57" s="130">
        <v>2638</v>
      </c>
      <c r="H57" s="130">
        <v>108</v>
      </c>
      <c r="I57" s="130">
        <v>0</v>
      </c>
      <c r="J57" s="130">
        <v>32082</v>
      </c>
    </row>
    <row r="58" spans="2:10" x14ac:dyDescent="0.25">
      <c r="B58" t="s">
        <v>393</v>
      </c>
      <c r="C58" s="130">
        <v>33093.98364132081</v>
      </c>
      <c r="D58" s="130">
        <v>47322.151030927838</v>
      </c>
      <c r="E58" s="130">
        <v>53563.223769269018</v>
      </c>
      <c r="F58" s="130">
        <v>57288.895778364116</v>
      </c>
      <c r="G58" s="130">
        <v>57728.476876421533</v>
      </c>
      <c r="H58" s="130">
        <v>55669.268518518518</v>
      </c>
      <c r="I58" s="130" t="s">
        <v>394</v>
      </c>
      <c r="J58" s="130">
        <v>47342.478679633437</v>
      </c>
    </row>
    <row r="59" spans="2:10" x14ac:dyDescent="0.25">
      <c r="B59" t="s">
        <v>266</v>
      </c>
      <c r="C59" s="130">
        <v>9625</v>
      </c>
      <c r="D59" s="130">
        <v>5880</v>
      </c>
      <c r="E59" s="130">
        <v>5848</v>
      </c>
      <c r="F59" s="130">
        <v>7179</v>
      </c>
      <c r="G59" s="130">
        <v>7087</v>
      </c>
      <c r="H59" s="130">
        <v>3188</v>
      </c>
      <c r="I59" s="130">
        <v>95</v>
      </c>
      <c r="J59" s="130">
        <v>38902</v>
      </c>
    </row>
    <row r="60" spans="2:10" x14ac:dyDescent="0.25">
      <c r="B60" t="s">
        <v>393</v>
      </c>
      <c r="C60" s="130">
        <v>31829.060155844156</v>
      </c>
      <c r="D60" s="130">
        <v>45209.680102040817</v>
      </c>
      <c r="E60" s="130">
        <v>51641.307455540358</v>
      </c>
      <c r="F60" s="130">
        <v>56125.98857779635</v>
      </c>
      <c r="G60" s="130">
        <v>62749.676732044587</v>
      </c>
      <c r="H60" s="130">
        <v>60803.15903387704</v>
      </c>
      <c r="I60" s="130">
        <v>60514.042105263157</v>
      </c>
      <c r="J60" s="130">
        <v>49391.052516580123</v>
      </c>
    </row>
    <row r="61" spans="2:10" x14ac:dyDescent="0.25">
      <c r="B61" t="s">
        <v>46</v>
      </c>
      <c r="C61" s="130">
        <v>8420</v>
      </c>
      <c r="D61" s="130">
        <v>5429</v>
      </c>
      <c r="E61" s="130">
        <v>5741</v>
      </c>
      <c r="F61" s="130">
        <v>6521</v>
      </c>
      <c r="G61" s="130">
        <v>5964</v>
      </c>
      <c r="H61" s="130">
        <v>7227</v>
      </c>
      <c r="I61" s="130">
        <v>1712</v>
      </c>
      <c r="J61" s="130">
        <v>41014</v>
      </c>
    </row>
    <row r="62" spans="2:10" x14ac:dyDescent="0.25">
      <c r="B62" t="s">
        <v>393</v>
      </c>
      <c r="C62" s="130">
        <v>30287.86377672209</v>
      </c>
      <c r="D62" s="130">
        <v>43020.761650396023</v>
      </c>
      <c r="E62" s="130">
        <v>48585.271555478139</v>
      </c>
      <c r="F62" s="130">
        <v>52769.790676276643</v>
      </c>
      <c r="G62" s="130">
        <v>58440.730214621057</v>
      </c>
      <c r="H62" s="130">
        <v>63638.472533554726</v>
      </c>
      <c r="I62" s="130">
        <v>64264.957359813081</v>
      </c>
      <c r="J62" s="130">
        <v>49497.750524211246</v>
      </c>
    </row>
    <row r="63" spans="2:10" x14ac:dyDescent="0.25">
      <c r="B63" t="s">
        <v>47</v>
      </c>
      <c r="C63" s="130">
        <v>7005</v>
      </c>
      <c r="D63" s="130">
        <v>4930</v>
      </c>
      <c r="E63" s="130">
        <v>5604</v>
      </c>
      <c r="F63" s="130">
        <v>6465</v>
      </c>
      <c r="G63" s="130">
        <v>5671</v>
      </c>
      <c r="H63" s="130">
        <v>5697</v>
      </c>
      <c r="I63" s="130">
        <v>2841</v>
      </c>
      <c r="J63" s="130">
        <v>38213</v>
      </c>
    </row>
    <row r="64" spans="2:10" x14ac:dyDescent="0.25">
      <c r="B64" t="s">
        <v>393</v>
      </c>
      <c r="C64" s="130">
        <v>28683.289793004995</v>
      </c>
      <c r="D64" s="130">
        <v>39939.97971602434</v>
      </c>
      <c r="E64" s="130">
        <v>45864.47715917202</v>
      </c>
      <c r="F64" s="130">
        <v>50689.176024748645</v>
      </c>
      <c r="G64" s="130">
        <v>55142.40751190266</v>
      </c>
      <c r="H64" s="130">
        <v>61502.412322274882</v>
      </c>
      <c r="I64" s="130">
        <v>66751.513903555082</v>
      </c>
      <c r="J64" s="130">
        <v>48027.98746499882</v>
      </c>
    </row>
    <row r="65" spans="2:10" x14ac:dyDescent="0.25">
      <c r="B65" t="s">
        <v>48</v>
      </c>
      <c r="C65" s="130">
        <v>4700</v>
      </c>
      <c r="D65" s="130">
        <v>3399</v>
      </c>
      <c r="E65" s="130">
        <v>3802</v>
      </c>
      <c r="F65" s="130">
        <v>4305</v>
      </c>
      <c r="G65" s="130">
        <v>3903</v>
      </c>
      <c r="H65" s="130">
        <v>3709</v>
      </c>
      <c r="I65" s="130">
        <v>1999</v>
      </c>
      <c r="J65" s="130">
        <v>25817</v>
      </c>
    </row>
    <row r="66" spans="2:10" x14ac:dyDescent="0.25">
      <c r="B66" t="s">
        <v>393</v>
      </c>
      <c r="C66" s="130">
        <v>24175.666382978725</v>
      </c>
      <c r="D66" s="130">
        <v>38700.336569579289</v>
      </c>
      <c r="E66" s="130">
        <v>44418.694371383484</v>
      </c>
      <c r="F66" s="130">
        <v>48270.502439024393</v>
      </c>
      <c r="G66" s="130">
        <v>52726.283371765312</v>
      </c>
      <c r="H66" s="130">
        <v>58788.48260986789</v>
      </c>
      <c r="I66" s="130">
        <v>67173.436218109055</v>
      </c>
      <c r="J66" s="130">
        <v>45705.129565789983</v>
      </c>
    </row>
    <row r="67" spans="2:10" x14ac:dyDescent="0.25">
      <c r="B67" t="s">
        <v>49</v>
      </c>
      <c r="C67" s="130">
        <v>2802</v>
      </c>
      <c r="D67" s="130">
        <v>1529</v>
      </c>
      <c r="E67" s="130">
        <v>1435</v>
      </c>
      <c r="F67" s="130">
        <v>1477</v>
      </c>
      <c r="G67" s="130">
        <v>1323</v>
      </c>
      <c r="H67" s="130">
        <v>1202</v>
      </c>
      <c r="I67" s="130">
        <v>863</v>
      </c>
      <c r="J67" s="130">
        <v>10631</v>
      </c>
    </row>
    <row r="68" spans="2:10" x14ac:dyDescent="0.25">
      <c r="B68" t="s">
        <v>393</v>
      </c>
      <c r="C68" s="130">
        <v>16220.741256245539</v>
      </c>
      <c r="D68" s="130">
        <v>30958.75016350556</v>
      </c>
      <c r="E68" s="130">
        <v>38951.805574912891</v>
      </c>
      <c r="F68" s="130">
        <v>45291.241706161134</v>
      </c>
      <c r="G68" s="130">
        <v>51018.494331065762</v>
      </c>
      <c r="H68" s="130">
        <v>57452.589850249584</v>
      </c>
      <c r="I68" s="130">
        <v>67011.032444959448</v>
      </c>
      <c r="J68" s="130">
        <v>38563.018812905655</v>
      </c>
    </row>
    <row r="69" spans="2:10" x14ac:dyDescent="0.25">
      <c r="B69" t="s">
        <v>395</v>
      </c>
      <c r="C69" s="130">
        <v>2062</v>
      </c>
      <c r="D69" s="130">
        <v>988</v>
      </c>
      <c r="E69" s="130">
        <v>765</v>
      </c>
      <c r="F69" s="130">
        <v>508</v>
      </c>
      <c r="G69" s="130">
        <v>408</v>
      </c>
      <c r="H69" s="130">
        <v>309</v>
      </c>
      <c r="I69" s="130">
        <v>341</v>
      </c>
      <c r="J69" s="130">
        <v>5381</v>
      </c>
    </row>
    <row r="70" spans="2:10" x14ac:dyDescent="0.25">
      <c r="B70" t="s">
        <v>393</v>
      </c>
      <c r="C70" s="130">
        <v>11692.0407371484</v>
      </c>
      <c r="D70" s="130">
        <v>15836.229757085021</v>
      </c>
      <c r="E70" s="130">
        <v>20801.828758169933</v>
      </c>
      <c r="F70" s="130">
        <v>29858.52559055118</v>
      </c>
      <c r="G70" s="130">
        <v>37986.245098039217</v>
      </c>
      <c r="H70" s="130">
        <v>47460.478964401293</v>
      </c>
      <c r="I70" s="130">
        <v>52079.445747800586</v>
      </c>
      <c r="J70" s="130">
        <v>22070.150529641331</v>
      </c>
    </row>
    <row r="71" spans="2:10" x14ac:dyDescent="0.25">
      <c r="B71" t="s">
        <v>396</v>
      </c>
      <c r="C71" s="130">
        <v>147085</v>
      </c>
      <c r="D71" s="130">
        <v>47663</v>
      </c>
      <c r="E71" s="130">
        <v>40115</v>
      </c>
      <c r="F71" s="130">
        <v>37744</v>
      </c>
      <c r="G71" s="130">
        <v>27111</v>
      </c>
      <c r="H71" s="130">
        <v>21440</v>
      </c>
      <c r="I71" s="130">
        <v>7851</v>
      </c>
      <c r="J71" s="130">
        <v>329009</v>
      </c>
    </row>
    <row r="72" spans="2:10" x14ac:dyDescent="0.25">
      <c r="B72" t="s">
        <v>393</v>
      </c>
      <c r="C72" s="130">
        <v>24165.81397831186</v>
      </c>
      <c r="D72" s="130">
        <v>43101.149948597442</v>
      </c>
      <c r="E72" s="130">
        <v>48950.421637791347</v>
      </c>
      <c r="F72" s="130">
        <v>52927.091590716402</v>
      </c>
      <c r="G72" s="130">
        <v>57290.401276234741</v>
      </c>
      <c r="H72" s="130">
        <v>61190.159468283578</v>
      </c>
      <c r="I72" s="130">
        <v>65632.505795440069</v>
      </c>
      <c r="J72" s="130">
        <v>39362.093617499828</v>
      </c>
    </row>
  </sheetData>
  <hyperlinks>
    <hyperlink ref="A1" location="TOC!A1" display="TOC" xr:uid="{00000000-0004-0000-0A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32"/>
  <sheetViews>
    <sheetView zoomScaleNormal="100" workbookViewId="0">
      <selection activeCell="E37" sqref="E37"/>
    </sheetView>
  </sheetViews>
  <sheetFormatPr defaultRowHeight="15" x14ac:dyDescent="0.25"/>
  <cols>
    <col min="3" max="10" width="12.28515625" style="130" customWidth="1"/>
  </cols>
  <sheetData>
    <row r="1" spans="1:10" x14ac:dyDescent="0.25">
      <c r="A1" s="1" t="s">
        <v>0</v>
      </c>
    </row>
    <row r="4" spans="1:10" x14ac:dyDescent="0.25">
      <c r="B4" t="s">
        <v>396</v>
      </c>
    </row>
    <row r="5" spans="1:10" x14ac:dyDescent="0.25">
      <c r="C5" s="130" t="s">
        <v>387</v>
      </c>
      <c r="D5" s="130" t="s">
        <v>388</v>
      </c>
      <c r="E5" s="130" t="s">
        <v>389</v>
      </c>
      <c r="F5" s="130" t="s">
        <v>390</v>
      </c>
      <c r="G5" s="130" t="s">
        <v>267</v>
      </c>
      <c r="H5" s="130" t="s">
        <v>262</v>
      </c>
      <c r="I5" s="130" t="s">
        <v>391</v>
      </c>
      <c r="J5" s="130" t="s">
        <v>397</v>
      </c>
    </row>
    <row r="6" spans="1:10" x14ac:dyDescent="0.25">
      <c r="A6" t="s">
        <v>390</v>
      </c>
      <c r="B6" t="s">
        <v>390</v>
      </c>
      <c r="C6" s="130">
        <v>11261</v>
      </c>
      <c r="D6" s="130">
        <v>0</v>
      </c>
      <c r="E6" s="130">
        <v>0</v>
      </c>
      <c r="F6" s="130">
        <v>0</v>
      </c>
      <c r="G6" s="130">
        <v>0</v>
      </c>
      <c r="H6" s="130">
        <v>0</v>
      </c>
      <c r="I6" s="130">
        <v>0</v>
      </c>
      <c r="J6" s="130">
        <v>11261</v>
      </c>
    </row>
    <row r="7" spans="1:10" x14ac:dyDescent="0.25">
      <c r="A7" t="s">
        <v>267</v>
      </c>
      <c r="B7" t="s">
        <v>267</v>
      </c>
      <c r="C7" s="130">
        <v>36645</v>
      </c>
      <c r="D7" s="130">
        <v>213</v>
      </c>
      <c r="E7" s="130">
        <v>0</v>
      </c>
      <c r="F7" s="130">
        <v>0</v>
      </c>
      <c r="G7" s="130">
        <v>0</v>
      </c>
      <c r="H7" s="130">
        <v>0</v>
      </c>
      <c r="I7" s="130">
        <v>0</v>
      </c>
      <c r="J7" s="130">
        <v>36858</v>
      </c>
    </row>
    <row r="8" spans="1:10" x14ac:dyDescent="0.25">
      <c r="A8" t="s">
        <v>262</v>
      </c>
      <c r="B8" t="s">
        <v>262</v>
      </c>
      <c r="C8" s="130">
        <v>25119</v>
      </c>
      <c r="D8" s="130">
        <v>3858</v>
      </c>
      <c r="E8" s="130">
        <v>182</v>
      </c>
      <c r="F8" s="130">
        <v>0</v>
      </c>
      <c r="G8" s="130">
        <v>0</v>
      </c>
      <c r="H8" s="130">
        <v>0</v>
      </c>
      <c r="I8" s="130">
        <v>0</v>
      </c>
      <c r="J8" s="130">
        <v>29159</v>
      </c>
    </row>
    <row r="9" spans="1:10" x14ac:dyDescent="0.25">
      <c r="A9" t="s">
        <v>263</v>
      </c>
      <c r="B9" t="s">
        <v>263</v>
      </c>
      <c r="C9" s="130">
        <v>17696</v>
      </c>
      <c r="D9" s="130">
        <v>8579</v>
      </c>
      <c r="E9" s="130">
        <v>3332</v>
      </c>
      <c r="F9" s="130">
        <v>210</v>
      </c>
      <c r="G9" s="130">
        <v>0</v>
      </c>
      <c r="H9" s="130">
        <v>0</v>
      </c>
      <c r="I9" s="130">
        <v>0</v>
      </c>
      <c r="J9" s="130">
        <v>29817</v>
      </c>
    </row>
    <row r="10" spans="1:10" x14ac:dyDescent="0.25">
      <c r="A10" t="s">
        <v>264</v>
      </c>
      <c r="B10" t="s">
        <v>264</v>
      </c>
      <c r="C10" s="130">
        <v>11847</v>
      </c>
      <c r="D10" s="130">
        <v>7038</v>
      </c>
      <c r="E10" s="130">
        <v>7373</v>
      </c>
      <c r="F10" s="130">
        <v>3499</v>
      </c>
      <c r="G10" s="130">
        <v>117</v>
      </c>
      <c r="H10" s="130">
        <v>0</v>
      </c>
      <c r="I10" s="130">
        <v>0</v>
      </c>
      <c r="J10" s="130">
        <v>29874</v>
      </c>
    </row>
    <row r="11" spans="1:10" x14ac:dyDescent="0.25">
      <c r="A11" t="s">
        <v>265</v>
      </c>
      <c r="B11" t="s">
        <v>265</v>
      </c>
      <c r="C11" s="130">
        <v>9903</v>
      </c>
      <c r="D11" s="130">
        <v>5820</v>
      </c>
      <c r="E11" s="130">
        <v>6033</v>
      </c>
      <c r="F11" s="130">
        <v>7580</v>
      </c>
      <c r="G11" s="130">
        <v>2638</v>
      </c>
      <c r="H11" s="130">
        <v>108</v>
      </c>
      <c r="I11" s="130">
        <v>0</v>
      </c>
      <c r="J11" s="130">
        <v>32082</v>
      </c>
    </row>
    <row r="12" spans="1:10" x14ac:dyDescent="0.25">
      <c r="A12" t="s">
        <v>266</v>
      </c>
      <c r="B12" t="s">
        <v>266</v>
      </c>
      <c r="C12" s="130">
        <v>9625</v>
      </c>
      <c r="D12" s="130">
        <v>5880</v>
      </c>
      <c r="E12" s="130">
        <v>5848</v>
      </c>
      <c r="F12" s="130">
        <v>7179</v>
      </c>
      <c r="G12" s="130">
        <v>7087</v>
      </c>
      <c r="H12" s="130">
        <v>3188</v>
      </c>
      <c r="I12" s="130">
        <v>95</v>
      </c>
      <c r="J12" s="130">
        <v>38902</v>
      </c>
    </row>
    <row r="13" spans="1:10" x14ac:dyDescent="0.25">
      <c r="A13" t="s">
        <v>46</v>
      </c>
      <c r="B13" t="s">
        <v>46</v>
      </c>
      <c r="C13" s="130">
        <v>8420</v>
      </c>
      <c r="D13" s="130">
        <v>5429</v>
      </c>
      <c r="E13" s="130">
        <v>5741</v>
      </c>
      <c r="F13" s="130">
        <v>6521</v>
      </c>
      <c r="G13" s="130">
        <v>5964</v>
      </c>
      <c r="H13" s="130">
        <v>7227</v>
      </c>
      <c r="I13" s="130">
        <v>1712</v>
      </c>
      <c r="J13" s="130">
        <v>41014</v>
      </c>
    </row>
    <row r="14" spans="1:10" x14ac:dyDescent="0.25">
      <c r="A14" t="s">
        <v>47</v>
      </c>
      <c r="B14" t="s">
        <v>47</v>
      </c>
      <c r="C14" s="130">
        <v>7005</v>
      </c>
      <c r="D14" s="130">
        <v>4930</v>
      </c>
      <c r="E14" s="130">
        <v>5604</v>
      </c>
      <c r="F14" s="130">
        <v>6465</v>
      </c>
      <c r="G14" s="130">
        <v>5671</v>
      </c>
      <c r="H14" s="130">
        <v>5697</v>
      </c>
      <c r="I14" s="130">
        <v>2841</v>
      </c>
      <c r="J14" s="130">
        <v>38213</v>
      </c>
    </row>
    <row r="15" spans="1:10" x14ac:dyDescent="0.25">
      <c r="A15" t="s">
        <v>48</v>
      </c>
      <c r="B15" t="s">
        <v>48</v>
      </c>
      <c r="C15" s="130">
        <v>4700</v>
      </c>
      <c r="D15" s="130">
        <v>3399</v>
      </c>
      <c r="E15" s="130">
        <v>3802</v>
      </c>
      <c r="F15" s="130">
        <v>4305</v>
      </c>
      <c r="G15" s="130">
        <v>3903</v>
      </c>
      <c r="H15" s="130">
        <v>3709</v>
      </c>
      <c r="I15" s="130">
        <v>1999</v>
      </c>
      <c r="J15" s="130">
        <v>25817</v>
      </c>
    </row>
    <row r="16" spans="1:10" x14ac:dyDescent="0.25">
      <c r="A16" t="s">
        <v>49</v>
      </c>
      <c r="B16" t="s">
        <v>49</v>
      </c>
      <c r="C16" s="130">
        <v>2802</v>
      </c>
      <c r="D16" s="130">
        <v>1529</v>
      </c>
      <c r="E16" s="130">
        <v>1435</v>
      </c>
      <c r="F16" s="130">
        <v>1477</v>
      </c>
      <c r="G16" s="130">
        <v>1323</v>
      </c>
      <c r="H16" s="130">
        <v>1202</v>
      </c>
      <c r="I16" s="130">
        <v>863</v>
      </c>
      <c r="J16" s="130">
        <v>10631</v>
      </c>
    </row>
    <row r="17" spans="1:10" x14ac:dyDescent="0.25">
      <c r="A17" t="s">
        <v>395</v>
      </c>
      <c r="B17" t="s">
        <v>395</v>
      </c>
      <c r="C17" s="130">
        <v>2062</v>
      </c>
      <c r="D17" s="130">
        <v>988</v>
      </c>
      <c r="E17" s="130">
        <v>765</v>
      </c>
      <c r="F17" s="130">
        <v>508</v>
      </c>
      <c r="G17" s="130">
        <v>408</v>
      </c>
      <c r="H17" s="130">
        <v>309</v>
      </c>
      <c r="I17" s="130">
        <v>341</v>
      </c>
      <c r="J17" s="130">
        <v>5381</v>
      </c>
    </row>
    <row r="18" spans="1:10" x14ac:dyDescent="0.25">
      <c r="A18" t="s">
        <v>396</v>
      </c>
      <c r="B18" t="s">
        <v>396</v>
      </c>
      <c r="C18" s="130">
        <v>147085</v>
      </c>
      <c r="D18" s="130">
        <v>47663</v>
      </c>
      <c r="E18" s="130">
        <v>40115</v>
      </c>
      <c r="F18" s="130">
        <v>37744</v>
      </c>
      <c r="G18" s="130">
        <v>27111</v>
      </c>
      <c r="H18" s="130">
        <v>21440</v>
      </c>
      <c r="I18" s="130">
        <v>7851</v>
      </c>
      <c r="J18" s="130">
        <v>329009</v>
      </c>
    </row>
    <row r="20" spans="1:10" x14ac:dyDescent="0.25">
      <c r="A20" t="s">
        <v>390</v>
      </c>
      <c r="B20" t="s">
        <v>393</v>
      </c>
      <c r="C20" s="130">
        <v>9061.3672853210192</v>
      </c>
      <c r="D20" s="130" t="s">
        <v>394</v>
      </c>
      <c r="E20" s="130" t="s">
        <v>394</v>
      </c>
      <c r="F20" s="130" t="s">
        <v>394</v>
      </c>
      <c r="G20" s="130" t="s">
        <v>394</v>
      </c>
      <c r="H20" s="130" t="s">
        <v>394</v>
      </c>
      <c r="I20" s="130" t="s">
        <v>394</v>
      </c>
      <c r="J20" s="130">
        <v>9061.3672853210192</v>
      </c>
    </row>
    <row r="21" spans="1:10" x14ac:dyDescent="0.25">
      <c r="A21" t="s">
        <v>267</v>
      </c>
      <c r="B21" t="s">
        <v>393</v>
      </c>
      <c r="C21" s="130">
        <v>13709.056706235502</v>
      </c>
      <c r="D21" s="130">
        <v>22773.004694835679</v>
      </c>
      <c r="E21" s="130" t="s">
        <v>394</v>
      </c>
      <c r="F21" s="130" t="s">
        <v>394</v>
      </c>
      <c r="G21" s="130" t="s">
        <v>394</v>
      </c>
      <c r="H21" s="130" t="s">
        <v>394</v>
      </c>
      <c r="I21" s="130" t="s">
        <v>394</v>
      </c>
      <c r="J21" s="130">
        <v>13761.436675891258</v>
      </c>
    </row>
    <row r="22" spans="1:10" x14ac:dyDescent="0.25">
      <c r="A22" t="s">
        <v>262</v>
      </c>
      <c r="B22" t="s">
        <v>393</v>
      </c>
      <c r="C22" s="130">
        <v>28639.177395596958</v>
      </c>
      <c r="D22" s="130">
        <v>40318.298081907727</v>
      </c>
      <c r="E22" s="130">
        <v>37362.45054945055</v>
      </c>
      <c r="F22" s="130" t="s">
        <v>394</v>
      </c>
      <c r="G22" s="130" t="s">
        <v>394</v>
      </c>
      <c r="H22" s="130" t="s">
        <v>394</v>
      </c>
      <c r="I22" s="130" t="s">
        <v>394</v>
      </c>
      <c r="J22" s="130">
        <v>30238.878459480777</v>
      </c>
    </row>
    <row r="23" spans="1:10" x14ac:dyDescent="0.25">
      <c r="A23" t="s">
        <v>263</v>
      </c>
      <c r="B23" t="s">
        <v>393</v>
      </c>
      <c r="C23" s="130">
        <v>31633.374095840867</v>
      </c>
      <c r="D23" s="130">
        <v>46018.350623615806</v>
      </c>
      <c r="E23" s="130">
        <v>48929.415066026413</v>
      </c>
      <c r="F23" s="130">
        <v>45462.928571428572</v>
      </c>
      <c r="G23" s="130" t="s">
        <v>394</v>
      </c>
      <c r="H23" s="130" t="s">
        <v>394</v>
      </c>
      <c r="I23" s="130" t="s">
        <v>394</v>
      </c>
      <c r="J23" s="130">
        <v>37802.449743434954</v>
      </c>
    </row>
    <row r="24" spans="1:10" x14ac:dyDescent="0.25">
      <c r="A24" t="s">
        <v>264</v>
      </c>
      <c r="B24" t="s">
        <v>393</v>
      </c>
      <c r="C24" s="130">
        <v>33563.670549506205</v>
      </c>
      <c r="D24" s="130">
        <v>47300.91148053424</v>
      </c>
      <c r="E24" s="130">
        <v>53170.541434965417</v>
      </c>
      <c r="F24" s="130">
        <v>54092.452700771646</v>
      </c>
      <c r="G24" s="130">
        <v>52698.632478632477</v>
      </c>
      <c r="H24" s="130" t="s">
        <v>394</v>
      </c>
      <c r="I24" s="130" t="s">
        <v>394</v>
      </c>
      <c r="J24" s="130">
        <v>44118.439244828282</v>
      </c>
    </row>
    <row r="25" spans="1:10" x14ac:dyDescent="0.25">
      <c r="A25" t="s">
        <v>265</v>
      </c>
      <c r="B25" t="s">
        <v>393</v>
      </c>
      <c r="C25" s="130">
        <v>33093.98364132081</v>
      </c>
      <c r="D25" s="130">
        <v>47322.151030927838</v>
      </c>
      <c r="E25" s="130">
        <v>53563.223769269018</v>
      </c>
      <c r="F25" s="130">
        <v>57288.895778364116</v>
      </c>
      <c r="G25" s="130">
        <v>57728.476876421533</v>
      </c>
      <c r="H25" s="130">
        <v>55669.268518518518</v>
      </c>
      <c r="I25" s="130" t="s">
        <v>394</v>
      </c>
      <c r="J25" s="130">
        <v>47342.478679633437</v>
      </c>
    </row>
    <row r="26" spans="1:10" x14ac:dyDescent="0.25">
      <c r="A26" t="s">
        <v>266</v>
      </c>
      <c r="B26" t="s">
        <v>393</v>
      </c>
      <c r="C26" s="130">
        <v>31829.060155844156</v>
      </c>
      <c r="D26" s="130">
        <v>45209.680102040817</v>
      </c>
      <c r="E26" s="130">
        <v>51641.307455540358</v>
      </c>
      <c r="F26" s="130">
        <v>56125.98857779635</v>
      </c>
      <c r="G26" s="130">
        <v>62749.676732044587</v>
      </c>
      <c r="H26" s="130">
        <v>60803.15903387704</v>
      </c>
      <c r="I26" s="130">
        <v>60514.042105263157</v>
      </c>
      <c r="J26" s="130">
        <v>49391.052516580123</v>
      </c>
    </row>
    <row r="27" spans="1:10" x14ac:dyDescent="0.25">
      <c r="A27" t="s">
        <v>46</v>
      </c>
      <c r="B27" t="s">
        <v>393</v>
      </c>
      <c r="C27" s="130">
        <v>30287.86377672209</v>
      </c>
      <c r="D27" s="130">
        <v>43020.761650396023</v>
      </c>
      <c r="E27" s="130">
        <v>48585.271555478139</v>
      </c>
      <c r="F27" s="130">
        <v>52769.790676276643</v>
      </c>
      <c r="G27" s="130">
        <v>58440.730214621057</v>
      </c>
      <c r="H27" s="130">
        <v>63638.472533554726</v>
      </c>
      <c r="I27" s="130">
        <v>64264.957359813081</v>
      </c>
      <c r="J27" s="130">
        <v>49497.750524211246</v>
      </c>
    </row>
    <row r="28" spans="1:10" x14ac:dyDescent="0.25">
      <c r="A28" t="s">
        <v>47</v>
      </c>
      <c r="B28" t="s">
        <v>393</v>
      </c>
      <c r="C28" s="130">
        <v>28683.289793004995</v>
      </c>
      <c r="D28" s="130">
        <v>39939.97971602434</v>
      </c>
      <c r="E28" s="130">
        <v>45864.47715917202</v>
      </c>
      <c r="F28" s="130">
        <v>50689.176024748645</v>
      </c>
      <c r="G28" s="130">
        <v>55142.40751190266</v>
      </c>
      <c r="H28" s="130">
        <v>61502.412322274882</v>
      </c>
      <c r="I28" s="130">
        <v>66751.513903555082</v>
      </c>
      <c r="J28" s="130">
        <v>48027.98746499882</v>
      </c>
    </row>
    <row r="29" spans="1:10" x14ac:dyDescent="0.25">
      <c r="A29" t="s">
        <v>48</v>
      </c>
      <c r="B29" t="s">
        <v>393</v>
      </c>
      <c r="C29" s="130">
        <v>24175.666382978725</v>
      </c>
      <c r="D29" s="130">
        <v>38700.336569579289</v>
      </c>
      <c r="E29" s="130">
        <v>44418.694371383484</v>
      </c>
      <c r="F29" s="130">
        <v>48270.502439024393</v>
      </c>
      <c r="G29" s="130">
        <v>52726.283371765312</v>
      </c>
      <c r="H29" s="130">
        <v>58788.48260986789</v>
      </c>
      <c r="I29" s="130">
        <v>67173.436218109055</v>
      </c>
      <c r="J29" s="130">
        <v>45705.129565789983</v>
      </c>
    </row>
    <row r="30" spans="1:10" x14ac:dyDescent="0.25">
      <c r="A30" t="s">
        <v>49</v>
      </c>
      <c r="B30" t="s">
        <v>393</v>
      </c>
      <c r="C30" s="130">
        <v>16220.741256245539</v>
      </c>
      <c r="D30" s="130">
        <v>30958.75016350556</v>
      </c>
      <c r="E30" s="130">
        <v>38951.805574912891</v>
      </c>
      <c r="F30" s="130">
        <v>45291.241706161134</v>
      </c>
      <c r="G30" s="130">
        <v>51018.494331065762</v>
      </c>
      <c r="H30" s="130">
        <v>57452.589850249584</v>
      </c>
      <c r="I30" s="130">
        <v>67011.032444959448</v>
      </c>
      <c r="J30" s="130">
        <v>38563.018812905655</v>
      </c>
    </row>
    <row r="31" spans="1:10" x14ac:dyDescent="0.25">
      <c r="A31" t="s">
        <v>395</v>
      </c>
      <c r="B31" t="s">
        <v>393</v>
      </c>
      <c r="C31" s="130">
        <v>11692.0407371484</v>
      </c>
      <c r="D31" s="130">
        <v>15836.229757085021</v>
      </c>
      <c r="E31" s="130">
        <v>20801.828758169933</v>
      </c>
      <c r="F31" s="130">
        <v>29858.52559055118</v>
      </c>
      <c r="G31" s="130">
        <v>37986.245098039217</v>
      </c>
      <c r="H31" s="130">
        <v>47460.478964401293</v>
      </c>
      <c r="I31" s="130">
        <v>52079.445747800586</v>
      </c>
      <c r="J31" s="130">
        <v>22070.150529641331</v>
      </c>
    </row>
    <row r="32" spans="1:10" x14ac:dyDescent="0.25">
      <c r="A32" t="s">
        <v>396</v>
      </c>
      <c r="B32" t="s">
        <v>393</v>
      </c>
      <c r="C32" s="130">
        <v>24165.81397831186</v>
      </c>
      <c r="D32" s="130">
        <v>43101.149948597442</v>
      </c>
      <c r="E32" s="130">
        <v>48950.421637791347</v>
      </c>
      <c r="F32" s="130">
        <v>52927.091590716402</v>
      </c>
      <c r="G32" s="130">
        <v>57290.401276234741</v>
      </c>
      <c r="H32" s="130">
        <v>61190.159468283578</v>
      </c>
      <c r="I32" s="130">
        <v>65632.505795440069</v>
      </c>
      <c r="J32" s="130">
        <v>39362.093617499828</v>
      </c>
    </row>
  </sheetData>
  <hyperlinks>
    <hyperlink ref="A1" location="TOC!A1" display="TOC" xr:uid="{00000000-0004-0000-0B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E83"/>
  <sheetViews>
    <sheetView topLeftCell="A10" workbookViewId="0">
      <selection activeCell="U41" activeCellId="1" sqref="J41 U41"/>
    </sheetView>
  </sheetViews>
  <sheetFormatPr defaultRowHeight="15" x14ac:dyDescent="0.25"/>
  <cols>
    <col min="2" max="2" width="10.5703125" bestFit="1" customWidth="1"/>
    <col min="3" max="3" width="12.5703125" customWidth="1"/>
    <col min="4" max="4" width="11.42578125" customWidth="1"/>
    <col min="5" max="8" width="10.5703125" bestFit="1" customWidth="1"/>
    <col min="9" max="9" width="11.5703125" bestFit="1" customWidth="1"/>
    <col min="10" max="10" width="11.7109375" customWidth="1"/>
    <col min="14" max="21" width="11.140625" customWidth="1"/>
    <col min="24" max="31" width="12.5703125" customWidth="1"/>
  </cols>
  <sheetData>
    <row r="1" spans="1:31" x14ac:dyDescent="0.25">
      <c r="A1" s="1" t="s">
        <v>0</v>
      </c>
    </row>
    <row r="3" spans="1:31" ht="28.5" customHeight="1" x14ac:dyDescent="0.25">
      <c r="B3" s="97" t="s">
        <v>343</v>
      </c>
      <c r="C3" s="90" t="s">
        <v>344</v>
      </c>
      <c r="D3" s="91"/>
      <c r="E3" s="91"/>
      <c r="F3" s="91"/>
      <c r="G3" s="91"/>
      <c r="H3" s="91"/>
      <c r="I3" s="91"/>
      <c r="J3" s="93" t="s">
        <v>345</v>
      </c>
      <c r="K3" s="94"/>
      <c r="M3" s="97" t="s">
        <v>343</v>
      </c>
      <c r="N3" s="90" t="s">
        <v>344</v>
      </c>
      <c r="O3" s="91"/>
      <c r="P3" s="91"/>
      <c r="Q3" s="91"/>
      <c r="R3" s="91"/>
      <c r="S3" s="91"/>
      <c r="T3" s="91"/>
      <c r="U3" s="93" t="s">
        <v>345</v>
      </c>
      <c r="V3" s="94"/>
    </row>
    <row r="4" spans="1:31" x14ac:dyDescent="0.25">
      <c r="B4" s="98"/>
      <c r="C4" s="50" t="s">
        <v>346</v>
      </c>
      <c r="D4" s="90" t="s">
        <v>347</v>
      </c>
      <c r="E4" s="50" t="s">
        <v>348</v>
      </c>
      <c r="F4" s="51" t="s">
        <v>349</v>
      </c>
      <c r="G4" s="90" t="s">
        <v>350</v>
      </c>
      <c r="H4" s="90" t="s">
        <v>351</v>
      </c>
      <c r="I4" s="90" t="s">
        <v>352</v>
      </c>
      <c r="J4" s="95"/>
      <c r="K4" s="96"/>
      <c r="M4" s="98"/>
      <c r="N4" s="50" t="s">
        <v>346</v>
      </c>
      <c r="O4" s="90" t="s">
        <v>347</v>
      </c>
      <c r="P4" s="50" t="s">
        <v>348</v>
      </c>
      <c r="Q4" s="51" t="s">
        <v>349</v>
      </c>
      <c r="R4" s="90" t="s">
        <v>350</v>
      </c>
      <c r="S4" s="90" t="s">
        <v>351</v>
      </c>
      <c r="T4" s="90" t="s">
        <v>352</v>
      </c>
      <c r="U4" s="95"/>
      <c r="V4" s="96"/>
      <c r="W4" s="98"/>
      <c r="X4" s="50" t="s">
        <v>346</v>
      </c>
      <c r="Y4" s="90" t="s">
        <v>347</v>
      </c>
      <c r="Z4" s="50" t="s">
        <v>348</v>
      </c>
      <c r="AA4" s="51" t="s">
        <v>349</v>
      </c>
      <c r="AB4" s="90" t="s">
        <v>350</v>
      </c>
      <c r="AC4" s="90" t="s">
        <v>351</v>
      </c>
      <c r="AD4" s="90" t="s">
        <v>352</v>
      </c>
      <c r="AE4" s="95"/>
    </row>
    <row r="5" spans="1:31" x14ac:dyDescent="0.25">
      <c r="B5" s="52" t="s">
        <v>353</v>
      </c>
      <c r="C5" s="53">
        <v>845</v>
      </c>
      <c r="D5" s="88"/>
      <c r="E5" s="54"/>
      <c r="F5" s="54"/>
      <c r="G5" s="88"/>
      <c r="H5" s="88"/>
      <c r="I5" s="88"/>
      <c r="J5" s="99">
        <v>845</v>
      </c>
      <c r="K5" s="100"/>
      <c r="M5" s="52" t="s">
        <v>353</v>
      </c>
      <c r="N5" s="78">
        <v>1143</v>
      </c>
      <c r="O5" s="54"/>
      <c r="P5" s="54"/>
      <c r="Q5" s="88"/>
      <c r="R5" s="54"/>
      <c r="S5" s="88"/>
      <c r="T5" s="54"/>
      <c r="U5" s="78">
        <v>1143</v>
      </c>
      <c r="V5" s="79"/>
      <c r="W5" s="52" t="s">
        <v>353</v>
      </c>
      <c r="X5" s="78">
        <f>C5+N5</f>
        <v>1988</v>
      </c>
      <c r="Y5" s="78">
        <f t="shared" ref="Y5:AE6" si="0">D5+O5</f>
        <v>0</v>
      </c>
      <c r="Z5" s="78">
        <f t="shared" si="0"/>
        <v>0</v>
      </c>
      <c r="AA5" s="78">
        <f t="shared" si="0"/>
        <v>0</v>
      </c>
      <c r="AB5" s="78">
        <f t="shared" si="0"/>
        <v>0</v>
      </c>
      <c r="AC5" s="78">
        <f t="shared" si="0"/>
        <v>0</v>
      </c>
      <c r="AD5" s="78">
        <f t="shared" si="0"/>
        <v>0</v>
      </c>
      <c r="AE5" s="78">
        <f t="shared" si="0"/>
        <v>1988</v>
      </c>
    </row>
    <row r="6" spans="1:31" x14ac:dyDescent="0.25">
      <c r="B6" s="55" t="s">
        <v>354</v>
      </c>
      <c r="C6" s="56">
        <v>8005431</v>
      </c>
      <c r="D6" s="86"/>
      <c r="E6" s="57"/>
      <c r="F6" s="57"/>
      <c r="G6" s="86"/>
      <c r="H6" s="86"/>
      <c r="I6" s="86"/>
      <c r="J6" s="80">
        <v>8005431</v>
      </c>
      <c r="K6" s="81"/>
      <c r="M6" s="55" t="s">
        <v>354</v>
      </c>
      <c r="N6" s="80">
        <v>9721099</v>
      </c>
      <c r="O6" s="57"/>
      <c r="P6" s="57"/>
      <c r="Q6" s="86"/>
      <c r="R6" s="57"/>
      <c r="S6" s="86"/>
      <c r="T6" s="57"/>
      <c r="U6" s="80">
        <v>9721099</v>
      </c>
      <c r="V6" s="81"/>
      <c r="W6" s="55" t="s">
        <v>354</v>
      </c>
      <c r="X6" s="80">
        <f>C6+N6</f>
        <v>17726530</v>
      </c>
      <c r="Y6" s="80">
        <f t="shared" si="0"/>
        <v>0</v>
      </c>
      <c r="Z6" s="80">
        <f t="shared" si="0"/>
        <v>0</v>
      </c>
      <c r="AA6" s="80">
        <f t="shared" si="0"/>
        <v>0</v>
      </c>
      <c r="AB6" s="80">
        <f t="shared" si="0"/>
        <v>0</v>
      </c>
      <c r="AC6" s="80">
        <f t="shared" si="0"/>
        <v>0</v>
      </c>
      <c r="AD6" s="80">
        <f t="shared" si="0"/>
        <v>0</v>
      </c>
      <c r="AE6" s="80">
        <f t="shared" si="0"/>
        <v>17726530</v>
      </c>
    </row>
    <row r="7" spans="1:31" x14ac:dyDescent="0.25">
      <c r="B7" s="55" t="s">
        <v>355</v>
      </c>
      <c r="C7" s="56">
        <v>9474</v>
      </c>
      <c r="D7" s="86"/>
      <c r="E7" s="57"/>
      <c r="F7" s="57"/>
      <c r="G7" s="86"/>
      <c r="H7" s="86"/>
      <c r="I7" s="86"/>
      <c r="J7" s="80">
        <v>9474</v>
      </c>
      <c r="K7" s="81"/>
      <c r="M7" s="55" t="s">
        <v>355</v>
      </c>
      <c r="N7" s="80">
        <v>8505</v>
      </c>
      <c r="O7" s="57"/>
      <c r="P7" s="57"/>
      <c r="Q7" s="86"/>
      <c r="R7" s="57"/>
      <c r="S7" s="86"/>
      <c r="T7" s="57"/>
      <c r="U7" s="80">
        <v>8505</v>
      </c>
      <c r="V7" s="81"/>
      <c r="W7" s="55" t="s">
        <v>355</v>
      </c>
      <c r="X7" s="80">
        <f>IF(X5=0, "", X6/X5)</f>
        <v>8916.7655935613675</v>
      </c>
      <c r="Y7" s="80" t="str">
        <f t="shared" ref="Y7:AE7" si="1">IF(Y5=0, "", Y6/Y5)</f>
        <v/>
      </c>
      <c r="Z7" s="80" t="str">
        <f t="shared" si="1"/>
        <v/>
      </c>
      <c r="AA7" s="80" t="str">
        <f t="shared" si="1"/>
        <v/>
      </c>
      <c r="AB7" s="80" t="str">
        <f t="shared" si="1"/>
        <v/>
      </c>
      <c r="AC7" s="80" t="str">
        <f t="shared" si="1"/>
        <v/>
      </c>
      <c r="AD7" s="80" t="str">
        <f t="shared" si="1"/>
        <v/>
      </c>
      <c r="AE7" s="80">
        <f t="shared" si="1"/>
        <v>8916.7655935613675</v>
      </c>
    </row>
    <row r="8" spans="1:31" x14ac:dyDescent="0.25">
      <c r="B8" s="55" t="s">
        <v>356</v>
      </c>
      <c r="C8" s="58">
        <v>9718</v>
      </c>
      <c r="D8" s="82">
        <v>14</v>
      </c>
      <c r="E8" s="57"/>
      <c r="F8" s="57"/>
      <c r="G8" s="86"/>
      <c r="H8" s="86"/>
      <c r="I8" s="86"/>
      <c r="J8" s="84">
        <v>9732</v>
      </c>
      <c r="K8" s="85"/>
      <c r="M8" s="55" t="s">
        <v>356</v>
      </c>
      <c r="N8" s="84">
        <v>12096</v>
      </c>
      <c r="O8" s="59">
        <v>21</v>
      </c>
      <c r="P8" s="57"/>
      <c r="Q8" s="86"/>
      <c r="R8" s="57"/>
      <c r="S8" s="86"/>
      <c r="T8" s="57"/>
      <c r="U8" s="84">
        <v>12117</v>
      </c>
      <c r="V8" s="85"/>
      <c r="W8" s="55" t="s">
        <v>356</v>
      </c>
      <c r="X8" s="78">
        <f>C8+N8</f>
        <v>21814</v>
      </c>
      <c r="Y8" s="78">
        <f t="shared" ref="Y8:Y9" si="2">D8+O8</f>
        <v>35</v>
      </c>
      <c r="Z8" s="78">
        <f t="shared" ref="Z8:Z9" si="3">E8+P8</f>
        <v>0</v>
      </c>
      <c r="AA8" s="78">
        <f t="shared" ref="AA8:AA9" si="4">F8+Q8</f>
        <v>0</v>
      </c>
      <c r="AB8" s="78">
        <f t="shared" ref="AB8:AB9" si="5">G8+R8</f>
        <v>0</v>
      </c>
      <c r="AC8" s="78">
        <f t="shared" ref="AC8:AC9" si="6">H8+S8</f>
        <v>0</v>
      </c>
      <c r="AD8" s="78">
        <f t="shared" ref="AD8:AE9" si="7">I8+T8</f>
        <v>0</v>
      </c>
      <c r="AE8" s="78">
        <f t="shared" si="7"/>
        <v>21849</v>
      </c>
    </row>
    <row r="9" spans="1:31" x14ac:dyDescent="0.25">
      <c r="B9" s="55" t="s">
        <v>354</v>
      </c>
      <c r="C9" s="56">
        <v>120443174</v>
      </c>
      <c r="D9" s="80">
        <v>356022</v>
      </c>
      <c r="E9" s="57"/>
      <c r="F9" s="57"/>
      <c r="G9" s="86"/>
      <c r="H9" s="86"/>
      <c r="I9" s="86"/>
      <c r="J9" s="80">
        <v>120799196</v>
      </c>
      <c r="K9" s="81"/>
      <c r="M9" s="55" t="s">
        <v>354</v>
      </c>
      <c r="N9" s="80">
        <v>145829069</v>
      </c>
      <c r="O9" s="56">
        <v>554272</v>
      </c>
      <c r="P9" s="57"/>
      <c r="Q9" s="86"/>
      <c r="R9" s="57"/>
      <c r="S9" s="86"/>
      <c r="T9" s="57"/>
      <c r="U9" s="80">
        <v>146383341</v>
      </c>
      <c r="V9" s="81"/>
      <c r="W9" s="55" t="s">
        <v>354</v>
      </c>
      <c r="X9" s="80">
        <f>C9+N9</f>
        <v>266272243</v>
      </c>
      <c r="Y9" s="80">
        <f t="shared" si="2"/>
        <v>910294</v>
      </c>
      <c r="Z9" s="80">
        <f t="shared" si="3"/>
        <v>0</v>
      </c>
      <c r="AA9" s="80">
        <f t="shared" si="4"/>
        <v>0</v>
      </c>
      <c r="AB9" s="80">
        <f t="shared" si="5"/>
        <v>0</v>
      </c>
      <c r="AC9" s="80">
        <f t="shared" si="6"/>
        <v>0</v>
      </c>
      <c r="AD9" s="80">
        <f t="shared" si="7"/>
        <v>0</v>
      </c>
      <c r="AE9" s="80">
        <f t="shared" si="7"/>
        <v>267182537</v>
      </c>
    </row>
    <row r="10" spans="1:31" x14ac:dyDescent="0.25">
      <c r="B10" s="55" t="s">
        <v>355</v>
      </c>
      <c r="C10" s="56">
        <v>12394</v>
      </c>
      <c r="D10" s="80">
        <v>25430</v>
      </c>
      <c r="E10" s="57"/>
      <c r="F10" s="57"/>
      <c r="G10" s="86"/>
      <c r="H10" s="86"/>
      <c r="I10" s="86"/>
      <c r="J10" s="80">
        <v>12413</v>
      </c>
      <c r="K10" s="81"/>
      <c r="M10" s="55" t="s">
        <v>355</v>
      </c>
      <c r="N10" s="80">
        <v>12056</v>
      </c>
      <c r="O10" s="56">
        <v>26394</v>
      </c>
      <c r="P10" s="57"/>
      <c r="Q10" s="86"/>
      <c r="R10" s="57"/>
      <c r="S10" s="86"/>
      <c r="T10" s="57"/>
      <c r="U10" s="80">
        <v>12081</v>
      </c>
      <c r="V10" s="81"/>
      <c r="W10" s="55" t="s">
        <v>355</v>
      </c>
      <c r="X10" s="80">
        <f>IF(X8=0, "", X9/X8)</f>
        <v>12206.484046942331</v>
      </c>
      <c r="Y10" s="80">
        <f t="shared" ref="Y10" si="8">IF(Y8=0, "", Y9/Y8)</f>
        <v>26008.400000000001</v>
      </c>
      <c r="Z10" s="80" t="str">
        <f t="shared" ref="Z10" si="9">IF(Z8=0, "", Z9/Z8)</f>
        <v/>
      </c>
      <c r="AA10" s="80" t="str">
        <f t="shared" ref="AA10" si="10">IF(AA8=0, "", AA9/AA8)</f>
        <v/>
      </c>
      <c r="AB10" s="80" t="str">
        <f t="shared" ref="AB10" si="11">IF(AB8=0, "", AB9/AB8)</f>
        <v/>
      </c>
      <c r="AC10" s="80" t="str">
        <f t="shared" ref="AC10" si="12">IF(AC8=0, "", AC9/AC8)</f>
        <v/>
      </c>
      <c r="AD10" s="80" t="str">
        <f t="shared" ref="AD10:AE10" si="13">IF(AD8=0, "", AD9/AD8)</f>
        <v/>
      </c>
      <c r="AE10" s="80">
        <f t="shared" si="13"/>
        <v>12228.593391001876</v>
      </c>
    </row>
    <row r="11" spans="1:31" x14ac:dyDescent="0.25">
      <c r="B11" s="55" t="s">
        <v>357</v>
      </c>
      <c r="C11" s="58">
        <v>5362</v>
      </c>
      <c r="D11" s="82">
        <v>673</v>
      </c>
      <c r="E11" s="59">
        <v>13</v>
      </c>
      <c r="F11" s="57"/>
      <c r="G11" s="86"/>
      <c r="H11" s="86"/>
      <c r="I11" s="86"/>
      <c r="J11" s="84">
        <v>6048</v>
      </c>
      <c r="K11" s="85"/>
      <c r="M11" s="55" t="s">
        <v>357</v>
      </c>
      <c r="N11" s="84">
        <v>6104</v>
      </c>
      <c r="O11" s="59">
        <v>829</v>
      </c>
      <c r="P11" s="59">
        <v>13</v>
      </c>
      <c r="Q11" s="86"/>
      <c r="R11" s="57"/>
      <c r="S11" s="86"/>
      <c r="T11" s="57"/>
      <c r="U11" s="84">
        <v>6946</v>
      </c>
      <c r="V11" s="85"/>
      <c r="W11" s="55" t="s">
        <v>357</v>
      </c>
      <c r="X11" s="78">
        <f t="shared" ref="X11:X12" si="14">C11+N11</f>
        <v>11466</v>
      </c>
      <c r="Y11" s="78">
        <f t="shared" ref="Y11:Y12" si="15">D11+O11</f>
        <v>1502</v>
      </c>
      <c r="Z11" s="78">
        <f t="shared" ref="Z11:Z12" si="16">E11+P11</f>
        <v>26</v>
      </c>
      <c r="AA11" s="78">
        <f t="shared" ref="AA11:AA12" si="17">F11+Q11</f>
        <v>0</v>
      </c>
      <c r="AB11" s="78">
        <f t="shared" ref="AB11:AB12" si="18">G11+R11</f>
        <v>0</v>
      </c>
      <c r="AC11" s="78">
        <f t="shared" ref="AC11:AC12" si="19">H11+S11</f>
        <v>0</v>
      </c>
      <c r="AD11" s="78">
        <f t="shared" ref="AD11:AE12" si="20">I11+T11</f>
        <v>0</v>
      </c>
      <c r="AE11" s="78">
        <f t="shared" si="20"/>
        <v>12994</v>
      </c>
    </row>
    <row r="12" spans="1:31" x14ac:dyDescent="0.25">
      <c r="B12" s="55" t="s">
        <v>354</v>
      </c>
      <c r="C12" s="56">
        <v>145669600</v>
      </c>
      <c r="D12" s="80">
        <v>29012208</v>
      </c>
      <c r="E12" s="56">
        <v>572398</v>
      </c>
      <c r="F12" s="57"/>
      <c r="G12" s="86"/>
      <c r="H12" s="86"/>
      <c r="I12" s="86"/>
      <c r="J12" s="80">
        <v>175254206</v>
      </c>
      <c r="K12" s="81"/>
      <c r="M12" s="55" t="s">
        <v>354</v>
      </c>
      <c r="N12" s="80">
        <v>184320852</v>
      </c>
      <c r="O12" s="56">
        <v>37378050</v>
      </c>
      <c r="P12" s="56">
        <v>533298</v>
      </c>
      <c r="Q12" s="86"/>
      <c r="R12" s="57"/>
      <c r="S12" s="86"/>
      <c r="T12" s="57"/>
      <c r="U12" s="80">
        <v>222232200</v>
      </c>
      <c r="V12" s="81"/>
      <c r="W12" s="55" t="s">
        <v>354</v>
      </c>
      <c r="X12" s="80">
        <f t="shared" si="14"/>
        <v>329990452</v>
      </c>
      <c r="Y12" s="80">
        <f t="shared" si="15"/>
        <v>66390258</v>
      </c>
      <c r="Z12" s="80">
        <f t="shared" si="16"/>
        <v>1105696</v>
      </c>
      <c r="AA12" s="80">
        <f t="shared" si="17"/>
        <v>0</v>
      </c>
      <c r="AB12" s="80">
        <f t="shared" si="18"/>
        <v>0</v>
      </c>
      <c r="AC12" s="80">
        <f t="shared" si="19"/>
        <v>0</v>
      </c>
      <c r="AD12" s="80">
        <f t="shared" si="20"/>
        <v>0</v>
      </c>
      <c r="AE12" s="80">
        <f t="shared" si="20"/>
        <v>397486406</v>
      </c>
    </row>
    <row r="13" spans="1:31" x14ac:dyDescent="0.25">
      <c r="B13" s="55" t="s">
        <v>355</v>
      </c>
      <c r="C13" s="56">
        <v>27167</v>
      </c>
      <c r="D13" s="80">
        <v>43109</v>
      </c>
      <c r="E13" s="56">
        <v>44031</v>
      </c>
      <c r="F13" s="57"/>
      <c r="G13" s="86"/>
      <c r="H13" s="86"/>
      <c r="I13" s="86"/>
      <c r="J13" s="80">
        <v>28977</v>
      </c>
      <c r="K13" s="81"/>
      <c r="M13" s="55" t="s">
        <v>355</v>
      </c>
      <c r="N13" s="80">
        <v>30197</v>
      </c>
      <c r="O13" s="56">
        <v>45088</v>
      </c>
      <c r="P13" s="56">
        <v>41023</v>
      </c>
      <c r="Q13" s="86"/>
      <c r="R13" s="57"/>
      <c r="S13" s="86"/>
      <c r="T13" s="57"/>
      <c r="U13" s="80">
        <v>31994</v>
      </c>
      <c r="V13" s="81"/>
      <c r="W13" s="55" t="s">
        <v>355</v>
      </c>
      <c r="X13" s="80">
        <f t="shared" ref="X13" si="21">IF(X11=0, "", X12/X11)</f>
        <v>28779.91034362463</v>
      </c>
      <c r="Y13" s="80">
        <f t="shared" ref="Y13" si="22">IF(Y11=0, "", Y12/Y11)</f>
        <v>44201.237017310254</v>
      </c>
      <c r="Z13" s="80">
        <f t="shared" ref="Z13" si="23">IF(Z11=0, "", Z12/Z11)</f>
        <v>42526.769230769234</v>
      </c>
      <c r="AA13" s="80" t="str">
        <f t="shared" ref="AA13" si="24">IF(AA11=0, "", AA12/AA11)</f>
        <v/>
      </c>
      <c r="AB13" s="80" t="str">
        <f t="shared" ref="AB13" si="25">IF(AB11=0, "", AB12/AB11)</f>
        <v/>
      </c>
      <c r="AC13" s="80" t="str">
        <f t="shared" ref="AC13" si="26">IF(AC11=0, "", AC12/AC11)</f>
        <v/>
      </c>
      <c r="AD13" s="80" t="str">
        <f t="shared" ref="AD13:AE13" si="27">IF(AD11=0, "", AD12/AD11)</f>
        <v/>
      </c>
      <c r="AE13" s="80">
        <f t="shared" si="27"/>
        <v>30589.9958442358</v>
      </c>
    </row>
    <row r="14" spans="1:31" x14ac:dyDescent="0.25">
      <c r="B14" s="55" t="s">
        <v>358</v>
      </c>
      <c r="C14" s="58">
        <v>3163</v>
      </c>
      <c r="D14" s="84">
        <v>1570</v>
      </c>
      <c r="E14" s="59">
        <v>523</v>
      </c>
      <c r="F14" s="59">
        <v>23</v>
      </c>
      <c r="G14" s="86"/>
      <c r="H14" s="86"/>
      <c r="I14" s="86"/>
      <c r="J14" s="84">
        <v>5279</v>
      </c>
      <c r="K14" s="85"/>
      <c r="M14" s="55" t="s">
        <v>358</v>
      </c>
      <c r="N14" s="84">
        <v>4349</v>
      </c>
      <c r="O14" s="58">
        <v>1847</v>
      </c>
      <c r="P14" s="59">
        <v>618</v>
      </c>
      <c r="Q14" s="82">
        <v>20</v>
      </c>
      <c r="R14" s="57"/>
      <c r="S14" s="86"/>
      <c r="T14" s="57"/>
      <c r="U14" s="84">
        <v>6834</v>
      </c>
      <c r="V14" s="85"/>
      <c r="W14" s="55" t="s">
        <v>358</v>
      </c>
      <c r="X14" s="78">
        <f t="shared" ref="X14:X15" si="28">C14+N14</f>
        <v>7512</v>
      </c>
      <c r="Y14" s="78">
        <f t="shared" ref="Y14:Y15" si="29">D14+O14</f>
        <v>3417</v>
      </c>
      <c r="Z14" s="78">
        <f t="shared" ref="Z14:Z15" si="30">E14+P14</f>
        <v>1141</v>
      </c>
      <c r="AA14" s="78">
        <f t="shared" ref="AA14:AA15" si="31">F14+Q14</f>
        <v>43</v>
      </c>
      <c r="AB14" s="78">
        <f t="shared" ref="AB14:AB15" si="32">G14+R14</f>
        <v>0</v>
      </c>
      <c r="AC14" s="78">
        <f t="shared" ref="AC14:AC15" si="33">H14+S14</f>
        <v>0</v>
      </c>
      <c r="AD14" s="78">
        <f t="shared" ref="AD14:AE15" si="34">I14+T14</f>
        <v>0</v>
      </c>
      <c r="AE14" s="78">
        <f t="shared" si="34"/>
        <v>12113</v>
      </c>
    </row>
    <row r="15" spans="1:31" x14ac:dyDescent="0.25">
      <c r="B15" s="55" t="s">
        <v>354</v>
      </c>
      <c r="C15" s="56">
        <v>108302086</v>
      </c>
      <c r="D15" s="80">
        <v>77343452</v>
      </c>
      <c r="E15" s="56">
        <v>27573895</v>
      </c>
      <c r="F15" s="56">
        <v>1315544</v>
      </c>
      <c r="G15" s="86"/>
      <c r="H15" s="86"/>
      <c r="I15" s="86"/>
      <c r="J15" s="80">
        <v>214534977</v>
      </c>
      <c r="K15" s="81"/>
      <c r="M15" s="55" t="s">
        <v>354</v>
      </c>
      <c r="N15" s="80">
        <v>139359043</v>
      </c>
      <c r="O15" s="56">
        <v>91143165</v>
      </c>
      <c r="P15" s="56">
        <v>33187375</v>
      </c>
      <c r="Q15" s="80">
        <v>887700</v>
      </c>
      <c r="R15" s="57"/>
      <c r="S15" s="86"/>
      <c r="T15" s="57"/>
      <c r="U15" s="80">
        <v>264577283</v>
      </c>
      <c r="V15" s="81"/>
      <c r="W15" s="55" t="s">
        <v>354</v>
      </c>
      <c r="X15" s="80">
        <f t="shared" si="28"/>
        <v>247661129</v>
      </c>
      <c r="Y15" s="80">
        <f t="shared" si="29"/>
        <v>168486617</v>
      </c>
      <c r="Z15" s="80">
        <f t="shared" si="30"/>
        <v>60761270</v>
      </c>
      <c r="AA15" s="80">
        <f t="shared" si="31"/>
        <v>2203244</v>
      </c>
      <c r="AB15" s="80">
        <f t="shared" si="32"/>
        <v>0</v>
      </c>
      <c r="AC15" s="80">
        <f t="shared" si="33"/>
        <v>0</v>
      </c>
      <c r="AD15" s="80">
        <f t="shared" si="34"/>
        <v>0</v>
      </c>
      <c r="AE15" s="80">
        <f t="shared" si="34"/>
        <v>479112260</v>
      </c>
    </row>
    <row r="16" spans="1:31" x14ac:dyDescent="0.25">
      <c r="B16" s="55" t="s">
        <v>355</v>
      </c>
      <c r="C16" s="56">
        <v>34240</v>
      </c>
      <c r="D16" s="80">
        <v>49263</v>
      </c>
      <c r="E16" s="56">
        <v>52723</v>
      </c>
      <c r="F16" s="56">
        <v>57198</v>
      </c>
      <c r="G16" s="86"/>
      <c r="H16" s="86"/>
      <c r="I16" s="86"/>
      <c r="J16" s="80">
        <v>40639</v>
      </c>
      <c r="K16" s="81"/>
      <c r="M16" s="55" t="s">
        <v>355</v>
      </c>
      <c r="N16" s="80">
        <v>32044</v>
      </c>
      <c r="O16" s="56">
        <v>49347</v>
      </c>
      <c r="P16" s="56">
        <v>53701</v>
      </c>
      <c r="Q16" s="80">
        <v>44385</v>
      </c>
      <c r="R16" s="57"/>
      <c r="S16" s="86"/>
      <c r="T16" s="57"/>
      <c r="U16" s="80">
        <v>38715</v>
      </c>
      <c r="V16" s="81"/>
      <c r="W16" s="55" t="s">
        <v>355</v>
      </c>
      <c r="X16" s="80">
        <f t="shared" ref="X16" si="35">IF(X14=0, "", X15/X14)</f>
        <v>32968.733892438766</v>
      </c>
      <c r="Y16" s="80">
        <f t="shared" ref="Y16" si="36">IF(Y14=0, "", Y15/Y14)</f>
        <v>49308.345624817091</v>
      </c>
      <c r="Z16" s="80">
        <f t="shared" ref="Z16" si="37">IF(Z14=0, "", Z15/Z14)</f>
        <v>53252.646801051706</v>
      </c>
      <c r="AA16" s="80">
        <f t="shared" ref="AA16" si="38">IF(AA14=0, "", AA15/AA14)</f>
        <v>51238.232558139534</v>
      </c>
      <c r="AB16" s="80" t="str">
        <f t="shared" ref="AB16" si="39">IF(AB14=0, "", AB15/AB14)</f>
        <v/>
      </c>
      <c r="AC16" s="80" t="str">
        <f t="shared" ref="AC16" si="40">IF(AC14=0, "", AC15/AC14)</f>
        <v/>
      </c>
      <c r="AD16" s="80" t="str">
        <f t="shared" ref="AD16:AE16" si="41">IF(AD14=0, "", AD15/AD14)</f>
        <v/>
      </c>
      <c r="AE16" s="80">
        <f t="shared" si="41"/>
        <v>39553.55898621316</v>
      </c>
    </row>
    <row r="17" spans="2:31" x14ac:dyDescent="0.25">
      <c r="B17" s="55" t="s">
        <v>359</v>
      </c>
      <c r="C17" s="58">
        <v>1940</v>
      </c>
      <c r="D17" s="84">
        <v>1218</v>
      </c>
      <c r="E17" s="58">
        <v>1106</v>
      </c>
      <c r="F17" s="59">
        <v>496</v>
      </c>
      <c r="G17" s="82">
        <v>3</v>
      </c>
      <c r="H17" s="86"/>
      <c r="I17" s="86"/>
      <c r="J17" s="84">
        <v>4763</v>
      </c>
      <c r="K17" s="85"/>
      <c r="M17" s="55" t="s">
        <v>359</v>
      </c>
      <c r="N17" s="84">
        <v>2375</v>
      </c>
      <c r="O17" s="58">
        <v>1451</v>
      </c>
      <c r="P17" s="58">
        <v>1395</v>
      </c>
      <c r="Q17" s="82">
        <v>518</v>
      </c>
      <c r="R17" s="59">
        <v>16</v>
      </c>
      <c r="S17" s="86"/>
      <c r="T17" s="57"/>
      <c r="U17" s="84">
        <v>5755</v>
      </c>
      <c r="V17" s="85"/>
      <c r="W17" s="55" t="s">
        <v>359</v>
      </c>
      <c r="X17" s="78">
        <f t="shared" ref="X17:X18" si="42">C17+N17</f>
        <v>4315</v>
      </c>
      <c r="Y17" s="78">
        <f t="shared" ref="Y17:Y18" si="43">D17+O17</f>
        <v>2669</v>
      </c>
      <c r="Z17" s="78">
        <f t="shared" ref="Z17:Z18" si="44">E17+P17</f>
        <v>2501</v>
      </c>
      <c r="AA17" s="78">
        <f t="shared" ref="AA17:AA18" si="45">F17+Q17</f>
        <v>1014</v>
      </c>
      <c r="AB17" s="78">
        <f t="shared" ref="AB17:AB18" si="46">G17+R17</f>
        <v>19</v>
      </c>
      <c r="AC17" s="78">
        <f t="shared" ref="AC17:AC18" si="47">H17+S17</f>
        <v>0</v>
      </c>
      <c r="AD17" s="78">
        <f t="shared" ref="AD17:AE18" si="48">I17+T17</f>
        <v>0</v>
      </c>
      <c r="AE17" s="78">
        <f t="shared" si="48"/>
        <v>10518</v>
      </c>
    </row>
    <row r="18" spans="2:31" x14ac:dyDescent="0.25">
      <c r="B18" s="55" t="s">
        <v>354</v>
      </c>
      <c r="C18" s="56">
        <v>73279565</v>
      </c>
      <c r="D18" s="80">
        <v>64624219</v>
      </c>
      <c r="E18" s="56">
        <v>64560638</v>
      </c>
      <c r="F18" s="56">
        <v>29217067</v>
      </c>
      <c r="G18" s="80">
        <v>152470</v>
      </c>
      <c r="H18" s="86"/>
      <c r="I18" s="86"/>
      <c r="J18" s="80">
        <v>231833959</v>
      </c>
      <c r="K18" s="81"/>
      <c r="M18" s="55" t="s">
        <v>354</v>
      </c>
      <c r="N18" s="80">
        <v>90447596</v>
      </c>
      <c r="O18" s="56">
        <v>74743886</v>
      </c>
      <c r="P18" s="56">
        <v>80431298</v>
      </c>
      <c r="Q18" s="80">
        <v>29355286</v>
      </c>
      <c r="R18" s="56">
        <v>1017659</v>
      </c>
      <c r="S18" s="86"/>
      <c r="T18" s="57"/>
      <c r="U18" s="80">
        <v>275995725</v>
      </c>
      <c r="V18" s="81"/>
      <c r="W18" s="55" t="s">
        <v>354</v>
      </c>
      <c r="X18" s="80">
        <f t="shared" si="42"/>
        <v>163727161</v>
      </c>
      <c r="Y18" s="80">
        <f t="shared" si="43"/>
        <v>139368105</v>
      </c>
      <c r="Z18" s="80">
        <f t="shared" si="44"/>
        <v>144991936</v>
      </c>
      <c r="AA18" s="80">
        <f t="shared" si="45"/>
        <v>58572353</v>
      </c>
      <c r="AB18" s="80">
        <f t="shared" si="46"/>
        <v>1170129</v>
      </c>
      <c r="AC18" s="80">
        <f t="shared" si="47"/>
        <v>0</v>
      </c>
      <c r="AD18" s="80">
        <f t="shared" si="48"/>
        <v>0</v>
      </c>
      <c r="AE18" s="80">
        <f t="shared" si="48"/>
        <v>507829684</v>
      </c>
    </row>
    <row r="19" spans="2:31" x14ac:dyDescent="0.25">
      <c r="B19" s="55" t="s">
        <v>355</v>
      </c>
      <c r="C19" s="56">
        <v>37773</v>
      </c>
      <c r="D19" s="80">
        <v>53058</v>
      </c>
      <c r="E19" s="56">
        <v>58373</v>
      </c>
      <c r="F19" s="56">
        <v>58905</v>
      </c>
      <c r="G19" s="80">
        <v>50823</v>
      </c>
      <c r="H19" s="86"/>
      <c r="I19" s="86"/>
      <c r="J19" s="80">
        <v>48674</v>
      </c>
      <c r="K19" s="81"/>
      <c r="M19" s="55" t="s">
        <v>355</v>
      </c>
      <c r="N19" s="80">
        <v>38083</v>
      </c>
      <c r="O19" s="56">
        <v>51512</v>
      </c>
      <c r="P19" s="56">
        <v>57657</v>
      </c>
      <c r="Q19" s="80">
        <v>56670</v>
      </c>
      <c r="R19" s="56">
        <v>63604</v>
      </c>
      <c r="S19" s="86"/>
      <c r="T19" s="57"/>
      <c r="U19" s="80">
        <v>47958</v>
      </c>
      <c r="V19" s="81"/>
      <c r="W19" s="55" t="s">
        <v>355</v>
      </c>
      <c r="X19" s="80">
        <f t="shared" ref="X19" si="49">IF(X17=0, "", X18/X17)</f>
        <v>37943.722132097333</v>
      </c>
      <c r="Y19" s="80">
        <f t="shared" ref="Y19" si="50">IF(Y17=0, "", Y18/Y17)</f>
        <v>52217.349194454851</v>
      </c>
      <c r="Z19" s="80">
        <f t="shared" ref="Z19" si="51">IF(Z17=0, "", Z18/Z17)</f>
        <v>57973.584966013594</v>
      </c>
      <c r="AA19" s="80">
        <f t="shared" ref="AA19" si="52">IF(AA17=0, "", AA18/AA17)</f>
        <v>57763.661735700196</v>
      </c>
      <c r="AB19" s="80">
        <f t="shared" ref="AB19" si="53">IF(AB17=0, "", AB18/AB17)</f>
        <v>61585.73684210526</v>
      </c>
      <c r="AC19" s="80" t="str">
        <f t="shared" ref="AC19" si="54">IF(AC17=0, "", AC18/AC17)</f>
        <v/>
      </c>
      <c r="AD19" s="80" t="str">
        <f t="shared" ref="AD19:AE19" si="55">IF(AD17=0, "", AD18/AD17)</f>
        <v/>
      </c>
      <c r="AE19" s="80">
        <f t="shared" si="55"/>
        <v>48281.962730557141</v>
      </c>
    </row>
    <row r="20" spans="2:31" x14ac:dyDescent="0.25">
      <c r="B20" s="55" t="s">
        <v>360</v>
      </c>
      <c r="C20" s="58">
        <v>1407</v>
      </c>
      <c r="D20" s="82">
        <v>923</v>
      </c>
      <c r="E20" s="59">
        <v>908</v>
      </c>
      <c r="F20" s="58">
        <v>1192</v>
      </c>
      <c r="G20" s="82">
        <v>367</v>
      </c>
      <c r="H20" s="82">
        <v>7</v>
      </c>
      <c r="I20" s="86"/>
      <c r="J20" s="84">
        <v>4804</v>
      </c>
      <c r="K20" s="85"/>
      <c r="M20" s="55" t="s">
        <v>360</v>
      </c>
      <c r="N20" s="84">
        <v>1866</v>
      </c>
      <c r="O20" s="58">
        <v>1146</v>
      </c>
      <c r="P20" s="58">
        <v>1059</v>
      </c>
      <c r="Q20" s="84">
        <v>1161</v>
      </c>
      <c r="R20" s="59">
        <v>369</v>
      </c>
      <c r="S20" s="82">
        <v>14</v>
      </c>
      <c r="T20" s="57"/>
      <c r="U20" s="84">
        <v>5615</v>
      </c>
      <c r="V20" s="85"/>
      <c r="W20" s="55" t="s">
        <v>360</v>
      </c>
      <c r="X20" s="78">
        <f t="shared" ref="X20:X21" si="56">C20+N20</f>
        <v>3273</v>
      </c>
      <c r="Y20" s="78">
        <f t="shared" ref="Y20:Y21" si="57">D20+O20</f>
        <v>2069</v>
      </c>
      <c r="Z20" s="78">
        <f t="shared" ref="Z20:Z21" si="58">E20+P20</f>
        <v>1967</v>
      </c>
      <c r="AA20" s="78">
        <f t="shared" ref="AA20:AA21" si="59">F20+Q20</f>
        <v>2353</v>
      </c>
      <c r="AB20" s="78">
        <f t="shared" ref="AB20:AB21" si="60">G20+R20</f>
        <v>736</v>
      </c>
      <c r="AC20" s="78">
        <f t="shared" ref="AC20:AC21" si="61">H20+S20</f>
        <v>21</v>
      </c>
      <c r="AD20" s="78">
        <f t="shared" ref="AD20:AE21" si="62">I20+T20</f>
        <v>0</v>
      </c>
      <c r="AE20" s="78">
        <f t="shared" si="62"/>
        <v>10419</v>
      </c>
    </row>
    <row r="21" spans="2:31" x14ac:dyDescent="0.25">
      <c r="B21" s="55" t="s">
        <v>354</v>
      </c>
      <c r="C21" s="56">
        <v>53443753</v>
      </c>
      <c r="D21" s="80">
        <v>49687134</v>
      </c>
      <c r="E21" s="56">
        <v>55480572</v>
      </c>
      <c r="F21" s="56">
        <v>73693380</v>
      </c>
      <c r="G21" s="80">
        <v>23665247</v>
      </c>
      <c r="H21" s="80">
        <v>453124</v>
      </c>
      <c r="I21" s="86"/>
      <c r="J21" s="80">
        <v>256423210</v>
      </c>
      <c r="K21" s="81"/>
      <c r="M21" s="55" t="s">
        <v>354</v>
      </c>
      <c r="N21" s="80">
        <v>74878689</v>
      </c>
      <c r="O21" s="56">
        <v>62607197</v>
      </c>
      <c r="P21" s="56">
        <v>63238858</v>
      </c>
      <c r="Q21" s="80">
        <v>70856228</v>
      </c>
      <c r="R21" s="56">
        <v>22651403</v>
      </c>
      <c r="S21" s="80">
        <v>979264</v>
      </c>
      <c r="T21" s="57"/>
      <c r="U21" s="80">
        <v>295211639</v>
      </c>
      <c r="V21" s="81"/>
      <c r="W21" s="55" t="s">
        <v>354</v>
      </c>
      <c r="X21" s="80">
        <f t="shared" si="56"/>
        <v>128322442</v>
      </c>
      <c r="Y21" s="80">
        <f t="shared" si="57"/>
        <v>112294331</v>
      </c>
      <c r="Z21" s="80">
        <f t="shared" si="58"/>
        <v>118719430</v>
      </c>
      <c r="AA21" s="80">
        <f t="shared" si="59"/>
        <v>144549608</v>
      </c>
      <c r="AB21" s="80">
        <f t="shared" si="60"/>
        <v>46316650</v>
      </c>
      <c r="AC21" s="80">
        <f t="shared" si="61"/>
        <v>1432388</v>
      </c>
      <c r="AD21" s="80">
        <f t="shared" si="62"/>
        <v>0</v>
      </c>
      <c r="AE21" s="80">
        <f t="shared" si="62"/>
        <v>551634849</v>
      </c>
    </row>
    <row r="22" spans="2:31" x14ac:dyDescent="0.25">
      <c r="B22" s="55" t="s">
        <v>355</v>
      </c>
      <c r="C22" s="56">
        <v>37984</v>
      </c>
      <c r="D22" s="80">
        <v>53832</v>
      </c>
      <c r="E22" s="56">
        <v>61102</v>
      </c>
      <c r="F22" s="56">
        <v>61823</v>
      </c>
      <c r="G22" s="80">
        <v>64483</v>
      </c>
      <c r="H22" s="80">
        <v>64732</v>
      </c>
      <c r="I22" s="86"/>
      <c r="J22" s="80">
        <v>53377</v>
      </c>
      <c r="K22" s="81"/>
      <c r="M22" s="55" t="s">
        <v>355</v>
      </c>
      <c r="N22" s="80">
        <v>40128</v>
      </c>
      <c r="O22" s="56">
        <v>54631</v>
      </c>
      <c r="P22" s="56">
        <v>59716</v>
      </c>
      <c r="Q22" s="80">
        <v>61030</v>
      </c>
      <c r="R22" s="56">
        <v>61386</v>
      </c>
      <c r="S22" s="80">
        <v>69947</v>
      </c>
      <c r="T22" s="57"/>
      <c r="U22" s="80">
        <v>52576</v>
      </c>
      <c r="V22" s="81"/>
      <c r="W22" s="55" t="s">
        <v>355</v>
      </c>
      <c r="X22" s="80">
        <f t="shared" ref="X22" si="63">IF(X20=0, "", X21/X20)</f>
        <v>39206.367858234036</v>
      </c>
      <c r="Y22" s="80">
        <f t="shared" ref="Y22" si="64">IF(Y20=0, "", Y21/Y20)</f>
        <v>54274.688738521021</v>
      </c>
      <c r="Z22" s="80">
        <f t="shared" ref="Z22" si="65">IF(Z20=0, "", Z21/Z20)</f>
        <v>60355.582104728011</v>
      </c>
      <c r="AA22" s="80">
        <f t="shared" ref="AA22" si="66">IF(AA20=0, "", AA21/AA20)</f>
        <v>61432.04759881003</v>
      </c>
      <c r="AB22" s="80">
        <f t="shared" ref="AB22" si="67">IF(AB20=0, "", AB21/AB20)</f>
        <v>62930.230978260872</v>
      </c>
      <c r="AC22" s="80">
        <f t="shared" ref="AC22" si="68">IF(AC20=0, "", AC21/AC20)</f>
        <v>68208.952380952382</v>
      </c>
      <c r="AD22" s="80" t="str">
        <f t="shared" ref="AD22:AE22" si="69">IF(AD20=0, "", AD21/AD20)</f>
        <v/>
      </c>
      <c r="AE22" s="80">
        <f t="shared" si="69"/>
        <v>52945.08580477973</v>
      </c>
    </row>
    <row r="23" spans="2:31" x14ac:dyDescent="0.25">
      <c r="B23" s="55" t="s">
        <v>361</v>
      </c>
      <c r="C23" s="58">
        <v>1246</v>
      </c>
      <c r="D23" s="82">
        <v>867</v>
      </c>
      <c r="E23" s="59">
        <v>792</v>
      </c>
      <c r="F23" s="58">
        <v>1086</v>
      </c>
      <c r="G23" s="84">
        <v>1310</v>
      </c>
      <c r="H23" s="82">
        <v>536</v>
      </c>
      <c r="I23" s="82">
        <v>7</v>
      </c>
      <c r="J23" s="84">
        <v>5844</v>
      </c>
      <c r="K23" s="85"/>
      <c r="M23" s="55" t="s">
        <v>361</v>
      </c>
      <c r="N23" s="84">
        <v>1678</v>
      </c>
      <c r="O23" s="58">
        <v>1133</v>
      </c>
      <c r="P23" s="58">
        <v>1040</v>
      </c>
      <c r="Q23" s="84">
        <v>1127</v>
      </c>
      <c r="R23" s="58">
        <v>1251</v>
      </c>
      <c r="S23" s="82">
        <v>542</v>
      </c>
      <c r="T23" s="59">
        <v>29</v>
      </c>
      <c r="U23" s="84">
        <v>6800</v>
      </c>
      <c r="V23" s="85"/>
      <c r="W23" s="55" t="s">
        <v>361</v>
      </c>
      <c r="X23" s="78">
        <f t="shared" ref="X23:X24" si="70">C23+N23</f>
        <v>2924</v>
      </c>
      <c r="Y23" s="78">
        <f t="shared" ref="Y23:Y24" si="71">D23+O23</f>
        <v>2000</v>
      </c>
      <c r="Z23" s="78">
        <f t="shared" ref="Z23:Z24" si="72">E23+P23</f>
        <v>1832</v>
      </c>
      <c r="AA23" s="78">
        <f t="shared" ref="AA23:AA24" si="73">F23+Q23</f>
        <v>2213</v>
      </c>
      <c r="AB23" s="78">
        <f t="shared" ref="AB23:AB24" si="74">G23+R23</f>
        <v>2561</v>
      </c>
      <c r="AC23" s="78">
        <f t="shared" ref="AC23:AC24" si="75">H23+S23</f>
        <v>1078</v>
      </c>
      <c r="AD23" s="78">
        <f t="shared" ref="AD23:AE24" si="76">I23+T23</f>
        <v>36</v>
      </c>
      <c r="AE23" s="78">
        <f t="shared" si="76"/>
        <v>12644</v>
      </c>
    </row>
    <row r="24" spans="2:31" x14ac:dyDescent="0.25">
      <c r="B24" s="55" t="s">
        <v>354</v>
      </c>
      <c r="C24" s="56">
        <v>47226010</v>
      </c>
      <c r="D24" s="80">
        <v>46516591</v>
      </c>
      <c r="E24" s="56">
        <v>49019693</v>
      </c>
      <c r="F24" s="56">
        <v>66321462</v>
      </c>
      <c r="G24" s="80">
        <v>91229249</v>
      </c>
      <c r="H24" s="80">
        <v>36793959</v>
      </c>
      <c r="I24" s="80">
        <v>473521</v>
      </c>
      <c r="J24" s="80">
        <v>337580485</v>
      </c>
      <c r="K24" s="81"/>
      <c r="M24" s="55" t="s">
        <v>354</v>
      </c>
      <c r="N24" s="80">
        <v>66522847</v>
      </c>
      <c r="O24" s="56">
        <v>61685059</v>
      </c>
      <c r="P24" s="56">
        <v>60528709</v>
      </c>
      <c r="Q24" s="80">
        <v>66416054</v>
      </c>
      <c r="R24" s="56">
        <v>82098638</v>
      </c>
      <c r="S24" s="80">
        <v>35005768</v>
      </c>
      <c r="T24" s="56">
        <v>1934898</v>
      </c>
      <c r="U24" s="80">
        <v>374191973</v>
      </c>
      <c r="V24" s="81"/>
      <c r="W24" s="55" t="s">
        <v>354</v>
      </c>
      <c r="X24" s="80">
        <f t="shared" si="70"/>
        <v>113748857</v>
      </c>
      <c r="Y24" s="80">
        <f t="shared" si="71"/>
        <v>108201650</v>
      </c>
      <c r="Z24" s="80">
        <f t="shared" si="72"/>
        <v>109548402</v>
      </c>
      <c r="AA24" s="80">
        <f t="shared" si="73"/>
        <v>132737516</v>
      </c>
      <c r="AB24" s="80">
        <f t="shared" si="74"/>
        <v>173327887</v>
      </c>
      <c r="AC24" s="80">
        <f t="shared" si="75"/>
        <v>71799727</v>
      </c>
      <c r="AD24" s="80">
        <f t="shared" si="76"/>
        <v>2408419</v>
      </c>
      <c r="AE24" s="80">
        <f t="shared" si="76"/>
        <v>711772458</v>
      </c>
    </row>
    <row r="25" spans="2:31" x14ac:dyDescent="0.25">
      <c r="B25" s="55" t="s">
        <v>355</v>
      </c>
      <c r="C25" s="56">
        <v>37902</v>
      </c>
      <c r="D25" s="80">
        <v>53652</v>
      </c>
      <c r="E25" s="56">
        <v>61894</v>
      </c>
      <c r="F25" s="56">
        <v>61069</v>
      </c>
      <c r="G25" s="80">
        <v>69641</v>
      </c>
      <c r="H25" s="80">
        <v>68645</v>
      </c>
      <c r="I25" s="80">
        <v>67646</v>
      </c>
      <c r="J25" s="80">
        <v>57765</v>
      </c>
      <c r="K25" s="81"/>
      <c r="M25" s="55" t="s">
        <v>355</v>
      </c>
      <c r="N25" s="80">
        <v>39644</v>
      </c>
      <c r="O25" s="56">
        <v>54444</v>
      </c>
      <c r="P25" s="56">
        <v>58201</v>
      </c>
      <c r="Q25" s="80">
        <v>58932</v>
      </c>
      <c r="R25" s="56">
        <v>65626</v>
      </c>
      <c r="S25" s="80">
        <v>64586</v>
      </c>
      <c r="T25" s="56">
        <v>66721</v>
      </c>
      <c r="U25" s="80">
        <v>55028</v>
      </c>
      <c r="V25" s="81"/>
      <c r="W25" s="55" t="s">
        <v>355</v>
      </c>
      <c r="X25" s="80">
        <f t="shared" ref="X25" si="77">IF(X23=0, "", X24/X23)</f>
        <v>38901.797879616963</v>
      </c>
      <c r="Y25" s="80">
        <f t="shared" ref="Y25" si="78">IF(Y23=0, "", Y24/Y23)</f>
        <v>54100.824999999997</v>
      </c>
      <c r="Z25" s="80">
        <f t="shared" ref="Z25" si="79">IF(Z23=0, "", Z24/Z23)</f>
        <v>59797.162663755458</v>
      </c>
      <c r="AA25" s="80">
        <f t="shared" ref="AA25" si="80">IF(AA23=0, "", AA24/AA23)</f>
        <v>59980.802530501584</v>
      </c>
      <c r="AB25" s="80">
        <f t="shared" ref="AB25" si="81">IF(AB23=0, "", AB24/AB23)</f>
        <v>67679.768449824289</v>
      </c>
      <c r="AC25" s="80">
        <f t="shared" ref="AC25" si="82">IF(AC23=0, "", AC24/AC23)</f>
        <v>66604.570500927643</v>
      </c>
      <c r="AD25" s="80">
        <f t="shared" ref="AD25:AE25" si="83">IF(AD23=0, "", AD24/AD23)</f>
        <v>66900.527777777781</v>
      </c>
      <c r="AE25" s="80">
        <f t="shared" si="83"/>
        <v>56293.297848782029</v>
      </c>
    </row>
    <row r="26" spans="2:31" x14ac:dyDescent="0.25">
      <c r="B26" s="55" t="s">
        <v>362</v>
      </c>
      <c r="C26" s="58">
        <v>1038</v>
      </c>
      <c r="D26" s="82">
        <v>737</v>
      </c>
      <c r="E26" s="59">
        <v>722</v>
      </c>
      <c r="F26" s="59">
        <v>871</v>
      </c>
      <c r="G26" s="84">
        <v>1019</v>
      </c>
      <c r="H26" s="84">
        <v>1429</v>
      </c>
      <c r="I26" s="82">
        <v>323</v>
      </c>
      <c r="J26" s="84">
        <v>6139</v>
      </c>
      <c r="K26" s="85"/>
      <c r="M26" s="55" t="s">
        <v>362</v>
      </c>
      <c r="N26" s="84">
        <v>1375</v>
      </c>
      <c r="O26" s="58">
        <v>1043</v>
      </c>
      <c r="P26" s="58">
        <v>1068</v>
      </c>
      <c r="Q26" s="84">
        <v>1074</v>
      </c>
      <c r="R26" s="58">
        <v>1031</v>
      </c>
      <c r="S26" s="84">
        <v>1475</v>
      </c>
      <c r="T26" s="59">
        <v>330</v>
      </c>
      <c r="U26" s="84">
        <v>7396</v>
      </c>
      <c r="V26" s="85"/>
      <c r="W26" s="55" t="s">
        <v>362</v>
      </c>
      <c r="X26" s="78">
        <f t="shared" ref="X26:X27" si="84">C26+N26</f>
        <v>2413</v>
      </c>
      <c r="Y26" s="78">
        <f t="shared" ref="Y26:Y27" si="85">D26+O26</f>
        <v>1780</v>
      </c>
      <c r="Z26" s="78">
        <f t="shared" ref="Z26:Z27" si="86">E26+P26</f>
        <v>1790</v>
      </c>
      <c r="AA26" s="78">
        <f t="shared" ref="AA26:AA27" si="87">F26+Q26</f>
        <v>1945</v>
      </c>
      <c r="AB26" s="78">
        <f t="shared" ref="AB26:AB27" si="88">G26+R26</f>
        <v>2050</v>
      </c>
      <c r="AC26" s="78">
        <f t="shared" ref="AC26:AC27" si="89">H26+S26</f>
        <v>2904</v>
      </c>
      <c r="AD26" s="78">
        <f t="shared" ref="AD26:AE27" si="90">I26+T26</f>
        <v>653</v>
      </c>
      <c r="AE26" s="78">
        <f t="shared" si="90"/>
        <v>13535</v>
      </c>
    </row>
    <row r="27" spans="2:31" x14ac:dyDescent="0.25">
      <c r="B27" s="55" t="s">
        <v>354</v>
      </c>
      <c r="C27" s="56">
        <v>38192844</v>
      </c>
      <c r="D27" s="80">
        <v>39558212</v>
      </c>
      <c r="E27" s="56">
        <v>43595938</v>
      </c>
      <c r="F27" s="56">
        <v>52350896</v>
      </c>
      <c r="G27" s="80">
        <v>67230127</v>
      </c>
      <c r="H27" s="80">
        <v>101377066</v>
      </c>
      <c r="I27" s="80">
        <v>23424433</v>
      </c>
      <c r="J27" s="80">
        <v>365729516</v>
      </c>
      <c r="K27" s="81"/>
      <c r="M27" s="55" t="s">
        <v>354</v>
      </c>
      <c r="N27" s="80">
        <v>54319857</v>
      </c>
      <c r="O27" s="56">
        <v>54168935</v>
      </c>
      <c r="P27" s="56">
        <v>59654697</v>
      </c>
      <c r="Q27" s="80">
        <v>59511765</v>
      </c>
      <c r="R27" s="56">
        <v>64602838</v>
      </c>
      <c r="S27" s="80">
        <v>97971570</v>
      </c>
      <c r="T27" s="56">
        <v>22956852</v>
      </c>
      <c r="U27" s="80">
        <v>413186514</v>
      </c>
      <c r="V27" s="81"/>
      <c r="W27" s="55" t="s">
        <v>354</v>
      </c>
      <c r="X27" s="80">
        <f t="shared" si="84"/>
        <v>92512701</v>
      </c>
      <c r="Y27" s="80">
        <f t="shared" si="85"/>
        <v>93727147</v>
      </c>
      <c r="Z27" s="80">
        <f t="shared" si="86"/>
        <v>103250635</v>
      </c>
      <c r="AA27" s="80">
        <f t="shared" si="87"/>
        <v>111862661</v>
      </c>
      <c r="AB27" s="80">
        <f t="shared" si="88"/>
        <v>131832965</v>
      </c>
      <c r="AC27" s="80">
        <f t="shared" si="89"/>
        <v>199348636</v>
      </c>
      <c r="AD27" s="80">
        <f t="shared" si="90"/>
        <v>46381285</v>
      </c>
      <c r="AE27" s="80">
        <f t="shared" si="90"/>
        <v>778916030</v>
      </c>
    </row>
    <row r="28" spans="2:31" x14ac:dyDescent="0.25">
      <c r="B28" s="55" t="s">
        <v>355</v>
      </c>
      <c r="C28" s="56">
        <v>36795</v>
      </c>
      <c r="D28" s="80">
        <v>53675</v>
      </c>
      <c r="E28" s="56">
        <v>60382</v>
      </c>
      <c r="F28" s="56">
        <v>60104</v>
      </c>
      <c r="G28" s="80">
        <v>65977</v>
      </c>
      <c r="H28" s="80">
        <v>70943</v>
      </c>
      <c r="I28" s="80">
        <v>72521</v>
      </c>
      <c r="J28" s="80">
        <v>59575</v>
      </c>
      <c r="K28" s="81"/>
      <c r="M28" s="55" t="s">
        <v>355</v>
      </c>
      <c r="N28" s="80">
        <v>39505</v>
      </c>
      <c r="O28" s="56">
        <v>51936</v>
      </c>
      <c r="P28" s="56">
        <v>55856</v>
      </c>
      <c r="Q28" s="80">
        <v>55411</v>
      </c>
      <c r="R28" s="56">
        <v>62660</v>
      </c>
      <c r="S28" s="80">
        <v>66421</v>
      </c>
      <c r="T28" s="56">
        <v>69566</v>
      </c>
      <c r="U28" s="80">
        <v>55866</v>
      </c>
      <c r="V28" s="81"/>
      <c r="W28" s="55" t="s">
        <v>355</v>
      </c>
      <c r="X28" s="80">
        <f t="shared" ref="X28" si="91">IF(X26=0, "", X27/X26)</f>
        <v>38339.287608785744</v>
      </c>
      <c r="Y28" s="80">
        <f t="shared" ref="Y28" si="92">IF(Y26=0, "", Y27/Y26)</f>
        <v>52655.700561797756</v>
      </c>
      <c r="Z28" s="80">
        <f t="shared" ref="Z28" si="93">IF(Z26=0, "", Z27/Z26)</f>
        <v>57681.918994413405</v>
      </c>
      <c r="AA28" s="80">
        <f t="shared" ref="AA28" si="94">IF(AA26=0, "", AA27/AA26)</f>
        <v>57512.93624678663</v>
      </c>
      <c r="AB28" s="80">
        <f t="shared" ref="AB28" si="95">IF(AB26=0, "", AB27/AB26)</f>
        <v>64308.763414634144</v>
      </c>
      <c r="AC28" s="80">
        <f t="shared" ref="AC28" si="96">IF(AC26=0, "", AC27/AC26)</f>
        <v>68646.224517906332</v>
      </c>
      <c r="AD28" s="80">
        <f t="shared" ref="AD28:AE28" si="97">IF(AD26=0, "", AD27/AD26)</f>
        <v>71028.001531393573</v>
      </c>
      <c r="AE28" s="80">
        <f t="shared" si="97"/>
        <v>57548.284447728111</v>
      </c>
    </row>
    <row r="29" spans="2:31" x14ac:dyDescent="0.25">
      <c r="B29" s="55" t="s">
        <v>363</v>
      </c>
      <c r="C29" s="59">
        <v>809</v>
      </c>
      <c r="D29" s="82">
        <v>575</v>
      </c>
      <c r="E29" s="59">
        <v>629</v>
      </c>
      <c r="F29" s="59">
        <v>793</v>
      </c>
      <c r="G29" s="82">
        <v>774</v>
      </c>
      <c r="H29" s="82">
        <v>983</v>
      </c>
      <c r="I29" s="82">
        <v>551</v>
      </c>
      <c r="J29" s="84">
        <v>5114</v>
      </c>
      <c r="K29" s="85"/>
      <c r="M29" s="55" t="s">
        <v>363</v>
      </c>
      <c r="N29" s="82">
        <v>975</v>
      </c>
      <c r="O29" s="59">
        <v>898</v>
      </c>
      <c r="P29" s="59">
        <v>986</v>
      </c>
      <c r="Q29" s="84">
        <v>1054</v>
      </c>
      <c r="R29" s="58">
        <v>1027</v>
      </c>
      <c r="S29" s="84">
        <v>1078</v>
      </c>
      <c r="T29" s="59">
        <v>508</v>
      </c>
      <c r="U29" s="84">
        <v>6526</v>
      </c>
      <c r="V29" s="85"/>
      <c r="W29" s="55" t="s">
        <v>363</v>
      </c>
      <c r="X29" s="78">
        <f t="shared" ref="X29:X30" si="98">C29+N29</f>
        <v>1784</v>
      </c>
      <c r="Y29" s="78">
        <f t="shared" ref="Y29:Y30" si="99">D29+O29</f>
        <v>1473</v>
      </c>
      <c r="Z29" s="78">
        <f t="shared" ref="Z29:Z30" si="100">E29+P29</f>
        <v>1615</v>
      </c>
      <c r="AA29" s="78">
        <f t="shared" ref="AA29:AA30" si="101">F29+Q29</f>
        <v>1847</v>
      </c>
      <c r="AB29" s="78">
        <f t="shared" ref="AB29:AB30" si="102">G29+R29</f>
        <v>1801</v>
      </c>
      <c r="AC29" s="78">
        <f t="shared" ref="AC29:AC30" si="103">H29+S29</f>
        <v>2061</v>
      </c>
      <c r="AD29" s="78">
        <f t="shared" ref="AD29:AE30" si="104">I29+T29</f>
        <v>1059</v>
      </c>
      <c r="AE29" s="78">
        <f t="shared" si="104"/>
        <v>11640</v>
      </c>
    </row>
    <row r="30" spans="2:31" x14ac:dyDescent="0.25">
      <c r="B30" s="55" t="s">
        <v>354</v>
      </c>
      <c r="C30" s="56">
        <v>28833127</v>
      </c>
      <c r="D30" s="80">
        <v>29707011</v>
      </c>
      <c r="E30" s="56">
        <v>37729580</v>
      </c>
      <c r="F30" s="56">
        <v>48320921</v>
      </c>
      <c r="G30" s="80">
        <v>50714952</v>
      </c>
      <c r="H30" s="80">
        <v>68892295</v>
      </c>
      <c r="I30" s="80">
        <v>41174920</v>
      </c>
      <c r="J30" s="80">
        <v>305372806</v>
      </c>
      <c r="K30" s="81"/>
      <c r="M30" s="55" t="s">
        <v>354</v>
      </c>
      <c r="N30" s="80">
        <v>38245206</v>
      </c>
      <c r="O30" s="56">
        <v>46106944</v>
      </c>
      <c r="P30" s="56">
        <v>53354855</v>
      </c>
      <c r="Q30" s="80">
        <v>59102088</v>
      </c>
      <c r="R30" s="56">
        <v>60374405</v>
      </c>
      <c r="S30" s="80">
        <v>68286611</v>
      </c>
      <c r="T30" s="56">
        <v>35566436</v>
      </c>
      <c r="U30" s="80">
        <v>361036545</v>
      </c>
      <c r="V30" s="81"/>
      <c r="W30" s="55" t="s">
        <v>354</v>
      </c>
      <c r="X30" s="80">
        <f t="shared" si="98"/>
        <v>67078333</v>
      </c>
      <c r="Y30" s="80">
        <f t="shared" si="99"/>
        <v>75813955</v>
      </c>
      <c r="Z30" s="80">
        <f t="shared" si="100"/>
        <v>91084435</v>
      </c>
      <c r="AA30" s="80">
        <f t="shared" si="101"/>
        <v>107423009</v>
      </c>
      <c r="AB30" s="80">
        <f t="shared" si="102"/>
        <v>111089357</v>
      </c>
      <c r="AC30" s="80">
        <f t="shared" si="103"/>
        <v>137178906</v>
      </c>
      <c r="AD30" s="80">
        <f t="shared" si="104"/>
        <v>76741356</v>
      </c>
      <c r="AE30" s="80">
        <f t="shared" si="104"/>
        <v>666409351</v>
      </c>
    </row>
    <row r="31" spans="2:31" x14ac:dyDescent="0.25">
      <c r="B31" s="55" t="s">
        <v>355</v>
      </c>
      <c r="C31" s="56">
        <v>35640</v>
      </c>
      <c r="D31" s="80">
        <v>51664</v>
      </c>
      <c r="E31" s="56">
        <v>59983</v>
      </c>
      <c r="F31" s="56">
        <v>60934</v>
      </c>
      <c r="G31" s="80">
        <v>65523</v>
      </c>
      <c r="H31" s="80">
        <v>70084</v>
      </c>
      <c r="I31" s="80">
        <v>74728</v>
      </c>
      <c r="J31" s="80">
        <v>59713</v>
      </c>
      <c r="K31" s="81"/>
      <c r="M31" s="55" t="s">
        <v>355</v>
      </c>
      <c r="N31" s="80">
        <v>39226</v>
      </c>
      <c r="O31" s="56">
        <v>51344</v>
      </c>
      <c r="P31" s="56">
        <v>54112</v>
      </c>
      <c r="Q31" s="80">
        <v>56074</v>
      </c>
      <c r="R31" s="56">
        <v>58787</v>
      </c>
      <c r="S31" s="80">
        <v>63346</v>
      </c>
      <c r="T31" s="56">
        <v>70013</v>
      </c>
      <c r="U31" s="80">
        <v>55323</v>
      </c>
      <c r="V31" s="81"/>
      <c r="W31" s="55" t="s">
        <v>355</v>
      </c>
      <c r="X31" s="80">
        <f t="shared" ref="X31" si="105">IF(X29=0, "", X30/X29)</f>
        <v>37599.962443946191</v>
      </c>
      <c r="Y31" s="80">
        <f t="shared" ref="Y31" si="106">IF(Y29=0, "", Y30/Y29)</f>
        <v>51469.080108621863</v>
      </c>
      <c r="Z31" s="80">
        <f t="shared" ref="Z31" si="107">IF(Z29=0, "", Z30/Z29)</f>
        <v>56399.030959752323</v>
      </c>
      <c r="AA31" s="80">
        <f t="shared" ref="AA31" si="108">IF(AA29=0, "", AA30/AA29)</f>
        <v>58160.806172171091</v>
      </c>
      <c r="AB31" s="80">
        <f t="shared" ref="AB31" si="109">IF(AB29=0, "", AB30/AB29)</f>
        <v>61682.041643531375</v>
      </c>
      <c r="AC31" s="80">
        <f t="shared" ref="AC31" si="110">IF(AC29=0, "", AC30/AC29)</f>
        <v>66559.391557496361</v>
      </c>
      <c r="AD31" s="80">
        <f t="shared" ref="AD31:AE31" si="111">IF(AD29=0, "", AD30/AD29)</f>
        <v>72465.869688385268</v>
      </c>
      <c r="AE31" s="80">
        <f t="shared" si="111"/>
        <v>57251.662457044673</v>
      </c>
    </row>
    <row r="32" spans="2:31" x14ac:dyDescent="0.25">
      <c r="B32" s="55" t="s">
        <v>364</v>
      </c>
      <c r="C32" s="59">
        <v>532</v>
      </c>
      <c r="D32" s="82">
        <v>367</v>
      </c>
      <c r="E32" s="59">
        <v>477</v>
      </c>
      <c r="F32" s="59">
        <v>486</v>
      </c>
      <c r="G32" s="82">
        <v>487</v>
      </c>
      <c r="H32" s="82">
        <v>590</v>
      </c>
      <c r="I32" s="82">
        <v>389</v>
      </c>
      <c r="J32" s="84">
        <v>3328</v>
      </c>
      <c r="K32" s="85"/>
      <c r="M32" s="55" t="s">
        <v>364</v>
      </c>
      <c r="N32" s="82">
        <v>460</v>
      </c>
      <c r="O32" s="59">
        <v>567</v>
      </c>
      <c r="P32" s="59">
        <v>646</v>
      </c>
      <c r="Q32" s="82">
        <v>721</v>
      </c>
      <c r="R32" s="59">
        <v>673</v>
      </c>
      <c r="S32" s="82">
        <v>684</v>
      </c>
      <c r="T32" s="59">
        <v>321</v>
      </c>
      <c r="U32" s="84">
        <v>4072</v>
      </c>
      <c r="V32" s="85"/>
      <c r="W32" s="55" t="s">
        <v>364</v>
      </c>
      <c r="X32" s="78">
        <f t="shared" ref="X32:X33" si="112">C32+N32</f>
        <v>992</v>
      </c>
      <c r="Y32" s="78">
        <f t="shared" ref="Y32:Y33" si="113">D32+O32</f>
        <v>934</v>
      </c>
      <c r="Z32" s="78">
        <f t="shared" ref="Z32:Z33" si="114">E32+P32</f>
        <v>1123</v>
      </c>
      <c r="AA32" s="78">
        <f t="shared" ref="AA32:AA33" si="115">F32+Q32</f>
        <v>1207</v>
      </c>
      <c r="AB32" s="78">
        <f t="shared" ref="AB32:AB33" si="116">G32+R32</f>
        <v>1160</v>
      </c>
      <c r="AC32" s="78">
        <f t="shared" ref="AC32:AC33" si="117">H32+S32</f>
        <v>1274</v>
      </c>
      <c r="AD32" s="78">
        <f t="shared" ref="AD32:AE33" si="118">I32+T32</f>
        <v>710</v>
      </c>
      <c r="AE32" s="78">
        <f t="shared" si="118"/>
        <v>7400</v>
      </c>
    </row>
    <row r="33" spans="2:31" x14ac:dyDescent="0.25">
      <c r="B33" s="55" t="s">
        <v>354</v>
      </c>
      <c r="C33" s="56">
        <v>16729777</v>
      </c>
      <c r="D33" s="80">
        <v>19751264</v>
      </c>
      <c r="E33" s="56">
        <v>28878854</v>
      </c>
      <c r="F33" s="56">
        <v>29677134</v>
      </c>
      <c r="G33" s="80">
        <v>31743107</v>
      </c>
      <c r="H33" s="80">
        <v>39268385</v>
      </c>
      <c r="I33" s="80">
        <v>29412872</v>
      </c>
      <c r="J33" s="80">
        <v>195461393</v>
      </c>
      <c r="K33" s="81"/>
      <c r="M33" s="55" t="s">
        <v>354</v>
      </c>
      <c r="N33" s="80">
        <v>15279711</v>
      </c>
      <c r="O33" s="56">
        <v>28687571</v>
      </c>
      <c r="P33" s="56">
        <v>34482670</v>
      </c>
      <c r="Q33" s="80">
        <v>39697242</v>
      </c>
      <c r="R33" s="56">
        <v>40325684</v>
      </c>
      <c r="S33" s="80">
        <v>41750783</v>
      </c>
      <c r="T33" s="56">
        <v>21950772</v>
      </c>
      <c r="U33" s="80">
        <v>222174433</v>
      </c>
      <c r="V33" s="81"/>
      <c r="W33" s="55" t="s">
        <v>354</v>
      </c>
      <c r="X33" s="80">
        <f t="shared" si="112"/>
        <v>32009488</v>
      </c>
      <c r="Y33" s="80">
        <f t="shared" si="113"/>
        <v>48438835</v>
      </c>
      <c r="Z33" s="80">
        <f t="shared" si="114"/>
        <v>63361524</v>
      </c>
      <c r="AA33" s="80">
        <f t="shared" si="115"/>
        <v>69374376</v>
      </c>
      <c r="AB33" s="80">
        <f t="shared" si="116"/>
        <v>72068791</v>
      </c>
      <c r="AC33" s="80">
        <f t="shared" si="117"/>
        <v>81019168</v>
      </c>
      <c r="AD33" s="80">
        <f t="shared" si="118"/>
        <v>51363644</v>
      </c>
      <c r="AE33" s="80">
        <f t="shared" si="118"/>
        <v>417635826</v>
      </c>
    </row>
    <row r="34" spans="2:31" x14ac:dyDescent="0.25">
      <c r="B34" s="55" t="s">
        <v>355</v>
      </c>
      <c r="C34" s="56">
        <v>31447</v>
      </c>
      <c r="D34" s="80">
        <v>53818</v>
      </c>
      <c r="E34" s="56">
        <v>60543</v>
      </c>
      <c r="F34" s="56">
        <v>61064</v>
      </c>
      <c r="G34" s="80">
        <v>65181</v>
      </c>
      <c r="H34" s="80">
        <v>66557</v>
      </c>
      <c r="I34" s="80">
        <v>75611</v>
      </c>
      <c r="J34" s="80">
        <v>58732</v>
      </c>
      <c r="K34" s="81"/>
      <c r="M34" s="55" t="s">
        <v>355</v>
      </c>
      <c r="N34" s="80">
        <v>33217</v>
      </c>
      <c r="O34" s="56">
        <v>50595</v>
      </c>
      <c r="P34" s="56">
        <v>53379</v>
      </c>
      <c r="Q34" s="80">
        <v>55059</v>
      </c>
      <c r="R34" s="56">
        <v>59919</v>
      </c>
      <c r="S34" s="80">
        <v>61039</v>
      </c>
      <c r="T34" s="56">
        <v>68382</v>
      </c>
      <c r="U34" s="80">
        <v>54562</v>
      </c>
      <c r="V34" s="81"/>
      <c r="W34" s="55" t="s">
        <v>355</v>
      </c>
      <c r="X34" s="80">
        <f t="shared" ref="X34" si="119">IF(X32=0, "", X33/X32)</f>
        <v>32267.629032258064</v>
      </c>
      <c r="Y34" s="80">
        <f t="shared" ref="Y34" si="120">IF(Y32=0, "", Y33/Y32)</f>
        <v>51861.707708779446</v>
      </c>
      <c r="Z34" s="80">
        <f t="shared" ref="Z34" si="121">IF(Z32=0, "", Z33/Z32)</f>
        <v>56421.659839715052</v>
      </c>
      <c r="AA34" s="80">
        <f t="shared" ref="AA34" si="122">IF(AA32=0, "", AA33/AA32)</f>
        <v>57476.699254349631</v>
      </c>
      <c r="AB34" s="80">
        <f t="shared" ref="AB34" si="123">IF(AB32=0, "", AB33/AB32)</f>
        <v>62128.268103448274</v>
      </c>
      <c r="AC34" s="80">
        <f t="shared" ref="AC34" si="124">IF(AC32=0, "", AC33/AC32)</f>
        <v>63594.323390894817</v>
      </c>
      <c r="AD34" s="80">
        <f t="shared" ref="AD34:AE34" si="125">IF(AD32=0, "", AD33/AD32)</f>
        <v>72343.160563380283</v>
      </c>
      <c r="AE34" s="80">
        <f t="shared" si="125"/>
        <v>56437.273783783785</v>
      </c>
    </row>
    <row r="35" spans="2:31" x14ac:dyDescent="0.25">
      <c r="B35" s="55" t="s">
        <v>365</v>
      </c>
      <c r="C35" s="59">
        <v>267</v>
      </c>
      <c r="D35" s="82">
        <v>135</v>
      </c>
      <c r="E35" s="59">
        <v>153</v>
      </c>
      <c r="F35" s="59">
        <v>134</v>
      </c>
      <c r="G35" s="82">
        <v>173</v>
      </c>
      <c r="H35" s="82">
        <v>148</v>
      </c>
      <c r="I35" s="82">
        <v>175</v>
      </c>
      <c r="J35" s="84">
        <v>1185</v>
      </c>
      <c r="K35" s="85"/>
      <c r="M35" s="55" t="s">
        <v>365</v>
      </c>
      <c r="N35" s="82">
        <v>148</v>
      </c>
      <c r="O35" s="59">
        <v>151</v>
      </c>
      <c r="P35" s="59">
        <v>159</v>
      </c>
      <c r="Q35" s="82">
        <v>233</v>
      </c>
      <c r="R35" s="59">
        <v>182</v>
      </c>
      <c r="S35" s="82">
        <v>230</v>
      </c>
      <c r="T35" s="59">
        <v>146</v>
      </c>
      <c r="U35" s="84">
        <v>1249</v>
      </c>
      <c r="V35" s="85"/>
      <c r="W35" s="55" t="s">
        <v>365</v>
      </c>
      <c r="X35" s="78">
        <f t="shared" ref="X35:X36" si="126">C35+N35</f>
        <v>415</v>
      </c>
      <c r="Y35" s="78">
        <f t="shared" ref="Y35:Y36" si="127">D35+O35</f>
        <v>286</v>
      </c>
      <c r="Z35" s="78">
        <f t="shared" ref="Z35:Z36" si="128">E35+P35</f>
        <v>312</v>
      </c>
      <c r="AA35" s="78">
        <f t="shared" ref="AA35:AA36" si="129">F35+Q35</f>
        <v>367</v>
      </c>
      <c r="AB35" s="78">
        <f t="shared" ref="AB35:AB36" si="130">G35+R35</f>
        <v>355</v>
      </c>
      <c r="AC35" s="78">
        <f t="shared" ref="AC35:AC36" si="131">H35+S35</f>
        <v>378</v>
      </c>
      <c r="AD35" s="78">
        <f t="shared" ref="AD35:AE36" si="132">I35+T35</f>
        <v>321</v>
      </c>
      <c r="AE35" s="78">
        <f t="shared" si="132"/>
        <v>2434</v>
      </c>
    </row>
    <row r="36" spans="2:31" x14ac:dyDescent="0.25">
      <c r="B36" s="55" t="s">
        <v>354</v>
      </c>
      <c r="C36" s="56">
        <v>6023008</v>
      </c>
      <c r="D36" s="80">
        <v>6308513</v>
      </c>
      <c r="E36" s="56">
        <v>8702503</v>
      </c>
      <c r="F36" s="56">
        <v>8106496</v>
      </c>
      <c r="G36" s="80">
        <v>11622515</v>
      </c>
      <c r="H36" s="80">
        <v>10964281</v>
      </c>
      <c r="I36" s="80">
        <v>15160405</v>
      </c>
      <c r="J36" s="80">
        <v>66887721</v>
      </c>
      <c r="K36" s="81"/>
      <c r="M36" s="55" t="s">
        <v>354</v>
      </c>
      <c r="N36" s="80">
        <v>4332112</v>
      </c>
      <c r="O36" s="56">
        <v>7619559</v>
      </c>
      <c r="P36" s="56">
        <v>8099170</v>
      </c>
      <c r="Q36" s="80">
        <v>12179441</v>
      </c>
      <c r="R36" s="56">
        <v>10228465</v>
      </c>
      <c r="S36" s="80">
        <v>13513196</v>
      </c>
      <c r="T36" s="56">
        <v>9318975</v>
      </c>
      <c r="U36" s="80">
        <v>65290918</v>
      </c>
      <c r="V36" s="81"/>
      <c r="W36" s="55" t="s">
        <v>354</v>
      </c>
      <c r="X36" s="80">
        <f t="shared" si="126"/>
        <v>10355120</v>
      </c>
      <c r="Y36" s="80">
        <f t="shared" si="127"/>
        <v>13928072</v>
      </c>
      <c r="Z36" s="80">
        <f t="shared" si="128"/>
        <v>16801673</v>
      </c>
      <c r="AA36" s="80">
        <f t="shared" si="129"/>
        <v>20285937</v>
      </c>
      <c r="AB36" s="80">
        <f t="shared" si="130"/>
        <v>21850980</v>
      </c>
      <c r="AC36" s="80">
        <f t="shared" si="131"/>
        <v>24477477</v>
      </c>
      <c r="AD36" s="80">
        <f t="shared" si="132"/>
        <v>24479380</v>
      </c>
      <c r="AE36" s="80">
        <f t="shared" si="132"/>
        <v>132178639</v>
      </c>
    </row>
    <row r="37" spans="2:31" x14ac:dyDescent="0.25">
      <c r="B37" s="55" t="s">
        <v>355</v>
      </c>
      <c r="C37" s="56">
        <v>22558</v>
      </c>
      <c r="D37" s="80">
        <v>46730</v>
      </c>
      <c r="E37" s="56">
        <v>56879</v>
      </c>
      <c r="F37" s="56">
        <v>60496</v>
      </c>
      <c r="G37" s="80">
        <v>67182</v>
      </c>
      <c r="H37" s="80">
        <v>74083</v>
      </c>
      <c r="I37" s="80">
        <v>86631</v>
      </c>
      <c r="J37" s="80">
        <v>56445</v>
      </c>
      <c r="K37" s="81"/>
      <c r="M37" s="55" t="s">
        <v>355</v>
      </c>
      <c r="N37" s="80">
        <v>29271</v>
      </c>
      <c r="O37" s="56">
        <v>50461</v>
      </c>
      <c r="P37" s="56">
        <v>50938</v>
      </c>
      <c r="Q37" s="80">
        <v>52272</v>
      </c>
      <c r="R37" s="56">
        <v>56200</v>
      </c>
      <c r="S37" s="80">
        <v>58753</v>
      </c>
      <c r="T37" s="56">
        <v>63829</v>
      </c>
      <c r="U37" s="80">
        <v>52275</v>
      </c>
      <c r="V37" s="81"/>
      <c r="W37" s="55" t="s">
        <v>355</v>
      </c>
      <c r="X37" s="80">
        <f t="shared" ref="X37" si="133">IF(X35=0, "", X36/X35)</f>
        <v>24952.096385542169</v>
      </c>
      <c r="Y37" s="80">
        <f t="shared" ref="Y37" si="134">IF(Y35=0, "", Y36/Y35)</f>
        <v>48699.552447552451</v>
      </c>
      <c r="Z37" s="80">
        <f t="shared" ref="Z37" si="135">IF(Z35=0, "", Z36/Z35)</f>
        <v>53851.516025641024</v>
      </c>
      <c r="AA37" s="80">
        <f t="shared" ref="AA37" si="136">IF(AA35=0, "", AA36/AA35)</f>
        <v>55275.032697547686</v>
      </c>
      <c r="AB37" s="80">
        <f t="shared" ref="AB37" si="137">IF(AB35=0, "", AB36/AB35)</f>
        <v>61552.056338028167</v>
      </c>
      <c r="AC37" s="80">
        <f t="shared" ref="AC37" si="138">IF(AC35=0, "", AC36/AC35)</f>
        <v>64755.230158730155</v>
      </c>
      <c r="AD37" s="80">
        <f t="shared" ref="AD37:AE37" si="139">IF(AD35=0, "", AD36/AD35)</f>
        <v>76259.750778816204</v>
      </c>
      <c r="AE37" s="80">
        <f t="shared" si="139"/>
        <v>54305.110517666391</v>
      </c>
    </row>
    <row r="38" spans="2:31" x14ac:dyDescent="0.25">
      <c r="B38" s="55" t="s">
        <v>366</v>
      </c>
      <c r="C38" s="59">
        <v>208</v>
      </c>
      <c r="D38" s="82">
        <v>63</v>
      </c>
      <c r="E38" s="59">
        <v>50</v>
      </c>
      <c r="F38" s="59">
        <v>42</v>
      </c>
      <c r="G38" s="82">
        <v>29</v>
      </c>
      <c r="H38" s="82">
        <v>32</v>
      </c>
      <c r="I38" s="82">
        <v>39</v>
      </c>
      <c r="J38" s="82">
        <v>463</v>
      </c>
      <c r="K38" s="83"/>
      <c r="M38" s="55" t="s">
        <v>366</v>
      </c>
      <c r="N38" s="82">
        <v>98</v>
      </c>
      <c r="O38" s="59">
        <v>46</v>
      </c>
      <c r="P38" s="59">
        <v>35</v>
      </c>
      <c r="Q38" s="82">
        <v>45</v>
      </c>
      <c r="R38" s="59">
        <v>41</v>
      </c>
      <c r="S38" s="82">
        <v>50</v>
      </c>
      <c r="T38" s="59">
        <v>60</v>
      </c>
      <c r="U38" s="82">
        <v>375</v>
      </c>
      <c r="V38" s="83"/>
      <c r="W38" s="55" t="s">
        <v>366</v>
      </c>
      <c r="X38" s="78">
        <f t="shared" ref="X38:X39" si="140">C38+N38</f>
        <v>306</v>
      </c>
      <c r="Y38" s="78">
        <f t="shared" ref="Y38:Y39" si="141">D38+O38</f>
        <v>109</v>
      </c>
      <c r="Z38" s="78">
        <f t="shared" ref="Z38:Z39" si="142">E38+P38</f>
        <v>85</v>
      </c>
      <c r="AA38" s="78">
        <f t="shared" ref="AA38:AA39" si="143">F38+Q38</f>
        <v>87</v>
      </c>
      <c r="AB38" s="78">
        <f t="shared" ref="AB38:AB39" si="144">G38+R38</f>
        <v>70</v>
      </c>
      <c r="AC38" s="78">
        <f t="shared" ref="AC38:AC39" si="145">H38+S38</f>
        <v>82</v>
      </c>
      <c r="AD38" s="78">
        <f t="shared" ref="AD38:AE39" si="146">I38+T38</f>
        <v>99</v>
      </c>
      <c r="AE38" s="78">
        <f t="shared" si="146"/>
        <v>838</v>
      </c>
    </row>
    <row r="39" spans="2:31" x14ac:dyDescent="0.25">
      <c r="B39" s="55" t="s">
        <v>354</v>
      </c>
      <c r="C39" s="56">
        <v>3715293</v>
      </c>
      <c r="D39" s="80">
        <v>2270991</v>
      </c>
      <c r="E39" s="56">
        <v>2169244</v>
      </c>
      <c r="F39" s="56">
        <v>2535885</v>
      </c>
      <c r="G39" s="80">
        <v>1910348</v>
      </c>
      <c r="H39" s="80">
        <v>2362178</v>
      </c>
      <c r="I39" s="80">
        <v>3314653</v>
      </c>
      <c r="J39" s="80">
        <v>18278592</v>
      </c>
      <c r="K39" s="81"/>
      <c r="M39" s="55" t="s">
        <v>354</v>
      </c>
      <c r="N39" s="80">
        <v>1404052</v>
      </c>
      <c r="O39" s="56">
        <v>1146827</v>
      </c>
      <c r="P39" s="56">
        <v>1141533</v>
      </c>
      <c r="Q39" s="80">
        <v>2283149</v>
      </c>
      <c r="R39" s="56">
        <v>2488713</v>
      </c>
      <c r="S39" s="80">
        <v>2812144</v>
      </c>
      <c r="T39" s="56">
        <v>3619799</v>
      </c>
      <c r="U39" s="80">
        <v>14896217</v>
      </c>
      <c r="V39" s="81"/>
      <c r="W39" s="55" t="s">
        <v>354</v>
      </c>
      <c r="X39" s="80">
        <f t="shared" si="140"/>
        <v>5119345</v>
      </c>
      <c r="Y39" s="80">
        <f t="shared" si="141"/>
        <v>3417818</v>
      </c>
      <c r="Z39" s="80">
        <f t="shared" si="142"/>
        <v>3310777</v>
      </c>
      <c r="AA39" s="80">
        <f t="shared" si="143"/>
        <v>4819034</v>
      </c>
      <c r="AB39" s="80">
        <f t="shared" si="144"/>
        <v>4399061</v>
      </c>
      <c r="AC39" s="80">
        <f t="shared" si="145"/>
        <v>5174322</v>
      </c>
      <c r="AD39" s="80">
        <f t="shared" si="146"/>
        <v>6934452</v>
      </c>
      <c r="AE39" s="80">
        <f t="shared" si="146"/>
        <v>33174809</v>
      </c>
    </row>
    <row r="40" spans="2:31" x14ac:dyDescent="0.25">
      <c r="B40" s="60" t="s">
        <v>355</v>
      </c>
      <c r="C40" s="61">
        <v>17862</v>
      </c>
      <c r="D40" s="76">
        <v>36047</v>
      </c>
      <c r="E40" s="61">
        <v>43385</v>
      </c>
      <c r="F40" s="61">
        <v>60378</v>
      </c>
      <c r="G40" s="76">
        <v>65874</v>
      </c>
      <c r="H40" s="76">
        <v>73818</v>
      </c>
      <c r="I40" s="76">
        <v>84991</v>
      </c>
      <c r="J40" s="76">
        <v>39479</v>
      </c>
      <c r="K40" s="77"/>
      <c r="M40" s="60" t="s">
        <v>355</v>
      </c>
      <c r="N40" s="76">
        <v>14327</v>
      </c>
      <c r="O40" s="61">
        <v>24931</v>
      </c>
      <c r="P40" s="61">
        <v>32615</v>
      </c>
      <c r="Q40" s="76">
        <v>50737</v>
      </c>
      <c r="R40" s="61">
        <v>60700</v>
      </c>
      <c r="S40" s="76">
        <v>56243</v>
      </c>
      <c r="T40" s="61">
        <v>60330</v>
      </c>
      <c r="U40" s="76">
        <v>39723</v>
      </c>
      <c r="V40" s="77"/>
      <c r="W40" s="60" t="s">
        <v>355</v>
      </c>
      <c r="X40" s="80">
        <f t="shared" ref="X40" si="147">IF(X38=0, "", X39/X38)</f>
        <v>16729.885620915033</v>
      </c>
      <c r="Y40" s="80">
        <f t="shared" ref="Y40" si="148">IF(Y38=0, "", Y39/Y38)</f>
        <v>31356.128440366974</v>
      </c>
      <c r="Z40" s="80">
        <f t="shared" ref="Z40" si="149">IF(Z38=0, "", Z39/Z38)</f>
        <v>38950.317647058822</v>
      </c>
      <c r="AA40" s="80">
        <f t="shared" ref="AA40" si="150">IF(AA38=0, "", AA39/AA38)</f>
        <v>55391.19540229885</v>
      </c>
      <c r="AB40" s="80">
        <f t="shared" ref="AB40" si="151">IF(AB38=0, "", AB39/AB38)</f>
        <v>62843.728571428568</v>
      </c>
      <c r="AC40" s="80">
        <f t="shared" ref="AC40" si="152">IF(AC38=0, "", AC39/AC38)</f>
        <v>63101.487804878052</v>
      </c>
      <c r="AD40" s="80">
        <f t="shared" ref="AD40:AE40" si="153">IF(AD38=0, "", AD39/AD38)</f>
        <v>70044.969696969696</v>
      </c>
      <c r="AE40" s="80">
        <f t="shared" si="153"/>
        <v>39588.077565632455</v>
      </c>
    </row>
    <row r="41" spans="2:31" x14ac:dyDescent="0.25">
      <c r="B41" s="62" t="s">
        <v>367</v>
      </c>
      <c r="C41" s="63">
        <v>26535</v>
      </c>
      <c r="D41" s="78">
        <v>7142</v>
      </c>
      <c r="E41" s="63">
        <v>5373</v>
      </c>
      <c r="F41" s="63">
        <v>5123</v>
      </c>
      <c r="G41" s="78">
        <v>4162</v>
      </c>
      <c r="H41" s="78">
        <v>3725</v>
      </c>
      <c r="I41" s="78">
        <v>1484</v>
      </c>
      <c r="J41" s="78">
        <v>53544</v>
      </c>
      <c r="K41" s="79"/>
      <c r="M41" s="62" t="s">
        <v>367</v>
      </c>
      <c r="N41" s="78">
        <v>32667</v>
      </c>
      <c r="O41" s="63">
        <v>9132</v>
      </c>
      <c r="P41" s="63">
        <v>7019</v>
      </c>
      <c r="Q41" s="78">
        <v>5953</v>
      </c>
      <c r="R41" s="63">
        <v>4590</v>
      </c>
      <c r="S41" s="78">
        <v>4073</v>
      </c>
      <c r="T41" s="63">
        <v>1394</v>
      </c>
      <c r="U41" s="78">
        <v>64828</v>
      </c>
      <c r="V41" s="79"/>
      <c r="W41" s="62" t="s">
        <v>367</v>
      </c>
      <c r="X41" s="78">
        <f t="shared" ref="X41:X42" si="154">C41+N41</f>
        <v>59202</v>
      </c>
      <c r="Y41" s="78">
        <f t="shared" ref="Y41:Y42" si="155">D41+O41</f>
        <v>16274</v>
      </c>
      <c r="Z41" s="78">
        <f t="shared" ref="Z41:Z42" si="156">E41+P41</f>
        <v>12392</v>
      </c>
      <c r="AA41" s="78">
        <f t="shared" ref="AA41:AA42" si="157">F41+Q41</f>
        <v>11076</v>
      </c>
      <c r="AB41" s="78">
        <f t="shared" ref="AB41:AB42" si="158">G41+R41</f>
        <v>8752</v>
      </c>
      <c r="AC41" s="78">
        <f t="shared" ref="AC41:AC42" si="159">H41+S41</f>
        <v>7798</v>
      </c>
      <c r="AD41" s="78">
        <f t="shared" ref="AD41:AE42" si="160">I41+T41</f>
        <v>2878</v>
      </c>
      <c r="AE41" s="78">
        <f t="shared" si="160"/>
        <v>118372</v>
      </c>
    </row>
    <row r="42" spans="2:31" x14ac:dyDescent="0.25">
      <c r="B42" s="64" t="s">
        <v>368</v>
      </c>
      <c r="C42" s="56">
        <v>649863668</v>
      </c>
      <c r="D42" s="80">
        <v>365135617</v>
      </c>
      <c r="E42" s="56">
        <v>318283315</v>
      </c>
      <c r="F42" s="56">
        <v>311538785</v>
      </c>
      <c r="G42" s="80">
        <v>278268015</v>
      </c>
      <c r="H42" s="80">
        <v>260111288</v>
      </c>
      <c r="I42" s="80">
        <v>112960804</v>
      </c>
      <c r="J42" s="80">
        <v>2296161492</v>
      </c>
      <c r="K42" s="81"/>
      <c r="M42" s="64" t="s">
        <v>368</v>
      </c>
      <c r="N42" s="80">
        <v>824660133</v>
      </c>
      <c r="O42" s="56">
        <v>465841465</v>
      </c>
      <c r="P42" s="56">
        <v>394652463</v>
      </c>
      <c r="Q42" s="80">
        <v>340288953</v>
      </c>
      <c r="R42" s="56">
        <v>283787805</v>
      </c>
      <c r="S42" s="80">
        <v>260319336</v>
      </c>
      <c r="T42" s="56">
        <v>95347732</v>
      </c>
      <c r="U42" s="80">
        <v>2664897887</v>
      </c>
      <c r="V42" s="81"/>
      <c r="W42" s="64" t="s">
        <v>368</v>
      </c>
      <c r="X42" s="80">
        <f t="shared" si="154"/>
        <v>1474523801</v>
      </c>
      <c r="Y42" s="80">
        <f t="shared" si="155"/>
        <v>830977082</v>
      </c>
      <c r="Z42" s="80">
        <f t="shared" si="156"/>
        <v>712935778</v>
      </c>
      <c r="AA42" s="80">
        <f t="shared" si="157"/>
        <v>651827738</v>
      </c>
      <c r="AB42" s="80">
        <f t="shared" si="158"/>
        <v>562055820</v>
      </c>
      <c r="AC42" s="80">
        <f t="shared" si="159"/>
        <v>520430624</v>
      </c>
      <c r="AD42" s="80">
        <f t="shared" si="160"/>
        <v>208308536</v>
      </c>
      <c r="AE42" s="80">
        <f t="shared" si="160"/>
        <v>4961059379</v>
      </c>
    </row>
    <row r="43" spans="2:31" x14ac:dyDescent="0.25">
      <c r="B43" s="65" t="s">
        <v>369</v>
      </c>
      <c r="C43" s="61">
        <v>24491</v>
      </c>
      <c r="D43" s="76">
        <v>51125</v>
      </c>
      <c r="E43" s="61">
        <v>59238</v>
      </c>
      <c r="F43" s="61">
        <v>60812</v>
      </c>
      <c r="G43" s="76">
        <v>66859</v>
      </c>
      <c r="H43" s="76">
        <v>69829</v>
      </c>
      <c r="I43" s="76">
        <v>76119</v>
      </c>
      <c r="J43" s="76">
        <v>42884</v>
      </c>
      <c r="K43" s="77"/>
      <c r="M43" s="65" t="s">
        <v>369</v>
      </c>
      <c r="N43" s="76">
        <v>25244</v>
      </c>
      <c r="O43" s="61">
        <v>51012</v>
      </c>
      <c r="P43" s="61">
        <v>56226</v>
      </c>
      <c r="Q43" s="76">
        <v>57163</v>
      </c>
      <c r="R43" s="61">
        <v>61827</v>
      </c>
      <c r="S43" s="76">
        <v>63913</v>
      </c>
      <c r="T43" s="61">
        <v>68399</v>
      </c>
      <c r="U43" s="76">
        <v>41107</v>
      </c>
      <c r="V43" s="77"/>
      <c r="W43" s="65" t="s">
        <v>369</v>
      </c>
      <c r="X43" s="80">
        <f t="shared" ref="X43" si="161">IF(X41=0, "", X42/X41)</f>
        <v>24906.655197459546</v>
      </c>
      <c r="Y43" s="80">
        <f t="shared" ref="Y43" si="162">IF(Y41=0, "", Y42/Y41)</f>
        <v>51061.637089836549</v>
      </c>
      <c r="Z43" s="80">
        <f t="shared" ref="Z43" si="163">IF(Z41=0, "", Z42/Z41)</f>
        <v>57531.938185926403</v>
      </c>
      <c r="AA43" s="80">
        <f t="shared" ref="AA43" si="164">IF(AA41=0, "", AA42/AA41)</f>
        <v>58850.463885879377</v>
      </c>
      <c r="AB43" s="80">
        <f t="shared" ref="AB43" si="165">IF(AB41=0, "", AB42/AB41)</f>
        <v>64220.271937842779</v>
      </c>
      <c r="AC43" s="80">
        <f t="shared" ref="AC43" si="166">IF(AC41=0, "", AC42/AC41)</f>
        <v>66738.987432675043</v>
      </c>
      <c r="AD43" s="80">
        <f t="shared" ref="AD43:AE43" si="167">IF(AD41=0, "", AD42/AD41)</f>
        <v>72379.61640027797</v>
      </c>
      <c r="AE43" s="80">
        <f t="shared" si="167"/>
        <v>41910.750675835501</v>
      </c>
    </row>
    <row r="44" spans="2:31" x14ac:dyDescent="0.25">
      <c r="B44" s="64"/>
      <c r="C44" s="67"/>
      <c r="D44" s="68"/>
      <c r="E44" s="56"/>
      <c r="F44" s="67"/>
      <c r="G44" s="68"/>
      <c r="H44" s="67"/>
      <c r="I44" s="67"/>
      <c r="J44" s="68"/>
      <c r="K44" s="68"/>
    </row>
    <row r="45" spans="2:31" x14ac:dyDescent="0.25">
      <c r="K45" s="66"/>
    </row>
    <row r="46" spans="2:31" x14ac:dyDescent="0.25">
      <c r="K46" s="66"/>
    </row>
    <row r="47" spans="2:31" x14ac:dyDescent="0.25">
      <c r="K47" s="66"/>
    </row>
    <row r="48" spans="2:31" x14ac:dyDescent="0.25">
      <c r="K48" s="66"/>
    </row>
    <row r="49" spans="11:11" x14ac:dyDescent="0.25">
      <c r="K49" s="66"/>
    </row>
    <row r="50" spans="11:11" x14ac:dyDescent="0.25">
      <c r="K50" s="66"/>
    </row>
    <row r="51" spans="11:11" x14ac:dyDescent="0.25">
      <c r="K51" s="66"/>
    </row>
    <row r="52" spans="11:11" x14ac:dyDescent="0.25">
      <c r="K52" s="66"/>
    </row>
    <row r="53" spans="11:11" x14ac:dyDescent="0.25">
      <c r="K53" s="66"/>
    </row>
    <row r="54" spans="11:11" x14ac:dyDescent="0.25">
      <c r="K54" s="66"/>
    </row>
    <row r="55" spans="11:11" x14ac:dyDescent="0.25">
      <c r="K55" s="66"/>
    </row>
    <row r="56" spans="11:11" x14ac:dyDescent="0.25">
      <c r="K56" s="66"/>
    </row>
    <row r="57" spans="11:11" x14ac:dyDescent="0.25">
      <c r="K57" s="66"/>
    </row>
    <row r="58" spans="11:11" x14ac:dyDescent="0.25">
      <c r="K58" s="66"/>
    </row>
    <row r="59" spans="11:11" x14ac:dyDescent="0.25">
      <c r="K59" s="66"/>
    </row>
    <row r="60" spans="11:11" x14ac:dyDescent="0.25">
      <c r="K60" s="66"/>
    </row>
    <row r="61" spans="11:11" x14ac:dyDescent="0.25">
      <c r="K61" s="66"/>
    </row>
    <row r="62" spans="11:11" x14ac:dyDescent="0.25">
      <c r="K62" s="66"/>
    </row>
    <row r="63" spans="11:11" x14ac:dyDescent="0.25">
      <c r="K63" s="66"/>
    </row>
    <row r="64" spans="11:11" x14ac:dyDescent="0.25">
      <c r="K64" s="66"/>
    </row>
    <row r="65" spans="11:11" x14ac:dyDescent="0.25">
      <c r="K65" s="66"/>
    </row>
    <row r="66" spans="11:11" x14ac:dyDescent="0.25">
      <c r="K66" s="66"/>
    </row>
    <row r="67" spans="11:11" x14ac:dyDescent="0.25">
      <c r="K67" s="66"/>
    </row>
    <row r="68" spans="11:11" x14ac:dyDescent="0.25">
      <c r="K68" s="66"/>
    </row>
    <row r="69" spans="11:11" x14ac:dyDescent="0.25">
      <c r="K69" s="66"/>
    </row>
    <row r="70" spans="11:11" x14ac:dyDescent="0.25">
      <c r="K70" s="66"/>
    </row>
    <row r="71" spans="11:11" x14ac:dyDescent="0.25">
      <c r="K71" s="66"/>
    </row>
    <row r="72" spans="11:11" x14ac:dyDescent="0.25">
      <c r="K72" s="66"/>
    </row>
    <row r="73" spans="11:11" x14ac:dyDescent="0.25">
      <c r="K73" s="66"/>
    </row>
    <row r="74" spans="11:11" x14ac:dyDescent="0.25">
      <c r="K74" s="66"/>
    </row>
    <row r="75" spans="11:11" x14ac:dyDescent="0.25">
      <c r="K75" s="66"/>
    </row>
    <row r="76" spans="11:11" x14ac:dyDescent="0.25">
      <c r="K76" s="66"/>
    </row>
    <row r="77" spans="11:11" x14ac:dyDescent="0.25">
      <c r="K77" s="66"/>
    </row>
    <row r="78" spans="11:11" x14ac:dyDescent="0.25">
      <c r="K78" s="66"/>
    </row>
    <row r="79" spans="11:11" x14ac:dyDescent="0.25">
      <c r="K79" s="66"/>
    </row>
    <row r="80" spans="11:11" x14ac:dyDescent="0.25">
      <c r="K80" s="66"/>
    </row>
    <row r="81" spans="11:11" x14ac:dyDescent="0.25">
      <c r="K81" s="66"/>
    </row>
    <row r="82" spans="11:11" x14ac:dyDescent="0.25">
      <c r="K82" s="66"/>
    </row>
    <row r="83" spans="11:11" x14ac:dyDescent="0.25">
      <c r="K83" s="66"/>
    </row>
  </sheetData>
  <hyperlinks>
    <hyperlink ref="A1" location="TOC!A1" display="TOC" xr:uid="{00000000-0004-0000-0C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C83"/>
  <sheetViews>
    <sheetView topLeftCell="E4" workbookViewId="0">
      <selection activeCell="U41" activeCellId="1" sqref="J41 U41"/>
    </sheetView>
  </sheetViews>
  <sheetFormatPr defaultRowHeight="15" x14ac:dyDescent="0.25"/>
  <cols>
    <col min="2" max="2" width="10.5703125" bestFit="1" customWidth="1"/>
    <col min="3" max="3" width="10.5703125" customWidth="1"/>
    <col min="4" max="7" width="10.5703125" bestFit="1" customWidth="1"/>
    <col min="8" max="8" width="15.28515625" bestFit="1" customWidth="1"/>
    <col min="9" max="9" width="11.42578125" customWidth="1"/>
    <col min="19" max="19" width="12.28515625" customWidth="1"/>
    <col min="22" max="25" width="11.7109375" bestFit="1" customWidth="1"/>
    <col min="26" max="28" width="10.42578125" bestFit="1" customWidth="1"/>
    <col min="29" max="29" width="11.7109375" bestFit="1" customWidth="1"/>
  </cols>
  <sheetData>
    <row r="1" spans="1:29" x14ac:dyDescent="0.25">
      <c r="A1" s="1" t="s">
        <v>0</v>
      </c>
    </row>
    <row r="3" spans="1:29" ht="15" customHeight="1" x14ac:dyDescent="0.25">
      <c r="A3" s="97" t="s">
        <v>343</v>
      </c>
      <c r="B3" s="90" t="s">
        <v>344</v>
      </c>
      <c r="C3" s="91"/>
      <c r="D3" s="91"/>
      <c r="E3" s="91"/>
      <c r="F3" s="91"/>
      <c r="G3" s="91"/>
      <c r="H3" s="91"/>
      <c r="I3" s="93" t="s">
        <v>345</v>
      </c>
      <c r="K3" s="97" t="s">
        <v>343</v>
      </c>
      <c r="L3" s="90" t="s">
        <v>344</v>
      </c>
      <c r="M3" s="91"/>
      <c r="N3" s="91"/>
      <c r="O3" s="91"/>
      <c r="P3" s="91"/>
      <c r="Q3" s="91"/>
      <c r="R3" s="91"/>
      <c r="S3" s="93" t="s">
        <v>345</v>
      </c>
    </row>
    <row r="4" spans="1:29" x14ac:dyDescent="0.25">
      <c r="A4" s="98"/>
      <c r="B4" s="102" t="s">
        <v>346</v>
      </c>
      <c r="C4" s="90" t="s">
        <v>347</v>
      </c>
      <c r="D4" s="90" t="s">
        <v>348</v>
      </c>
      <c r="E4" s="90" t="s">
        <v>349</v>
      </c>
      <c r="F4" s="90" t="s">
        <v>350</v>
      </c>
      <c r="G4" s="90" t="s">
        <v>351</v>
      </c>
      <c r="H4" s="90" t="s">
        <v>352</v>
      </c>
      <c r="I4" s="95"/>
      <c r="K4" s="98"/>
      <c r="L4" s="102" t="s">
        <v>346</v>
      </c>
      <c r="M4" s="90" t="s">
        <v>347</v>
      </c>
      <c r="N4" s="90" t="s">
        <v>348</v>
      </c>
      <c r="O4" s="90" t="s">
        <v>349</v>
      </c>
      <c r="P4" s="90" t="s">
        <v>350</v>
      </c>
      <c r="Q4" s="90" t="s">
        <v>351</v>
      </c>
      <c r="R4" s="90" t="s">
        <v>352</v>
      </c>
      <c r="S4" s="95"/>
      <c r="U4" s="98"/>
      <c r="V4" s="50" t="s">
        <v>346</v>
      </c>
      <c r="W4" s="90" t="s">
        <v>347</v>
      </c>
      <c r="X4" s="50" t="s">
        <v>348</v>
      </c>
      <c r="Y4" s="51" t="s">
        <v>349</v>
      </c>
      <c r="Z4" s="90" t="s">
        <v>350</v>
      </c>
      <c r="AA4" s="90" t="s">
        <v>351</v>
      </c>
      <c r="AB4" s="90" t="s">
        <v>352</v>
      </c>
    </row>
    <row r="5" spans="1:29" x14ac:dyDescent="0.25">
      <c r="A5" s="52" t="s">
        <v>353</v>
      </c>
      <c r="B5" s="63">
        <v>4496</v>
      </c>
      <c r="C5" s="88"/>
      <c r="D5" s="88"/>
      <c r="E5" s="88"/>
      <c r="F5" s="88"/>
      <c r="G5" s="88"/>
      <c r="H5" s="88"/>
      <c r="I5" s="78">
        <v>4496</v>
      </c>
      <c r="K5" s="52" t="s">
        <v>353</v>
      </c>
      <c r="L5" s="63">
        <v>4777</v>
      </c>
      <c r="M5" s="54"/>
      <c r="N5" s="88"/>
      <c r="O5" s="88"/>
      <c r="P5" s="88"/>
      <c r="Q5" s="88"/>
      <c r="R5" s="88"/>
      <c r="S5" s="78">
        <v>4777</v>
      </c>
      <c r="T5" s="79"/>
      <c r="U5" s="52" t="s">
        <v>353</v>
      </c>
      <c r="V5" s="78">
        <f>B5+L5</f>
        <v>9273</v>
      </c>
      <c r="W5" s="78">
        <f t="shared" ref="W5:AC6" si="0">C5+M5</f>
        <v>0</v>
      </c>
      <c r="X5" s="78">
        <f t="shared" si="0"/>
        <v>0</v>
      </c>
      <c r="Y5" s="78">
        <f t="shared" si="0"/>
        <v>0</v>
      </c>
      <c r="Z5" s="78">
        <f t="shared" si="0"/>
        <v>0</v>
      </c>
      <c r="AA5" s="78">
        <f t="shared" si="0"/>
        <v>0</v>
      </c>
      <c r="AB5" s="78">
        <f t="shared" si="0"/>
        <v>0</v>
      </c>
      <c r="AC5" s="78">
        <f t="shared" si="0"/>
        <v>9273</v>
      </c>
    </row>
    <row r="6" spans="1:29" x14ac:dyDescent="0.25">
      <c r="A6" s="55" t="s">
        <v>354</v>
      </c>
      <c r="B6" s="56">
        <v>43210849</v>
      </c>
      <c r="C6" s="86"/>
      <c r="D6" s="86"/>
      <c r="E6" s="86"/>
      <c r="F6" s="86"/>
      <c r="G6" s="86"/>
      <c r="H6" s="86"/>
      <c r="I6" s="80">
        <v>43210849</v>
      </c>
      <c r="K6" s="55" t="s">
        <v>354</v>
      </c>
      <c r="L6" s="56">
        <v>41102678</v>
      </c>
      <c r="M6" s="57"/>
      <c r="N6" s="86"/>
      <c r="O6" s="86"/>
      <c r="P6" s="86"/>
      <c r="Q6" s="86"/>
      <c r="R6" s="86"/>
      <c r="S6" s="80">
        <v>41102678</v>
      </c>
      <c r="T6" s="81"/>
      <c r="U6" s="55" t="s">
        <v>354</v>
      </c>
      <c r="V6" s="80">
        <f>B6+L6</f>
        <v>84313527</v>
      </c>
      <c r="W6" s="80">
        <f t="shared" si="0"/>
        <v>0</v>
      </c>
      <c r="X6" s="80">
        <f t="shared" si="0"/>
        <v>0</v>
      </c>
      <c r="Y6" s="80">
        <f t="shared" si="0"/>
        <v>0</v>
      </c>
      <c r="Z6" s="80">
        <f t="shared" si="0"/>
        <v>0</v>
      </c>
      <c r="AA6" s="80">
        <f t="shared" si="0"/>
        <v>0</v>
      </c>
      <c r="AB6" s="80">
        <f t="shared" si="0"/>
        <v>0</v>
      </c>
      <c r="AC6" s="80">
        <f t="shared" si="0"/>
        <v>84313527</v>
      </c>
    </row>
    <row r="7" spans="1:29" x14ac:dyDescent="0.25">
      <c r="A7" s="55" t="s">
        <v>355</v>
      </c>
      <c r="B7" s="56">
        <v>9611</v>
      </c>
      <c r="C7" s="86"/>
      <c r="D7" s="86"/>
      <c r="E7" s="86"/>
      <c r="F7" s="86"/>
      <c r="G7" s="86"/>
      <c r="H7" s="86"/>
      <c r="I7" s="80">
        <v>9611</v>
      </c>
      <c r="K7" s="55" t="s">
        <v>355</v>
      </c>
      <c r="L7" s="56">
        <v>8604</v>
      </c>
      <c r="M7" s="57"/>
      <c r="N7" s="86"/>
      <c r="O7" s="86"/>
      <c r="P7" s="86"/>
      <c r="Q7" s="86"/>
      <c r="R7" s="86"/>
      <c r="S7" s="80">
        <v>8604</v>
      </c>
      <c r="T7" s="81"/>
      <c r="U7" s="55" t="s">
        <v>355</v>
      </c>
      <c r="V7" s="80">
        <f t="shared" ref="V7" si="1">IF(V5=0, "", V6/V5)</f>
        <v>9092.3678421222903</v>
      </c>
      <c r="W7" s="80" t="str">
        <f t="shared" ref="W7" si="2">IF(W5=0, "", W6/W5)</f>
        <v/>
      </c>
      <c r="X7" s="80" t="str">
        <f t="shared" ref="X7" si="3">IF(X5=0, "", X6/X5)</f>
        <v/>
      </c>
      <c r="Y7" s="80" t="str">
        <f t="shared" ref="Y7" si="4">IF(Y5=0, "", Y6/Y5)</f>
        <v/>
      </c>
      <c r="Z7" s="80" t="str">
        <f t="shared" ref="Z7" si="5">IF(Z5=0, "", Z6/Z5)</f>
        <v/>
      </c>
      <c r="AA7" s="80" t="str">
        <f t="shared" ref="AA7" si="6">IF(AA5=0, "", AA6/AA5)</f>
        <v/>
      </c>
      <c r="AB7" s="80" t="str">
        <f t="shared" ref="AB7:AC7" si="7">IF(AB5=0, "", AB6/AB5)</f>
        <v/>
      </c>
      <c r="AC7" s="80">
        <f t="shared" si="7"/>
        <v>9092.3678421222903</v>
      </c>
    </row>
    <row r="8" spans="1:29" x14ac:dyDescent="0.25">
      <c r="A8" s="55" t="s">
        <v>356</v>
      </c>
      <c r="B8" s="58">
        <v>7343</v>
      </c>
      <c r="C8" s="82">
        <v>69</v>
      </c>
      <c r="D8" s="86"/>
      <c r="E8" s="86"/>
      <c r="F8" s="86"/>
      <c r="G8" s="86"/>
      <c r="H8" s="86"/>
      <c r="I8" s="84">
        <v>7412</v>
      </c>
      <c r="K8" s="55" t="s">
        <v>356</v>
      </c>
      <c r="L8" s="58">
        <v>7313</v>
      </c>
      <c r="M8" s="59">
        <v>106</v>
      </c>
      <c r="N8" s="86"/>
      <c r="O8" s="86"/>
      <c r="P8" s="86"/>
      <c r="Q8" s="86"/>
      <c r="R8" s="86"/>
      <c r="S8" s="84">
        <v>7419</v>
      </c>
      <c r="T8" s="85"/>
      <c r="U8" s="55" t="s">
        <v>356</v>
      </c>
      <c r="V8" s="78">
        <f t="shared" ref="V8:V9" si="8">B8+L8</f>
        <v>14656</v>
      </c>
      <c r="W8" s="78">
        <f t="shared" ref="W8:W9" si="9">C8+M8</f>
        <v>175</v>
      </c>
      <c r="X8" s="78">
        <f t="shared" ref="X8:X9" si="10">D8+N8</f>
        <v>0</v>
      </c>
      <c r="Y8" s="78">
        <f t="shared" ref="Y8:Y9" si="11">E8+O8</f>
        <v>0</v>
      </c>
      <c r="Z8" s="78">
        <f t="shared" ref="Z8:Z9" si="12">F8+P8</f>
        <v>0</v>
      </c>
      <c r="AA8" s="78">
        <f t="shared" ref="AA8:AA9" si="13">G8+Q8</f>
        <v>0</v>
      </c>
      <c r="AB8" s="78">
        <f t="shared" ref="AB8:AC9" si="14">H8+R8</f>
        <v>0</v>
      </c>
      <c r="AC8" s="78">
        <f t="shared" si="14"/>
        <v>14831</v>
      </c>
    </row>
    <row r="9" spans="1:29" x14ac:dyDescent="0.25">
      <c r="A9" s="55" t="s">
        <v>354</v>
      </c>
      <c r="B9" s="56">
        <v>119822996</v>
      </c>
      <c r="C9" s="80">
        <v>1929162</v>
      </c>
      <c r="D9" s="86"/>
      <c r="E9" s="86"/>
      <c r="F9" s="86"/>
      <c r="G9" s="86"/>
      <c r="H9" s="86"/>
      <c r="I9" s="80">
        <v>121752158</v>
      </c>
      <c r="K9" s="55" t="s">
        <v>354</v>
      </c>
      <c r="L9" s="56">
        <v>109583642</v>
      </c>
      <c r="M9" s="56">
        <v>1869931</v>
      </c>
      <c r="N9" s="86"/>
      <c r="O9" s="86"/>
      <c r="P9" s="86"/>
      <c r="Q9" s="86"/>
      <c r="R9" s="86"/>
      <c r="S9" s="80">
        <v>111453573</v>
      </c>
      <c r="T9" s="81"/>
      <c r="U9" s="55" t="s">
        <v>354</v>
      </c>
      <c r="V9" s="80">
        <f t="shared" si="8"/>
        <v>229406638</v>
      </c>
      <c r="W9" s="80">
        <f t="shared" si="9"/>
        <v>3799093</v>
      </c>
      <c r="X9" s="80">
        <f t="shared" si="10"/>
        <v>0</v>
      </c>
      <c r="Y9" s="80">
        <f t="shared" si="11"/>
        <v>0</v>
      </c>
      <c r="Z9" s="80">
        <f t="shared" si="12"/>
        <v>0</v>
      </c>
      <c r="AA9" s="80">
        <f t="shared" si="13"/>
        <v>0</v>
      </c>
      <c r="AB9" s="80">
        <f t="shared" si="14"/>
        <v>0</v>
      </c>
      <c r="AC9" s="80">
        <f t="shared" si="14"/>
        <v>233205731</v>
      </c>
    </row>
    <row r="10" spans="1:29" x14ac:dyDescent="0.25">
      <c r="A10" s="55" t="s">
        <v>355</v>
      </c>
      <c r="B10" s="56">
        <v>16318</v>
      </c>
      <c r="C10" s="80">
        <v>27959</v>
      </c>
      <c r="D10" s="86"/>
      <c r="E10" s="86"/>
      <c r="F10" s="86"/>
      <c r="G10" s="86"/>
      <c r="H10" s="86"/>
      <c r="I10" s="80">
        <v>16426</v>
      </c>
      <c r="K10" s="55" t="s">
        <v>355</v>
      </c>
      <c r="L10" s="56">
        <v>14985</v>
      </c>
      <c r="M10" s="56">
        <v>17641</v>
      </c>
      <c r="N10" s="86"/>
      <c r="O10" s="86"/>
      <c r="P10" s="86"/>
      <c r="Q10" s="86"/>
      <c r="R10" s="86"/>
      <c r="S10" s="80">
        <v>15023</v>
      </c>
      <c r="T10" s="81"/>
      <c r="U10" s="55" t="s">
        <v>355</v>
      </c>
      <c r="V10" s="80">
        <f t="shared" ref="V10:V43" si="15">IF(V8=0, "", V9/V8)</f>
        <v>15652.74549672489</v>
      </c>
      <c r="W10" s="80">
        <f t="shared" ref="W10" si="16">IF(W8=0, "", W9/W8)</f>
        <v>21709.102857142858</v>
      </c>
      <c r="X10" s="80" t="str">
        <f t="shared" ref="X10" si="17">IF(X8=0, "", X9/X8)</f>
        <v/>
      </c>
      <c r="Y10" s="80" t="str">
        <f t="shared" ref="Y10" si="18">IF(Y8=0, "", Y9/Y8)</f>
        <v/>
      </c>
      <c r="Z10" s="80" t="str">
        <f t="shared" ref="Z10" si="19">IF(Z8=0, "", Z9/Z8)</f>
        <v/>
      </c>
      <c r="AA10" s="80" t="str">
        <f t="shared" ref="AA10" si="20">IF(AA8=0, "", AA9/AA8)</f>
        <v/>
      </c>
      <c r="AB10" s="80" t="str">
        <f t="shared" ref="AB10:AC10" si="21">IF(AB8=0, "", AB9/AB8)</f>
        <v/>
      </c>
      <c r="AC10" s="80">
        <f t="shared" si="21"/>
        <v>15724.208145101476</v>
      </c>
    </row>
    <row r="11" spans="1:29" x14ac:dyDescent="0.25">
      <c r="A11" s="55" t="s">
        <v>357</v>
      </c>
      <c r="B11" s="58">
        <v>5887</v>
      </c>
      <c r="C11" s="84">
        <v>1034</v>
      </c>
      <c r="D11" s="82">
        <v>63</v>
      </c>
      <c r="E11" s="86"/>
      <c r="F11" s="86"/>
      <c r="G11" s="86"/>
      <c r="H11" s="86"/>
      <c r="I11" s="84">
        <v>6984</v>
      </c>
      <c r="K11" s="55" t="s">
        <v>357</v>
      </c>
      <c r="L11" s="58">
        <v>7139</v>
      </c>
      <c r="M11" s="58">
        <v>1119</v>
      </c>
      <c r="N11" s="82">
        <v>89</v>
      </c>
      <c r="O11" s="86"/>
      <c r="P11" s="86"/>
      <c r="Q11" s="86"/>
      <c r="R11" s="86"/>
      <c r="S11" s="84">
        <v>8347</v>
      </c>
      <c r="T11" s="85"/>
      <c r="U11" s="55" t="s">
        <v>357</v>
      </c>
      <c r="V11" s="78">
        <f t="shared" ref="V11:V12" si="22">B11+L11</f>
        <v>13026</v>
      </c>
      <c r="W11" s="78">
        <f t="shared" ref="W11:W12" si="23">C11+M11</f>
        <v>2153</v>
      </c>
      <c r="X11" s="78">
        <f t="shared" ref="X11:X12" si="24">D11+N11</f>
        <v>152</v>
      </c>
      <c r="Y11" s="78">
        <f t="shared" ref="Y11:Y12" si="25">E11+O11</f>
        <v>0</v>
      </c>
      <c r="Z11" s="78">
        <f t="shared" ref="Z11:Z12" si="26">F11+P11</f>
        <v>0</v>
      </c>
      <c r="AA11" s="78">
        <f t="shared" ref="AA11:AA12" si="27">G11+Q11</f>
        <v>0</v>
      </c>
      <c r="AB11" s="78">
        <f t="shared" ref="AB11:AC12" si="28">H11+R11</f>
        <v>0</v>
      </c>
      <c r="AC11" s="78">
        <f t="shared" si="28"/>
        <v>15331</v>
      </c>
    </row>
    <row r="12" spans="1:29" x14ac:dyDescent="0.25">
      <c r="A12" s="55" t="s">
        <v>354</v>
      </c>
      <c r="B12" s="56">
        <v>164658434</v>
      </c>
      <c r="C12" s="80">
        <v>41024778</v>
      </c>
      <c r="D12" s="80">
        <v>2656118</v>
      </c>
      <c r="E12" s="86"/>
      <c r="F12" s="86"/>
      <c r="G12" s="86"/>
      <c r="H12" s="86"/>
      <c r="I12" s="80">
        <v>208339330</v>
      </c>
      <c r="K12" s="55" t="s">
        <v>354</v>
      </c>
      <c r="L12" s="56">
        <v>196128024</v>
      </c>
      <c r="M12" s="56">
        <v>37384841</v>
      </c>
      <c r="N12" s="80">
        <v>2795552</v>
      </c>
      <c r="O12" s="86"/>
      <c r="P12" s="86"/>
      <c r="Q12" s="86"/>
      <c r="R12" s="86"/>
      <c r="S12" s="80">
        <v>236308417</v>
      </c>
      <c r="T12" s="81"/>
      <c r="U12" s="55" t="s">
        <v>354</v>
      </c>
      <c r="V12" s="80">
        <f t="shared" si="22"/>
        <v>360786458</v>
      </c>
      <c r="W12" s="80">
        <f t="shared" si="23"/>
        <v>78409619</v>
      </c>
      <c r="X12" s="80">
        <f t="shared" si="24"/>
        <v>5451670</v>
      </c>
      <c r="Y12" s="80">
        <f t="shared" si="25"/>
        <v>0</v>
      </c>
      <c r="Z12" s="80">
        <f t="shared" si="26"/>
        <v>0</v>
      </c>
      <c r="AA12" s="80">
        <f t="shared" si="27"/>
        <v>0</v>
      </c>
      <c r="AB12" s="80">
        <f t="shared" si="28"/>
        <v>0</v>
      </c>
      <c r="AC12" s="80">
        <f t="shared" si="28"/>
        <v>444647747</v>
      </c>
    </row>
    <row r="13" spans="1:29" x14ac:dyDescent="0.25">
      <c r="A13" s="55" t="s">
        <v>355</v>
      </c>
      <c r="B13" s="56">
        <v>27970</v>
      </c>
      <c r="C13" s="80">
        <v>39676</v>
      </c>
      <c r="D13" s="80">
        <v>42161</v>
      </c>
      <c r="E13" s="86"/>
      <c r="F13" s="86"/>
      <c r="G13" s="86"/>
      <c r="H13" s="86"/>
      <c r="I13" s="80">
        <v>29831</v>
      </c>
      <c r="K13" s="55" t="s">
        <v>355</v>
      </c>
      <c r="L13" s="56">
        <v>27473</v>
      </c>
      <c r="M13" s="56">
        <v>33409</v>
      </c>
      <c r="N13" s="80">
        <v>31411</v>
      </c>
      <c r="O13" s="86"/>
      <c r="P13" s="86"/>
      <c r="Q13" s="86"/>
      <c r="R13" s="86"/>
      <c r="S13" s="80">
        <v>28311</v>
      </c>
      <c r="T13" s="81"/>
      <c r="U13" s="55" t="s">
        <v>355</v>
      </c>
      <c r="V13" s="80">
        <f t="shared" si="15"/>
        <v>27697.409642253955</v>
      </c>
      <c r="W13" s="80">
        <f t="shared" ref="W13" si="29">IF(W11=0, "", W12/W11)</f>
        <v>36418.77333952624</v>
      </c>
      <c r="X13" s="80">
        <f t="shared" ref="X13" si="30">IF(X11=0, "", X12/X11)</f>
        <v>35866.25</v>
      </c>
      <c r="Y13" s="80" t="str">
        <f t="shared" ref="Y13" si="31">IF(Y11=0, "", Y12/Y11)</f>
        <v/>
      </c>
      <c r="Z13" s="80" t="str">
        <f t="shared" ref="Z13" si="32">IF(Z11=0, "", Z12/Z11)</f>
        <v/>
      </c>
      <c r="AA13" s="80" t="str">
        <f t="shared" ref="AA13" si="33">IF(AA11=0, "", AA12/AA11)</f>
        <v/>
      </c>
      <c r="AB13" s="80" t="str">
        <f t="shared" ref="AB13:AC13" si="34">IF(AB11=0, "", AB12/AB11)</f>
        <v/>
      </c>
      <c r="AC13" s="80">
        <f t="shared" si="34"/>
        <v>29003.179636031571</v>
      </c>
    </row>
    <row r="14" spans="1:29" x14ac:dyDescent="0.25">
      <c r="A14" s="55" t="s">
        <v>358</v>
      </c>
      <c r="B14" s="58">
        <v>4227</v>
      </c>
      <c r="C14" s="84">
        <v>2104</v>
      </c>
      <c r="D14" s="82">
        <v>956</v>
      </c>
      <c r="E14" s="82">
        <v>74</v>
      </c>
      <c r="F14" s="86"/>
      <c r="G14" s="86"/>
      <c r="H14" s="86"/>
      <c r="I14" s="84">
        <v>7361</v>
      </c>
      <c r="K14" s="55" t="s">
        <v>358</v>
      </c>
      <c r="L14" s="58">
        <v>5632</v>
      </c>
      <c r="M14" s="58">
        <v>2618</v>
      </c>
      <c r="N14" s="84">
        <v>1006</v>
      </c>
      <c r="O14" s="82">
        <v>86</v>
      </c>
      <c r="P14" s="86"/>
      <c r="Q14" s="86"/>
      <c r="R14" s="86"/>
      <c r="S14" s="84">
        <v>9342</v>
      </c>
      <c r="T14" s="85"/>
      <c r="U14" s="55" t="s">
        <v>358</v>
      </c>
      <c r="V14" s="78">
        <f t="shared" ref="V14:V15" si="35">B14+L14</f>
        <v>9859</v>
      </c>
      <c r="W14" s="78">
        <f t="shared" ref="W14:W15" si="36">C14+M14</f>
        <v>4722</v>
      </c>
      <c r="X14" s="78">
        <f t="shared" ref="X14:X15" si="37">D14+N14</f>
        <v>1962</v>
      </c>
      <c r="Y14" s="78">
        <f t="shared" ref="Y14:Y15" si="38">E14+O14</f>
        <v>160</v>
      </c>
      <c r="Z14" s="78">
        <f t="shared" ref="Z14:Z15" si="39">F14+P14</f>
        <v>0</v>
      </c>
      <c r="AA14" s="78">
        <f t="shared" ref="AA14:AA15" si="40">G14+Q14</f>
        <v>0</v>
      </c>
      <c r="AB14" s="78">
        <f t="shared" ref="AB14:AC15" si="41">H14+R14</f>
        <v>0</v>
      </c>
      <c r="AC14" s="78">
        <f t="shared" si="41"/>
        <v>16703</v>
      </c>
    </row>
    <row r="15" spans="1:29" x14ac:dyDescent="0.25">
      <c r="A15" s="55" t="s">
        <v>354</v>
      </c>
      <c r="B15" s="56">
        <v>134319829</v>
      </c>
      <c r="C15" s="80">
        <v>94627773</v>
      </c>
      <c r="D15" s="80">
        <v>46519649</v>
      </c>
      <c r="E15" s="80">
        <v>3456539</v>
      </c>
      <c r="F15" s="86"/>
      <c r="G15" s="86"/>
      <c r="H15" s="86"/>
      <c r="I15" s="80">
        <v>278923790</v>
      </c>
      <c r="K15" s="55" t="s">
        <v>354</v>
      </c>
      <c r="L15" s="56">
        <v>162367698</v>
      </c>
      <c r="M15" s="56">
        <v>105286890</v>
      </c>
      <c r="N15" s="80">
        <v>41711415</v>
      </c>
      <c r="O15" s="80">
        <v>3481484</v>
      </c>
      <c r="P15" s="86"/>
      <c r="Q15" s="86"/>
      <c r="R15" s="86"/>
      <c r="S15" s="80">
        <v>312847487</v>
      </c>
      <c r="T15" s="81"/>
      <c r="U15" s="55" t="s">
        <v>354</v>
      </c>
      <c r="V15" s="80">
        <f t="shared" si="35"/>
        <v>296687527</v>
      </c>
      <c r="W15" s="80">
        <f t="shared" si="36"/>
        <v>199914663</v>
      </c>
      <c r="X15" s="80">
        <f t="shared" si="37"/>
        <v>88231064</v>
      </c>
      <c r="Y15" s="80">
        <f t="shared" si="38"/>
        <v>6938023</v>
      </c>
      <c r="Z15" s="80">
        <f t="shared" si="39"/>
        <v>0</v>
      </c>
      <c r="AA15" s="80">
        <f t="shared" si="40"/>
        <v>0</v>
      </c>
      <c r="AB15" s="80">
        <f t="shared" si="41"/>
        <v>0</v>
      </c>
      <c r="AC15" s="80">
        <f t="shared" si="41"/>
        <v>591771277</v>
      </c>
    </row>
    <row r="16" spans="1:29" x14ac:dyDescent="0.25">
      <c r="A16" s="55" t="s">
        <v>355</v>
      </c>
      <c r="B16" s="56">
        <v>31777</v>
      </c>
      <c r="C16" s="80">
        <v>44975</v>
      </c>
      <c r="D16" s="80">
        <v>48661</v>
      </c>
      <c r="E16" s="80">
        <v>46710</v>
      </c>
      <c r="F16" s="86"/>
      <c r="G16" s="86"/>
      <c r="H16" s="86"/>
      <c r="I16" s="80">
        <v>37892</v>
      </c>
      <c r="K16" s="55" t="s">
        <v>355</v>
      </c>
      <c r="L16" s="56">
        <v>28829</v>
      </c>
      <c r="M16" s="56">
        <v>40217</v>
      </c>
      <c r="N16" s="80">
        <v>41463</v>
      </c>
      <c r="O16" s="80">
        <v>40482</v>
      </c>
      <c r="P16" s="86"/>
      <c r="Q16" s="86"/>
      <c r="R16" s="86"/>
      <c r="S16" s="80">
        <v>33488</v>
      </c>
      <c r="T16" s="81"/>
      <c r="U16" s="55" t="s">
        <v>355</v>
      </c>
      <c r="V16" s="80">
        <f t="shared" si="15"/>
        <v>30093.064915305811</v>
      </c>
      <c r="W16" s="80">
        <f t="shared" ref="W16" si="42">IF(W14=0, "", W15/W14)</f>
        <v>42336.862134688694</v>
      </c>
      <c r="X16" s="80">
        <f t="shared" ref="X16" si="43">IF(X14=0, "", X15/X14)</f>
        <v>44969.96126401631</v>
      </c>
      <c r="Y16" s="80">
        <f t="shared" ref="Y16" si="44">IF(Y14=0, "", Y15/Y14)</f>
        <v>43362.643750000003</v>
      </c>
      <c r="Z16" s="80" t="str">
        <f t="shared" ref="Z16" si="45">IF(Z14=0, "", Z15/Z14)</f>
        <v/>
      </c>
      <c r="AA16" s="80" t="str">
        <f t="shared" ref="AA16" si="46">IF(AA14=0, "", AA15/AA14)</f>
        <v/>
      </c>
      <c r="AB16" s="80" t="str">
        <f t="shared" ref="AB16:AC16" si="47">IF(AB14=0, "", AB15/AB14)</f>
        <v/>
      </c>
      <c r="AC16" s="80">
        <f t="shared" si="47"/>
        <v>35429.041309944325</v>
      </c>
    </row>
    <row r="17" spans="1:29" x14ac:dyDescent="0.25">
      <c r="A17" s="55" t="s">
        <v>359</v>
      </c>
      <c r="B17" s="58">
        <v>3125</v>
      </c>
      <c r="C17" s="84">
        <v>1881</v>
      </c>
      <c r="D17" s="84">
        <v>1860</v>
      </c>
      <c r="E17" s="82">
        <v>990</v>
      </c>
      <c r="F17" s="82">
        <v>48</v>
      </c>
      <c r="G17" s="86"/>
      <c r="H17" s="86"/>
      <c r="I17" s="84">
        <v>7904</v>
      </c>
      <c r="K17" s="55" t="s">
        <v>359</v>
      </c>
      <c r="L17" s="58">
        <v>4255</v>
      </c>
      <c r="M17" s="58">
        <v>2253</v>
      </c>
      <c r="N17" s="84">
        <v>2491</v>
      </c>
      <c r="O17" s="84">
        <v>1153</v>
      </c>
      <c r="P17" s="82">
        <v>43</v>
      </c>
      <c r="Q17" s="86"/>
      <c r="R17" s="86"/>
      <c r="S17" s="84">
        <v>10195</v>
      </c>
      <c r="T17" s="85"/>
      <c r="U17" s="55" t="s">
        <v>359</v>
      </c>
      <c r="V17" s="78">
        <f t="shared" ref="V17:V18" si="48">B17+L17</f>
        <v>7380</v>
      </c>
      <c r="W17" s="78">
        <f t="shared" ref="W17:W18" si="49">C17+M17</f>
        <v>4134</v>
      </c>
      <c r="X17" s="78">
        <f t="shared" ref="X17:X18" si="50">D17+N17</f>
        <v>4351</v>
      </c>
      <c r="Y17" s="78">
        <f t="shared" ref="Y17:Y18" si="51">E17+O17</f>
        <v>2143</v>
      </c>
      <c r="Z17" s="78">
        <f t="shared" ref="Z17:Z18" si="52">F17+P17</f>
        <v>91</v>
      </c>
      <c r="AA17" s="78">
        <f t="shared" ref="AA17:AA18" si="53">G17+Q17</f>
        <v>0</v>
      </c>
      <c r="AB17" s="78">
        <f t="shared" ref="AB17:AC18" si="54">H17+R17</f>
        <v>0</v>
      </c>
      <c r="AC17" s="78">
        <f t="shared" si="54"/>
        <v>18099</v>
      </c>
    </row>
    <row r="18" spans="1:29" x14ac:dyDescent="0.25">
      <c r="A18" s="55" t="s">
        <v>354</v>
      </c>
      <c r="B18" s="56">
        <v>101670258</v>
      </c>
      <c r="C18" s="80">
        <v>86109470</v>
      </c>
      <c r="D18" s="80">
        <v>98303374</v>
      </c>
      <c r="E18" s="80">
        <v>53680004</v>
      </c>
      <c r="F18" s="80">
        <v>2697637</v>
      </c>
      <c r="G18" s="86"/>
      <c r="H18" s="86"/>
      <c r="I18" s="80">
        <v>342460743</v>
      </c>
      <c r="K18" s="55" t="s">
        <v>354</v>
      </c>
      <c r="L18" s="56">
        <v>124788141</v>
      </c>
      <c r="M18" s="56">
        <v>93544691</v>
      </c>
      <c r="N18" s="80">
        <v>114960168</v>
      </c>
      <c r="O18" s="80">
        <v>53878396</v>
      </c>
      <c r="P18" s="80">
        <v>1883290</v>
      </c>
      <c r="Q18" s="86"/>
      <c r="R18" s="86"/>
      <c r="S18" s="80">
        <v>389054686</v>
      </c>
      <c r="T18" s="81"/>
      <c r="U18" s="55" t="s">
        <v>354</v>
      </c>
      <c r="V18" s="80">
        <f t="shared" si="48"/>
        <v>226458399</v>
      </c>
      <c r="W18" s="80">
        <f t="shared" si="49"/>
        <v>179654161</v>
      </c>
      <c r="X18" s="80">
        <f t="shared" si="50"/>
        <v>213263542</v>
      </c>
      <c r="Y18" s="80">
        <f t="shared" si="51"/>
        <v>107558400</v>
      </c>
      <c r="Z18" s="80">
        <f t="shared" si="52"/>
        <v>4580927</v>
      </c>
      <c r="AA18" s="80">
        <f t="shared" si="53"/>
        <v>0</v>
      </c>
      <c r="AB18" s="80">
        <f t="shared" si="54"/>
        <v>0</v>
      </c>
      <c r="AC18" s="80">
        <f t="shared" si="54"/>
        <v>731515429</v>
      </c>
    </row>
    <row r="19" spans="1:29" x14ac:dyDescent="0.25">
      <c r="A19" s="55" t="s">
        <v>355</v>
      </c>
      <c r="B19" s="56">
        <v>32534</v>
      </c>
      <c r="C19" s="80">
        <v>45779</v>
      </c>
      <c r="D19" s="80">
        <v>52851</v>
      </c>
      <c r="E19" s="80">
        <v>54222</v>
      </c>
      <c r="F19" s="80">
        <v>56201</v>
      </c>
      <c r="G19" s="86"/>
      <c r="H19" s="86"/>
      <c r="I19" s="80">
        <v>43328</v>
      </c>
      <c r="K19" s="55" t="s">
        <v>355</v>
      </c>
      <c r="L19" s="56">
        <v>29327</v>
      </c>
      <c r="M19" s="56">
        <v>41520</v>
      </c>
      <c r="N19" s="80">
        <v>46150</v>
      </c>
      <c r="O19" s="80">
        <v>46729</v>
      </c>
      <c r="P19" s="80">
        <v>43797</v>
      </c>
      <c r="Q19" s="86"/>
      <c r="R19" s="86"/>
      <c r="S19" s="80">
        <v>38161</v>
      </c>
      <c r="T19" s="81"/>
      <c r="U19" s="55" t="s">
        <v>355</v>
      </c>
      <c r="V19" s="80">
        <f t="shared" si="15"/>
        <v>30685.419918699186</v>
      </c>
      <c r="W19" s="80">
        <f t="shared" ref="W19" si="55">IF(W17=0, "", W18/W17)</f>
        <v>43457.707063376874</v>
      </c>
      <c r="X19" s="80">
        <f t="shared" ref="X19" si="56">IF(X17=0, "", X18/X17)</f>
        <v>49014.833831303149</v>
      </c>
      <c r="Y19" s="80">
        <f t="shared" ref="Y19" si="57">IF(Y17=0, "", Y18/Y17)</f>
        <v>50190.573961735885</v>
      </c>
      <c r="Z19" s="80">
        <f t="shared" ref="Z19" si="58">IF(Z17=0, "", Z18/Z17)</f>
        <v>50339.857142857145</v>
      </c>
      <c r="AA19" s="80" t="str">
        <f t="shared" ref="AA19" si="59">IF(AA17=0, "", AA18/AA17)</f>
        <v/>
      </c>
      <c r="AB19" s="80" t="str">
        <f t="shared" ref="AB19:AC19" si="60">IF(AB17=0, "", AB18/AB17)</f>
        <v/>
      </c>
      <c r="AC19" s="80">
        <f t="shared" si="60"/>
        <v>40417.450080114926</v>
      </c>
    </row>
    <row r="20" spans="1:29" x14ac:dyDescent="0.25">
      <c r="A20" s="55" t="s">
        <v>360</v>
      </c>
      <c r="B20" s="58">
        <v>2812</v>
      </c>
      <c r="C20" s="84">
        <v>1569</v>
      </c>
      <c r="D20" s="84">
        <v>1726</v>
      </c>
      <c r="E20" s="84">
        <v>1887</v>
      </c>
      <c r="F20" s="82">
        <v>742</v>
      </c>
      <c r="G20" s="82">
        <v>30</v>
      </c>
      <c r="H20" s="86"/>
      <c r="I20" s="84">
        <v>8766</v>
      </c>
      <c r="K20" s="55" t="s">
        <v>360</v>
      </c>
      <c r="L20" s="58">
        <v>3727</v>
      </c>
      <c r="M20" s="58">
        <v>2029</v>
      </c>
      <c r="N20" s="84">
        <v>2026</v>
      </c>
      <c r="O20" s="84">
        <v>2598</v>
      </c>
      <c r="P20" s="82">
        <v>855</v>
      </c>
      <c r="Q20" s="82">
        <v>52</v>
      </c>
      <c r="R20" s="86"/>
      <c r="S20" s="84">
        <v>11287</v>
      </c>
      <c r="T20" s="85"/>
      <c r="U20" s="55" t="s">
        <v>360</v>
      </c>
      <c r="V20" s="78">
        <f t="shared" ref="V20:V21" si="61">B20+L20</f>
        <v>6539</v>
      </c>
      <c r="W20" s="78">
        <f t="shared" ref="W20:W21" si="62">C20+M20</f>
        <v>3598</v>
      </c>
      <c r="X20" s="78">
        <f t="shared" ref="X20:X21" si="63">D20+N20</f>
        <v>3752</v>
      </c>
      <c r="Y20" s="78">
        <f t="shared" ref="Y20:Y21" si="64">E20+O20</f>
        <v>4485</v>
      </c>
      <c r="Z20" s="78">
        <f t="shared" ref="Z20:Z21" si="65">F20+P20</f>
        <v>1597</v>
      </c>
      <c r="AA20" s="78">
        <f t="shared" ref="AA20:AA21" si="66">G20+Q20</f>
        <v>82</v>
      </c>
      <c r="AB20" s="78">
        <f t="shared" ref="AB20:AC21" si="67">H20+R20</f>
        <v>0</v>
      </c>
      <c r="AC20" s="78">
        <f t="shared" si="67"/>
        <v>20053</v>
      </c>
    </row>
    <row r="21" spans="1:29" x14ac:dyDescent="0.25">
      <c r="A21" s="55" t="s">
        <v>354</v>
      </c>
      <c r="B21" s="56">
        <v>89596215</v>
      </c>
      <c r="C21" s="80">
        <v>72504416</v>
      </c>
      <c r="D21" s="80">
        <v>90866358</v>
      </c>
      <c r="E21" s="80">
        <v>108991192</v>
      </c>
      <c r="F21" s="80">
        <v>43083519</v>
      </c>
      <c r="G21" s="80">
        <v>1744658</v>
      </c>
      <c r="H21" s="86"/>
      <c r="I21" s="80">
        <v>406786358</v>
      </c>
      <c r="K21" s="55" t="s">
        <v>354</v>
      </c>
      <c r="L21" s="56">
        <v>105292677</v>
      </c>
      <c r="M21" s="56">
        <v>81791492</v>
      </c>
      <c r="N21" s="80">
        <v>93625273</v>
      </c>
      <c r="O21" s="80">
        <v>130377272</v>
      </c>
      <c r="P21" s="80">
        <v>42062377</v>
      </c>
      <c r="Q21" s="80">
        <v>2435665</v>
      </c>
      <c r="R21" s="86"/>
      <c r="S21" s="80">
        <v>455584756</v>
      </c>
      <c r="T21" s="81"/>
      <c r="U21" s="55" t="s">
        <v>354</v>
      </c>
      <c r="V21" s="80">
        <f t="shared" si="61"/>
        <v>194888892</v>
      </c>
      <c r="W21" s="80">
        <f t="shared" si="62"/>
        <v>154295908</v>
      </c>
      <c r="X21" s="80">
        <f t="shared" si="63"/>
        <v>184491631</v>
      </c>
      <c r="Y21" s="80">
        <f t="shared" si="64"/>
        <v>239368464</v>
      </c>
      <c r="Z21" s="80">
        <f t="shared" si="65"/>
        <v>85145896</v>
      </c>
      <c r="AA21" s="80">
        <f t="shared" si="66"/>
        <v>4180323</v>
      </c>
      <c r="AB21" s="80">
        <f t="shared" si="67"/>
        <v>0</v>
      </c>
      <c r="AC21" s="80">
        <f t="shared" si="67"/>
        <v>862371114</v>
      </c>
    </row>
    <row r="22" spans="1:29" x14ac:dyDescent="0.25">
      <c r="A22" s="55" t="s">
        <v>355</v>
      </c>
      <c r="B22" s="56">
        <v>31862</v>
      </c>
      <c r="C22" s="80">
        <v>46211</v>
      </c>
      <c r="D22" s="80">
        <v>52646</v>
      </c>
      <c r="E22" s="80">
        <v>57759</v>
      </c>
      <c r="F22" s="80">
        <v>58064</v>
      </c>
      <c r="G22" s="80">
        <v>58155</v>
      </c>
      <c r="H22" s="86"/>
      <c r="I22" s="80">
        <v>46405</v>
      </c>
      <c r="K22" s="55" t="s">
        <v>355</v>
      </c>
      <c r="L22" s="56">
        <v>28251</v>
      </c>
      <c r="M22" s="56">
        <v>40311</v>
      </c>
      <c r="N22" s="80">
        <v>46212</v>
      </c>
      <c r="O22" s="80">
        <v>50184</v>
      </c>
      <c r="P22" s="80">
        <v>49196</v>
      </c>
      <c r="Q22" s="80">
        <v>46840</v>
      </c>
      <c r="R22" s="86"/>
      <c r="S22" s="80">
        <v>40364</v>
      </c>
      <c r="T22" s="81"/>
      <c r="U22" s="55" t="s">
        <v>355</v>
      </c>
      <c r="V22" s="80">
        <f t="shared" si="15"/>
        <v>29804.08196972014</v>
      </c>
      <c r="W22" s="80">
        <f t="shared" ref="W22" si="68">IF(W20=0, "", W21/W20)</f>
        <v>42883.798777098389</v>
      </c>
      <c r="X22" s="80">
        <f t="shared" ref="X22" si="69">IF(X20=0, "", X21/X20)</f>
        <v>49171.543443496805</v>
      </c>
      <c r="Y22" s="80">
        <f t="shared" ref="Y22" si="70">IF(Y20=0, "", Y21/Y20)</f>
        <v>53370.894983277591</v>
      </c>
      <c r="Z22" s="80">
        <f t="shared" ref="Z22" si="71">IF(Z20=0, "", Z21/Z20)</f>
        <v>53316.152786474639</v>
      </c>
      <c r="AA22" s="80">
        <f t="shared" ref="AA22" si="72">IF(AA20=0, "", AA21/AA20)</f>
        <v>50979.548780487807</v>
      </c>
      <c r="AB22" s="80" t="str">
        <f t="shared" ref="AB22:AC22" si="73">IF(AB20=0, "", AB21/AB20)</f>
        <v/>
      </c>
      <c r="AC22" s="80">
        <f t="shared" si="73"/>
        <v>43004.593527153047</v>
      </c>
    </row>
    <row r="23" spans="1:29" x14ac:dyDescent="0.25">
      <c r="A23" s="55" t="s">
        <v>361</v>
      </c>
      <c r="B23" s="58">
        <v>2745</v>
      </c>
      <c r="C23" s="84">
        <v>1732</v>
      </c>
      <c r="D23" s="84">
        <v>1702</v>
      </c>
      <c r="E23" s="84">
        <v>2055</v>
      </c>
      <c r="F23" s="84">
        <v>1803</v>
      </c>
      <c r="G23" s="82">
        <v>860</v>
      </c>
      <c r="H23" s="82">
        <v>19</v>
      </c>
      <c r="I23" s="84">
        <v>10916</v>
      </c>
      <c r="K23" s="55" t="s">
        <v>361</v>
      </c>
      <c r="L23" s="58">
        <v>3903</v>
      </c>
      <c r="M23" s="58">
        <v>2065</v>
      </c>
      <c r="N23" s="84">
        <v>2136</v>
      </c>
      <c r="O23" s="84">
        <v>2522</v>
      </c>
      <c r="P23" s="84">
        <v>2053</v>
      </c>
      <c r="Q23" s="84">
        <v>1033</v>
      </c>
      <c r="R23" s="82">
        <v>40</v>
      </c>
      <c r="S23" s="84">
        <v>13752</v>
      </c>
      <c r="T23" s="85"/>
      <c r="U23" s="55" t="s">
        <v>361</v>
      </c>
      <c r="V23" s="78">
        <f t="shared" ref="V23:V24" si="74">B23+L23</f>
        <v>6648</v>
      </c>
      <c r="W23" s="78">
        <f t="shared" ref="W23:W24" si="75">C23+M23</f>
        <v>3797</v>
      </c>
      <c r="X23" s="78">
        <f t="shared" ref="X23:X24" si="76">D23+N23</f>
        <v>3838</v>
      </c>
      <c r="Y23" s="78">
        <f t="shared" ref="Y23:Y24" si="77">E23+O23</f>
        <v>4577</v>
      </c>
      <c r="Z23" s="78">
        <f t="shared" ref="Z23:Z24" si="78">F23+P23</f>
        <v>3856</v>
      </c>
      <c r="AA23" s="78">
        <f t="shared" ref="AA23:AA24" si="79">G23+Q23</f>
        <v>1893</v>
      </c>
      <c r="AB23" s="78">
        <f t="shared" ref="AB23:AC24" si="80">H23+R23</f>
        <v>59</v>
      </c>
      <c r="AC23" s="78">
        <f t="shared" si="80"/>
        <v>24668</v>
      </c>
    </row>
    <row r="24" spans="1:29" x14ac:dyDescent="0.25">
      <c r="A24" s="55" t="s">
        <v>354</v>
      </c>
      <c r="B24" s="56">
        <v>84608864</v>
      </c>
      <c r="C24" s="80">
        <v>74857289</v>
      </c>
      <c r="D24" s="80">
        <v>87138595</v>
      </c>
      <c r="E24" s="80">
        <v>120303110</v>
      </c>
      <c r="F24" s="80">
        <v>111541262</v>
      </c>
      <c r="G24" s="80">
        <v>53218763</v>
      </c>
      <c r="H24" s="80">
        <v>1184156</v>
      </c>
      <c r="I24" s="80">
        <v>532852039</v>
      </c>
      <c r="K24" s="55" t="s">
        <v>354</v>
      </c>
      <c r="L24" s="56">
        <v>105381135</v>
      </c>
      <c r="M24" s="56">
        <v>77899382</v>
      </c>
      <c r="N24" s="80">
        <v>94329507</v>
      </c>
      <c r="O24" s="80">
        <v>123827762</v>
      </c>
      <c r="P24" s="80">
        <v>112360030</v>
      </c>
      <c r="Q24" s="80">
        <v>52799509</v>
      </c>
      <c r="R24" s="80">
        <v>2156259</v>
      </c>
      <c r="S24" s="80">
        <v>568753584</v>
      </c>
      <c r="T24" s="81"/>
      <c r="U24" s="55" t="s">
        <v>354</v>
      </c>
      <c r="V24" s="80">
        <f t="shared" si="74"/>
        <v>189989999</v>
      </c>
      <c r="W24" s="80">
        <f t="shared" si="75"/>
        <v>152756671</v>
      </c>
      <c r="X24" s="80">
        <f t="shared" si="76"/>
        <v>181468102</v>
      </c>
      <c r="Y24" s="80">
        <f t="shared" si="77"/>
        <v>244130872</v>
      </c>
      <c r="Z24" s="80">
        <f t="shared" si="78"/>
        <v>223901292</v>
      </c>
      <c r="AA24" s="80">
        <f t="shared" si="79"/>
        <v>106018272</v>
      </c>
      <c r="AB24" s="80">
        <f t="shared" si="80"/>
        <v>3340415</v>
      </c>
      <c r="AC24" s="80">
        <f t="shared" si="80"/>
        <v>1101605623</v>
      </c>
    </row>
    <row r="25" spans="1:29" x14ac:dyDescent="0.25">
      <c r="A25" s="55" t="s">
        <v>355</v>
      </c>
      <c r="B25" s="56">
        <v>30823</v>
      </c>
      <c r="C25" s="80">
        <v>43220</v>
      </c>
      <c r="D25" s="80">
        <v>51198</v>
      </c>
      <c r="E25" s="80">
        <v>58542</v>
      </c>
      <c r="F25" s="80">
        <v>61864</v>
      </c>
      <c r="G25" s="80">
        <v>61882</v>
      </c>
      <c r="H25" s="80">
        <v>62324</v>
      </c>
      <c r="I25" s="80">
        <v>48814</v>
      </c>
      <c r="K25" s="55" t="s">
        <v>355</v>
      </c>
      <c r="L25" s="56">
        <v>27000</v>
      </c>
      <c r="M25" s="56">
        <v>37724</v>
      </c>
      <c r="N25" s="80">
        <v>44162</v>
      </c>
      <c r="O25" s="80">
        <v>49099</v>
      </c>
      <c r="P25" s="80">
        <v>54730</v>
      </c>
      <c r="Q25" s="80">
        <v>51113</v>
      </c>
      <c r="R25" s="80">
        <v>53906</v>
      </c>
      <c r="S25" s="80">
        <v>41358</v>
      </c>
      <c r="T25" s="81"/>
      <c r="U25" s="55" t="s">
        <v>355</v>
      </c>
      <c r="V25" s="80">
        <f t="shared" si="15"/>
        <v>28578.519705174487</v>
      </c>
      <c r="W25" s="80">
        <f t="shared" ref="W25" si="81">IF(W23=0, "", W24/W23)</f>
        <v>40230.885172504612</v>
      </c>
      <c r="X25" s="80">
        <f t="shared" ref="X25" si="82">IF(X23=0, "", X24/X23)</f>
        <v>47281.944241792604</v>
      </c>
      <c r="Y25" s="80">
        <f t="shared" ref="Y25" si="83">IF(Y23=0, "", Y24/Y23)</f>
        <v>53338.621804675553</v>
      </c>
      <c r="Z25" s="80">
        <f t="shared" ref="Z25" si="84">IF(Z23=0, "", Z24/Z23)</f>
        <v>58065.687759336099</v>
      </c>
      <c r="AA25" s="80">
        <f t="shared" ref="AA25" si="85">IF(AA23=0, "", AA24/AA23)</f>
        <v>56005.426307448492</v>
      </c>
      <c r="AB25" s="80">
        <f t="shared" ref="AB25:AC25" si="86">IF(AB23=0, "", AB24/AB23)</f>
        <v>56617.203389830509</v>
      </c>
      <c r="AC25" s="80">
        <f t="shared" si="86"/>
        <v>44657.27351224258</v>
      </c>
    </row>
    <row r="26" spans="1:29" x14ac:dyDescent="0.25">
      <c r="A26" s="55" t="s">
        <v>362</v>
      </c>
      <c r="B26" s="58">
        <v>2512</v>
      </c>
      <c r="C26" s="84">
        <v>1519</v>
      </c>
      <c r="D26" s="84">
        <v>1691</v>
      </c>
      <c r="E26" s="84">
        <v>1951</v>
      </c>
      <c r="F26" s="84">
        <v>1796</v>
      </c>
      <c r="G26" s="84">
        <v>1999</v>
      </c>
      <c r="H26" s="82">
        <v>505</v>
      </c>
      <c r="I26" s="84">
        <v>11973</v>
      </c>
      <c r="K26" s="55" t="s">
        <v>362</v>
      </c>
      <c r="L26" s="58">
        <v>3476</v>
      </c>
      <c r="M26" s="58">
        <v>2097</v>
      </c>
      <c r="N26" s="84">
        <v>2190</v>
      </c>
      <c r="O26" s="84">
        <v>2467</v>
      </c>
      <c r="P26" s="84">
        <v>1875</v>
      </c>
      <c r="Q26" s="84">
        <v>2120</v>
      </c>
      <c r="R26" s="82">
        <v>516</v>
      </c>
      <c r="S26" s="84">
        <v>14741</v>
      </c>
      <c r="T26" s="85"/>
      <c r="U26" s="55" t="s">
        <v>362</v>
      </c>
      <c r="V26" s="78">
        <f t="shared" ref="V26:V27" si="87">B26+L26</f>
        <v>5988</v>
      </c>
      <c r="W26" s="78">
        <f t="shared" ref="W26:W27" si="88">C26+M26</f>
        <v>3616</v>
      </c>
      <c r="X26" s="78">
        <f t="shared" ref="X26:X27" si="89">D26+N26</f>
        <v>3881</v>
      </c>
      <c r="Y26" s="78">
        <f t="shared" ref="Y26:Y27" si="90">E26+O26</f>
        <v>4418</v>
      </c>
      <c r="Z26" s="78">
        <f t="shared" ref="Z26:Z27" si="91">F26+P26</f>
        <v>3671</v>
      </c>
      <c r="AA26" s="78">
        <f t="shared" ref="AA26:AA27" si="92">G26+Q26</f>
        <v>4119</v>
      </c>
      <c r="AB26" s="78">
        <f t="shared" ref="AB26:AC27" si="93">H26+R26</f>
        <v>1021</v>
      </c>
      <c r="AC26" s="78">
        <f t="shared" si="93"/>
        <v>26714</v>
      </c>
    </row>
    <row r="27" spans="1:29" x14ac:dyDescent="0.25">
      <c r="A27" s="55" t="s">
        <v>354</v>
      </c>
      <c r="B27" s="56">
        <v>74297244</v>
      </c>
      <c r="C27" s="80">
        <v>63305596</v>
      </c>
      <c r="D27" s="80">
        <v>81276273</v>
      </c>
      <c r="E27" s="80">
        <v>108892391</v>
      </c>
      <c r="F27" s="80">
        <v>105787596</v>
      </c>
      <c r="G27" s="80">
        <v>128529920</v>
      </c>
      <c r="H27" s="80">
        <v>32611189</v>
      </c>
      <c r="I27" s="80">
        <v>594700209</v>
      </c>
      <c r="K27" s="55" t="s">
        <v>354</v>
      </c>
      <c r="L27" s="56">
        <v>87438660</v>
      </c>
      <c r="M27" s="56">
        <v>74784760</v>
      </c>
      <c r="N27" s="80">
        <v>90233888</v>
      </c>
      <c r="O27" s="80">
        <v>113147130</v>
      </c>
      <c r="P27" s="80">
        <v>94735624</v>
      </c>
      <c r="Q27" s="80">
        <v>117701532</v>
      </c>
      <c r="R27" s="80">
        <v>28066697</v>
      </c>
      <c r="S27" s="80">
        <v>606108291</v>
      </c>
      <c r="T27" s="81"/>
      <c r="U27" s="55" t="s">
        <v>354</v>
      </c>
      <c r="V27" s="80">
        <f t="shared" si="87"/>
        <v>161735904</v>
      </c>
      <c r="W27" s="80">
        <f t="shared" si="88"/>
        <v>138090356</v>
      </c>
      <c r="X27" s="80">
        <f t="shared" si="89"/>
        <v>171510161</v>
      </c>
      <c r="Y27" s="80">
        <f t="shared" si="90"/>
        <v>222039521</v>
      </c>
      <c r="Z27" s="80">
        <f t="shared" si="91"/>
        <v>200523220</v>
      </c>
      <c r="AA27" s="80">
        <f t="shared" si="92"/>
        <v>246231452</v>
      </c>
      <c r="AB27" s="80">
        <f t="shared" si="93"/>
        <v>60677886</v>
      </c>
      <c r="AC27" s="80">
        <f t="shared" si="93"/>
        <v>1200808500</v>
      </c>
    </row>
    <row r="28" spans="1:29" x14ac:dyDescent="0.25">
      <c r="A28" s="55" t="s">
        <v>355</v>
      </c>
      <c r="B28" s="56">
        <v>29577</v>
      </c>
      <c r="C28" s="80">
        <v>41676</v>
      </c>
      <c r="D28" s="80">
        <v>48064</v>
      </c>
      <c r="E28" s="80">
        <v>55814</v>
      </c>
      <c r="F28" s="80">
        <v>58902</v>
      </c>
      <c r="G28" s="80">
        <v>64297</v>
      </c>
      <c r="H28" s="80">
        <v>64577</v>
      </c>
      <c r="I28" s="80">
        <v>49670</v>
      </c>
      <c r="K28" s="55" t="s">
        <v>355</v>
      </c>
      <c r="L28" s="56">
        <v>25155</v>
      </c>
      <c r="M28" s="56">
        <v>35663</v>
      </c>
      <c r="N28" s="80">
        <v>41203</v>
      </c>
      <c r="O28" s="80">
        <v>45864</v>
      </c>
      <c r="P28" s="80">
        <v>50526</v>
      </c>
      <c r="Q28" s="80">
        <v>55520</v>
      </c>
      <c r="R28" s="80">
        <v>54393</v>
      </c>
      <c r="S28" s="80">
        <v>41117</v>
      </c>
      <c r="T28" s="81"/>
      <c r="U28" s="55" t="s">
        <v>355</v>
      </c>
      <c r="V28" s="80">
        <f t="shared" si="15"/>
        <v>27010.004008016032</v>
      </c>
      <c r="W28" s="80">
        <f t="shared" ref="W28" si="94">IF(W26=0, "", W27/W26)</f>
        <v>38188.704646017701</v>
      </c>
      <c r="X28" s="80">
        <f t="shared" ref="X28" si="95">IF(X26=0, "", X27/X26)</f>
        <v>44192.259984540069</v>
      </c>
      <c r="Y28" s="80">
        <f t="shared" ref="Y28" si="96">IF(Y26=0, "", Y27/Y26)</f>
        <v>50257.92688999547</v>
      </c>
      <c r="Z28" s="80">
        <f t="shared" ref="Z28" si="97">IF(Z26=0, "", Z27/Z26)</f>
        <v>54623.595750476707</v>
      </c>
      <c r="AA28" s="80">
        <f t="shared" ref="AA28" si="98">IF(AA26=0, "", AA27/AA26)</f>
        <v>59779.425103180387</v>
      </c>
      <c r="AB28" s="80">
        <f t="shared" ref="AB28:AC28" si="99">IF(AB26=0, "", AB27/AB26)</f>
        <v>59429.858961802158</v>
      </c>
      <c r="AC28" s="80">
        <f t="shared" si="99"/>
        <v>44950.531556487236</v>
      </c>
    </row>
    <row r="29" spans="1:29" x14ac:dyDescent="0.25">
      <c r="A29" s="55" t="s">
        <v>363</v>
      </c>
      <c r="B29" s="58">
        <v>2332</v>
      </c>
      <c r="C29" s="84">
        <v>1500</v>
      </c>
      <c r="D29" s="84">
        <v>1655</v>
      </c>
      <c r="E29" s="84">
        <v>1890</v>
      </c>
      <c r="F29" s="84">
        <v>1631</v>
      </c>
      <c r="G29" s="84">
        <v>1769</v>
      </c>
      <c r="H29" s="82">
        <v>918</v>
      </c>
      <c r="I29" s="84">
        <v>11695</v>
      </c>
      <c r="K29" s="55" t="s">
        <v>363</v>
      </c>
      <c r="L29" s="58">
        <v>2878</v>
      </c>
      <c r="M29" s="58">
        <v>1941</v>
      </c>
      <c r="N29" s="84">
        <v>2306</v>
      </c>
      <c r="O29" s="84">
        <v>2672</v>
      </c>
      <c r="P29" s="84">
        <v>2126</v>
      </c>
      <c r="Q29" s="84">
        <v>1767</v>
      </c>
      <c r="R29" s="82">
        <v>809</v>
      </c>
      <c r="S29" s="84">
        <v>14499</v>
      </c>
      <c r="T29" s="85"/>
      <c r="U29" s="55" t="s">
        <v>363</v>
      </c>
      <c r="V29" s="78">
        <f t="shared" ref="V29:V30" si="100">B29+L29</f>
        <v>5210</v>
      </c>
      <c r="W29" s="78">
        <f t="shared" ref="W29:W30" si="101">C29+M29</f>
        <v>3441</v>
      </c>
      <c r="X29" s="78">
        <f t="shared" ref="X29:X30" si="102">D29+N29</f>
        <v>3961</v>
      </c>
      <c r="Y29" s="78">
        <f t="shared" ref="Y29:Y30" si="103">E29+O29</f>
        <v>4562</v>
      </c>
      <c r="Z29" s="78">
        <f t="shared" ref="Z29:Z30" si="104">F29+P29</f>
        <v>3757</v>
      </c>
      <c r="AA29" s="78">
        <f t="shared" ref="AA29:AA30" si="105">G29+Q29</f>
        <v>3536</v>
      </c>
      <c r="AB29" s="78">
        <f t="shared" ref="AB29:AC30" si="106">H29+R29</f>
        <v>1727</v>
      </c>
      <c r="AC29" s="78">
        <f t="shared" si="106"/>
        <v>26194</v>
      </c>
    </row>
    <row r="30" spans="1:29" x14ac:dyDescent="0.25">
      <c r="A30" s="55" t="s">
        <v>354</v>
      </c>
      <c r="B30" s="56">
        <v>64075685</v>
      </c>
      <c r="C30" s="80">
        <v>57071228</v>
      </c>
      <c r="D30" s="80">
        <v>75796548</v>
      </c>
      <c r="E30" s="80">
        <v>101218942</v>
      </c>
      <c r="F30" s="80">
        <v>92063520</v>
      </c>
      <c r="G30" s="80">
        <v>110557559</v>
      </c>
      <c r="H30" s="80">
        <v>61242723</v>
      </c>
      <c r="I30" s="80">
        <v>562026205</v>
      </c>
      <c r="K30" s="55" t="s">
        <v>354</v>
      </c>
      <c r="L30" s="56">
        <v>69347957</v>
      </c>
      <c r="M30" s="56">
        <v>63200288</v>
      </c>
      <c r="N30" s="80">
        <v>88476807</v>
      </c>
      <c r="O30" s="80">
        <v>115492815</v>
      </c>
      <c r="P30" s="80">
        <v>102040789</v>
      </c>
      <c r="Q30" s="80">
        <v>95749706</v>
      </c>
      <c r="R30" s="80">
        <v>47210688</v>
      </c>
      <c r="S30" s="80">
        <v>581519050</v>
      </c>
      <c r="T30" s="81"/>
      <c r="U30" s="55" t="s">
        <v>354</v>
      </c>
      <c r="V30" s="80">
        <f t="shared" si="100"/>
        <v>133423642</v>
      </c>
      <c r="W30" s="80">
        <f t="shared" si="101"/>
        <v>120271516</v>
      </c>
      <c r="X30" s="80">
        <f t="shared" si="102"/>
        <v>164273355</v>
      </c>
      <c r="Y30" s="80">
        <f t="shared" si="103"/>
        <v>216711757</v>
      </c>
      <c r="Z30" s="80">
        <f t="shared" si="104"/>
        <v>194104309</v>
      </c>
      <c r="AA30" s="80">
        <f t="shared" si="105"/>
        <v>206307265</v>
      </c>
      <c r="AB30" s="80">
        <f t="shared" si="106"/>
        <v>108453411</v>
      </c>
      <c r="AC30" s="80">
        <f t="shared" si="106"/>
        <v>1143545255</v>
      </c>
    </row>
    <row r="31" spans="1:29" x14ac:dyDescent="0.25">
      <c r="A31" s="55" t="s">
        <v>355</v>
      </c>
      <c r="B31" s="56">
        <v>27477</v>
      </c>
      <c r="C31" s="80">
        <v>38047</v>
      </c>
      <c r="D31" s="80">
        <v>45799</v>
      </c>
      <c r="E31" s="80">
        <v>53555</v>
      </c>
      <c r="F31" s="80">
        <v>56446</v>
      </c>
      <c r="G31" s="80">
        <v>62497</v>
      </c>
      <c r="H31" s="80">
        <v>66713</v>
      </c>
      <c r="I31" s="80">
        <v>48057</v>
      </c>
      <c r="K31" s="55" t="s">
        <v>355</v>
      </c>
      <c r="L31" s="56">
        <v>24096</v>
      </c>
      <c r="M31" s="56">
        <v>32561</v>
      </c>
      <c r="N31" s="80">
        <v>38368</v>
      </c>
      <c r="O31" s="80">
        <v>43223</v>
      </c>
      <c r="P31" s="80">
        <v>47997</v>
      </c>
      <c r="Q31" s="80">
        <v>54188</v>
      </c>
      <c r="R31" s="80">
        <v>58357</v>
      </c>
      <c r="S31" s="80">
        <v>40108</v>
      </c>
      <c r="T31" s="81"/>
      <c r="U31" s="55" t="s">
        <v>355</v>
      </c>
      <c r="V31" s="80">
        <f t="shared" si="15"/>
        <v>25609.1443378119</v>
      </c>
      <c r="W31" s="80">
        <f t="shared" ref="W31" si="107">IF(W29=0, "", W30/W29)</f>
        <v>34952.489392618423</v>
      </c>
      <c r="X31" s="80">
        <f t="shared" ref="X31" si="108">IF(X29=0, "", X30/X29)</f>
        <v>41472.697551123456</v>
      </c>
      <c r="Y31" s="80">
        <f t="shared" ref="Y31" si="109">IF(Y29=0, "", Y30/Y29)</f>
        <v>47503.673169662427</v>
      </c>
      <c r="Z31" s="80">
        <f t="shared" ref="Z31" si="110">IF(Z29=0, "", Z30/Z29)</f>
        <v>51664.708277881291</v>
      </c>
      <c r="AA31" s="80">
        <f t="shared" ref="AA31" si="111">IF(AA29=0, "", AA30/AA29)</f>
        <v>58344.814762443442</v>
      </c>
      <c r="AB31" s="80">
        <f t="shared" ref="AB31:AC31" si="112">IF(AB29=0, "", AB30/AB29)</f>
        <v>62798.732484076434</v>
      </c>
      <c r="AC31" s="80">
        <f t="shared" si="112"/>
        <v>43656.763190043523</v>
      </c>
    </row>
    <row r="32" spans="1:29" x14ac:dyDescent="0.25">
      <c r="A32" s="55" t="s">
        <v>364</v>
      </c>
      <c r="B32" s="58">
        <v>1979</v>
      </c>
      <c r="C32" s="84">
        <v>1185</v>
      </c>
      <c r="D32" s="84">
        <v>1184</v>
      </c>
      <c r="E32" s="84">
        <v>1240</v>
      </c>
      <c r="F32" s="84">
        <v>1141</v>
      </c>
      <c r="G32" s="84">
        <v>1135</v>
      </c>
      <c r="H32" s="82">
        <v>717</v>
      </c>
      <c r="I32" s="84">
        <v>8581</v>
      </c>
      <c r="K32" s="55" t="s">
        <v>364</v>
      </c>
      <c r="L32" s="58">
        <v>1718</v>
      </c>
      <c r="M32" s="58">
        <v>1271</v>
      </c>
      <c r="N32" s="84">
        <v>1482</v>
      </c>
      <c r="O32" s="84">
        <v>1819</v>
      </c>
      <c r="P32" s="84">
        <v>1562</v>
      </c>
      <c r="Q32" s="84">
        <v>1263</v>
      </c>
      <c r="R32" s="82">
        <v>535</v>
      </c>
      <c r="S32" s="84">
        <v>9650</v>
      </c>
      <c r="T32" s="85"/>
      <c r="U32" s="55" t="s">
        <v>364</v>
      </c>
      <c r="V32" s="78">
        <f t="shared" ref="V32:V33" si="113">B32+L32</f>
        <v>3697</v>
      </c>
      <c r="W32" s="78">
        <f t="shared" ref="W32:W33" si="114">C32+M32</f>
        <v>2456</v>
      </c>
      <c r="X32" s="78">
        <f t="shared" ref="X32:X33" si="115">D32+N32</f>
        <v>2666</v>
      </c>
      <c r="Y32" s="78">
        <f t="shared" ref="Y32:Y33" si="116">E32+O32</f>
        <v>3059</v>
      </c>
      <c r="Z32" s="78">
        <f t="shared" ref="Z32:Z33" si="117">F32+P32</f>
        <v>2703</v>
      </c>
      <c r="AA32" s="78">
        <f t="shared" ref="AA32:AA33" si="118">G32+Q32</f>
        <v>2398</v>
      </c>
      <c r="AB32" s="78">
        <f t="shared" ref="AB32:AC33" si="119">H32+R32</f>
        <v>1252</v>
      </c>
      <c r="AC32" s="78">
        <f t="shared" si="119"/>
        <v>18231</v>
      </c>
    </row>
    <row r="33" spans="1:29" x14ac:dyDescent="0.25">
      <c r="A33" s="55" t="s">
        <v>354</v>
      </c>
      <c r="B33" s="56">
        <v>44603599</v>
      </c>
      <c r="C33" s="80">
        <v>42847518</v>
      </c>
      <c r="D33" s="80">
        <v>50220330</v>
      </c>
      <c r="E33" s="80">
        <v>60778744</v>
      </c>
      <c r="F33" s="80">
        <v>61151437</v>
      </c>
      <c r="G33" s="80">
        <v>69729435</v>
      </c>
      <c r="H33" s="80">
        <v>49253145</v>
      </c>
      <c r="I33" s="80">
        <v>378584208</v>
      </c>
      <c r="K33" s="55" t="s">
        <v>354</v>
      </c>
      <c r="L33" s="56">
        <v>36505765</v>
      </c>
      <c r="M33" s="56">
        <v>39808810</v>
      </c>
      <c r="N33" s="80">
        <v>54471723</v>
      </c>
      <c r="O33" s="80">
        <v>75259273</v>
      </c>
      <c r="P33" s="80">
        <v>70057523</v>
      </c>
      <c r="Q33" s="80">
        <v>64845350</v>
      </c>
      <c r="R33" s="80">
        <v>31024908</v>
      </c>
      <c r="S33" s="80">
        <v>371973352</v>
      </c>
      <c r="T33" s="81"/>
      <c r="U33" s="55" t="s">
        <v>354</v>
      </c>
      <c r="V33" s="80">
        <f t="shared" si="113"/>
        <v>81109364</v>
      </c>
      <c r="W33" s="80">
        <f t="shared" si="114"/>
        <v>82656328</v>
      </c>
      <c r="X33" s="80">
        <f t="shared" si="115"/>
        <v>104692053</v>
      </c>
      <c r="Y33" s="80">
        <f t="shared" si="116"/>
        <v>136038017</v>
      </c>
      <c r="Z33" s="80">
        <f t="shared" si="117"/>
        <v>131208960</v>
      </c>
      <c r="AA33" s="80">
        <f t="shared" si="118"/>
        <v>134574785</v>
      </c>
      <c r="AB33" s="80">
        <f t="shared" si="119"/>
        <v>80278053</v>
      </c>
      <c r="AC33" s="80">
        <f t="shared" si="119"/>
        <v>750557560</v>
      </c>
    </row>
    <row r="34" spans="1:29" x14ac:dyDescent="0.25">
      <c r="A34" s="55" t="s">
        <v>355</v>
      </c>
      <c r="B34" s="56">
        <v>22538</v>
      </c>
      <c r="C34" s="80">
        <v>36158</v>
      </c>
      <c r="D34" s="80">
        <v>42416</v>
      </c>
      <c r="E34" s="80">
        <v>49015</v>
      </c>
      <c r="F34" s="80">
        <v>53595</v>
      </c>
      <c r="G34" s="80">
        <v>61436</v>
      </c>
      <c r="H34" s="80">
        <v>68693</v>
      </c>
      <c r="I34" s="80">
        <v>44119</v>
      </c>
      <c r="K34" s="55" t="s">
        <v>355</v>
      </c>
      <c r="L34" s="56">
        <v>21249</v>
      </c>
      <c r="M34" s="56">
        <v>31321</v>
      </c>
      <c r="N34" s="80">
        <v>36756</v>
      </c>
      <c r="O34" s="80">
        <v>41374</v>
      </c>
      <c r="P34" s="80">
        <v>44851</v>
      </c>
      <c r="Q34" s="80">
        <v>51342</v>
      </c>
      <c r="R34" s="80">
        <v>57990</v>
      </c>
      <c r="S34" s="80">
        <v>38546</v>
      </c>
      <c r="T34" s="81"/>
      <c r="U34" s="55" t="s">
        <v>355</v>
      </c>
      <c r="V34" s="80">
        <f t="shared" si="15"/>
        <v>21939.2383013254</v>
      </c>
      <c r="W34" s="80">
        <f t="shared" ref="W34" si="120">IF(W32=0, "", W33/W32)</f>
        <v>33654.856677524433</v>
      </c>
      <c r="X34" s="80">
        <f t="shared" ref="X34" si="121">IF(X32=0, "", X33/X32)</f>
        <v>39269.337209302328</v>
      </c>
      <c r="Y34" s="80">
        <f t="shared" ref="Y34" si="122">IF(Y32=0, "", Y33/Y32)</f>
        <v>44471.401438378554</v>
      </c>
      <c r="Z34" s="80">
        <f t="shared" ref="Z34" si="123">IF(Z32=0, "", Z33/Z32)</f>
        <v>48541.975582685904</v>
      </c>
      <c r="AA34" s="80">
        <f t="shared" ref="AA34" si="124">IF(AA32=0, "", AA33/AA32)</f>
        <v>56119.593411175978</v>
      </c>
      <c r="AB34" s="80">
        <f t="shared" ref="AB34:AC34" si="125">IF(AB32=0, "", AB33/AB32)</f>
        <v>64119.850638977638</v>
      </c>
      <c r="AC34" s="80">
        <f t="shared" si="125"/>
        <v>41169.302835829083</v>
      </c>
    </row>
    <row r="35" spans="1:29" x14ac:dyDescent="0.25">
      <c r="A35" s="55" t="s">
        <v>365</v>
      </c>
      <c r="B35" s="58">
        <v>1558</v>
      </c>
      <c r="C35" s="82">
        <v>740</v>
      </c>
      <c r="D35" s="82">
        <v>578</v>
      </c>
      <c r="E35" s="82">
        <v>485</v>
      </c>
      <c r="F35" s="82">
        <v>414</v>
      </c>
      <c r="G35" s="82">
        <v>352</v>
      </c>
      <c r="H35" s="82">
        <v>297</v>
      </c>
      <c r="I35" s="84">
        <v>4424</v>
      </c>
      <c r="K35" s="55" t="s">
        <v>365</v>
      </c>
      <c r="L35" s="59">
        <v>824</v>
      </c>
      <c r="M35" s="59">
        <v>501</v>
      </c>
      <c r="N35" s="82">
        <v>542</v>
      </c>
      <c r="O35" s="82">
        <v>619</v>
      </c>
      <c r="P35" s="82">
        <v>539</v>
      </c>
      <c r="Q35" s="82">
        <v>460</v>
      </c>
      <c r="R35" s="82">
        <v>238</v>
      </c>
      <c r="S35" s="84">
        <v>3723</v>
      </c>
      <c r="T35" s="85"/>
      <c r="U35" s="55" t="s">
        <v>365</v>
      </c>
      <c r="V35" s="78">
        <f t="shared" ref="V35:V36" si="126">B35+L35</f>
        <v>2382</v>
      </c>
      <c r="W35" s="78">
        <f t="shared" ref="W35:W36" si="127">C35+M35</f>
        <v>1241</v>
      </c>
      <c r="X35" s="78">
        <f t="shared" ref="X35:X36" si="128">D35+N35</f>
        <v>1120</v>
      </c>
      <c r="Y35" s="78">
        <f t="shared" ref="Y35:Y36" si="129">E35+O35</f>
        <v>1104</v>
      </c>
      <c r="Z35" s="78">
        <f t="shared" ref="Z35:Z36" si="130">F35+P35</f>
        <v>953</v>
      </c>
      <c r="AA35" s="78">
        <f t="shared" ref="AA35:AA36" si="131">G35+Q35</f>
        <v>812</v>
      </c>
      <c r="AB35" s="78">
        <f t="shared" ref="AB35:AC36" si="132">H35+R35</f>
        <v>535</v>
      </c>
      <c r="AC35" s="78">
        <f t="shared" si="132"/>
        <v>8147</v>
      </c>
    </row>
    <row r="36" spans="1:29" x14ac:dyDescent="0.25">
      <c r="A36" s="55" t="s">
        <v>354</v>
      </c>
      <c r="B36" s="56">
        <v>22879851</v>
      </c>
      <c r="C36" s="80">
        <v>20497579</v>
      </c>
      <c r="D36" s="80">
        <v>19702154</v>
      </c>
      <c r="E36" s="80">
        <v>22632163</v>
      </c>
      <c r="F36" s="80">
        <v>21430985</v>
      </c>
      <c r="G36" s="80">
        <v>21500547</v>
      </c>
      <c r="H36" s="80">
        <v>19856867</v>
      </c>
      <c r="I36" s="80">
        <v>148500146</v>
      </c>
      <c r="K36" s="55" t="s">
        <v>354</v>
      </c>
      <c r="L36" s="56">
        <v>12063455</v>
      </c>
      <c r="M36" s="56">
        <v>12774239</v>
      </c>
      <c r="N36" s="80">
        <v>19243834</v>
      </c>
      <c r="O36" s="80">
        <v>23671105</v>
      </c>
      <c r="P36" s="80">
        <v>23389502</v>
      </c>
      <c r="Q36" s="80">
        <v>22314088</v>
      </c>
      <c r="R36" s="80">
        <v>13024691</v>
      </c>
      <c r="S36" s="80">
        <v>126480914</v>
      </c>
      <c r="T36" s="81"/>
      <c r="U36" s="55" t="s">
        <v>354</v>
      </c>
      <c r="V36" s="80">
        <f t="shared" si="126"/>
        <v>34943306</v>
      </c>
      <c r="W36" s="80">
        <f t="shared" si="127"/>
        <v>33271818</v>
      </c>
      <c r="X36" s="80">
        <f t="shared" si="128"/>
        <v>38945988</v>
      </c>
      <c r="Y36" s="80">
        <f t="shared" si="129"/>
        <v>46303268</v>
      </c>
      <c r="Z36" s="80">
        <f t="shared" si="130"/>
        <v>44820487</v>
      </c>
      <c r="AA36" s="80">
        <f t="shared" si="131"/>
        <v>43814635</v>
      </c>
      <c r="AB36" s="80">
        <f t="shared" si="132"/>
        <v>32881558</v>
      </c>
      <c r="AC36" s="80">
        <f t="shared" si="132"/>
        <v>274981060</v>
      </c>
    </row>
    <row r="37" spans="1:29" x14ac:dyDescent="0.25">
      <c r="A37" s="55" t="s">
        <v>355</v>
      </c>
      <c r="B37" s="56">
        <v>14685</v>
      </c>
      <c r="C37" s="80">
        <v>27699</v>
      </c>
      <c r="D37" s="80">
        <v>34087</v>
      </c>
      <c r="E37" s="80">
        <v>46664</v>
      </c>
      <c r="F37" s="80">
        <v>51766</v>
      </c>
      <c r="G37" s="80">
        <v>61081</v>
      </c>
      <c r="H37" s="80">
        <v>66858</v>
      </c>
      <c r="I37" s="80">
        <v>33567</v>
      </c>
      <c r="K37" s="55" t="s">
        <v>355</v>
      </c>
      <c r="L37" s="56">
        <v>14640</v>
      </c>
      <c r="M37" s="56">
        <v>25497</v>
      </c>
      <c r="N37" s="80">
        <v>35505</v>
      </c>
      <c r="O37" s="80">
        <v>38241</v>
      </c>
      <c r="P37" s="80">
        <v>43394</v>
      </c>
      <c r="Q37" s="80">
        <v>48509</v>
      </c>
      <c r="R37" s="80">
        <v>54726</v>
      </c>
      <c r="S37" s="80">
        <v>33973</v>
      </c>
      <c r="T37" s="81"/>
      <c r="U37" s="55" t="s">
        <v>355</v>
      </c>
      <c r="V37" s="80">
        <f t="shared" si="15"/>
        <v>14669.733837111671</v>
      </c>
      <c r="W37" s="80">
        <f t="shared" ref="W37" si="133">IF(W35=0, "", W36/W35)</f>
        <v>26810.48992747784</v>
      </c>
      <c r="X37" s="80">
        <f t="shared" ref="X37" si="134">IF(X35=0, "", X36/X35)</f>
        <v>34773.203571428574</v>
      </c>
      <c r="Y37" s="80">
        <f t="shared" ref="Y37" si="135">IF(Y35=0, "", Y36/Y35)</f>
        <v>41941.365942028984</v>
      </c>
      <c r="Z37" s="80">
        <f t="shared" ref="Z37" si="136">IF(Z35=0, "", Z36/Z35)</f>
        <v>47030.94123819517</v>
      </c>
      <c r="AA37" s="80">
        <f t="shared" ref="AA37" si="137">IF(AA35=0, "", AA36/AA35)</f>
        <v>53958.910098522167</v>
      </c>
      <c r="AB37" s="80">
        <f t="shared" ref="AB37:AC37" si="138">IF(AB35=0, "", AB36/AB35)</f>
        <v>61460.856074766358</v>
      </c>
      <c r="AC37" s="80">
        <f t="shared" si="138"/>
        <v>33752.431569903034</v>
      </c>
    </row>
    <row r="38" spans="1:29" x14ac:dyDescent="0.25">
      <c r="A38" s="55" t="s">
        <v>366</v>
      </c>
      <c r="B38" s="58">
        <v>1217</v>
      </c>
      <c r="C38" s="82">
        <v>623</v>
      </c>
      <c r="D38" s="82">
        <v>446</v>
      </c>
      <c r="E38" s="82">
        <v>246</v>
      </c>
      <c r="F38" s="82">
        <v>159</v>
      </c>
      <c r="G38" s="82">
        <v>95</v>
      </c>
      <c r="H38" s="82">
        <v>111</v>
      </c>
      <c r="I38" s="84">
        <v>2897</v>
      </c>
      <c r="K38" s="55" t="s">
        <v>366</v>
      </c>
      <c r="L38" s="59">
        <v>538</v>
      </c>
      <c r="M38" s="59">
        <v>256</v>
      </c>
      <c r="N38" s="82">
        <v>231</v>
      </c>
      <c r="O38" s="82">
        <v>173</v>
      </c>
      <c r="P38" s="82">
        <v>178</v>
      </c>
      <c r="Q38" s="82">
        <v>131</v>
      </c>
      <c r="R38" s="82">
        <v>131</v>
      </c>
      <c r="S38" s="84">
        <v>1638</v>
      </c>
      <c r="T38" s="85"/>
      <c r="U38" s="55" t="s">
        <v>366</v>
      </c>
      <c r="V38" s="78">
        <f t="shared" ref="V38:V39" si="139">B38+L38</f>
        <v>1755</v>
      </c>
      <c r="W38" s="78">
        <f t="shared" ref="W38:W39" si="140">C38+M38</f>
        <v>879</v>
      </c>
      <c r="X38" s="78">
        <f t="shared" ref="X38:X39" si="141">D38+N38</f>
        <v>677</v>
      </c>
      <c r="Y38" s="78">
        <f t="shared" ref="Y38:Y39" si="142">E38+O38</f>
        <v>419</v>
      </c>
      <c r="Z38" s="78">
        <f t="shared" ref="Z38:Z39" si="143">F38+P38</f>
        <v>337</v>
      </c>
      <c r="AA38" s="78">
        <f t="shared" ref="AA38:AA39" si="144">G38+Q38</f>
        <v>226</v>
      </c>
      <c r="AB38" s="78">
        <f t="shared" ref="AB38:AC39" si="145">H38+R38</f>
        <v>242</v>
      </c>
      <c r="AC38" s="78">
        <f t="shared" si="145"/>
        <v>4535</v>
      </c>
    </row>
    <row r="39" spans="1:29" x14ac:dyDescent="0.25">
      <c r="A39" s="55" t="s">
        <v>354</v>
      </c>
      <c r="B39" s="56">
        <v>13412580</v>
      </c>
      <c r="C39" s="80">
        <v>8530517</v>
      </c>
      <c r="D39" s="80">
        <v>8548188</v>
      </c>
      <c r="E39" s="80">
        <v>5850431</v>
      </c>
      <c r="F39" s="80">
        <v>5328013</v>
      </c>
      <c r="G39" s="80">
        <v>4304731</v>
      </c>
      <c r="H39" s="80">
        <v>4829913</v>
      </c>
      <c r="I39" s="80">
        <v>50804373</v>
      </c>
      <c r="K39" s="55" t="s">
        <v>354</v>
      </c>
      <c r="L39" s="56">
        <v>5558184</v>
      </c>
      <c r="M39" s="56">
        <v>3697860</v>
      </c>
      <c r="N39" s="80">
        <v>3945386</v>
      </c>
      <c r="O39" s="80">
        <v>4352899</v>
      </c>
      <c r="P39" s="80">
        <v>5730380</v>
      </c>
      <c r="Q39" s="80">
        <v>5101713</v>
      </c>
      <c r="R39" s="80">
        <v>5994726</v>
      </c>
      <c r="S39" s="80">
        <v>34381148</v>
      </c>
      <c r="T39" s="81"/>
      <c r="U39" s="55" t="s">
        <v>354</v>
      </c>
      <c r="V39" s="80">
        <f t="shared" si="139"/>
        <v>18970764</v>
      </c>
      <c r="W39" s="80">
        <f t="shared" si="140"/>
        <v>12228377</v>
      </c>
      <c r="X39" s="80">
        <f t="shared" si="141"/>
        <v>12493574</v>
      </c>
      <c r="Y39" s="80">
        <f t="shared" si="142"/>
        <v>10203330</v>
      </c>
      <c r="Z39" s="80">
        <f t="shared" si="143"/>
        <v>11058393</v>
      </c>
      <c r="AA39" s="80">
        <f t="shared" si="144"/>
        <v>9406444</v>
      </c>
      <c r="AB39" s="80">
        <f t="shared" si="145"/>
        <v>10824639</v>
      </c>
      <c r="AC39" s="80">
        <f t="shared" si="145"/>
        <v>85185521</v>
      </c>
    </row>
    <row r="40" spans="1:29" x14ac:dyDescent="0.25">
      <c r="A40" s="60" t="s">
        <v>355</v>
      </c>
      <c r="B40" s="61">
        <v>11021</v>
      </c>
      <c r="C40" s="76">
        <v>13693</v>
      </c>
      <c r="D40" s="76">
        <v>19166</v>
      </c>
      <c r="E40" s="76">
        <v>23782</v>
      </c>
      <c r="F40" s="76">
        <v>33510</v>
      </c>
      <c r="G40" s="76">
        <v>45313</v>
      </c>
      <c r="H40" s="76">
        <v>43513</v>
      </c>
      <c r="I40" s="76">
        <v>17537</v>
      </c>
      <c r="K40" s="60" t="s">
        <v>355</v>
      </c>
      <c r="L40" s="61">
        <v>10331</v>
      </c>
      <c r="M40" s="61">
        <v>14445</v>
      </c>
      <c r="N40" s="76">
        <v>17080</v>
      </c>
      <c r="O40" s="76">
        <v>25161</v>
      </c>
      <c r="P40" s="76">
        <v>32193</v>
      </c>
      <c r="Q40" s="76">
        <v>38944</v>
      </c>
      <c r="R40" s="76">
        <v>45761</v>
      </c>
      <c r="S40" s="76">
        <v>20990</v>
      </c>
      <c r="T40" s="77"/>
      <c r="U40" s="60" t="s">
        <v>355</v>
      </c>
      <c r="V40" s="80">
        <f t="shared" si="15"/>
        <v>10809.552136752136</v>
      </c>
      <c r="W40" s="80">
        <f t="shared" ref="W40" si="146">IF(W38=0, "", W39/W38)</f>
        <v>13911.691695108077</v>
      </c>
      <c r="X40" s="80">
        <f t="shared" ref="X40" si="147">IF(X38=0, "", X39/X38)</f>
        <v>18454.319054652879</v>
      </c>
      <c r="Y40" s="80">
        <f t="shared" ref="Y40" si="148">IF(Y38=0, "", Y39/Y38)</f>
        <v>24351.622911694511</v>
      </c>
      <c r="Z40" s="80">
        <f t="shared" ref="Z40" si="149">IF(Z38=0, "", Z39/Z38)</f>
        <v>32814.222551928782</v>
      </c>
      <c r="AA40" s="80">
        <f t="shared" ref="AA40" si="150">IF(AA38=0, "", AA39/AA38)</f>
        <v>41621.433628318584</v>
      </c>
      <c r="AB40" s="80">
        <f t="shared" ref="AB40:AC40" si="151">IF(AB38=0, "", AB39/AB38)</f>
        <v>44729.913223140495</v>
      </c>
      <c r="AC40" s="80">
        <f t="shared" si="151"/>
        <v>18784.017861080487</v>
      </c>
    </row>
    <row r="41" spans="1:29" x14ac:dyDescent="0.25">
      <c r="A41" s="62" t="s">
        <v>367</v>
      </c>
      <c r="B41" s="63">
        <v>40233</v>
      </c>
      <c r="C41" s="78">
        <v>13956</v>
      </c>
      <c r="D41" s="78">
        <v>11861</v>
      </c>
      <c r="E41" s="78">
        <v>10818</v>
      </c>
      <c r="F41" s="78">
        <v>7734</v>
      </c>
      <c r="G41" s="78">
        <v>6240</v>
      </c>
      <c r="H41" s="78">
        <v>2567</v>
      </c>
      <c r="I41" s="78">
        <v>93409</v>
      </c>
      <c r="K41" s="62" t="s">
        <v>367</v>
      </c>
      <c r="L41" s="63">
        <v>46180</v>
      </c>
      <c r="M41" s="63">
        <v>16256</v>
      </c>
      <c r="N41" s="78">
        <v>14499</v>
      </c>
      <c r="O41" s="78">
        <v>14109</v>
      </c>
      <c r="P41" s="78">
        <v>9231</v>
      </c>
      <c r="Q41" s="78">
        <v>6826</v>
      </c>
      <c r="R41" s="78">
        <v>2269</v>
      </c>
      <c r="S41" s="78">
        <v>109370</v>
      </c>
      <c r="T41" s="79"/>
      <c r="U41" s="62" t="s">
        <v>367</v>
      </c>
      <c r="V41" s="78">
        <f t="shared" ref="V41:V42" si="152">B41+L41</f>
        <v>86413</v>
      </c>
      <c r="W41" s="78">
        <f t="shared" ref="W41:W42" si="153">C41+M41</f>
        <v>30212</v>
      </c>
      <c r="X41" s="78">
        <f t="shared" ref="X41:X42" si="154">D41+N41</f>
        <v>26360</v>
      </c>
      <c r="Y41" s="78">
        <f t="shared" ref="Y41:Y42" si="155">E41+O41</f>
        <v>24927</v>
      </c>
      <c r="Z41" s="78">
        <f t="shared" ref="Z41:Z42" si="156">F41+P41</f>
        <v>16965</v>
      </c>
      <c r="AA41" s="78">
        <f t="shared" ref="AA41:AA42" si="157">G41+Q41</f>
        <v>13066</v>
      </c>
      <c r="AB41" s="78">
        <f t="shared" ref="AB41:AC42" si="158">H41+R41</f>
        <v>4836</v>
      </c>
      <c r="AC41" s="78">
        <f t="shared" si="158"/>
        <v>202779</v>
      </c>
    </row>
    <row r="42" spans="1:29" x14ac:dyDescent="0.25">
      <c r="A42" s="64" t="s">
        <v>368</v>
      </c>
      <c r="B42" s="56">
        <v>957156404</v>
      </c>
      <c r="C42" s="80">
        <v>563305326</v>
      </c>
      <c r="D42" s="80">
        <v>561027587</v>
      </c>
      <c r="E42" s="80">
        <v>585803516</v>
      </c>
      <c r="F42" s="80">
        <v>443083969</v>
      </c>
      <c r="G42" s="80">
        <v>389585613</v>
      </c>
      <c r="H42" s="80">
        <v>168977993</v>
      </c>
      <c r="I42" s="80">
        <v>3668940408</v>
      </c>
      <c r="K42" s="64" t="s">
        <v>368</v>
      </c>
      <c r="L42" s="56">
        <v>1055558016</v>
      </c>
      <c r="M42" s="56">
        <v>592043184</v>
      </c>
      <c r="N42" s="80">
        <v>603793553</v>
      </c>
      <c r="O42" s="80">
        <v>643488136</v>
      </c>
      <c r="P42" s="80">
        <v>452259515</v>
      </c>
      <c r="Q42" s="80">
        <v>360947563</v>
      </c>
      <c r="R42" s="80">
        <v>127477969</v>
      </c>
      <c r="S42" s="80">
        <v>3835567936</v>
      </c>
      <c r="T42" s="81"/>
      <c r="U42" s="64" t="s">
        <v>368</v>
      </c>
      <c r="V42" s="80">
        <f t="shared" si="152"/>
        <v>2012714420</v>
      </c>
      <c r="W42" s="80">
        <f t="shared" si="153"/>
        <v>1155348510</v>
      </c>
      <c r="X42" s="80">
        <f t="shared" si="154"/>
        <v>1164821140</v>
      </c>
      <c r="Y42" s="80">
        <f t="shared" si="155"/>
        <v>1229291652</v>
      </c>
      <c r="Z42" s="80">
        <f t="shared" si="156"/>
        <v>895343484</v>
      </c>
      <c r="AA42" s="80">
        <f t="shared" si="157"/>
        <v>750533176</v>
      </c>
      <c r="AB42" s="80">
        <f t="shared" si="158"/>
        <v>296455962</v>
      </c>
      <c r="AC42" s="80">
        <f t="shared" si="158"/>
        <v>7504508344</v>
      </c>
    </row>
    <row r="43" spans="1:29" x14ac:dyDescent="0.25">
      <c r="A43" s="65" t="s">
        <v>369</v>
      </c>
      <c r="B43" s="61">
        <v>23790</v>
      </c>
      <c r="C43" s="76">
        <v>40363</v>
      </c>
      <c r="D43" s="76">
        <v>47300</v>
      </c>
      <c r="E43" s="76">
        <v>54151</v>
      </c>
      <c r="F43" s="76">
        <v>57290</v>
      </c>
      <c r="G43" s="76">
        <v>62434</v>
      </c>
      <c r="H43" s="76">
        <v>65827</v>
      </c>
      <c r="I43" s="76">
        <v>39278</v>
      </c>
      <c r="K43" s="65" t="s">
        <v>369</v>
      </c>
      <c r="L43" s="61">
        <v>22857</v>
      </c>
      <c r="M43" s="61">
        <v>36420</v>
      </c>
      <c r="N43" s="76">
        <v>41644</v>
      </c>
      <c r="O43" s="76">
        <v>45608</v>
      </c>
      <c r="P43" s="76">
        <v>48994</v>
      </c>
      <c r="Q43" s="76">
        <v>52878</v>
      </c>
      <c r="R43" s="76">
        <v>56182</v>
      </c>
      <c r="S43" s="76">
        <v>35070</v>
      </c>
      <c r="T43" s="77"/>
      <c r="U43" s="65" t="s">
        <v>369</v>
      </c>
      <c r="V43" s="80">
        <f t="shared" si="15"/>
        <v>23291.801233610684</v>
      </c>
      <c r="W43" s="80">
        <f t="shared" ref="W43" si="159">IF(W41=0, "", W42/W41)</f>
        <v>38241.377929299619</v>
      </c>
      <c r="X43" s="80">
        <f t="shared" ref="X43" si="160">IF(X41=0, "", X42/X41)</f>
        <v>44188.965857359639</v>
      </c>
      <c r="Y43" s="80">
        <f t="shared" ref="Y43" si="161">IF(Y41=0, "", Y42/Y41)</f>
        <v>49315.667830063787</v>
      </c>
      <c r="Z43" s="80">
        <f t="shared" ref="Z43" si="162">IF(Z41=0, "", Z42/Z41)</f>
        <v>52775.92007073386</v>
      </c>
      <c r="AA43" s="80">
        <f t="shared" ref="AA43" si="163">IF(AA41=0, "", AA42/AA41)</f>
        <v>57441.6941680698</v>
      </c>
      <c r="AB43" s="80">
        <f t="shared" ref="AB43:AC43" si="164">IF(AB41=0, "", AB42/AB41)</f>
        <v>61301.894540942929</v>
      </c>
      <c r="AC43" s="80">
        <f t="shared" si="164"/>
        <v>37008.311235384332</v>
      </c>
    </row>
    <row r="44" spans="1:29" x14ac:dyDescent="0.25">
      <c r="D44" s="101"/>
      <c r="E44" s="101"/>
      <c r="F44" s="101"/>
      <c r="G44" s="101"/>
      <c r="H44" s="101"/>
      <c r="I44" s="101"/>
    </row>
    <row r="45" spans="1:29" x14ac:dyDescent="0.25">
      <c r="C45" s="101"/>
      <c r="D45" s="101"/>
      <c r="E45" s="101"/>
      <c r="F45" s="101"/>
      <c r="G45" s="101"/>
      <c r="H45" s="101"/>
      <c r="I45" s="101"/>
    </row>
    <row r="46" spans="1:29" x14ac:dyDescent="0.25">
      <c r="C46" s="101"/>
      <c r="D46" s="101"/>
      <c r="E46" s="101"/>
      <c r="F46" s="101"/>
      <c r="G46" s="101"/>
      <c r="H46" s="101"/>
      <c r="I46" s="101"/>
    </row>
    <row r="47" spans="1:29" x14ac:dyDescent="0.25">
      <c r="C47" s="101"/>
      <c r="D47" s="101"/>
      <c r="E47" s="101"/>
      <c r="F47" s="101"/>
      <c r="G47" s="101"/>
      <c r="H47" s="101"/>
      <c r="I47" s="101"/>
    </row>
    <row r="48" spans="1:29" x14ac:dyDescent="0.25">
      <c r="C48" s="101"/>
      <c r="D48" s="101"/>
      <c r="E48" s="101"/>
      <c r="F48" s="101"/>
      <c r="G48" s="101"/>
      <c r="H48" s="101"/>
      <c r="I48" s="101"/>
    </row>
    <row r="49" spans="3:9" x14ac:dyDescent="0.25">
      <c r="C49" s="101"/>
      <c r="D49" s="101"/>
      <c r="E49" s="101"/>
      <c r="F49" s="101"/>
      <c r="G49" s="101"/>
      <c r="H49" s="101"/>
      <c r="I49" s="101"/>
    </row>
    <row r="50" spans="3:9" x14ac:dyDescent="0.25">
      <c r="C50" s="101"/>
      <c r="D50" s="101"/>
      <c r="E50" s="101"/>
      <c r="F50" s="101"/>
      <c r="G50" s="101"/>
      <c r="H50" s="101"/>
      <c r="I50" s="101"/>
    </row>
    <row r="51" spans="3:9" x14ac:dyDescent="0.25">
      <c r="C51" s="101"/>
      <c r="D51" s="101"/>
      <c r="E51" s="101"/>
      <c r="F51" s="101"/>
      <c r="G51" s="101"/>
      <c r="H51" s="101"/>
      <c r="I51" s="101"/>
    </row>
    <row r="52" spans="3:9" x14ac:dyDescent="0.25">
      <c r="C52" s="101"/>
      <c r="D52" s="101"/>
      <c r="E52" s="101"/>
      <c r="F52" s="101"/>
      <c r="G52" s="101"/>
      <c r="H52" s="101"/>
      <c r="I52" s="101"/>
    </row>
    <row r="53" spans="3:9" x14ac:dyDescent="0.25">
      <c r="C53" s="101"/>
      <c r="D53" s="101"/>
      <c r="E53" s="101"/>
      <c r="F53" s="101"/>
      <c r="G53" s="101"/>
      <c r="H53" s="101"/>
      <c r="I53" s="101"/>
    </row>
    <row r="54" spans="3:9" x14ac:dyDescent="0.25">
      <c r="C54" s="101"/>
      <c r="D54" s="101"/>
      <c r="E54" s="101"/>
      <c r="F54" s="101"/>
      <c r="G54" s="101"/>
      <c r="H54" s="101"/>
      <c r="I54" s="101"/>
    </row>
    <row r="55" spans="3:9" x14ac:dyDescent="0.25">
      <c r="C55" s="101"/>
      <c r="D55" s="101"/>
      <c r="E55" s="101"/>
      <c r="F55" s="101"/>
      <c r="G55" s="101"/>
      <c r="H55" s="101"/>
      <c r="I55" s="101"/>
    </row>
    <row r="56" spans="3:9" x14ac:dyDescent="0.25">
      <c r="C56" s="101"/>
      <c r="D56" s="101"/>
      <c r="E56" s="101"/>
      <c r="F56" s="101"/>
      <c r="G56" s="101"/>
      <c r="H56" s="101"/>
      <c r="I56" s="101"/>
    </row>
    <row r="57" spans="3:9" x14ac:dyDescent="0.25">
      <c r="C57" s="101"/>
      <c r="D57" s="101"/>
      <c r="E57" s="101"/>
      <c r="F57" s="101"/>
      <c r="G57" s="101"/>
      <c r="H57" s="101"/>
      <c r="I57" s="101"/>
    </row>
    <row r="58" spans="3:9" x14ac:dyDescent="0.25">
      <c r="C58" s="101"/>
      <c r="D58" s="101"/>
      <c r="E58" s="101"/>
      <c r="F58" s="101"/>
      <c r="G58" s="101"/>
      <c r="H58" s="101"/>
      <c r="I58" s="101"/>
    </row>
    <row r="59" spans="3:9" x14ac:dyDescent="0.25">
      <c r="C59" s="101"/>
      <c r="D59" s="101"/>
      <c r="E59" s="101"/>
      <c r="F59" s="101"/>
      <c r="G59" s="101"/>
      <c r="H59" s="101"/>
      <c r="I59" s="101"/>
    </row>
    <row r="60" spans="3:9" x14ac:dyDescent="0.25">
      <c r="C60" s="101"/>
      <c r="D60" s="101"/>
      <c r="E60" s="101"/>
      <c r="F60" s="101"/>
      <c r="G60" s="101"/>
      <c r="H60" s="101"/>
      <c r="I60" s="101"/>
    </row>
    <row r="61" spans="3:9" x14ac:dyDescent="0.25">
      <c r="C61" s="101"/>
      <c r="D61" s="101"/>
      <c r="E61" s="101"/>
      <c r="F61" s="101"/>
      <c r="G61" s="101"/>
      <c r="H61" s="101"/>
      <c r="I61" s="101"/>
    </row>
    <row r="62" spans="3:9" x14ac:dyDescent="0.25">
      <c r="C62" s="101"/>
      <c r="D62" s="101"/>
      <c r="E62" s="101"/>
      <c r="F62" s="101"/>
      <c r="G62" s="101"/>
      <c r="H62" s="101"/>
      <c r="I62" s="101"/>
    </row>
    <row r="63" spans="3:9" x14ac:dyDescent="0.25">
      <c r="C63" s="101"/>
      <c r="D63" s="101"/>
      <c r="E63" s="101"/>
      <c r="F63" s="101"/>
      <c r="G63" s="101"/>
      <c r="H63" s="101"/>
      <c r="I63" s="101"/>
    </row>
    <row r="64" spans="3:9" x14ac:dyDescent="0.25">
      <c r="C64" s="101"/>
      <c r="D64" s="101"/>
      <c r="E64" s="101"/>
      <c r="F64" s="101"/>
      <c r="G64" s="101"/>
      <c r="H64" s="101"/>
      <c r="I64" s="101"/>
    </row>
    <row r="65" spans="3:9" x14ac:dyDescent="0.25">
      <c r="C65" s="101"/>
      <c r="D65" s="101"/>
      <c r="E65" s="101"/>
      <c r="F65" s="101"/>
      <c r="G65" s="101"/>
      <c r="H65" s="101"/>
      <c r="I65" s="101"/>
    </row>
    <row r="66" spans="3:9" x14ac:dyDescent="0.25">
      <c r="C66" s="101"/>
      <c r="D66" s="101"/>
      <c r="E66" s="101"/>
      <c r="F66" s="101"/>
      <c r="G66" s="101"/>
      <c r="H66" s="101"/>
      <c r="I66" s="101"/>
    </row>
    <row r="67" spans="3:9" x14ac:dyDescent="0.25">
      <c r="C67" s="101"/>
      <c r="D67" s="101"/>
      <c r="E67" s="101"/>
      <c r="F67" s="101"/>
      <c r="G67" s="101"/>
      <c r="H67" s="101"/>
      <c r="I67" s="101"/>
    </row>
    <row r="68" spans="3:9" x14ac:dyDescent="0.25">
      <c r="C68" s="101"/>
      <c r="D68" s="101"/>
      <c r="E68" s="101"/>
      <c r="F68" s="101"/>
      <c r="G68" s="101"/>
      <c r="H68" s="101"/>
      <c r="I68" s="101"/>
    </row>
    <row r="69" spans="3:9" x14ac:dyDescent="0.25">
      <c r="C69" s="101"/>
      <c r="D69" s="101"/>
      <c r="E69" s="101"/>
      <c r="F69" s="101"/>
      <c r="G69" s="101"/>
      <c r="H69" s="101"/>
      <c r="I69" s="101"/>
    </row>
    <row r="70" spans="3:9" x14ac:dyDescent="0.25">
      <c r="C70" s="101"/>
      <c r="D70" s="101"/>
      <c r="E70" s="101"/>
      <c r="F70" s="101"/>
      <c r="G70" s="101"/>
      <c r="H70" s="101"/>
      <c r="I70" s="101"/>
    </row>
    <row r="71" spans="3:9" x14ac:dyDescent="0.25">
      <c r="C71" s="101"/>
      <c r="D71" s="101"/>
      <c r="E71" s="101"/>
      <c r="F71" s="101"/>
      <c r="G71" s="101"/>
      <c r="H71" s="101"/>
      <c r="I71" s="101"/>
    </row>
    <row r="72" spans="3:9" x14ac:dyDescent="0.25">
      <c r="C72" s="101"/>
      <c r="D72" s="101"/>
      <c r="E72" s="101"/>
      <c r="F72" s="101"/>
      <c r="G72" s="101"/>
      <c r="H72" s="101"/>
      <c r="I72" s="101"/>
    </row>
    <row r="73" spans="3:9" x14ac:dyDescent="0.25">
      <c r="C73" s="101"/>
      <c r="D73" s="101"/>
      <c r="E73" s="101"/>
      <c r="F73" s="101"/>
      <c r="G73" s="101"/>
      <c r="H73" s="101"/>
      <c r="I73" s="101"/>
    </row>
    <row r="74" spans="3:9" x14ac:dyDescent="0.25">
      <c r="C74" s="101"/>
      <c r="D74" s="101"/>
      <c r="E74" s="101"/>
      <c r="F74" s="101"/>
      <c r="G74" s="101"/>
      <c r="H74" s="101"/>
      <c r="I74" s="101"/>
    </row>
    <row r="75" spans="3:9" x14ac:dyDescent="0.25">
      <c r="C75" s="101"/>
      <c r="D75" s="101"/>
      <c r="E75" s="101"/>
      <c r="F75" s="101"/>
      <c r="G75" s="101"/>
      <c r="H75" s="101"/>
      <c r="I75" s="101"/>
    </row>
    <row r="76" spans="3:9" x14ac:dyDescent="0.25">
      <c r="C76" s="101"/>
      <c r="D76" s="101"/>
      <c r="E76" s="101"/>
      <c r="F76" s="101"/>
      <c r="G76" s="101"/>
      <c r="H76" s="101"/>
      <c r="I76" s="101"/>
    </row>
    <row r="77" spans="3:9" x14ac:dyDescent="0.25">
      <c r="C77" s="101"/>
      <c r="D77" s="101"/>
      <c r="E77" s="101"/>
      <c r="F77" s="101"/>
      <c r="G77" s="101"/>
      <c r="H77" s="101"/>
      <c r="I77" s="101"/>
    </row>
    <row r="78" spans="3:9" x14ac:dyDescent="0.25">
      <c r="C78" s="101"/>
      <c r="D78" s="101"/>
      <c r="E78" s="101"/>
      <c r="F78" s="101"/>
      <c r="G78" s="101"/>
      <c r="H78" s="101"/>
      <c r="I78" s="101"/>
    </row>
    <row r="79" spans="3:9" x14ac:dyDescent="0.25">
      <c r="C79" s="101"/>
      <c r="D79" s="101"/>
      <c r="E79" s="101"/>
      <c r="F79" s="101"/>
      <c r="G79" s="101"/>
      <c r="H79" s="101"/>
      <c r="I79" s="101"/>
    </row>
    <row r="80" spans="3:9" x14ac:dyDescent="0.25">
      <c r="C80" s="101"/>
      <c r="D80" s="101"/>
      <c r="E80" s="101"/>
      <c r="F80" s="101"/>
      <c r="G80" s="101"/>
      <c r="H80" s="101"/>
      <c r="I80" s="101"/>
    </row>
    <row r="81" spans="3:9" x14ac:dyDescent="0.25">
      <c r="C81" s="101"/>
      <c r="D81" s="101"/>
      <c r="E81" s="101"/>
      <c r="F81" s="101"/>
      <c r="G81" s="101"/>
      <c r="H81" s="101"/>
      <c r="I81" s="101"/>
    </row>
    <row r="82" spans="3:9" x14ac:dyDescent="0.25">
      <c r="C82" s="101"/>
      <c r="D82" s="101"/>
      <c r="E82" s="101"/>
      <c r="F82" s="101"/>
      <c r="G82" s="101"/>
      <c r="H82" s="101"/>
      <c r="I82" s="101"/>
    </row>
    <row r="83" spans="3:9" x14ac:dyDescent="0.25">
      <c r="C83" s="101"/>
      <c r="E83" s="101"/>
      <c r="G83" s="101"/>
      <c r="H83" s="101"/>
    </row>
  </sheetData>
  <hyperlinks>
    <hyperlink ref="A1" location="TOC!A1" display="TOC" xr:uid="{00000000-0004-0000-0D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E43"/>
  <sheetViews>
    <sheetView topLeftCell="A7" workbookViewId="0">
      <selection activeCell="U41" activeCellId="1" sqref="J41 U41"/>
    </sheetView>
  </sheetViews>
  <sheetFormatPr defaultRowHeight="15" x14ac:dyDescent="0.25"/>
  <cols>
    <col min="2" max="2" width="10.5703125" bestFit="1" customWidth="1"/>
    <col min="3" max="3" width="10.5703125" customWidth="1"/>
    <col min="4" max="10" width="10.5703125" bestFit="1" customWidth="1"/>
    <col min="11" max="11" width="10.5703125" customWidth="1"/>
    <col min="12" max="12" width="8.28515625" customWidth="1"/>
    <col min="13" max="13" width="11.5703125" bestFit="1" customWidth="1"/>
    <col min="14" max="14" width="15.28515625" bestFit="1" customWidth="1"/>
  </cols>
  <sheetData>
    <row r="1" spans="1:31" x14ac:dyDescent="0.25">
      <c r="A1" s="1" t="s">
        <v>0</v>
      </c>
    </row>
    <row r="3" spans="1:31" ht="15" customHeight="1" x14ac:dyDescent="0.25">
      <c r="B3" s="97" t="s">
        <v>343</v>
      </c>
      <c r="C3" s="90" t="s">
        <v>344</v>
      </c>
      <c r="D3" s="91"/>
      <c r="E3" s="91"/>
      <c r="F3" s="91"/>
      <c r="G3" s="91"/>
      <c r="H3" s="91"/>
      <c r="I3" s="92"/>
      <c r="J3" s="107" t="s">
        <v>345</v>
      </c>
      <c r="K3" s="115"/>
      <c r="L3" s="101"/>
      <c r="M3" s="97" t="s">
        <v>343</v>
      </c>
      <c r="N3" s="90" t="s">
        <v>344</v>
      </c>
      <c r="O3" s="91"/>
      <c r="P3" s="91"/>
      <c r="Q3" s="91"/>
      <c r="R3" s="91"/>
      <c r="S3" s="91"/>
      <c r="T3" s="92"/>
      <c r="U3" s="107" t="s">
        <v>345</v>
      </c>
    </row>
    <row r="4" spans="1:31" x14ac:dyDescent="0.25">
      <c r="B4" s="98"/>
      <c r="C4" s="102" t="s">
        <v>346</v>
      </c>
      <c r="D4" s="102" t="s">
        <v>347</v>
      </c>
      <c r="E4" s="102" t="s">
        <v>348</v>
      </c>
      <c r="F4" s="102" t="s">
        <v>349</v>
      </c>
      <c r="G4" s="102" t="s">
        <v>350</v>
      </c>
      <c r="H4" s="102" t="s">
        <v>351</v>
      </c>
      <c r="I4" s="102" t="s">
        <v>352</v>
      </c>
      <c r="J4" s="108"/>
      <c r="K4" s="115"/>
      <c r="L4" s="101"/>
      <c r="M4" s="98"/>
      <c r="N4" s="102" t="s">
        <v>346</v>
      </c>
      <c r="O4" s="102" t="s">
        <v>347</v>
      </c>
      <c r="P4" s="102" t="s">
        <v>348</v>
      </c>
      <c r="Q4" s="102" t="s">
        <v>349</v>
      </c>
      <c r="R4" s="102" t="s">
        <v>350</v>
      </c>
      <c r="S4" s="102" t="s">
        <v>351</v>
      </c>
      <c r="T4" s="102" t="s">
        <v>352</v>
      </c>
      <c r="U4" s="108"/>
      <c r="W4" s="98"/>
      <c r="X4" s="50" t="s">
        <v>346</v>
      </c>
      <c r="Y4" s="90" t="s">
        <v>347</v>
      </c>
      <c r="Z4" s="50" t="s">
        <v>348</v>
      </c>
      <c r="AA4" s="51" t="s">
        <v>349</v>
      </c>
      <c r="AB4" s="90" t="s">
        <v>350</v>
      </c>
      <c r="AC4" s="90" t="s">
        <v>351</v>
      </c>
      <c r="AD4" s="90" t="s">
        <v>352</v>
      </c>
      <c r="AE4" s="95"/>
    </row>
    <row r="5" spans="1:31" x14ac:dyDescent="0.25">
      <c r="B5" s="52" t="s">
        <v>353</v>
      </c>
      <c r="C5" s="103"/>
      <c r="D5" s="103"/>
      <c r="E5" s="103"/>
      <c r="F5" s="103"/>
      <c r="G5" s="103"/>
      <c r="H5" s="103"/>
      <c r="I5" s="103"/>
      <c r="J5" s="103"/>
      <c r="K5" s="116"/>
      <c r="L5" s="101"/>
      <c r="M5" s="114" t="s">
        <v>353</v>
      </c>
      <c r="N5" s="104"/>
      <c r="O5" s="104"/>
      <c r="P5" s="104"/>
      <c r="Q5" s="104"/>
      <c r="R5" s="57"/>
      <c r="S5" s="57"/>
      <c r="T5" s="104"/>
      <c r="U5" s="57"/>
      <c r="W5" s="52" t="s">
        <v>353</v>
      </c>
      <c r="X5" s="78">
        <f>C5+N5</f>
        <v>0</v>
      </c>
      <c r="Y5" s="78">
        <f t="shared" ref="Y5:AE6" si="0">D5+O5</f>
        <v>0</v>
      </c>
      <c r="Z5" s="78">
        <f t="shared" si="0"/>
        <v>0</v>
      </c>
      <c r="AA5" s="78">
        <f t="shared" si="0"/>
        <v>0</v>
      </c>
      <c r="AB5" s="78">
        <f t="shared" si="0"/>
        <v>0</v>
      </c>
      <c r="AC5" s="78">
        <f t="shared" si="0"/>
        <v>0</v>
      </c>
      <c r="AD5" s="78">
        <f t="shared" si="0"/>
        <v>0</v>
      </c>
      <c r="AE5" s="78">
        <f t="shared" si="0"/>
        <v>0</v>
      </c>
    </row>
    <row r="6" spans="1:31" x14ac:dyDescent="0.25">
      <c r="B6" s="55" t="s">
        <v>354</v>
      </c>
      <c r="C6" s="104"/>
      <c r="D6" s="104"/>
      <c r="E6" s="104"/>
      <c r="F6" s="104"/>
      <c r="G6" s="104"/>
      <c r="H6" s="104"/>
      <c r="I6" s="104"/>
      <c r="J6" s="104"/>
      <c r="K6" s="116"/>
      <c r="L6" s="101"/>
      <c r="M6" s="114" t="s">
        <v>354</v>
      </c>
      <c r="N6" s="104"/>
      <c r="O6" s="104"/>
      <c r="P6" s="104"/>
      <c r="Q6" s="104"/>
      <c r="R6" s="57"/>
      <c r="S6" s="57"/>
      <c r="T6" s="104"/>
      <c r="U6" s="57"/>
      <c r="W6" s="55" t="s">
        <v>354</v>
      </c>
      <c r="X6" s="80">
        <f>C6+N6</f>
        <v>0</v>
      </c>
      <c r="Y6" s="80">
        <f t="shared" si="0"/>
        <v>0</v>
      </c>
      <c r="Z6" s="80">
        <f t="shared" si="0"/>
        <v>0</v>
      </c>
      <c r="AA6" s="80">
        <f t="shared" si="0"/>
        <v>0</v>
      </c>
      <c r="AB6" s="80">
        <f t="shared" si="0"/>
        <v>0</v>
      </c>
      <c r="AC6" s="80">
        <f t="shared" si="0"/>
        <v>0</v>
      </c>
      <c r="AD6" s="80">
        <f t="shared" si="0"/>
        <v>0</v>
      </c>
      <c r="AE6" s="80">
        <f t="shared" si="0"/>
        <v>0</v>
      </c>
    </row>
    <row r="7" spans="1:31" x14ac:dyDescent="0.25">
      <c r="B7" s="55" t="s">
        <v>355</v>
      </c>
      <c r="C7" s="104"/>
      <c r="D7" s="104"/>
      <c r="E7" s="104"/>
      <c r="F7" s="104"/>
      <c r="G7" s="104"/>
      <c r="H7" s="104"/>
      <c r="I7" s="104"/>
      <c r="J7" s="104"/>
      <c r="K7" s="116"/>
      <c r="L7" s="101"/>
      <c r="M7" s="114" t="s">
        <v>355</v>
      </c>
      <c r="N7" s="104"/>
      <c r="O7" s="104"/>
      <c r="P7" s="104"/>
      <c r="Q7" s="104"/>
      <c r="R7" s="57"/>
      <c r="S7" s="57"/>
      <c r="T7" s="104"/>
      <c r="U7" s="57"/>
      <c r="W7" s="55" t="s">
        <v>355</v>
      </c>
      <c r="X7" s="80" t="str">
        <f>IF(X5=0, "", X6/X5)</f>
        <v/>
      </c>
      <c r="Y7" s="80" t="str">
        <f t="shared" ref="Y7:AE7" si="1">IF(Y5=0, "", Y6/Y5)</f>
        <v/>
      </c>
      <c r="Z7" s="80" t="str">
        <f t="shared" si="1"/>
        <v/>
      </c>
      <c r="AA7" s="80" t="str">
        <f t="shared" si="1"/>
        <v/>
      </c>
      <c r="AB7" s="80" t="str">
        <f t="shared" si="1"/>
        <v/>
      </c>
      <c r="AC7" s="80" t="str">
        <f t="shared" si="1"/>
        <v/>
      </c>
      <c r="AD7" s="80" t="str">
        <f t="shared" si="1"/>
        <v/>
      </c>
      <c r="AE7" s="80" t="str">
        <f t="shared" si="1"/>
        <v/>
      </c>
    </row>
    <row r="8" spans="1:31" x14ac:dyDescent="0.25">
      <c r="B8" s="55" t="s">
        <v>356</v>
      </c>
      <c r="C8" s="111">
        <v>2</v>
      </c>
      <c r="D8" s="104"/>
      <c r="E8" s="104"/>
      <c r="F8" s="104"/>
      <c r="G8" s="104"/>
      <c r="H8" s="104"/>
      <c r="I8" s="104"/>
      <c r="J8" s="111">
        <v>2</v>
      </c>
      <c r="K8" s="117"/>
      <c r="L8" s="101"/>
      <c r="M8" s="114" t="s">
        <v>356</v>
      </c>
      <c r="N8" s="104"/>
      <c r="O8" s="104"/>
      <c r="P8" s="104"/>
      <c r="Q8" s="104"/>
      <c r="R8" s="57"/>
      <c r="S8" s="57"/>
      <c r="T8" s="104"/>
      <c r="U8" s="57"/>
      <c r="W8" s="55" t="s">
        <v>356</v>
      </c>
      <c r="X8" s="78">
        <f>C8+N8</f>
        <v>2</v>
      </c>
      <c r="Y8" s="78">
        <f t="shared" ref="Y8:AE9" si="2">D8+O8</f>
        <v>0</v>
      </c>
      <c r="Z8" s="78">
        <f t="shared" si="2"/>
        <v>0</v>
      </c>
      <c r="AA8" s="78">
        <f t="shared" si="2"/>
        <v>0</v>
      </c>
      <c r="AB8" s="78">
        <f t="shared" si="2"/>
        <v>0</v>
      </c>
      <c r="AC8" s="78">
        <f t="shared" si="2"/>
        <v>0</v>
      </c>
      <c r="AD8" s="78">
        <f t="shared" si="2"/>
        <v>0</v>
      </c>
      <c r="AE8" s="78">
        <f t="shared" si="2"/>
        <v>2</v>
      </c>
    </row>
    <row r="9" spans="1:31" x14ac:dyDescent="0.25">
      <c r="B9" s="55" t="s">
        <v>354</v>
      </c>
      <c r="C9" s="106">
        <v>63827</v>
      </c>
      <c r="D9" s="104"/>
      <c r="E9" s="104"/>
      <c r="F9" s="104"/>
      <c r="G9" s="104"/>
      <c r="H9" s="104"/>
      <c r="I9" s="104"/>
      <c r="J9" s="106">
        <v>63827</v>
      </c>
      <c r="K9" s="118"/>
      <c r="L9" s="101"/>
      <c r="M9" s="114" t="s">
        <v>354</v>
      </c>
      <c r="N9" s="104"/>
      <c r="O9" s="104"/>
      <c r="P9" s="104"/>
      <c r="Q9" s="104"/>
      <c r="R9" s="57"/>
      <c r="S9" s="57"/>
      <c r="T9" s="104"/>
      <c r="U9" s="57"/>
      <c r="W9" s="55" t="s">
        <v>354</v>
      </c>
      <c r="X9" s="80">
        <f>C9+N9</f>
        <v>63827</v>
      </c>
      <c r="Y9" s="80">
        <f t="shared" si="2"/>
        <v>0</v>
      </c>
      <c r="Z9" s="80">
        <f t="shared" si="2"/>
        <v>0</v>
      </c>
      <c r="AA9" s="80">
        <f t="shared" si="2"/>
        <v>0</v>
      </c>
      <c r="AB9" s="80">
        <f t="shared" si="2"/>
        <v>0</v>
      </c>
      <c r="AC9" s="80">
        <f t="shared" si="2"/>
        <v>0</v>
      </c>
      <c r="AD9" s="80">
        <f t="shared" si="2"/>
        <v>0</v>
      </c>
      <c r="AE9" s="80">
        <f t="shared" si="2"/>
        <v>63827</v>
      </c>
    </row>
    <row r="10" spans="1:31" x14ac:dyDescent="0.25">
      <c r="B10" s="55" t="s">
        <v>355</v>
      </c>
      <c r="C10" s="106">
        <v>31914</v>
      </c>
      <c r="D10" s="104"/>
      <c r="E10" s="104"/>
      <c r="F10" s="104"/>
      <c r="G10" s="104"/>
      <c r="H10" s="104"/>
      <c r="I10" s="104"/>
      <c r="J10" s="106">
        <v>31914</v>
      </c>
      <c r="K10" s="118"/>
      <c r="L10" s="101"/>
      <c r="M10" s="114" t="s">
        <v>355</v>
      </c>
      <c r="N10" s="104"/>
      <c r="O10" s="104"/>
      <c r="P10" s="104"/>
      <c r="Q10" s="104"/>
      <c r="R10" s="57"/>
      <c r="S10" s="57"/>
      <c r="T10" s="104"/>
      <c r="U10" s="57"/>
      <c r="W10" s="55" t="s">
        <v>355</v>
      </c>
      <c r="X10" s="80">
        <f>IF(X8=0, "", X9/X8)</f>
        <v>31913.5</v>
      </c>
      <c r="Y10" s="80" t="str">
        <f t="shared" ref="Y10:AE10" si="3">IF(Y8=0, "", Y9/Y8)</f>
        <v/>
      </c>
      <c r="Z10" s="80" t="str">
        <f t="shared" si="3"/>
        <v/>
      </c>
      <c r="AA10" s="80" t="str">
        <f t="shared" si="3"/>
        <v/>
      </c>
      <c r="AB10" s="80" t="str">
        <f t="shared" si="3"/>
        <v/>
      </c>
      <c r="AC10" s="80" t="str">
        <f t="shared" si="3"/>
        <v/>
      </c>
      <c r="AD10" s="80" t="str">
        <f t="shared" si="3"/>
        <v/>
      </c>
      <c r="AE10" s="80">
        <f t="shared" si="3"/>
        <v>31913.5</v>
      </c>
    </row>
    <row r="11" spans="1:31" x14ac:dyDescent="0.25">
      <c r="B11" s="55" t="s">
        <v>357</v>
      </c>
      <c r="C11" s="111">
        <v>11</v>
      </c>
      <c r="D11" s="111">
        <v>2</v>
      </c>
      <c r="E11" s="104"/>
      <c r="F11" s="104"/>
      <c r="G11" s="104"/>
      <c r="H11" s="104"/>
      <c r="I11" s="104"/>
      <c r="J11" s="111">
        <v>13</v>
      </c>
      <c r="K11" s="117"/>
      <c r="L11" s="101"/>
      <c r="M11" s="114" t="s">
        <v>357</v>
      </c>
      <c r="N11" s="111">
        <v>2</v>
      </c>
      <c r="O11" s="111">
        <v>1</v>
      </c>
      <c r="P11" s="104"/>
      <c r="Q11" s="104"/>
      <c r="R11" s="57"/>
      <c r="S11" s="57"/>
      <c r="T11" s="104"/>
      <c r="U11" s="59">
        <v>3</v>
      </c>
      <c r="W11" s="55" t="s">
        <v>357</v>
      </c>
      <c r="X11" s="78">
        <f t="shared" ref="X11:AE12" si="4">C11+N11</f>
        <v>13</v>
      </c>
      <c r="Y11" s="78">
        <f t="shared" si="4"/>
        <v>3</v>
      </c>
      <c r="Z11" s="78">
        <f t="shared" si="4"/>
        <v>0</v>
      </c>
      <c r="AA11" s="78">
        <f t="shared" si="4"/>
        <v>0</v>
      </c>
      <c r="AB11" s="78">
        <f t="shared" si="4"/>
        <v>0</v>
      </c>
      <c r="AC11" s="78">
        <f t="shared" si="4"/>
        <v>0</v>
      </c>
      <c r="AD11" s="78">
        <f t="shared" si="4"/>
        <v>0</v>
      </c>
      <c r="AE11" s="78">
        <f t="shared" si="4"/>
        <v>16</v>
      </c>
    </row>
    <row r="12" spans="1:31" x14ac:dyDescent="0.25">
      <c r="B12" s="55" t="s">
        <v>354</v>
      </c>
      <c r="C12" s="106">
        <v>540935</v>
      </c>
      <c r="D12" s="106">
        <v>105691</v>
      </c>
      <c r="E12" s="104"/>
      <c r="F12" s="104"/>
      <c r="G12" s="104"/>
      <c r="H12" s="104"/>
      <c r="I12" s="104"/>
      <c r="J12" s="106">
        <v>646626</v>
      </c>
      <c r="K12" s="118"/>
      <c r="L12" s="101"/>
      <c r="M12" s="114" t="s">
        <v>354</v>
      </c>
      <c r="N12" s="106">
        <v>85749</v>
      </c>
      <c r="O12" s="106">
        <v>53887</v>
      </c>
      <c r="P12" s="104"/>
      <c r="Q12" s="104"/>
      <c r="R12" s="57"/>
      <c r="S12" s="57"/>
      <c r="T12" s="104"/>
      <c r="U12" s="56">
        <v>139636</v>
      </c>
      <c r="W12" s="55" t="s">
        <v>354</v>
      </c>
      <c r="X12" s="80">
        <f t="shared" si="4"/>
        <v>626684</v>
      </c>
      <c r="Y12" s="80">
        <f t="shared" si="4"/>
        <v>159578</v>
      </c>
      <c r="Z12" s="80">
        <f t="shared" si="4"/>
        <v>0</v>
      </c>
      <c r="AA12" s="80">
        <f t="shared" si="4"/>
        <v>0</v>
      </c>
      <c r="AB12" s="80">
        <f t="shared" si="4"/>
        <v>0</v>
      </c>
      <c r="AC12" s="80">
        <f t="shared" si="4"/>
        <v>0</v>
      </c>
      <c r="AD12" s="80">
        <f t="shared" si="4"/>
        <v>0</v>
      </c>
      <c r="AE12" s="80">
        <f t="shared" si="4"/>
        <v>786262</v>
      </c>
    </row>
    <row r="13" spans="1:31" x14ac:dyDescent="0.25">
      <c r="B13" s="55" t="s">
        <v>355</v>
      </c>
      <c r="C13" s="106">
        <v>49176</v>
      </c>
      <c r="D13" s="106">
        <v>52846</v>
      </c>
      <c r="E13" s="104"/>
      <c r="F13" s="104"/>
      <c r="G13" s="104"/>
      <c r="H13" s="104"/>
      <c r="I13" s="104"/>
      <c r="J13" s="106">
        <v>49740</v>
      </c>
      <c r="K13" s="118"/>
      <c r="L13" s="101"/>
      <c r="M13" s="114" t="s">
        <v>355</v>
      </c>
      <c r="N13" s="106">
        <v>42875</v>
      </c>
      <c r="O13" s="106">
        <v>53887</v>
      </c>
      <c r="P13" s="104"/>
      <c r="Q13" s="104"/>
      <c r="R13" s="57"/>
      <c r="S13" s="57"/>
      <c r="T13" s="104"/>
      <c r="U13" s="56">
        <v>46545</v>
      </c>
      <c r="W13" s="55" t="s">
        <v>355</v>
      </c>
      <c r="X13" s="80">
        <f t="shared" ref="X13:AE13" si="5">IF(X11=0, "", X12/X11)</f>
        <v>48206.461538461539</v>
      </c>
      <c r="Y13" s="80">
        <f t="shared" si="5"/>
        <v>53192.666666666664</v>
      </c>
      <c r="Z13" s="80" t="str">
        <f t="shared" si="5"/>
        <v/>
      </c>
      <c r="AA13" s="80" t="str">
        <f t="shared" si="5"/>
        <v/>
      </c>
      <c r="AB13" s="80" t="str">
        <f t="shared" si="5"/>
        <v/>
      </c>
      <c r="AC13" s="80" t="str">
        <f t="shared" si="5"/>
        <v/>
      </c>
      <c r="AD13" s="80" t="str">
        <f t="shared" si="5"/>
        <v/>
      </c>
      <c r="AE13" s="80">
        <f t="shared" si="5"/>
        <v>49141.375</v>
      </c>
    </row>
    <row r="14" spans="1:31" x14ac:dyDescent="0.25">
      <c r="B14" s="55" t="s">
        <v>358</v>
      </c>
      <c r="C14" s="111">
        <v>9</v>
      </c>
      <c r="D14" s="111">
        <v>2</v>
      </c>
      <c r="E14" s="111">
        <v>1</v>
      </c>
      <c r="F14" s="104"/>
      <c r="G14" s="104"/>
      <c r="H14" s="104"/>
      <c r="I14" s="104"/>
      <c r="J14" s="111">
        <v>12</v>
      </c>
      <c r="K14" s="117"/>
      <c r="L14" s="101"/>
      <c r="M14" s="114" t="s">
        <v>358</v>
      </c>
      <c r="N14" s="104"/>
      <c r="O14" s="104"/>
      <c r="P14" s="111">
        <v>1</v>
      </c>
      <c r="Q14" s="104"/>
      <c r="R14" s="57"/>
      <c r="S14" s="57"/>
      <c r="T14" s="104"/>
      <c r="U14" s="59">
        <v>1</v>
      </c>
      <c r="W14" s="55" t="s">
        <v>358</v>
      </c>
      <c r="X14" s="78">
        <f t="shared" ref="X14:AE15" si="6">C14+N14</f>
        <v>9</v>
      </c>
      <c r="Y14" s="78">
        <f t="shared" si="6"/>
        <v>2</v>
      </c>
      <c r="Z14" s="78">
        <f t="shared" si="6"/>
        <v>2</v>
      </c>
      <c r="AA14" s="78">
        <f t="shared" si="6"/>
        <v>0</v>
      </c>
      <c r="AB14" s="78">
        <f t="shared" si="6"/>
        <v>0</v>
      </c>
      <c r="AC14" s="78">
        <f t="shared" si="6"/>
        <v>0</v>
      </c>
      <c r="AD14" s="78">
        <f t="shared" si="6"/>
        <v>0</v>
      </c>
      <c r="AE14" s="78">
        <f t="shared" si="6"/>
        <v>13</v>
      </c>
    </row>
    <row r="15" spans="1:31" x14ac:dyDescent="0.25">
      <c r="B15" s="55" t="s">
        <v>354</v>
      </c>
      <c r="C15" s="106">
        <v>358844</v>
      </c>
      <c r="D15" s="106">
        <v>71165</v>
      </c>
      <c r="E15" s="106">
        <v>34850</v>
      </c>
      <c r="F15" s="104"/>
      <c r="G15" s="104"/>
      <c r="H15" s="104"/>
      <c r="I15" s="104"/>
      <c r="J15" s="106">
        <v>464859</v>
      </c>
      <c r="K15" s="118"/>
      <c r="L15" s="101"/>
      <c r="M15" s="114" t="s">
        <v>354</v>
      </c>
      <c r="N15" s="104"/>
      <c r="O15" s="104"/>
      <c r="P15" s="106">
        <v>35228</v>
      </c>
      <c r="Q15" s="104"/>
      <c r="R15" s="57"/>
      <c r="S15" s="57"/>
      <c r="T15" s="104"/>
      <c r="U15" s="56">
        <v>35228</v>
      </c>
      <c r="W15" s="55" t="s">
        <v>354</v>
      </c>
      <c r="X15" s="80">
        <f t="shared" si="6"/>
        <v>358844</v>
      </c>
      <c r="Y15" s="80">
        <f t="shared" si="6"/>
        <v>71165</v>
      </c>
      <c r="Z15" s="80">
        <f t="shared" si="6"/>
        <v>70078</v>
      </c>
      <c r="AA15" s="80">
        <f t="shared" si="6"/>
        <v>0</v>
      </c>
      <c r="AB15" s="80">
        <f t="shared" si="6"/>
        <v>0</v>
      </c>
      <c r="AC15" s="80">
        <f t="shared" si="6"/>
        <v>0</v>
      </c>
      <c r="AD15" s="80">
        <f t="shared" si="6"/>
        <v>0</v>
      </c>
      <c r="AE15" s="80">
        <f t="shared" si="6"/>
        <v>500087</v>
      </c>
    </row>
    <row r="16" spans="1:31" x14ac:dyDescent="0.25">
      <c r="B16" s="55" t="s">
        <v>355</v>
      </c>
      <c r="C16" s="106">
        <v>39872</v>
      </c>
      <c r="D16" s="106">
        <v>35583</v>
      </c>
      <c r="E16" s="106">
        <v>34850</v>
      </c>
      <c r="F16" s="104"/>
      <c r="G16" s="104"/>
      <c r="H16" s="104"/>
      <c r="I16" s="104"/>
      <c r="J16" s="106">
        <v>38738</v>
      </c>
      <c r="K16" s="118"/>
      <c r="L16" s="101"/>
      <c r="M16" s="114" t="s">
        <v>355</v>
      </c>
      <c r="N16" s="104"/>
      <c r="O16" s="104"/>
      <c r="P16" s="106">
        <v>35228</v>
      </c>
      <c r="Q16" s="104"/>
      <c r="R16" s="57"/>
      <c r="S16" s="57"/>
      <c r="T16" s="104"/>
      <c r="U16" s="56">
        <v>35228</v>
      </c>
      <c r="W16" s="55" t="s">
        <v>355</v>
      </c>
      <c r="X16" s="80">
        <f t="shared" ref="X16:AE16" si="7">IF(X14=0, "", X15/X14)</f>
        <v>39871.555555555555</v>
      </c>
      <c r="Y16" s="80">
        <f t="shared" si="7"/>
        <v>35582.5</v>
      </c>
      <c r="Z16" s="80">
        <f t="shared" si="7"/>
        <v>35039</v>
      </c>
      <c r="AA16" s="80" t="str">
        <f t="shared" si="7"/>
        <v/>
      </c>
      <c r="AB16" s="80" t="str">
        <f t="shared" si="7"/>
        <v/>
      </c>
      <c r="AC16" s="80" t="str">
        <f t="shared" si="7"/>
        <v/>
      </c>
      <c r="AD16" s="80" t="str">
        <f t="shared" si="7"/>
        <v/>
      </c>
      <c r="AE16" s="80">
        <f t="shared" si="7"/>
        <v>38468.230769230766</v>
      </c>
    </row>
    <row r="17" spans="2:31" x14ac:dyDescent="0.25">
      <c r="B17" s="55" t="s">
        <v>359</v>
      </c>
      <c r="C17" s="111">
        <v>2</v>
      </c>
      <c r="D17" s="111">
        <v>3</v>
      </c>
      <c r="E17" s="111">
        <v>6</v>
      </c>
      <c r="F17" s="111">
        <v>1</v>
      </c>
      <c r="G17" s="104"/>
      <c r="H17" s="104"/>
      <c r="I17" s="104"/>
      <c r="J17" s="111">
        <v>12</v>
      </c>
      <c r="K17" s="117"/>
      <c r="L17" s="101"/>
      <c r="M17" s="114" t="s">
        <v>359</v>
      </c>
      <c r="N17" s="104"/>
      <c r="O17" s="104"/>
      <c r="P17" s="104"/>
      <c r="Q17" s="104"/>
      <c r="R17" s="57"/>
      <c r="S17" s="57"/>
      <c r="T17" s="104"/>
      <c r="U17" s="57"/>
      <c r="W17" s="55" t="s">
        <v>359</v>
      </c>
      <c r="X17" s="78">
        <f t="shared" ref="X17:AE18" si="8">C17+N17</f>
        <v>2</v>
      </c>
      <c r="Y17" s="78">
        <f t="shared" si="8"/>
        <v>3</v>
      </c>
      <c r="Z17" s="78">
        <f t="shared" si="8"/>
        <v>6</v>
      </c>
      <c r="AA17" s="78">
        <f t="shared" si="8"/>
        <v>1</v>
      </c>
      <c r="AB17" s="78">
        <f t="shared" si="8"/>
        <v>0</v>
      </c>
      <c r="AC17" s="78">
        <f t="shared" si="8"/>
        <v>0</v>
      </c>
      <c r="AD17" s="78">
        <f t="shared" si="8"/>
        <v>0</v>
      </c>
      <c r="AE17" s="78">
        <f t="shared" si="8"/>
        <v>12</v>
      </c>
    </row>
    <row r="18" spans="2:31" x14ac:dyDescent="0.25">
      <c r="B18" s="55" t="s">
        <v>354</v>
      </c>
      <c r="C18" s="106">
        <v>89060</v>
      </c>
      <c r="D18" s="106">
        <v>153805</v>
      </c>
      <c r="E18" s="106">
        <v>318302</v>
      </c>
      <c r="F18" s="106">
        <v>56306</v>
      </c>
      <c r="G18" s="104"/>
      <c r="H18" s="104"/>
      <c r="I18" s="104"/>
      <c r="J18" s="106">
        <v>617473</v>
      </c>
      <c r="K18" s="118"/>
      <c r="L18" s="101"/>
      <c r="M18" s="114" t="s">
        <v>354</v>
      </c>
      <c r="N18" s="104"/>
      <c r="O18" s="104"/>
      <c r="P18" s="104"/>
      <c r="Q18" s="104"/>
      <c r="R18" s="57"/>
      <c r="S18" s="57"/>
      <c r="T18" s="104"/>
      <c r="U18" s="57"/>
      <c r="W18" s="55" t="s">
        <v>354</v>
      </c>
      <c r="X18" s="80">
        <f t="shared" si="8"/>
        <v>89060</v>
      </c>
      <c r="Y18" s="80">
        <f t="shared" si="8"/>
        <v>153805</v>
      </c>
      <c r="Z18" s="80">
        <f t="shared" si="8"/>
        <v>318302</v>
      </c>
      <c r="AA18" s="80">
        <f t="shared" si="8"/>
        <v>56306</v>
      </c>
      <c r="AB18" s="80">
        <f t="shared" si="8"/>
        <v>0</v>
      </c>
      <c r="AC18" s="80">
        <f t="shared" si="8"/>
        <v>0</v>
      </c>
      <c r="AD18" s="80">
        <f t="shared" si="8"/>
        <v>0</v>
      </c>
      <c r="AE18" s="80">
        <f t="shared" si="8"/>
        <v>617473</v>
      </c>
    </row>
    <row r="19" spans="2:31" x14ac:dyDescent="0.25">
      <c r="B19" s="55" t="s">
        <v>355</v>
      </c>
      <c r="C19" s="106">
        <v>44530</v>
      </c>
      <c r="D19" s="106">
        <v>51268</v>
      </c>
      <c r="E19" s="106">
        <v>53050</v>
      </c>
      <c r="F19" s="106">
        <v>56306</v>
      </c>
      <c r="G19" s="104"/>
      <c r="H19" s="104"/>
      <c r="I19" s="104"/>
      <c r="J19" s="106">
        <v>51456</v>
      </c>
      <c r="K19" s="118"/>
      <c r="L19" s="101"/>
      <c r="M19" s="114" t="s">
        <v>355</v>
      </c>
      <c r="N19" s="104"/>
      <c r="O19" s="104"/>
      <c r="P19" s="104"/>
      <c r="Q19" s="104"/>
      <c r="R19" s="57"/>
      <c r="S19" s="57"/>
      <c r="T19" s="104"/>
      <c r="U19" s="57"/>
      <c r="W19" s="55" t="s">
        <v>355</v>
      </c>
      <c r="X19" s="80">
        <f t="shared" ref="X19:AE19" si="9">IF(X17=0, "", X18/X17)</f>
        <v>44530</v>
      </c>
      <c r="Y19" s="80">
        <f t="shared" si="9"/>
        <v>51268.333333333336</v>
      </c>
      <c r="Z19" s="80">
        <f t="shared" si="9"/>
        <v>53050.333333333336</v>
      </c>
      <c r="AA19" s="80">
        <f t="shared" si="9"/>
        <v>56306</v>
      </c>
      <c r="AB19" s="80" t="str">
        <f t="shared" si="9"/>
        <v/>
      </c>
      <c r="AC19" s="80" t="str">
        <f t="shared" si="9"/>
        <v/>
      </c>
      <c r="AD19" s="80" t="str">
        <f t="shared" si="9"/>
        <v/>
      </c>
      <c r="AE19" s="80">
        <f t="shared" si="9"/>
        <v>51456.083333333336</v>
      </c>
    </row>
    <row r="20" spans="2:31" x14ac:dyDescent="0.25">
      <c r="B20" s="55" t="s">
        <v>360</v>
      </c>
      <c r="C20" s="111">
        <v>2</v>
      </c>
      <c r="D20" s="111">
        <v>2</v>
      </c>
      <c r="E20" s="111">
        <v>2</v>
      </c>
      <c r="F20" s="111">
        <v>7</v>
      </c>
      <c r="G20" s="104"/>
      <c r="H20" s="104"/>
      <c r="I20" s="104"/>
      <c r="J20" s="111">
        <v>13</v>
      </c>
      <c r="K20" s="117"/>
      <c r="L20" s="101"/>
      <c r="M20" s="114" t="s">
        <v>360</v>
      </c>
      <c r="N20" s="104"/>
      <c r="O20" s="104"/>
      <c r="P20" s="104"/>
      <c r="Q20" s="104"/>
      <c r="R20" s="57"/>
      <c r="S20" s="57"/>
      <c r="T20" s="104"/>
      <c r="U20" s="57"/>
      <c r="W20" s="55" t="s">
        <v>360</v>
      </c>
      <c r="X20" s="78">
        <f t="shared" ref="X20:AE21" si="10">C20+N20</f>
        <v>2</v>
      </c>
      <c r="Y20" s="78">
        <f t="shared" si="10"/>
        <v>2</v>
      </c>
      <c r="Z20" s="78">
        <f t="shared" si="10"/>
        <v>2</v>
      </c>
      <c r="AA20" s="78">
        <f t="shared" si="10"/>
        <v>7</v>
      </c>
      <c r="AB20" s="78">
        <f t="shared" si="10"/>
        <v>0</v>
      </c>
      <c r="AC20" s="78">
        <f t="shared" si="10"/>
        <v>0</v>
      </c>
      <c r="AD20" s="78">
        <f t="shared" si="10"/>
        <v>0</v>
      </c>
      <c r="AE20" s="78">
        <f t="shared" si="10"/>
        <v>13</v>
      </c>
    </row>
    <row r="21" spans="2:31" x14ac:dyDescent="0.25">
      <c r="B21" s="55" t="s">
        <v>354</v>
      </c>
      <c r="C21" s="106">
        <v>85855</v>
      </c>
      <c r="D21" s="106">
        <v>70986</v>
      </c>
      <c r="E21" s="106">
        <v>90371</v>
      </c>
      <c r="F21" s="106">
        <v>341352</v>
      </c>
      <c r="G21" s="104"/>
      <c r="H21" s="104"/>
      <c r="I21" s="104"/>
      <c r="J21" s="106">
        <v>588564</v>
      </c>
      <c r="K21" s="118"/>
      <c r="L21" s="101"/>
      <c r="M21" s="114" t="s">
        <v>354</v>
      </c>
      <c r="N21" s="104"/>
      <c r="O21" s="104"/>
      <c r="P21" s="104"/>
      <c r="Q21" s="104"/>
      <c r="R21" s="57"/>
      <c r="S21" s="57"/>
      <c r="T21" s="104"/>
      <c r="U21" s="57"/>
      <c r="W21" s="55" t="s">
        <v>354</v>
      </c>
      <c r="X21" s="80">
        <f t="shared" si="10"/>
        <v>85855</v>
      </c>
      <c r="Y21" s="80">
        <f t="shared" si="10"/>
        <v>70986</v>
      </c>
      <c r="Z21" s="80">
        <f t="shared" si="10"/>
        <v>90371</v>
      </c>
      <c r="AA21" s="80">
        <f t="shared" si="10"/>
        <v>341352</v>
      </c>
      <c r="AB21" s="80">
        <f t="shared" si="10"/>
        <v>0</v>
      </c>
      <c r="AC21" s="80">
        <f t="shared" si="10"/>
        <v>0</v>
      </c>
      <c r="AD21" s="80">
        <f t="shared" si="10"/>
        <v>0</v>
      </c>
      <c r="AE21" s="80">
        <f t="shared" si="10"/>
        <v>588564</v>
      </c>
    </row>
    <row r="22" spans="2:31" x14ac:dyDescent="0.25">
      <c r="B22" s="55" t="s">
        <v>355</v>
      </c>
      <c r="C22" s="106">
        <v>42928</v>
      </c>
      <c r="D22" s="106">
        <v>35493</v>
      </c>
      <c r="E22" s="106">
        <v>45186</v>
      </c>
      <c r="F22" s="106">
        <v>48765</v>
      </c>
      <c r="G22" s="104"/>
      <c r="H22" s="104"/>
      <c r="I22" s="104"/>
      <c r="J22" s="106">
        <v>45274</v>
      </c>
      <c r="K22" s="118"/>
      <c r="L22" s="101"/>
      <c r="M22" s="114" t="s">
        <v>355</v>
      </c>
      <c r="N22" s="104"/>
      <c r="O22" s="104"/>
      <c r="P22" s="104"/>
      <c r="Q22" s="104"/>
      <c r="R22" s="57"/>
      <c r="S22" s="57"/>
      <c r="T22" s="104"/>
      <c r="U22" s="57"/>
      <c r="W22" s="55" t="s">
        <v>355</v>
      </c>
      <c r="X22" s="80">
        <f t="shared" ref="X22:AE22" si="11">IF(X20=0, "", X21/X20)</f>
        <v>42927.5</v>
      </c>
      <c r="Y22" s="80">
        <f t="shared" si="11"/>
        <v>35493</v>
      </c>
      <c r="Z22" s="80">
        <f t="shared" si="11"/>
        <v>45185.5</v>
      </c>
      <c r="AA22" s="80">
        <f t="shared" si="11"/>
        <v>48764.571428571428</v>
      </c>
      <c r="AB22" s="80" t="str">
        <f t="shared" si="11"/>
        <v/>
      </c>
      <c r="AC22" s="80" t="str">
        <f t="shared" si="11"/>
        <v/>
      </c>
      <c r="AD22" s="80" t="str">
        <f t="shared" si="11"/>
        <v/>
      </c>
      <c r="AE22" s="80">
        <f t="shared" si="11"/>
        <v>45274.153846153844</v>
      </c>
    </row>
    <row r="23" spans="2:31" x14ac:dyDescent="0.25">
      <c r="B23" s="55" t="s">
        <v>361</v>
      </c>
      <c r="C23" s="104"/>
      <c r="D23" s="111">
        <v>1</v>
      </c>
      <c r="E23" s="111">
        <v>1</v>
      </c>
      <c r="F23" s="104"/>
      <c r="G23" s="111">
        <v>1</v>
      </c>
      <c r="H23" s="111">
        <v>1</v>
      </c>
      <c r="I23" s="104"/>
      <c r="J23" s="111">
        <v>4</v>
      </c>
      <c r="K23" s="117"/>
      <c r="L23" s="101"/>
      <c r="M23" s="114" t="s">
        <v>361</v>
      </c>
      <c r="N23" s="104"/>
      <c r="O23" s="104"/>
      <c r="P23" s="104"/>
      <c r="Q23" s="104"/>
      <c r="R23" s="59">
        <v>2</v>
      </c>
      <c r="S23" s="57"/>
      <c r="T23" s="104"/>
      <c r="U23" s="59">
        <v>2</v>
      </c>
      <c r="W23" s="55" t="s">
        <v>361</v>
      </c>
      <c r="X23" s="78">
        <f t="shared" ref="X23:AE24" si="12">C23+N23</f>
        <v>0</v>
      </c>
      <c r="Y23" s="78">
        <f t="shared" si="12"/>
        <v>1</v>
      </c>
      <c r="Z23" s="78">
        <f t="shared" si="12"/>
        <v>1</v>
      </c>
      <c r="AA23" s="78">
        <f t="shared" si="12"/>
        <v>0</v>
      </c>
      <c r="AB23" s="78">
        <f t="shared" si="12"/>
        <v>3</v>
      </c>
      <c r="AC23" s="78">
        <f t="shared" si="12"/>
        <v>1</v>
      </c>
      <c r="AD23" s="78">
        <f t="shared" si="12"/>
        <v>0</v>
      </c>
      <c r="AE23" s="78">
        <f t="shared" si="12"/>
        <v>6</v>
      </c>
    </row>
    <row r="24" spans="2:31" x14ac:dyDescent="0.25">
      <c r="B24" s="55" t="s">
        <v>354</v>
      </c>
      <c r="C24" s="104"/>
      <c r="D24" s="106">
        <v>37340</v>
      </c>
      <c r="E24" s="106">
        <v>39317</v>
      </c>
      <c r="F24" s="104"/>
      <c r="G24" s="106">
        <v>40669</v>
      </c>
      <c r="H24" s="106">
        <v>52703</v>
      </c>
      <c r="I24" s="104"/>
      <c r="J24" s="106">
        <v>170029</v>
      </c>
      <c r="K24" s="118"/>
      <c r="L24" s="101"/>
      <c r="M24" s="114" t="s">
        <v>354</v>
      </c>
      <c r="N24" s="104"/>
      <c r="O24" s="104"/>
      <c r="P24" s="104"/>
      <c r="Q24" s="104"/>
      <c r="R24" s="56">
        <v>141720</v>
      </c>
      <c r="S24" s="57"/>
      <c r="T24" s="104"/>
      <c r="U24" s="56">
        <v>141720</v>
      </c>
      <c r="W24" s="55" t="s">
        <v>354</v>
      </c>
      <c r="X24" s="80">
        <f t="shared" si="12"/>
        <v>0</v>
      </c>
      <c r="Y24" s="80">
        <f t="shared" si="12"/>
        <v>37340</v>
      </c>
      <c r="Z24" s="80">
        <f t="shared" si="12"/>
        <v>39317</v>
      </c>
      <c r="AA24" s="80">
        <f t="shared" si="12"/>
        <v>0</v>
      </c>
      <c r="AB24" s="80">
        <f t="shared" si="12"/>
        <v>182389</v>
      </c>
      <c r="AC24" s="80">
        <f t="shared" si="12"/>
        <v>52703</v>
      </c>
      <c r="AD24" s="80">
        <f t="shared" si="12"/>
        <v>0</v>
      </c>
      <c r="AE24" s="80">
        <f t="shared" si="12"/>
        <v>311749</v>
      </c>
    </row>
    <row r="25" spans="2:31" x14ac:dyDescent="0.25">
      <c r="B25" s="55" t="s">
        <v>355</v>
      </c>
      <c r="C25" s="104"/>
      <c r="D25" s="106">
        <v>37340</v>
      </c>
      <c r="E25" s="106">
        <v>39317</v>
      </c>
      <c r="F25" s="104"/>
      <c r="G25" s="106">
        <v>40669</v>
      </c>
      <c r="H25" s="106">
        <v>52703</v>
      </c>
      <c r="I25" s="104"/>
      <c r="J25" s="106">
        <v>42507</v>
      </c>
      <c r="K25" s="118"/>
      <c r="L25" s="101"/>
      <c r="M25" s="114" t="s">
        <v>355</v>
      </c>
      <c r="N25" s="104"/>
      <c r="O25" s="104"/>
      <c r="P25" s="104"/>
      <c r="Q25" s="104"/>
      <c r="R25" s="56">
        <v>70860</v>
      </c>
      <c r="S25" s="57"/>
      <c r="T25" s="104"/>
      <c r="U25" s="56">
        <v>70860</v>
      </c>
      <c r="W25" s="55" t="s">
        <v>355</v>
      </c>
      <c r="X25" s="80" t="str">
        <f t="shared" ref="X25:AE25" si="13">IF(X23=0, "", X24/X23)</f>
        <v/>
      </c>
      <c r="Y25" s="80">
        <f t="shared" si="13"/>
        <v>37340</v>
      </c>
      <c r="Z25" s="80">
        <f t="shared" si="13"/>
        <v>39317</v>
      </c>
      <c r="AA25" s="80" t="str">
        <f t="shared" si="13"/>
        <v/>
      </c>
      <c r="AB25" s="80">
        <f t="shared" si="13"/>
        <v>60796.333333333336</v>
      </c>
      <c r="AC25" s="80">
        <f t="shared" si="13"/>
        <v>52703</v>
      </c>
      <c r="AD25" s="80" t="str">
        <f t="shared" si="13"/>
        <v/>
      </c>
      <c r="AE25" s="80">
        <f t="shared" si="13"/>
        <v>51958.166666666664</v>
      </c>
    </row>
    <row r="26" spans="2:31" x14ac:dyDescent="0.25">
      <c r="B26" s="55" t="s">
        <v>362</v>
      </c>
      <c r="C26" s="104"/>
      <c r="D26" s="104"/>
      <c r="E26" s="111">
        <v>3</v>
      </c>
      <c r="F26" s="104"/>
      <c r="G26" s="111">
        <v>1</v>
      </c>
      <c r="H26" s="104"/>
      <c r="I26" s="104"/>
      <c r="J26" s="111">
        <v>4</v>
      </c>
      <c r="K26" s="117"/>
      <c r="L26" s="101"/>
      <c r="M26" s="114" t="s">
        <v>362</v>
      </c>
      <c r="N26" s="104"/>
      <c r="O26" s="104"/>
      <c r="P26" s="104"/>
      <c r="Q26" s="104"/>
      <c r="R26" s="57"/>
      <c r="S26" s="59">
        <v>1</v>
      </c>
      <c r="T26" s="104"/>
      <c r="U26" s="59">
        <v>1</v>
      </c>
      <c r="W26" s="55" t="s">
        <v>362</v>
      </c>
      <c r="X26" s="78">
        <f t="shared" ref="X26:AE27" si="14">C26+N26</f>
        <v>0</v>
      </c>
      <c r="Y26" s="78">
        <f t="shared" si="14"/>
        <v>0</v>
      </c>
      <c r="Z26" s="78">
        <f t="shared" si="14"/>
        <v>3</v>
      </c>
      <c r="AA26" s="78">
        <f t="shared" si="14"/>
        <v>0</v>
      </c>
      <c r="AB26" s="78">
        <f t="shared" si="14"/>
        <v>1</v>
      </c>
      <c r="AC26" s="78">
        <f t="shared" si="14"/>
        <v>1</v>
      </c>
      <c r="AD26" s="78">
        <f t="shared" si="14"/>
        <v>0</v>
      </c>
      <c r="AE26" s="78">
        <f t="shared" si="14"/>
        <v>5</v>
      </c>
    </row>
    <row r="27" spans="2:31" x14ac:dyDescent="0.25">
      <c r="B27" s="55" t="s">
        <v>354</v>
      </c>
      <c r="C27" s="104"/>
      <c r="D27" s="104"/>
      <c r="E27" s="106">
        <v>160269</v>
      </c>
      <c r="F27" s="104"/>
      <c r="G27" s="106">
        <v>34944</v>
      </c>
      <c r="H27" s="104"/>
      <c r="I27" s="104"/>
      <c r="J27" s="106">
        <v>195213</v>
      </c>
      <c r="K27" s="118"/>
      <c r="L27" s="101"/>
      <c r="M27" s="114" t="s">
        <v>354</v>
      </c>
      <c r="N27" s="104"/>
      <c r="O27" s="104"/>
      <c r="P27" s="104"/>
      <c r="Q27" s="104"/>
      <c r="R27" s="57"/>
      <c r="S27" s="56">
        <v>35316</v>
      </c>
      <c r="T27" s="104"/>
      <c r="U27" s="56">
        <v>35316</v>
      </c>
      <c r="W27" s="55" t="s">
        <v>354</v>
      </c>
      <c r="X27" s="80">
        <f t="shared" si="14"/>
        <v>0</v>
      </c>
      <c r="Y27" s="80">
        <f t="shared" si="14"/>
        <v>0</v>
      </c>
      <c r="Z27" s="80">
        <f t="shared" si="14"/>
        <v>160269</v>
      </c>
      <c r="AA27" s="80">
        <f t="shared" si="14"/>
        <v>0</v>
      </c>
      <c r="AB27" s="80">
        <f t="shared" si="14"/>
        <v>34944</v>
      </c>
      <c r="AC27" s="80">
        <f t="shared" si="14"/>
        <v>35316</v>
      </c>
      <c r="AD27" s="80">
        <f t="shared" si="14"/>
        <v>0</v>
      </c>
      <c r="AE27" s="80">
        <f t="shared" si="14"/>
        <v>230529</v>
      </c>
    </row>
    <row r="28" spans="2:31" x14ac:dyDescent="0.25">
      <c r="B28" s="55" t="s">
        <v>355</v>
      </c>
      <c r="C28" s="104"/>
      <c r="D28" s="104"/>
      <c r="E28" s="106">
        <v>53423</v>
      </c>
      <c r="F28" s="104"/>
      <c r="G28" s="106">
        <v>34944</v>
      </c>
      <c r="H28" s="104"/>
      <c r="I28" s="104"/>
      <c r="J28" s="106">
        <v>48803</v>
      </c>
      <c r="K28" s="118"/>
      <c r="L28" s="101"/>
      <c r="M28" s="114" t="s">
        <v>355</v>
      </c>
      <c r="N28" s="104"/>
      <c r="O28" s="104"/>
      <c r="P28" s="104"/>
      <c r="Q28" s="104"/>
      <c r="R28" s="57"/>
      <c r="S28" s="56">
        <v>35316</v>
      </c>
      <c r="T28" s="104"/>
      <c r="U28" s="56">
        <v>35316</v>
      </c>
      <c r="W28" s="55" t="s">
        <v>355</v>
      </c>
      <c r="X28" s="80" t="str">
        <f t="shared" ref="X28:AE28" si="15">IF(X26=0, "", X27/X26)</f>
        <v/>
      </c>
      <c r="Y28" s="80" t="str">
        <f t="shared" si="15"/>
        <v/>
      </c>
      <c r="Z28" s="80">
        <f t="shared" si="15"/>
        <v>53423</v>
      </c>
      <c r="AA28" s="80" t="str">
        <f t="shared" si="15"/>
        <v/>
      </c>
      <c r="AB28" s="80">
        <f t="shared" si="15"/>
        <v>34944</v>
      </c>
      <c r="AC28" s="80">
        <f t="shared" si="15"/>
        <v>35316</v>
      </c>
      <c r="AD28" s="80" t="str">
        <f t="shared" si="15"/>
        <v/>
      </c>
      <c r="AE28" s="80">
        <f t="shared" si="15"/>
        <v>46105.8</v>
      </c>
    </row>
    <row r="29" spans="2:31" x14ac:dyDescent="0.25">
      <c r="B29" s="55" t="s">
        <v>363</v>
      </c>
      <c r="C29" s="111">
        <v>2</v>
      </c>
      <c r="D29" s="104"/>
      <c r="E29" s="111">
        <v>1</v>
      </c>
      <c r="F29" s="104"/>
      <c r="G29" s="111">
        <v>1</v>
      </c>
      <c r="H29" s="111">
        <v>1</v>
      </c>
      <c r="I29" s="104"/>
      <c r="J29" s="111">
        <v>5</v>
      </c>
      <c r="K29" s="117"/>
      <c r="L29" s="101"/>
      <c r="M29" s="114" t="s">
        <v>363</v>
      </c>
      <c r="N29" s="111">
        <v>1</v>
      </c>
      <c r="O29" s="111">
        <v>1</v>
      </c>
      <c r="P29" s="104"/>
      <c r="Q29" s="104"/>
      <c r="R29" s="57"/>
      <c r="S29" s="57"/>
      <c r="T29" s="104"/>
      <c r="U29" s="59">
        <v>2</v>
      </c>
      <c r="W29" s="55" t="s">
        <v>363</v>
      </c>
      <c r="X29" s="78">
        <f t="shared" ref="X29:AE30" si="16">C29+N29</f>
        <v>3</v>
      </c>
      <c r="Y29" s="78">
        <f t="shared" si="16"/>
        <v>1</v>
      </c>
      <c r="Z29" s="78">
        <f t="shared" si="16"/>
        <v>1</v>
      </c>
      <c r="AA29" s="78">
        <f t="shared" si="16"/>
        <v>0</v>
      </c>
      <c r="AB29" s="78">
        <f t="shared" si="16"/>
        <v>1</v>
      </c>
      <c r="AC29" s="78">
        <f t="shared" si="16"/>
        <v>1</v>
      </c>
      <c r="AD29" s="78">
        <f t="shared" si="16"/>
        <v>0</v>
      </c>
      <c r="AE29" s="78">
        <f t="shared" si="16"/>
        <v>7</v>
      </c>
    </row>
    <row r="30" spans="2:31" x14ac:dyDescent="0.25">
      <c r="B30" s="55" t="s">
        <v>354</v>
      </c>
      <c r="C30" s="106">
        <v>68473</v>
      </c>
      <c r="D30" s="104"/>
      <c r="E30" s="106">
        <v>63550</v>
      </c>
      <c r="F30" s="104"/>
      <c r="G30" s="106">
        <v>43651</v>
      </c>
      <c r="H30" s="106">
        <v>51481</v>
      </c>
      <c r="I30" s="104"/>
      <c r="J30" s="106">
        <v>227155</v>
      </c>
      <c r="K30" s="118"/>
      <c r="L30" s="101"/>
      <c r="M30" s="114" t="s">
        <v>354</v>
      </c>
      <c r="N30" s="106">
        <v>35316</v>
      </c>
      <c r="O30" s="106">
        <v>32957</v>
      </c>
      <c r="P30" s="104"/>
      <c r="Q30" s="104"/>
      <c r="R30" s="57"/>
      <c r="S30" s="57"/>
      <c r="T30" s="104"/>
      <c r="U30" s="56">
        <v>68273</v>
      </c>
      <c r="W30" s="55" t="s">
        <v>354</v>
      </c>
      <c r="X30" s="80">
        <f t="shared" si="16"/>
        <v>103789</v>
      </c>
      <c r="Y30" s="80">
        <f t="shared" si="16"/>
        <v>32957</v>
      </c>
      <c r="Z30" s="80">
        <f t="shared" si="16"/>
        <v>63550</v>
      </c>
      <c r="AA30" s="80">
        <f t="shared" si="16"/>
        <v>0</v>
      </c>
      <c r="AB30" s="80">
        <f t="shared" si="16"/>
        <v>43651</v>
      </c>
      <c r="AC30" s="80">
        <f t="shared" si="16"/>
        <v>51481</v>
      </c>
      <c r="AD30" s="80">
        <f t="shared" si="16"/>
        <v>0</v>
      </c>
      <c r="AE30" s="80">
        <f t="shared" si="16"/>
        <v>295428</v>
      </c>
    </row>
    <row r="31" spans="2:31" x14ac:dyDescent="0.25">
      <c r="B31" s="55" t="s">
        <v>355</v>
      </c>
      <c r="C31" s="106">
        <v>34237</v>
      </c>
      <c r="D31" s="104"/>
      <c r="E31" s="106">
        <v>63550</v>
      </c>
      <c r="F31" s="104"/>
      <c r="G31" s="106">
        <v>43651</v>
      </c>
      <c r="H31" s="106">
        <v>51481</v>
      </c>
      <c r="I31" s="104"/>
      <c r="J31" s="106">
        <v>45431</v>
      </c>
      <c r="K31" s="118"/>
      <c r="L31" s="101"/>
      <c r="M31" s="114" t="s">
        <v>355</v>
      </c>
      <c r="N31" s="106">
        <v>35316</v>
      </c>
      <c r="O31" s="106">
        <v>32957</v>
      </c>
      <c r="P31" s="104"/>
      <c r="Q31" s="104"/>
      <c r="R31" s="57"/>
      <c r="S31" s="57"/>
      <c r="T31" s="104"/>
      <c r="U31" s="56">
        <v>34137</v>
      </c>
      <c r="W31" s="55" t="s">
        <v>355</v>
      </c>
      <c r="X31" s="80">
        <f t="shared" ref="X31:AE31" si="17">IF(X29=0, "", X30/X29)</f>
        <v>34596.333333333336</v>
      </c>
      <c r="Y31" s="80">
        <f t="shared" si="17"/>
        <v>32957</v>
      </c>
      <c r="Z31" s="80">
        <f t="shared" si="17"/>
        <v>63550</v>
      </c>
      <c r="AA31" s="80" t="str">
        <f t="shared" si="17"/>
        <v/>
      </c>
      <c r="AB31" s="80">
        <f t="shared" si="17"/>
        <v>43651</v>
      </c>
      <c r="AC31" s="80">
        <f t="shared" si="17"/>
        <v>51481</v>
      </c>
      <c r="AD31" s="80" t="str">
        <f t="shared" si="17"/>
        <v/>
      </c>
      <c r="AE31" s="80">
        <f t="shared" si="17"/>
        <v>42204</v>
      </c>
    </row>
    <row r="32" spans="2:31" x14ac:dyDescent="0.25">
      <c r="B32" s="55" t="s">
        <v>364</v>
      </c>
      <c r="C32" s="104"/>
      <c r="D32" s="111">
        <v>1</v>
      </c>
      <c r="E32" s="104"/>
      <c r="F32" s="111">
        <v>1</v>
      </c>
      <c r="G32" s="111">
        <v>1</v>
      </c>
      <c r="H32" s="104"/>
      <c r="I32" s="104"/>
      <c r="J32" s="111">
        <v>3</v>
      </c>
      <c r="K32" s="117"/>
      <c r="L32" s="101"/>
      <c r="M32" s="114" t="s">
        <v>364</v>
      </c>
      <c r="N32" s="104"/>
      <c r="O32" s="111">
        <v>1</v>
      </c>
      <c r="P32" s="104"/>
      <c r="Q32" s="104"/>
      <c r="R32" s="57"/>
      <c r="S32" s="57"/>
      <c r="T32" s="104"/>
      <c r="U32" s="59">
        <v>1</v>
      </c>
      <c r="W32" s="55" t="s">
        <v>364</v>
      </c>
      <c r="X32" s="78">
        <f t="shared" ref="X32:AE33" si="18">C32+N32</f>
        <v>0</v>
      </c>
      <c r="Y32" s="78">
        <f t="shared" si="18"/>
        <v>2</v>
      </c>
      <c r="Z32" s="78">
        <f t="shared" si="18"/>
        <v>0</v>
      </c>
      <c r="AA32" s="78">
        <f t="shared" si="18"/>
        <v>1</v>
      </c>
      <c r="AB32" s="78">
        <f t="shared" si="18"/>
        <v>1</v>
      </c>
      <c r="AC32" s="78">
        <f t="shared" si="18"/>
        <v>0</v>
      </c>
      <c r="AD32" s="78">
        <f t="shared" si="18"/>
        <v>0</v>
      </c>
      <c r="AE32" s="78">
        <f t="shared" si="18"/>
        <v>4</v>
      </c>
    </row>
    <row r="33" spans="2:31" x14ac:dyDescent="0.25">
      <c r="B33" s="55" t="s">
        <v>354</v>
      </c>
      <c r="C33" s="104"/>
      <c r="D33" s="106">
        <v>65938</v>
      </c>
      <c r="E33" s="104"/>
      <c r="F33" s="106">
        <v>41001</v>
      </c>
      <c r="G33" s="106">
        <v>60304</v>
      </c>
      <c r="H33" s="104"/>
      <c r="I33" s="104"/>
      <c r="J33" s="106">
        <v>167243</v>
      </c>
      <c r="K33" s="118"/>
      <c r="L33" s="101"/>
      <c r="M33" s="114" t="s">
        <v>354</v>
      </c>
      <c r="N33" s="104"/>
      <c r="O33" s="106">
        <v>23074</v>
      </c>
      <c r="P33" s="104"/>
      <c r="Q33" s="104"/>
      <c r="R33" s="57"/>
      <c r="S33" s="57"/>
      <c r="T33" s="104"/>
      <c r="U33" s="56">
        <v>23074</v>
      </c>
      <c r="W33" s="55" t="s">
        <v>354</v>
      </c>
      <c r="X33" s="80">
        <f t="shared" si="18"/>
        <v>0</v>
      </c>
      <c r="Y33" s="80">
        <f t="shared" si="18"/>
        <v>89012</v>
      </c>
      <c r="Z33" s="80">
        <f t="shared" si="18"/>
        <v>0</v>
      </c>
      <c r="AA33" s="80">
        <f t="shared" si="18"/>
        <v>41001</v>
      </c>
      <c r="AB33" s="80">
        <f t="shared" si="18"/>
        <v>60304</v>
      </c>
      <c r="AC33" s="80">
        <f t="shared" si="18"/>
        <v>0</v>
      </c>
      <c r="AD33" s="80">
        <f t="shared" si="18"/>
        <v>0</v>
      </c>
      <c r="AE33" s="80">
        <f t="shared" si="18"/>
        <v>190317</v>
      </c>
    </row>
    <row r="34" spans="2:31" x14ac:dyDescent="0.25">
      <c r="B34" s="55" t="s">
        <v>355</v>
      </c>
      <c r="C34" s="104"/>
      <c r="D34" s="106">
        <v>65938</v>
      </c>
      <c r="E34" s="104"/>
      <c r="F34" s="106">
        <v>41001</v>
      </c>
      <c r="G34" s="106">
        <v>60304</v>
      </c>
      <c r="H34" s="104"/>
      <c r="I34" s="104"/>
      <c r="J34" s="106">
        <v>55748</v>
      </c>
      <c r="K34" s="118"/>
      <c r="L34" s="101"/>
      <c r="M34" s="114" t="s">
        <v>355</v>
      </c>
      <c r="N34" s="104"/>
      <c r="O34" s="106">
        <v>23074</v>
      </c>
      <c r="P34" s="104"/>
      <c r="Q34" s="104"/>
      <c r="R34" s="57"/>
      <c r="S34" s="57"/>
      <c r="T34" s="104"/>
      <c r="U34" s="56">
        <v>23074</v>
      </c>
      <c r="W34" s="55" t="s">
        <v>355</v>
      </c>
      <c r="X34" s="80" t="str">
        <f t="shared" ref="X34:AE34" si="19">IF(X32=0, "", X33/X32)</f>
        <v/>
      </c>
      <c r="Y34" s="80">
        <f t="shared" si="19"/>
        <v>44506</v>
      </c>
      <c r="Z34" s="80" t="str">
        <f t="shared" si="19"/>
        <v/>
      </c>
      <c r="AA34" s="80">
        <f t="shared" si="19"/>
        <v>41001</v>
      </c>
      <c r="AB34" s="80">
        <f t="shared" si="19"/>
        <v>60304</v>
      </c>
      <c r="AC34" s="80" t="str">
        <f t="shared" si="19"/>
        <v/>
      </c>
      <c r="AD34" s="80" t="str">
        <f t="shared" si="19"/>
        <v/>
      </c>
      <c r="AE34" s="80">
        <f t="shared" si="19"/>
        <v>47579.25</v>
      </c>
    </row>
    <row r="35" spans="2:31" x14ac:dyDescent="0.25">
      <c r="B35" s="55" t="s">
        <v>365</v>
      </c>
      <c r="C35" s="104"/>
      <c r="D35" s="111">
        <v>1</v>
      </c>
      <c r="E35" s="104"/>
      <c r="F35" s="104"/>
      <c r="G35" s="104"/>
      <c r="H35" s="104"/>
      <c r="I35" s="104"/>
      <c r="J35" s="111">
        <v>1</v>
      </c>
      <c r="K35" s="117"/>
      <c r="L35" s="101"/>
      <c r="M35" s="114" t="s">
        <v>365</v>
      </c>
      <c r="N35" s="104"/>
      <c r="O35" s="104"/>
      <c r="P35" s="104"/>
      <c r="Q35" s="104"/>
      <c r="R35" s="57"/>
      <c r="S35" s="57"/>
      <c r="T35" s="104"/>
      <c r="U35" s="57"/>
      <c r="W35" s="55" t="s">
        <v>365</v>
      </c>
      <c r="X35" s="78">
        <f t="shared" ref="X35:AE36" si="20">C35+N35</f>
        <v>0</v>
      </c>
      <c r="Y35" s="78">
        <f t="shared" si="20"/>
        <v>1</v>
      </c>
      <c r="Z35" s="78">
        <f t="shared" si="20"/>
        <v>0</v>
      </c>
      <c r="AA35" s="78">
        <f t="shared" si="20"/>
        <v>0</v>
      </c>
      <c r="AB35" s="78">
        <f t="shared" si="20"/>
        <v>0</v>
      </c>
      <c r="AC35" s="78">
        <f t="shared" si="20"/>
        <v>0</v>
      </c>
      <c r="AD35" s="78">
        <f t="shared" si="20"/>
        <v>0</v>
      </c>
      <c r="AE35" s="78">
        <f t="shared" si="20"/>
        <v>1</v>
      </c>
    </row>
    <row r="36" spans="2:31" x14ac:dyDescent="0.25">
      <c r="B36" s="55" t="s">
        <v>354</v>
      </c>
      <c r="C36" s="104"/>
      <c r="D36" s="106">
        <v>35316</v>
      </c>
      <c r="E36" s="104"/>
      <c r="F36" s="104"/>
      <c r="G36" s="104"/>
      <c r="H36" s="104"/>
      <c r="I36" s="104"/>
      <c r="J36" s="106">
        <v>35316</v>
      </c>
      <c r="K36" s="118"/>
      <c r="L36" s="101"/>
      <c r="M36" s="114" t="s">
        <v>354</v>
      </c>
      <c r="N36" s="104"/>
      <c r="O36" s="104"/>
      <c r="P36" s="104"/>
      <c r="Q36" s="104"/>
      <c r="R36" s="57"/>
      <c r="S36" s="57"/>
      <c r="T36" s="104"/>
      <c r="U36" s="57"/>
      <c r="W36" s="55" t="s">
        <v>354</v>
      </c>
      <c r="X36" s="80">
        <f t="shared" si="20"/>
        <v>0</v>
      </c>
      <c r="Y36" s="80">
        <f t="shared" si="20"/>
        <v>35316</v>
      </c>
      <c r="Z36" s="80">
        <f t="shared" si="20"/>
        <v>0</v>
      </c>
      <c r="AA36" s="80">
        <f t="shared" si="20"/>
        <v>0</v>
      </c>
      <c r="AB36" s="80">
        <f t="shared" si="20"/>
        <v>0</v>
      </c>
      <c r="AC36" s="80">
        <f t="shared" si="20"/>
        <v>0</v>
      </c>
      <c r="AD36" s="80">
        <f t="shared" si="20"/>
        <v>0</v>
      </c>
      <c r="AE36" s="80">
        <f t="shared" si="20"/>
        <v>35316</v>
      </c>
    </row>
    <row r="37" spans="2:31" x14ac:dyDescent="0.25">
      <c r="B37" s="55" t="s">
        <v>355</v>
      </c>
      <c r="C37" s="104"/>
      <c r="D37" s="106">
        <v>35316</v>
      </c>
      <c r="E37" s="104"/>
      <c r="F37" s="104"/>
      <c r="G37" s="104"/>
      <c r="H37" s="104"/>
      <c r="I37" s="104"/>
      <c r="J37" s="106">
        <v>35316</v>
      </c>
      <c r="K37" s="118"/>
      <c r="L37" s="101"/>
      <c r="M37" s="114" t="s">
        <v>355</v>
      </c>
      <c r="N37" s="104"/>
      <c r="O37" s="104"/>
      <c r="P37" s="104"/>
      <c r="Q37" s="104"/>
      <c r="R37" s="57"/>
      <c r="S37" s="57"/>
      <c r="T37" s="104"/>
      <c r="U37" s="57"/>
      <c r="W37" s="55" t="s">
        <v>355</v>
      </c>
      <c r="X37" s="80" t="str">
        <f t="shared" ref="X37:AE37" si="21">IF(X35=0, "", X36/X35)</f>
        <v/>
      </c>
      <c r="Y37" s="80">
        <f t="shared" si="21"/>
        <v>35316</v>
      </c>
      <c r="Z37" s="80" t="str">
        <f t="shared" si="21"/>
        <v/>
      </c>
      <c r="AA37" s="80" t="str">
        <f t="shared" si="21"/>
        <v/>
      </c>
      <c r="AB37" s="80" t="str">
        <f t="shared" si="21"/>
        <v/>
      </c>
      <c r="AC37" s="80" t="str">
        <f t="shared" si="21"/>
        <v/>
      </c>
      <c r="AD37" s="80" t="str">
        <f t="shared" si="21"/>
        <v/>
      </c>
      <c r="AE37" s="80">
        <f t="shared" si="21"/>
        <v>35316</v>
      </c>
    </row>
    <row r="38" spans="2:31" x14ac:dyDescent="0.25">
      <c r="B38" s="55" t="s">
        <v>366</v>
      </c>
      <c r="C38" s="104"/>
      <c r="D38" s="104"/>
      <c r="E38" s="104"/>
      <c r="F38" s="104"/>
      <c r="G38" s="104"/>
      <c r="H38" s="104"/>
      <c r="I38" s="104"/>
      <c r="J38" s="104"/>
      <c r="K38" s="116"/>
      <c r="L38" s="101"/>
      <c r="M38" s="114" t="s">
        <v>366</v>
      </c>
      <c r="N38" s="104"/>
      <c r="O38" s="104"/>
      <c r="P38" s="104"/>
      <c r="Q38" s="104"/>
      <c r="R38" s="57"/>
      <c r="S38" s="57"/>
      <c r="T38" s="104"/>
      <c r="U38" s="57"/>
      <c r="W38" s="55" t="s">
        <v>366</v>
      </c>
      <c r="X38" s="78">
        <f t="shared" ref="X38:AE39" si="22">C38+N38</f>
        <v>0</v>
      </c>
      <c r="Y38" s="78">
        <f t="shared" si="22"/>
        <v>0</v>
      </c>
      <c r="Z38" s="78">
        <f t="shared" si="22"/>
        <v>0</v>
      </c>
      <c r="AA38" s="78">
        <f t="shared" si="22"/>
        <v>0</v>
      </c>
      <c r="AB38" s="78">
        <f t="shared" si="22"/>
        <v>0</v>
      </c>
      <c r="AC38" s="78">
        <f t="shared" si="22"/>
        <v>0</v>
      </c>
      <c r="AD38" s="78">
        <f t="shared" si="22"/>
        <v>0</v>
      </c>
      <c r="AE38" s="78">
        <f t="shared" si="22"/>
        <v>0</v>
      </c>
    </row>
    <row r="39" spans="2:31" x14ac:dyDescent="0.25">
      <c r="B39" s="55" t="s">
        <v>354</v>
      </c>
      <c r="C39" s="104"/>
      <c r="D39" s="104"/>
      <c r="E39" s="104"/>
      <c r="F39" s="104"/>
      <c r="G39" s="104"/>
      <c r="H39" s="104"/>
      <c r="I39" s="104"/>
      <c r="J39" s="104"/>
      <c r="K39" s="116"/>
      <c r="L39" s="101"/>
      <c r="M39" s="114" t="s">
        <v>354</v>
      </c>
      <c r="N39" s="104"/>
      <c r="O39" s="104"/>
      <c r="P39" s="104"/>
      <c r="Q39" s="104"/>
      <c r="R39" s="57"/>
      <c r="S39" s="57"/>
      <c r="T39" s="104"/>
      <c r="U39" s="57"/>
      <c r="W39" s="55" t="s">
        <v>354</v>
      </c>
      <c r="X39" s="80">
        <f t="shared" si="22"/>
        <v>0</v>
      </c>
      <c r="Y39" s="80">
        <f t="shared" si="22"/>
        <v>0</v>
      </c>
      <c r="Z39" s="80">
        <f t="shared" si="22"/>
        <v>0</v>
      </c>
      <c r="AA39" s="80">
        <f t="shared" si="22"/>
        <v>0</v>
      </c>
      <c r="AB39" s="80">
        <f t="shared" si="22"/>
        <v>0</v>
      </c>
      <c r="AC39" s="80">
        <f t="shared" si="22"/>
        <v>0</v>
      </c>
      <c r="AD39" s="80">
        <f t="shared" si="22"/>
        <v>0</v>
      </c>
      <c r="AE39" s="80">
        <f t="shared" si="22"/>
        <v>0</v>
      </c>
    </row>
    <row r="40" spans="2:31" x14ac:dyDescent="0.25">
      <c r="B40" s="60" t="s">
        <v>355</v>
      </c>
      <c r="C40" s="105"/>
      <c r="D40" s="105"/>
      <c r="E40" s="105"/>
      <c r="F40" s="105"/>
      <c r="G40" s="105"/>
      <c r="H40" s="105"/>
      <c r="I40" s="105"/>
      <c r="J40" s="105"/>
      <c r="K40" s="116"/>
      <c r="L40" s="101"/>
      <c r="M40" s="113" t="s">
        <v>355</v>
      </c>
      <c r="N40" s="105"/>
      <c r="O40" s="105"/>
      <c r="P40" s="105"/>
      <c r="Q40" s="105"/>
      <c r="R40" s="69"/>
      <c r="S40" s="69"/>
      <c r="T40" s="105"/>
      <c r="U40" s="69"/>
      <c r="W40" s="60" t="s">
        <v>355</v>
      </c>
      <c r="X40" s="80" t="str">
        <f t="shared" ref="X40:AE40" si="23">IF(X38=0, "", X39/X38)</f>
        <v/>
      </c>
      <c r="Y40" s="80" t="str">
        <f t="shared" si="23"/>
        <v/>
      </c>
      <c r="Z40" s="80" t="str">
        <f t="shared" si="23"/>
        <v/>
      </c>
      <c r="AA40" s="80" t="str">
        <f t="shared" si="23"/>
        <v/>
      </c>
      <c r="AB40" s="80" t="str">
        <f t="shared" si="23"/>
        <v/>
      </c>
      <c r="AC40" s="80" t="str">
        <f t="shared" si="23"/>
        <v/>
      </c>
      <c r="AD40" s="80" t="str">
        <f t="shared" si="23"/>
        <v/>
      </c>
      <c r="AE40" s="80" t="str">
        <f t="shared" si="23"/>
        <v/>
      </c>
    </row>
    <row r="41" spans="2:31" x14ac:dyDescent="0.25">
      <c r="B41" s="62" t="s">
        <v>367</v>
      </c>
      <c r="C41" s="110">
        <v>28</v>
      </c>
      <c r="D41" s="110">
        <v>12</v>
      </c>
      <c r="E41" s="110">
        <v>14</v>
      </c>
      <c r="F41" s="110">
        <v>9</v>
      </c>
      <c r="G41" s="110">
        <v>4</v>
      </c>
      <c r="H41" s="110">
        <v>2</v>
      </c>
      <c r="I41" s="103"/>
      <c r="J41" s="110">
        <v>69</v>
      </c>
      <c r="K41" s="117"/>
      <c r="L41" s="101"/>
      <c r="M41" s="97" t="s">
        <v>367</v>
      </c>
      <c r="N41" s="110">
        <v>3</v>
      </c>
      <c r="O41" s="110">
        <v>3</v>
      </c>
      <c r="P41" s="110">
        <v>1</v>
      </c>
      <c r="Q41" s="103"/>
      <c r="R41" s="53">
        <v>2</v>
      </c>
      <c r="S41" s="53">
        <v>1</v>
      </c>
      <c r="T41" s="103"/>
      <c r="U41" s="53">
        <v>10</v>
      </c>
      <c r="W41" s="62" t="s">
        <v>367</v>
      </c>
      <c r="X41" s="78">
        <f t="shared" ref="X41:AE42" si="24">C41+N41</f>
        <v>31</v>
      </c>
      <c r="Y41" s="78">
        <f t="shared" si="24"/>
        <v>15</v>
      </c>
      <c r="Z41" s="78">
        <f t="shared" si="24"/>
        <v>15</v>
      </c>
      <c r="AA41" s="78">
        <f t="shared" si="24"/>
        <v>9</v>
      </c>
      <c r="AB41" s="78">
        <f t="shared" si="24"/>
        <v>6</v>
      </c>
      <c r="AC41" s="78">
        <f t="shared" si="24"/>
        <v>3</v>
      </c>
      <c r="AD41" s="78">
        <f t="shared" si="24"/>
        <v>0</v>
      </c>
      <c r="AE41" s="78">
        <f t="shared" si="24"/>
        <v>79</v>
      </c>
    </row>
    <row r="42" spans="2:31" x14ac:dyDescent="0.25">
      <c r="B42" s="64" t="s">
        <v>368</v>
      </c>
      <c r="C42" s="106">
        <v>1206994</v>
      </c>
      <c r="D42" s="106">
        <v>540241</v>
      </c>
      <c r="E42" s="106">
        <v>706659</v>
      </c>
      <c r="F42" s="106">
        <v>438659</v>
      </c>
      <c r="G42" s="106">
        <v>179568</v>
      </c>
      <c r="H42" s="106">
        <v>104184</v>
      </c>
      <c r="I42" s="104"/>
      <c r="J42" s="106">
        <v>3176305</v>
      </c>
      <c r="K42" s="118"/>
      <c r="L42" s="101"/>
      <c r="M42" s="112" t="s">
        <v>368</v>
      </c>
      <c r="N42" s="106">
        <v>121065</v>
      </c>
      <c r="O42" s="106">
        <v>109918</v>
      </c>
      <c r="P42" s="106">
        <v>35228</v>
      </c>
      <c r="Q42" s="104"/>
      <c r="R42" s="56">
        <v>141720</v>
      </c>
      <c r="S42" s="56">
        <v>35316</v>
      </c>
      <c r="T42" s="104"/>
      <c r="U42" s="56">
        <v>443247</v>
      </c>
      <c r="W42" s="64" t="s">
        <v>368</v>
      </c>
      <c r="X42" s="80">
        <f t="shared" si="24"/>
        <v>1328059</v>
      </c>
      <c r="Y42" s="80">
        <f t="shared" si="24"/>
        <v>650159</v>
      </c>
      <c r="Z42" s="80">
        <f t="shared" si="24"/>
        <v>741887</v>
      </c>
      <c r="AA42" s="80">
        <f t="shared" si="24"/>
        <v>438659</v>
      </c>
      <c r="AB42" s="80">
        <f t="shared" si="24"/>
        <v>321288</v>
      </c>
      <c r="AC42" s="80">
        <f t="shared" si="24"/>
        <v>139500</v>
      </c>
      <c r="AD42" s="80">
        <f t="shared" si="24"/>
        <v>0</v>
      </c>
      <c r="AE42" s="80">
        <f t="shared" si="24"/>
        <v>3619552</v>
      </c>
    </row>
    <row r="43" spans="2:31" x14ac:dyDescent="0.25">
      <c r="B43" s="64" t="s">
        <v>369</v>
      </c>
      <c r="C43" s="106">
        <v>43107</v>
      </c>
      <c r="D43" s="106">
        <v>45020</v>
      </c>
      <c r="E43" s="106">
        <v>50476</v>
      </c>
      <c r="F43" s="106">
        <v>48740</v>
      </c>
      <c r="G43" s="106">
        <v>44892</v>
      </c>
      <c r="H43" s="106">
        <v>52092</v>
      </c>
      <c r="I43" s="104"/>
      <c r="J43" s="106">
        <v>46033</v>
      </c>
      <c r="K43" s="118"/>
      <c r="L43" s="101"/>
      <c r="M43" s="98" t="s">
        <v>369</v>
      </c>
      <c r="N43" s="109">
        <v>40355</v>
      </c>
      <c r="O43" s="109">
        <v>36639</v>
      </c>
      <c r="P43" s="109">
        <v>35228</v>
      </c>
      <c r="Q43" s="105"/>
      <c r="R43" s="61">
        <v>70860</v>
      </c>
      <c r="S43" s="61">
        <v>35316</v>
      </c>
      <c r="T43" s="105"/>
      <c r="U43" s="61">
        <v>44325</v>
      </c>
      <c r="W43" s="65" t="s">
        <v>369</v>
      </c>
      <c r="X43" s="80">
        <f t="shared" ref="X43:AE43" si="25">IF(X41=0, "", X42/X41)</f>
        <v>42840.612903225803</v>
      </c>
      <c r="Y43" s="80">
        <f t="shared" si="25"/>
        <v>43343.933333333334</v>
      </c>
      <c r="Z43" s="80">
        <f t="shared" si="25"/>
        <v>49459.133333333331</v>
      </c>
      <c r="AA43" s="80">
        <f t="shared" si="25"/>
        <v>48739.888888888891</v>
      </c>
      <c r="AB43" s="80">
        <f t="shared" si="25"/>
        <v>53548</v>
      </c>
      <c r="AC43" s="80">
        <f t="shared" si="25"/>
        <v>46500</v>
      </c>
      <c r="AD43" s="80" t="str">
        <f t="shared" si="25"/>
        <v/>
      </c>
      <c r="AE43" s="80">
        <f t="shared" si="25"/>
        <v>45817.113924050631</v>
      </c>
    </row>
  </sheetData>
  <hyperlinks>
    <hyperlink ref="A1" location="TOC!A1" display="TOC" xr:uid="{00000000-0004-0000-0E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E43"/>
  <sheetViews>
    <sheetView topLeftCell="G1" workbookViewId="0">
      <selection activeCell="U41" activeCellId="1" sqref="J41 U41"/>
    </sheetView>
  </sheetViews>
  <sheetFormatPr defaultRowHeight="15" x14ac:dyDescent="0.25"/>
  <cols>
    <col min="2" max="2" width="10.5703125" bestFit="1" customWidth="1"/>
    <col min="3" max="3" width="10.5703125" customWidth="1"/>
    <col min="4" max="7" width="10.5703125" bestFit="1" customWidth="1"/>
    <col min="8" max="8" width="11.5703125" bestFit="1" customWidth="1"/>
    <col min="23" max="31" width="11.140625" customWidth="1"/>
  </cols>
  <sheetData>
    <row r="1" spans="1:31" x14ac:dyDescent="0.25">
      <c r="A1" s="1" t="s">
        <v>0</v>
      </c>
    </row>
    <row r="3" spans="1:31" ht="15" customHeight="1" x14ac:dyDescent="0.25">
      <c r="B3" s="97" t="s">
        <v>343</v>
      </c>
      <c r="C3" s="90" t="s">
        <v>344</v>
      </c>
      <c r="D3" s="91"/>
      <c r="E3" s="91"/>
      <c r="F3" s="91"/>
      <c r="G3" s="91"/>
      <c r="H3" s="91"/>
      <c r="I3" s="91"/>
      <c r="J3" s="93" t="s">
        <v>345</v>
      </c>
      <c r="K3" s="94"/>
      <c r="L3" s="66"/>
      <c r="M3" s="97" t="s">
        <v>343</v>
      </c>
      <c r="N3" s="90" t="s">
        <v>344</v>
      </c>
      <c r="O3" s="91"/>
      <c r="P3" s="91"/>
      <c r="Q3" s="91"/>
      <c r="R3" s="91"/>
      <c r="S3" s="91"/>
      <c r="T3" s="91"/>
      <c r="U3" s="93" t="s">
        <v>345</v>
      </c>
      <c r="W3" s="97" t="s">
        <v>343</v>
      </c>
      <c r="X3" s="90" t="s">
        <v>344</v>
      </c>
      <c r="Y3" s="91"/>
      <c r="Z3" s="91"/>
      <c r="AA3" s="91"/>
      <c r="AB3" s="91"/>
      <c r="AC3" s="91"/>
      <c r="AD3" s="91"/>
      <c r="AE3" s="93" t="s">
        <v>345</v>
      </c>
    </row>
    <row r="4" spans="1:31" x14ac:dyDescent="0.25">
      <c r="B4" s="98"/>
      <c r="C4" s="50" t="s">
        <v>346</v>
      </c>
      <c r="D4" s="90" t="s">
        <v>347</v>
      </c>
      <c r="E4" s="90" t="s">
        <v>348</v>
      </c>
      <c r="F4" s="90" t="s">
        <v>349</v>
      </c>
      <c r="G4" s="90" t="s">
        <v>350</v>
      </c>
      <c r="H4" s="90" t="s">
        <v>351</v>
      </c>
      <c r="I4" s="90" t="s">
        <v>352</v>
      </c>
      <c r="J4" s="95"/>
      <c r="K4" s="96"/>
      <c r="L4" s="66"/>
      <c r="M4" s="98"/>
      <c r="N4" s="50" t="s">
        <v>346</v>
      </c>
      <c r="O4" s="90" t="s">
        <v>347</v>
      </c>
      <c r="P4" s="90" t="s">
        <v>348</v>
      </c>
      <c r="Q4" s="90" t="s">
        <v>349</v>
      </c>
      <c r="R4" s="90" t="s">
        <v>350</v>
      </c>
      <c r="S4" s="90" t="s">
        <v>351</v>
      </c>
      <c r="T4" s="90" t="s">
        <v>352</v>
      </c>
      <c r="U4" s="95"/>
      <c r="W4" s="98"/>
      <c r="X4" s="50" t="s">
        <v>346</v>
      </c>
      <c r="Y4" s="90" t="s">
        <v>347</v>
      </c>
      <c r="Z4" s="90" t="s">
        <v>348</v>
      </c>
      <c r="AA4" s="90" t="s">
        <v>349</v>
      </c>
      <c r="AB4" s="90" t="s">
        <v>350</v>
      </c>
      <c r="AC4" s="90" t="s">
        <v>351</v>
      </c>
      <c r="AD4" s="90" t="s">
        <v>352</v>
      </c>
      <c r="AE4" s="95"/>
    </row>
    <row r="5" spans="1:31" x14ac:dyDescent="0.25">
      <c r="B5" s="52" t="s">
        <v>353</v>
      </c>
      <c r="C5" s="54"/>
      <c r="D5" s="88"/>
      <c r="E5" s="88"/>
      <c r="F5" s="88"/>
      <c r="G5" s="88"/>
      <c r="H5" s="88"/>
      <c r="I5" s="88"/>
      <c r="J5" s="88"/>
      <c r="K5" s="89"/>
      <c r="L5" s="66"/>
      <c r="M5" s="70" t="s">
        <v>370</v>
      </c>
      <c r="N5" s="88"/>
      <c r="O5" s="88"/>
      <c r="P5" s="88"/>
      <c r="Q5" s="88"/>
      <c r="R5" s="88"/>
      <c r="S5" s="88"/>
      <c r="T5" s="88"/>
      <c r="U5" s="88"/>
      <c r="V5" s="89"/>
      <c r="W5" s="52" t="s">
        <v>353</v>
      </c>
      <c r="X5" s="78">
        <f>C5+N5</f>
        <v>0</v>
      </c>
      <c r="Y5" s="78">
        <f t="shared" ref="Y5:AE6" si="0">D5+O5</f>
        <v>0</v>
      </c>
      <c r="Z5" s="78">
        <f t="shared" si="0"/>
        <v>0</v>
      </c>
      <c r="AA5" s="78">
        <f t="shared" si="0"/>
        <v>0</v>
      </c>
      <c r="AB5" s="78">
        <f t="shared" si="0"/>
        <v>0</v>
      </c>
      <c r="AC5" s="78">
        <f t="shared" si="0"/>
        <v>0</v>
      </c>
      <c r="AD5" s="78">
        <f t="shared" si="0"/>
        <v>0</v>
      </c>
      <c r="AE5" s="78">
        <f t="shared" si="0"/>
        <v>0</v>
      </c>
    </row>
    <row r="6" spans="1:31" x14ac:dyDescent="0.25">
      <c r="B6" s="55" t="s">
        <v>354</v>
      </c>
      <c r="C6" s="57"/>
      <c r="D6" s="86"/>
      <c r="E6" s="86"/>
      <c r="F6" s="86"/>
      <c r="G6" s="86"/>
      <c r="H6" s="86"/>
      <c r="I6" s="86"/>
      <c r="J6" s="86"/>
      <c r="K6" s="87"/>
      <c r="L6" s="66"/>
      <c r="M6" s="71" t="s">
        <v>371</v>
      </c>
      <c r="N6" s="86"/>
      <c r="O6" s="86"/>
      <c r="P6" s="86"/>
      <c r="Q6" s="86"/>
      <c r="R6" s="86"/>
      <c r="S6" s="86"/>
      <c r="T6" s="86"/>
      <c r="U6" s="86"/>
      <c r="V6" s="87"/>
      <c r="W6" s="55" t="s">
        <v>354</v>
      </c>
      <c r="X6" s="80">
        <f>C6+N6</f>
        <v>0</v>
      </c>
      <c r="Y6" s="80">
        <f t="shared" si="0"/>
        <v>0</v>
      </c>
      <c r="Z6" s="80">
        <f t="shared" si="0"/>
        <v>0</v>
      </c>
      <c r="AA6" s="80">
        <f t="shared" si="0"/>
        <v>0</v>
      </c>
      <c r="AB6" s="80">
        <f t="shared" si="0"/>
        <v>0</v>
      </c>
      <c r="AC6" s="80">
        <f t="shared" si="0"/>
        <v>0</v>
      </c>
      <c r="AD6" s="80">
        <f t="shared" si="0"/>
        <v>0</v>
      </c>
      <c r="AE6" s="80">
        <f t="shared" si="0"/>
        <v>0</v>
      </c>
    </row>
    <row r="7" spans="1:31" x14ac:dyDescent="0.25">
      <c r="B7" s="55" t="s">
        <v>355</v>
      </c>
      <c r="C7" s="57"/>
      <c r="D7" s="86"/>
      <c r="E7" s="86"/>
      <c r="F7" s="86"/>
      <c r="G7" s="86"/>
      <c r="H7" s="86"/>
      <c r="I7" s="86"/>
      <c r="J7" s="86"/>
      <c r="K7" s="87"/>
      <c r="L7" s="66"/>
      <c r="M7" s="71" t="s">
        <v>372</v>
      </c>
      <c r="N7" s="86"/>
      <c r="O7" s="86"/>
      <c r="P7" s="86"/>
      <c r="Q7" s="86"/>
      <c r="R7" s="86"/>
      <c r="S7" s="86"/>
      <c r="T7" s="86"/>
      <c r="U7" s="86"/>
      <c r="V7" s="87"/>
      <c r="W7" s="55" t="s">
        <v>355</v>
      </c>
      <c r="X7" s="80" t="str">
        <f>IF(X5=0, "", X6/X5)</f>
        <v/>
      </c>
      <c r="Y7" s="80" t="str">
        <f t="shared" ref="Y7:AE7" si="1">IF(Y5=0, "", Y6/Y5)</f>
        <v/>
      </c>
      <c r="Z7" s="80" t="str">
        <f t="shared" si="1"/>
        <v/>
      </c>
      <c r="AA7" s="80" t="str">
        <f t="shared" si="1"/>
        <v/>
      </c>
      <c r="AB7" s="80" t="str">
        <f t="shared" si="1"/>
        <v/>
      </c>
      <c r="AC7" s="80" t="str">
        <f t="shared" si="1"/>
        <v/>
      </c>
      <c r="AD7" s="80" t="str">
        <f t="shared" si="1"/>
        <v/>
      </c>
      <c r="AE7" s="80" t="str">
        <f t="shared" si="1"/>
        <v/>
      </c>
    </row>
    <row r="8" spans="1:31" x14ac:dyDescent="0.25">
      <c r="B8" s="55" t="s">
        <v>356</v>
      </c>
      <c r="C8" s="59">
        <v>153</v>
      </c>
      <c r="D8" s="82">
        <v>3</v>
      </c>
      <c r="E8" s="86"/>
      <c r="F8" s="86"/>
      <c r="G8" s="86"/>
      <c r="H8" s="86"/>
      <c r="I8" s="86"/>
      <c r="J8" s="82">
        <v>156</v>
      </c>
      <c r="K8" s="83"/>
      <c r="L8" s="66"/>
      <c r="M8" s="71" t="s">
        <v>373</v>
      </c>
      <c r="N8" s="127">
        <v>20</v>
      </c>
      <c r="O8" s="86"/>
      <c r="P8" s="86"/>
      <c r="Q8" s="86"/>
      <c r="R8" s="86"/>
      <c r="S8" s="86"/>
      <c r="T8" s="86"/>
      <c r="U8" s="127">
        <v>20</v>
      </c>
      <c r="V8" s="128"/>
      <c r="W8" s="55" t="s">
        <v>356</v>
      </c>
      <c r="X8" s="78">
        <f>C8+N8</f>
        <v>173</v>
      </c>
      <c r="Y8" s="78">
        <f t="shared" ref="Y8:AE9" si="2">D8+O8</f>
        <v>3</v>
      </c>
      <c r="Z8" s="78">
        <f t="shared" si="2"/>
        <v>0</v>
      </c>
      <c r="AA8" s="78">
        <f t="shared" si="2"/>
        <v>0</v>
      </c>
      <c r="AB8" s="78">
        <f t="shared" si="2"/>
        <v>0</v>
      </c>
      <c r="AC8" s="78">
        <f t="shared" si="2"/>
        <v>0</v>
      </c>
      <c r="AD8" s="78">
        <f t="shared" si="2"/>
        <v>0</v>
      </c>
      <c r="AE8" s="78">
        <f t="shared" si="2"/>
        <v>176</v>
      </c>
    </row>
    <row r="9" spans="1:31" x14ac:dyDescent="0.25">
      <c r="B9" s="55" t="s">
        <v>354</v>
      </c>
      <c r="C9" s="56">
        <v>5848696</v>
      </c>
      <c r="D9" s="80">
        <v>141263</v>
      </c>
      <c r="E9" s="86"/>
      <c r="F9" s="86"/>
      <c r="G9" s="86"/>
      <c r="H9" s="86"/>
      <c r="I9" s="86"/>
      <c r="J9" s="80">
        <v>5989959</v>
      </c>
      <c r="K9" s="81"/>
      <c r="L9" s="66"/>
      <c r="M9" s="71" t="s">
        <v>371</v>
      </c>
      <c r="N9" s="119">
        <v>776979</v>
      </c>
      <c r="O9" s="86"/>
      <c r="P9" s="86"/>
      <c r="Q9" s="86"/>
      <c r="R9" s="86"/>
      <c r="S9" s="86"/>
      <c r="T9" s="86"/>
      <c r="U9" s="119">
        <v>776979</v>
      </c>
      <c r="V9" s="120"/>
      <c r="W9" s="55" t="s">
        <v>354</v>
      </c>
      <c r="X9" s="80">
        <f>C9+N9</f>
        <v>6625675</v>
      </c>
      <c r="Y9" s="80">
        <f t="shared" si="2"/>
        <v>141263</v>
      </c>
      <c r="Z9" s="80">
        <f t="shared" si="2"/>
        <v>0</v>
      </c>
      <c r="AA9" s="80">
        <f t="shared" si="2"/>
        <v>0</v>
      </c>
      <c r="AB9" s="80">
        <f t="shared" si="2"/>
        <v>0</v>
      </c>
      <c r="AC9" s="80">
        <f t="shared" si="2"/>
        <v>0</v>
      </c>
      <c r="AD9" s="80">
        <f t="shared" si="2"/>
        <v>0</v>
      </c>
      <c r="AE9" s="80">
        <f t="shared" si="2"/>
        <v>6766938</v>
      </c>
    </row>
    <row r="10" spans="1:31" x14ac:dyDescent="0.25">
      <c r="B10" s="55" t="s">
        <v>355</v>
      </c>
      <c r="C10" s="56">
        <v>38227</v>
      </c>
      <c r="D10" s="80">
        <v>47088</v>
      </c>
      <c r="E10" s="86"/>
      <c r="F10" s="86"/>
      <c r="G10" s="86"/>
      <c r="H10" s="86"/>
      <c r="I10" s="86"/>
      <c r="J10" s="80">
        <v>38397</v>
      </c>
      <c r="K10" s="81"/>
      <c r="L10" s="66"/>
      <c r="M10" s="71" t="s">
        <v>372</v>
      </c>
      <c r="N10" s="119">
        <v>38849</v>
      </c>
      <c r="O10" s="86"/>
      <c r="P10" s="86"/>
      <c r="Q10" s="86"/>
      <c r="R10" s="86"/>
      <c r="S10" s="86"/>
      <c r="T10" s="86"/>
      <c r="U10" s="119">
        <v>38849</v>
      </c>
      <c r="V10" s="120"/>
      <c r="W10" s="55" t="s">
        <v>355</v>
      </c>
      <c r="X10" s="80">
        <f>IF(X8=0, "", X9/X8)</f>
        <v>38298.699421965321</v>
      </c>
      <c r="Y10" s="80">
        <f t="shared" ref="Y10:AE10" si="3">IF(Y8=0, "", Y9/Y8)</f>
        <v>47087.666666666664</v>
      </c>
      <c r="Z10" s="80" t="str">
        <f t="shared" si="3"/>
        <v/>
      </c>
      <c r="AA10" s="80" t="str">
        <f t="shared" si="3"/>
        <v/>
      </c>
      <c r="AB10" s="80" t="str">
        <f t="shared" si="3"/>
        <v/>
      </c>
      <c r="AC10" s="80" t="str">
        <f t="shared" si="3"/>
        <v/>
      </c>
      <c r="AD10" s="80" t="str">
        <f t="shared" si="3"/>
        <v/>
      </c>
      <c r="AE10" s="80">
        <f t="shared" si="3"/>
        <v>38448.51136363636</v>
      </c>
    </row>
    <row r="11" spans="1:31" x14ac:dyDescent="0.25">
      <c r="B11" s="55" t="s">
        <v>357</v>
      </c>
      <c r="C11" s="59">
        <v>532</v>
      </c>
      <c r="D11" s="82">
        <v>181</v>
      </c>
      <c r="E11" s="82">
        <v>4</v>
      </c>
      <c r="F11" s="86"/>
      <c r="G11" s="86"/>
      <c r="H11" s="86"/>
      <c r="I11" s="86"/>
      <c r="J11" s="82">
        <v>717</v>
      </c>
      <c r="K11" s="83"/>
      <c r="L11" s="66"/>
      <c r="M11" s="71" t="s">
        <v>374</v>
      </c>
      <c r="N11" s="127">
        <v>82</v>
      </c>
      <c r="O11" s="127">
        <v>19</v>
      </c>
      <c r="P11" s="86"/>
      <c r="Q11" s="86"/>
      <c r="R11" s="86"/>
      <c r="S11" s="86"/>
      <c r="T11" s="86"/>
      <c r="U11" s="127">
        <v>101</v>
      </c>
      <c r="V11" s="128"/>
      <c r="W11" s="55" t="s">
        <v>357</v>
      </c>
      <c r="X11" s="78">
        <f t="shared" ref="X11:AE12" si="4">C11+N11</f>
        <v>614</v>
      </c>
      <c r="Y11" s="78">
        <f t="shared" si="4"/>
        <v>200</v>
      </c>
      <c r="Z11" s="78">
        <f t="shared" si="4"/>
        <v>4</v>
      </c>
      <c r="AA11" s="78">
        <f t="shared" si="4"/>
        <v>0</v>
      </c>
      <c r="AB11" s="78">
        <f t="shared" si="4"/>
        <v>0</v>
      </c>
      <c r="AC11" s="78">
        <f t="shared" si="4"/>
        <v>0</v>
      </c>
      <c r="AD11" s="78">
        <f t="shared" si="4"/>
        <v>0</v>
      </c>
      <c r="AE11" s="78">
        <f t="shared" si="4"/>
        <v>818</v>
      </c>
    </row>
    <row r="12" spans="1:31" x14ac:dyDescent="0.25">
      <c r="B12" s="55" t="s">
        <v>354</v>
      </c>
      <c r="C12" s="56">
        <v>24411849</v>
      </c>
      <c r="D12" s="80">
        <v>9657792</v>
      </c>
      <c r="E12" s="80">
        <v>242600</v>
      </c>
      <c r="F12" s="86"/>
      <c r="G12" s="86"/>
      <c r="H12" s="86"/>
      <c r="I12" s="86"/>
      <c r="J12" s="80">
        <v>34312241</v>
      </c>
      <c r="K12" s="81"/>
      <c r="L12" s="66"/>
      <c r="M12" s="71" t="s">
        <v>371</v>
      </c>
      <c r="N12" s="119">
        <v>3572054</v>
      </c>
      <c r="O12" s="119">
        <v>930747</v>
      </c>
      <c r="P12" s="86"/>
      <c r="Q12" s="86"/>
      <c r="R12" s="86"/>
      <c r="S12" s="86"/>
      <c r="T12" s="86"/>
      <c r="U12" s="119">
        <v>4502801</v>
      </c>
      <c r="V12" s="120"/>
      <c r="W12" s="55" t="s">
        <v>354</v>
      </c>
      <c r="X12" s="80">
        <f t="shared" si="4"/>
        <v>27983903</v>
      </c>
      <c r="Y12" s="80">
        <f t="shared" si="4"/>
        <v>10588539</v>
      </c>
      <c r="Z12" s="80">
        <f t="shared" si="4"/>
        <v>242600</v>
      </c>
      <c r="AA12" s="80">
        <f t="shared" si="4"/>
        <v>0</v>
      </c>
      <c r="AB12" s="80">
        <f t="shared" si="4"/>
        <v>0</v>
      </c>
      <c r="AC12" s="80">
        <f t="shared" si="4"/>
        <v>0</v>
      </c>
      <c r="AD12" s="80">
        <f t="shared" si="4"/>
        <v>0</v>
      </c>
      <c r="AE12" s="80">
        <f t="shared" si="4"/>
        <v>38815042</v>
      </c>
    </row>
    <row r="13" spans="1:31" x14ac:dyDescent="0.25">
      <c r="B13" s="55" t="s">
        <v>355</v>
      </c>
      <c r="C13" s="56">
        <v>45887</v>
      </c>
      <c r="D13" s="80">
        <v>53358</v>
      </c>
      <c r="E13" s="80">
        <v>60650</v>
      </c>
      <c r="F13" s="86"/>
      <c r="G13" s="86"/>
      <c r="H13" s="86"/>
      <c r="I13" s="86"/>
      <c r="J13" s="80">
        <v>47855</v>
      </c>
      <c r="K13" s="81"/>
      <c r="L13" s="66"/>
      <c r="M13" s="71" t="s">
        <v>372</v>
      </c>
      <c r="N13" s="119">
        <v>43562</v>
      </c>
      <c r="O13" s="119">
        <v>48987</v>
      </c>
      <c r="P13" s="86"/>
      <c r="Q13" s="86"/>
      <c r="R13" s="86"/>
      <c r="S13" s="86"/>
      <c r="T13" s="86"/>
      <c r="U13" s="119">
        <v>44582</v>
      </c>
      <c r="V13" s="120"/>
      <c r="W13" s="55" t="s">
        <v>355</v>
      </c>
      <c r="X13" s="80">
        <f t="shared" ref="X13:AE13" si="5">IF(X11=0, "", X12/X11)</f>
        <v>45576.389250814333</v>
      </c>
      <c r="Y13" s="80">
        <f t="shared" si="5"/>
        <v>52942.695</v>
      </c>
      <c r="Z13" s="80">
        <f t="shared" si="5"/>
        <v>60650</v>
      </c>
      <c r="AA13" s="80" t="str">
        <f t="shared" si="5"/>
        <v/>
      </c>
      <c r="AB13" s="80" t="str">
        <f t="shared" si="5"/>
        <v/>
      </c>
      <c r="AC13" s="80" t="str">
        <f t="shared" si="5"/>
        <v/>
      </c>
      <c r="AD13" s="80" t="str">
        <f t="shared" si="5"/>
        <v/>
      </c>
      <c r="AE13" s="80">
        <f t="shared" si="5"/>
        <v>47451.15158924205</v>
      </c>
    </row>
    <row r="14" spans="1:31" x14ac:dyDescent="0.25">
      <c r="B14" s="55" t="s">
        <v>358</v>
      </c>
      <c r="C14" s="59">
        <v>290</v>
      </c>
      <c r="D14" s="82">
        <v>379</v>
      </c>
      <c r="E14" s="82">
        <v>200</v>
      </c>
      <c r="F14" s="82">
        <v>5</v>
      </c>
      <c r="G14" s="86"/>
      <c r="H14" s="86"/>
      <c r="I14" s="86"/>
      <c r="J14" s="82">
        <v>874</v>
      </c>
      <c r="K14" s="83"/>
      <c r="L14" s="66"/>
      <c r="M14" s="71" t="s">
        <v>375</v>
      </c>
      <c r="N14" s="127">
        <v>26</v>
      </c>
      <c r="O14" s="127">
        <v>59</v>
      </c>
      <c r="P14" s="127">
        <v>27</v>
      </c>
      <c r="Q14" s="127">
        <v>2</v>
      </c>
      <c r="R14" s="86"/>
      <c r="S14" s="86"/>
      <c r="T14" s="86"/>
      <c r="U14" s="127">
        <v>114</v>
      </c>
      <c r="V14" s="128"/>
      <c r="W14" s="55" t="s">
        <v>358</v>
      </c>
      <c r="X14" s="78">
        <f t="shared" ref="X14:AE15" si="6">C14+N14</f>
        <v>316</v>
      </c>
      <c r="Y14" s="78">
        <f t="shared" si="6"/>
        <v>438</v>
      </c>
      <c r="Z14" s="78">
        <f t="shared" si="6"/>
        <v>227</v>
      </c>
      <c r="AA14" s="78">
        <f t="shared" si="6"/>
        <v>7</v>
      </c>
      <c r="AB14" s="78">
        <f t="shared" si="6"/>
        <v>0</v>
      </c>
      <c r="AC14" s="78">
        <f t="shared" si="6"/>
        <v>0</v>
      </c>
      <c r="AD14" s="78">
        <f t="shared" si="6"/>
        <v>0</v>
      </c>
      <c r="AE14" s="78">
        <f t="shared" si="6"/>
        <v>988</v>
      </c>
    </row>
    <row r="15" spans="1:31" x14ac:dyDescent="0.25">
      <c r="B15" s="55" t="s">
        <v>354</v>
      </c>
      <c r="C15" s="56">
        <v>13907974</v>
      </c>
      <c r="D15" s="80">
        <v>22726600</v>
      </c>
      <c r="E15" s="80">
        <v>12362342</v>
      </c>
      <c r="F15" s="80">
        <v>298271</v>
      </c>
      <c r="G15" s="86"/>
      <c r="H15" s="86"/>
      <c r="I15" s="86"/>
      <c r="J15" s="80">
        <v>49295187</v>
      </c>
      <c r="K15" s="81"/>
      <c r="L15" s="66"/>
      <c r="M15" s="71" t="s">
        <v>371</v>
      </c>
      <c r="N15" s="119">
        <v>1168714</v>
      </c>
      <c r="O15" s="119">
        <v>3592385</v>
      </c>
      <c r="P15" s="119">
        <v>1608057</v>
      </c>
      <c r="Q15" s="119">
        <v>107677</v>
      </c>
      <c r="R15" s="86"/>
      <c r="S15" s="86"/>
      <c r="T15" s="86"/>
      <c r="U15" s="119">
        <v>6476833</v>
      </c>
      <c r="V15" s="120"/>
      <c r="W15" s="55" t="s">
        <v>354</v>
      </c>
      <c r="X15" s="80">
        <f t="shared" si="6"/>
        <v>15076688</v>
      </c>
      <c r="Y15" s="80">
        <f t="shared" si="6"/>
        <v>26318985</v>
      </c>
      <c r="Z15" s="80">
        <f t="shared" si="6"/>
        <v>13970399</v>
      </c>
      <c r="AA15" s="80">
        <f t="shared" si="6"/>
        <v>405948</v>
      </c>
      <c r="AB15" s="80">
        <f t="shared" si="6"/>
        <v>0</v>
      </c>
      <c r="AC15" s="80">
        <f t="shared" si="6"/>
        <v>0</v>
      </c>
      <c r="AD15" s="80">
        <f t="shared" si="6"/>
        <v>0</v>
      </c>
      <c r="AE15" s="80">
        <f t="shared" si="6"/>
        <v>55772020</v>
      </c>
    </row>
    <row r="16" spans="1:31" x14ac:dyDescent="0.25">
      <c r="B16" s="55" t="s">
        <v>355</v>
      </c>
      <c r="C16" s="56">
        <v>47959</v>
      </c>
      <c r="D16" s="80">
        <v>59965</v>
      </c>
      <c r="E16" s="80">
        <v>61812</v>
      </c>
      <c r="F16" s="80">
        <v>59654</v>
      </c>
      <c r="G16" s="86"/>
      <c r="H16" s="86"/>
      <c r="I16" s="86"/>
      <c r="J16" s="80">
        <v>56402</v>
      </c>
      <c r="K16" s="81"/>
      <c r="L16" s="66"/>
      <c r="M16" s="71" t="s">
        <v>372</v>
      </c>
      <c r="N16" s="119">
        <v>44951</v>
      </c>
      <c r="O16" s="119">
        <v>60888</v>
      </c>
      <c r="P16" s="119">
        <v>59558</v>
      </c>
      <c r="Q16" s="119">
        <v>53839</v>
      </c>
      <c r="R16" s="86"/>
      <c r="S16" s="86"/>
      <c r="T16" s="86"/>
      <c r="U16" s="119">
        <v>56814</v>
      </c>
      <c r="V16" s="120"/>
      <c r="W16" s="55" t="s">
        <v>355</v>
      </c>
      <c r="X16" s="80">
        <f t="shared" ref="X16:AE16" si="7">IF(X14=0, "", X15/X14)</f>
        <v>47711.037974683546</v>
      </c>
      <c r="Y16" s="80">
        <f t="shared" si="7"/>
        <v>60089.006849315068</v>
      </c>
      <c r="Z16" s="80">
        <f t="shared" si="7"/>
        <v>61543.60792951542</v>
      </c>
      <c r="AA16" s="80">
        <f t="shared" si="7"/>
        <v>57992.571428571428</v>
      </c>
      <c r="AB16" s="80" t="str">
        <f t="shared" si="7"/>
        <v/>
      </c>
      <c r="AC16" s="80" t="str">
        <f t="shared" si="7"/>
        <v/>
      </c>
      <c r="AD16" s="80" t="str">
        <f t="shared" si="7"/>
        <v/>
      </c>
      <c r="AE16" s="80">
        <f t="shared" si="7"/>
        <v>56449.412955465588</v>
      </c>
    </row>
    <row r="17" spans="2:31" x14ac:dyDescent="0.25">
      <c r="B17" s="55" t="s">
        <v>359</v>
      </c>
      <c r="C17" s="59">
        <v>126</v>
      </c>
      <c r="D17" s="82">
        <v>205</v>
      </c>
      <c r="E17" s="82">
        <v>446</v>
      </c>
      <c r="F17" s="82">
        <v>303</v>
      </c>
      <c r="G17" s="82">
        <v>7</v>
      </c>
      <c r="H17" s="86"/>
      <c r="I17" s="86"/>
      <c r="J17" s="84">
        <v>1087</v>
      </c>
      <c r="K17" s="85"/>
      <c r="L17" s="66"/>
      <c r="M17" s="71" t="s">
        <v>376</v>
      </c>
      <c r="N17" s="127">
        <v>24</v>
      </c>
      <c r="O17" s="127">
        <v>27</v>
      </c>
      <c r="P17" s="127">
        <v>69</v>
      </c>
      <c r="Q17" s="127">
        <v>38</v>
      </c>
      <c r="R17" s="86"/>
      <c r="S17" s="86"/>
      <c r="T17" s="86"/>
      <c r="U17" s="127">
        <v>158</v>
      </c>
      <c r="V17" s="128"/>
      <c r="W17" s="55" t="s">
        <v>359</v>
      </c>
      <c r="X17" s="78">
        <f t="shared" ref="X17:AE18" si="8">C17+N17</f>
        <v>150</v>
      </c>
      <c r="Y17" s="78">
        <f t="shared" si="8"/>
        <v>232</v>
      </c>
      <c r="Z17" s="78">
        <f t="shared" si="8"/>
        <v>515</v>
      </c>
      <c r="AA17" s="78">
        <f t="shared" si="8"/>
        <v>341</v>
      </c>
      <c r="AB17" s="78">
        <f t="shared" si="8"/>
        <v>7</v>
      </c>
      <c r="AC17" s="78">
        <f t="shared" si="8"/>
        <v>0</v>
      </c>
      <c r="AD17" s="78">
        <f t="shared" si="8"/>
        <v>0</v>
      </c>
      <c r="AE17" s="78">
        <f t="shared" si="8"/>
        <v>1245</v>
      </c>
    </row>
    <row r="18" spans="2:31" x14ac:dyDescent="0.25">
      <c r="B18" s="55" t="s">
        <v>354</v>
      </c>
      <c r="C18" s="56">
        <v>6253338</v>
      </c>
      <c r="D18" s="80">
        <v>12208836</v>
      </c>
      <c r="E18" s="80">
        <v>29225929</v>
      </c>
      <c r="F18" s="80">
        <v>20572205</v>
      </c>
      <c r="G18" s="80">
        <v>414684</v>
      </c>
      <c r="H18" s="86"/>
      <c r="I18" s="86"/>
      <c r="J18" s="80">
        <v>68674992</v>
      </c>
      <c r="K18" s="81"/>
      <c r="L18" s="66"/>
      <c r="M18" s="71" t="s">
        <v>371</v>
      </c>
      <c r="N18" s="119">
        <v>1100847</v>
      </c>
      <c r="O18" s="119">
        <v>1518908</v>
      </c>
      <c r="P18" s="119">
        <v>4226693</v>
      </c>
      <c r="Q18" s="119">
        <v>2510228</v>
      </c>
      <c r="R18" s="86"/>
      <c r="S18" s="86"/>
      <c r="T18" s="86"/>
      <c r="U18" s="119">
        <v>9356676</v>
      </c>
      <c r="V18" s="120"/>
      <c r="W18" s="55" t="s">
        <v>354</v>
      </c>
      <c r="X18" s="80">
        <f t="shared" si="8"/>
        <v>7354185</v>
      </c>
      <c r="Y18" s="80">
        <f t="shared" si="8"/>
        <v>13727744</v>
      </c>
      <c r="Z18" s="80">
        <f t="shared" si="8"/>
        <v>33452622</v>
      </c>
      <c r="AA18" s="80">
        <f t="shared" si="8"/>
        <v>23082433</v>
      </c>
      <c r="AB18" s="80">
        <f t="shared" si="8"/>
        <v>414684</v>
      </c>
      <c r="AC18" s="80">
        <f t="shared" si="8"/>
        <v>0</v>
      </c>
      <c r="AD18" s="80">
        <f t="shared" si="8"/>
        <v>0</v>
      </c>
      <c r="AE18" s="80">
        <f t="shared" si="8"/>
        <v>78031668</v>
      </c>
    </row>
    <row r="19" spans="2:31" x14ac:dyDescent="0.25">
      <c r="B19" s="55" t="s">
        <v>355</v>
      </c>
      <c r="C19" s="56">
        <v>49630</v>
      </c>
      <c r="D19" s="80">
        <v>59555</v>
      </c>
      <c r="E19" s="80">
        <v>65529</v>
      </c>
      <c r="F19" s="80">
        <v>67895</v>
      </c>
      <c r="G19" s="80">
        <v>59241</v>
      </c>
      <c r="H19" s="86"/>
      <c r="I19" s="86"/>
      <c r="J19" s="80">
        <v>63178</v>
      </c>
      <c r="K19" s="81"/>
      <c r="L19" s="66"/>
      <c r="M19" s="71" t="s">
        <v>372</v>
      </c>
      <c r="N19" s="119">
        <v>45869</v>
      </c>
      <c r="O19" s="119">
        <v>56256</v>
      </c>
      <c r="P19" s="119">
        <v>61256</v>
      </c>
      <c r="Q19" s="119">
        <v>66059</v>
      </c>
      <c r="R19" s="86"/>
      <c r="S19" s="86"/>
      <c r="T19" s="86"/>
      <c r="U19" s="119">
        <v>59219</v>
      </c>
      <c r="V19" s="120"/>
      <c r="W19" s="55" t="s">
        <v>355</v>
      </c>
      <c r="X19" s="80">
        <f t="shared" ref="X19:AE19" si="9">IF(X17=0, "", X18/X17)</f>
        <v>49027.9</v>
      </c>
      <c r="Y19" s="80">
        <f t="shared" si="9"/>
        <v>59171.310344827587</v>
      </c>
      <c r="Z19" s="80">
        <f t="shared" si="9"/>
        <v>64956.547572815536</v>
      </c>
      <c r="AA19" s="80">
        <f t="shared" si="9"/>
        <v>67690.419354838712</v>
      </c>
      <c r="AB19" s="80">
        <f t="shared" si="9"/>
        <v>59240.571428571428</v>
      </c>
      <c r="AC19" s="80" t="str">
        <f t="shared" si="9"/>
        <v/>
      </c>
      <c r="AD19" s="80" t="str">
        <f t="shared" si="9"/>
        <v/>
      </c>
      <c r="AE19" s="80">
        <f t="shared" si="9"/>
        <v>62676.038554216866</v>
      </c>
    </row>
    <row r="20" spans="2:31" x14ac:dyDescent="0.25">
      <c r="B20" s="55" t="s">
        <v>360</v>
      </c>
      <c r="C20" s="59">
        <v>74</v>
      </c>
      <c r="D20" s="82">
        <v>130</v>
      </c>
      <c r="E20" s="82">
        <v>281</v>
      </c>
      <c r="F20" s="82">
        <v>650</v>
      </c>
      <c r="G20" s="82">
        <v>275</v>
      </c>
      <c r="H20" s="82">
        <v>5</v>
      </c>
      <c r="I20" s="86"/>
      <c r="J20" s="84">
        <v>1415</v>
      </c>
      <c r="K20" s="85"/>
      <c r="L20" s="66"/>
      <c r="M20" s="71" t="s">
        <v>377</v>
      </c>
      <c r="N20" s="127">
        <v>15</v>
      </c>
      <c r="O20" s="127">
        <v>21</v>
      </c>
      <c r="P20" s="127">
        <v>31</v>
      </c>
      <c r="Q20" s="127">
        <v>85</v>
      </c>
      <c r="R20" s="127">
        <v>30</v>
      </c>
      <c r="S20" s="86"/>
      <c r="T20" s="86"/>
      <c r="U20" s="127">
        <v>182</v>
      </c>
      <c r="V20" s="128"/>
      <c r="W20" s="55" t="s">
        <v>360</v>
      </c>
      <c r="X20" s="78">
        <f t="shared" ref="X20:AE21" si="10">C20+N20</f>
        <v>89</v>
      </c>
      <c r="Y20" s="78">
        <f t="shared" si="10"/>
        <v>151</v>
      </c>
      <c r="Z20" s="78">
        <f t="shared" si="10"/>
        <v>312</v>
      </c>
      <c r="AA20" s="78">
        <f t="shared" si="10"/>
        <v>735</v>
      </c>
      <c r="AB20" s="78">
        <f t="shared" si="10"/>
        <v>305</v>
      </c>
      <c r="AC20" s="78">
        <f t="shared" si="10"/>
        <v>5</v>
      </c>
      <c r="AD20" s="78">
        <f t="shared" si="10"/>
        <v>0</v>
      </c>
      <c r="AE20" s="78">
        <f t="shared" si="10"/>
        <v>1597</v>
      </c>
    </row>
    <row r="21" spans="2:31" x14ac:dyDescent="0.25">
      <c r="B21" s="55" t="s">
        <v>354</v>
      </c>
      <c r="C21" s="56">
        <v>3762801</v>
      </c>
      <c r="D21" s="80">
        <v>7590232</v>
      </c>
      <c r="E21" s="80">
        <v>17943644</v>
      </c>
      <c r="F21" s="80">
        <v>44552997</v>
      </c>
      <c r="G21" s="80">
        <v>18946447</v>
      </c>
      <c r="H21" s="80">
        <v>399570</v>
      </c>
      <c r="I21" s="86"/>
      <c r="J21" s="80">
        <v>93195691</v>
      </c>
      <c r="K21" s="81"/>
      <c r="L21" s="66"/>
      <c r="M21" s="71" t="s">
        <v>371</v>
      </c>
      <c r="N21" s="119">
        <v>669730</v>
      </c>
      <c r="O21" s="119">
        <v>1163462</v>
      </c>
      <c r="P21" s="119">
        <v>1901853</v>
      </c>
      <c r="Q21" s="119">
        <v>5437409</v>
      </c>
      <c r="R21" s="119">
        <v>1878729</v>
      </c>
      <c r="S21" s="86"/>
      <c r="T21" s="86"/>
      <c r="U21" s="119">
        <v>11051183</v>
      </c>
      <c r="V21" s="120"/>
      <c r="W21" s="55" t="s">
        <v>354</v>
      </c>
      <c r="X21" s="80">
        <f t="shared" si="10"/>
        <v>4432531</v>
      </c>
      <c r="Y21" s="80">
        <f t="shared" si="10"/>
        <v>8753694</v>
      </c>
      <c r="Z21" s="80">
        <f t="shared" si="10"/>
        <v>19845497</v>
      </c>
      <c r="AA21" s="80">
        <f t="shared" si="10"/>
        <v>49990406</v>
      </c>
      <c r="AB21" s="80">
        <f t="shared" si="10"/>
        <v>20825176</v>
      </c>
      <c r="AC21" s="80">
        <f t="shared" si="10"/>
        <v>399570</v>
      </c>
      <c r="AD21" s="80">
        <f t="shared" si="10"/>
        <v>0</v>
      </c>
      <c r="AE21" s="80">
        <f t="shared" si="10"/>
        <v>104246874</v>
      </c>
    </row>
    <row r="22" spans="2:31" x14ac:dyDescent="0.25">
      <c r="B22" s="55" t="s">
        <v>355</v>
      </c>
      <c r="C22" s="56">
        <v>50849</v>
      </c>
      <c r="D22" s="80">
        <v>58386</v>
      </c>
      <c r="E22" s="80">
        <v>63856</v>
      </c>
      <c r="F22" s="80">
        <v>68543</v>
      </c>
      <c r="G22" s="80">
        <v>68896</v>
      </c>
      <c r="H22" s="80">
        <v>79914</v>
      </c>
      <c r="I22" s="86"/>
      <c r="J22" s="80">
        <v>65863</v>
      </c>
      <c r="K22" s="81"/>
      <c r="L22" s="66"/>
      <c r="M22" s="71" t="s">
        <v>372</v>
      </c>
      <c r="N22" s="119">
        <v>44649</v>
      </c>
      <c r="O22" s="119">
        <v>55403</v>
      </c>
      <c r="P22" s="119">
        <v>61350</v>
      </c>
      <c r="Q22" s="119">
        <v>63970</v>
      </c>
      <c r="R22" s="119">
        <v>62624</v>
      </c>
      <c r="S22" s="86"/>
      <c r="T22" s="86"/>
      <c r="U22" s="119">
        <v>60721</v>
      </c>
      <c r="V22" s="120"/>
      <c r="W22" s="55" t="s">
        <v>355</v>
      </c>
      <c r="X22" s="80">
        <f t="shared" ref="X22:AE22" si="11">IF(X20=0, "", X21/X20)</f>
        <v>49803.719101123599</v>
      </c>
      <c r="Y22" s="80">
        <f t="shared" si="11"/>
        <v>57971.48344370861</v>
      </c>
      <c r="Z22" s="80">
        <f t="shared" si="11"/>
        <v>63607.36217948718</v>
      </c>
      <c r="AA22" s="80">
        <f t="shared" si="11"/>
        <v>68014.157823129251</v>
      </c>
      <c r="AB22" s="80">
        <f t="shared" si="11"/>
        <v>68279.265573770492</v>
      </c>
      <c r="AC22" s="80">
        <f t="shared" si="11"/>
        <v>79914</v>
      </c>
      <c r="AD22" s="80" t="str">
        <f t="shared" si="11"/>
        <v/>
      </c>
      <c r="AE22" s="80">
        <f t="shared" si="11"/>
        <v>65276.690043832183</v>
      </c>
    </row>
    <row r="23" spans="2:31" x14ac:dyDescent="0.25">
      <c r="B23" s="55" t="s">
        <v>361</v>
      </c>
      <c r="C23" s="59">
        <v>47</v>
      </c>
      <c r="D23" s="82">
        <v>74</v>
      </c>
      <c r="E23" s="82">
        <v>153</v>
      </c>
      <c r="F23" s="82">
        <v>344</v>
      </c>
      <c r="G23" s="82">
        <v>602</v>
      </c>
      <c r="H23" s="82">
        <v>205</v>
      </c>
      <c r="I23" s="86"/>
      <c r="J23" s="84">
        <v>1425</v>
      </c>
      <c r="K23" s="85"/>
      <c r="L23" s="66"/>
      <c r="M23" s="71" t="s">
        <v>378</v>
      </c>
      <c r="N23" s="127">
        <v>6</v>
      </c>
      <c r="O23" s="127">
        <v>8</v>
      </c>
      <c r="P23" s="127">
        <v>24</v>
      </c>
      <c r="Q23" s="127">
        <v>45</v>
      </c>
      <c r="R23" s="127">
        <v>65</v>
      </c>
      <c r="S23" s="127">
        <v>11</v>
      </c>
      <c r="T23" s="86"/>
      <c r="U23" s="127">
        <v>159</v>
      </c>
      <c r="V23" s="128"/>
      <c r="W23" s="55" t="s">
        <v>361</v>
      </c>
      <c r="X23" s="78">
        <f t="shared" ref="X23:AE24" si="12">C23+N23</f>
        <v>53</v>
      </c>
      <c r="Y23" s="78">
        <f t="shared" si="12"/>
        <v>82</v>
      </c>
      <c r="Z23" s="78">
        <f t="shared" si="12"/>
        <v>177</v>
      </c>
      <c r="AA23" s="78">
        <f t="shared" si="12"/>
        <v>389</v>
      </c>
      <c r="AB23" s="78">
        <f t="shared" si="12"/>
        <v>667</v>
      </c>
      <c r="AC23" s="78">
        <f t="shared" si="12"/>
        <v>216</v>
      </c>
      <c r="AD23" s="78">
        <f t="shared" si="12"/>
        <v>0</v>
      </c>
      <c r="AE23" s="78">
        <f t="shared" si="12"/>
        <v>1584</v>
      </c>
    </row>
    <row r="24" spans="2:31" x14ac:dyDescent="0.25">
      <c r="B24" s="55" t="s">
        <v>354</v>
      </c>
      <c r="C24" s="56">
        <v>2305636</v>
      </c>
      <c r="D24" s="80">
        <v>4375653</v>
      </c>
      <c r="E24" s="80">
        <v>9597249</v>
      </c>
      <c r="F24" s="80">
        <v>23295496</v>
      </c>
      <c r="G24" s="80">
        <v>42897680</v>
      </c>
      <c r="H24" s="80">
        <v>15153031</v>
      </c>
      <c r="I24" s="86"/>
      <c r="J24" s="80">
        <v>97624745</v>
      </c>
      <c r="K24" s="81"/>
      <c r="L24" s="66"/>
      <c r="M24" s="71" t="s">
        <v>371</v>
      </c>
      <c r="N24" s="119">
        <v>310212</v>
      </c>
      <c r="O24" s="119">
        <v>461605</v>
      </c>
      <c r="P24" s="119">
        <v>1345296</v>
      </c>
      <c r="Q24" s="119">
        <v>2764588</v>
      </c>
      <c r="R24" s="119">
        <v>4397711</v>
      </c>
      <c r="S24" s="119">
        <v>816738</v>
      </c>
      <c r="T24" s="86"/>
      <c r="U24" s="119">
        <v>10096150</v>
      </c>
      <c r="V24" s="120"/>
      <c r="W24" s="55" t="s">
        <v>354</v>
      </c>
      <c r="X24" s="80">
        <f t="shared" si="12"/>
        <v>2615848</v>
      </c>
      <c r="Y24" s="80">
        <f t="shared" si="12"/>
        <v>4837258</v>
      </c>
      <c r="Z24" s="80">
        <f t="shared" si="12"/>
        <v>10942545</v>
      </c>
      <c r="AA24" s="80">
        <f t="shared" si="12"/>
        <v>26060084</v>
      </c>
      <c r="AB24" s="80">
        <f t="shared" si="12"/>
        <v>47295391</v>
      </c>
      <c r="AC24" s="80">
        <f t="shared" si="12"/>
        <v>15969769</v>
      </c>
      <c r="AD24" s="80">
        <f t="shared" si="12"/>
        <v>0</v>
      </c>
      <c r="AE24" s="80">
        <f t="shared" si="12"/>
        <v>107720895</v>
      </c>
    </row>
    <row r="25" spans="2:31" x14ac:dyDescent="0.25">
      <c r="B25" s="55" t="s">
        <v>355</v>
      </c>
      <c r="C25" s="56">
        <v>49056</v>
      </c>
      <c r="D25" s="80">
        <v>59130</v>
      </c>
      <c r="E25" s="80">
        <v>62727</v>
      </c>
      <c r="F25" s="80">
        <v>67719</v>
      </c>
      <c r="G25" s="80">
        <v>71259</v>
      </c>
      <c r="H25" s="80">
        <v>73917</v>
      </c>
      <c r="I25" s="86"/>
      <c r="J25" s="80">
        <v>68509</v>
      </c>
      <c r="K25" s="81"/>
      <c r="L25" s="66"/>
      <c r="M25" s="71" t="s">
        <v>372</v>
      </c>
      <c r="N25" s="119">
        <v>51702</v>
      </c>
      <c r="O25" s="119">
        <v>57701</v>
      </c>
      <c r="P25" s="119">
        <v>56054</v>
      </c>
      <c r="Q25" s="119">
        <v>61435</v>
      </c>
      <c r="R25" s="119">
        <v>67657</v>
      </c>
      <c r="S25" s="119">
        <v>74249</v>
      </c>
      <c r="T25" s="86"/>
      <c r="U25" s="119">
        <v>63498</v>
      </c>
      <c r="V25" s="120"/>
      <c r="W25" s="55" t="s">
        <v>355</v>
      </c>
      <c r="X25" s="80">
        <f t="shared" ref="X25:AE25" si="13">IF(X23=0, "", X24/X23)</f>
        <v>49355.622641509435</v>
      </c>
      <c r="Y25" s="80">
        <f t="shared" si="13"/>
        <v>58990.951219512193</v>
      </c>
      <c r="Z25" s="80">
        <f t="shared" si="13"/>
        <v>61822.288135593219</v>
      </c>
      <c r="AA25" s="80">
        <f t="shared" si="13"/>
        <v>66992.503856041134</v>
      </c>
      <c r="AB25" s="80">
        <f t="shared" si="13"/>
        <v>70907.632683658172</v>
      </c>
      <c r="AC25" s="80">
        <f t="shared" si="13"/>
        <v>73934.115740740745</v>
      </c>
      <c r="AD25" s="80" t="str">
        <f t="shared" si="13"/>
        <v/>
      </c>
      <c r="AE25" s="80">
        <f t="shared" si="13"/>
        <v>68005.615530303025</v>
      </c>
    </row>
    <row r="26" spans="2:31" x14ac:dyDescent="0.25">
      <c r="B26" s="55" t="s">
        <v>362</v>
      </c>
      <c r="C26" s="59">
        <v>18</v>
      </c>
      <c r="D26" s="82">
        <v>28</v>
      </c>
      <c r="E26" s="82">
        <v>57</v>
      </c>
      <c r="F26" s="82">
        <v>134</v>
      </c>
      <c r="G26" s="82">
        <v>212</v>
      </c>
      <c r="H26" s="82">
        <v>180</v>
      </c>
      <c r="I26" s="82">
        <v>36</v>
      </c>
      <c r="J26" s="82">
        <v>665</v>
      </c>
      <c r="K26" s="83"/>
      <c r="L26" s="66"/>
      <c r="M26" s="71" t="s">
        <v>379</v>
      </c>
      <c r="N26" s="127">
        <v>1</v>
      </c>
      <c r="O26" s="127">
        <v>5</v>
      </c>
      <c r="P26" s="127">
        <v>10</v>
      </c>
      <c r="Q26" s="127">
        <v>24</v>
      </c>
      <c r="R26" s="127">
        <v>30</v>
      </c>
      <c r="S26" s="127">
        <v>23</v>
      </c>
      <c r="T26" s="127">
        <v>2</v>
      </c>
      <c r="U26" s="127">
        <v>95</v>
      </c>
      <c r="V26" s="128"/>
      <c r="W26" s="55" t="s">
        <v>362</v>
      </c>
      <c r="X26" s="78">
        <f t="shared" ref="X26:AE27" si="14">C26+N26</f>
        <v>19</v>
      </c>
      <c r="Y26" s="78">
        <f t="shared" si="14"/>
        <v>33</v>
      </c>
      <c r="Z26" s="78">
        <f t="shared" si="14"/>
        <v>67</v>
      </c>
      <c r="AA26" s="78">
        <f t="shared" si="14"/>
        <v>158</v>
      </c>
      <c r="AB26" s="78">
        <f t="shared" si="14"/>
        <v>242</v>
      </c>
      <c r="AC26" s="78">
        <f t="shared" si="14"/>
        <v>203</v>
      </c>
      <c r="AD26" s="78">
        <f t="shared" si="14"/>
        <v>38</v>
      </c>
      <c r="AE26" s="78">
        <f t="shared" si="14"/>
        <v>760</v>
      </c>
    </row>
    <row r="27" spans="2:31" x14ac:dyDescent="0.25">
      <c r="B27" s="55" t="s">
        <v>354</v>
      </c>
      <c r="C27" s="56">
        <v>762314</v>
      </c>
      <c r="D27" s="80">
        <v>1493073</v>
      </c>
      <c r="E27" s="80">
        <v>3466071</v>
      </c>
      <c r="F27" s="80">
        <v>8720935</v>
      </c>
      <c r="G27" s="80">
        <v>14381431</v>
      </c>
      <c r="H27" s="80">
        <v>12781889</v>
      </c>
      <c r="I27" s="80">
        <v>2814977</v>
      </c>
      <c r="J27" s="80">
        <v>44420690</v>
      </c>
      <c r="K27" s="81"/>
      <c r="L27" s="66"/>
      <c r="M27" s="71" t="s">
        <v>371</v>
      </c>
      <c r="N27" s="119">
        <v>12894</v>
      </c>
      <c r="O27" s="119">
        <v>249139</v>
      </c>
      <c r="P27" s="119">
        <v>540908</v>
      </c>
      <c r="Q27" s="119">
        <v>1488688</v>
      </c>
      <c r="R27" s="119">
        <v>1767955</v>
      </c>
      <c r="S27" s="119">
        <v>1517948</v>
      </c>
      <c r="T27" s="119">
        <v>147459</v>
      </c>
      <c r="U27" s="119">
        <v>5724991</v>
      </c>
      <c r="V27" s="120"/>
      <c r="W27" s="55" t="s">
        <v>354</v>
      </c>
      <c r="X27" s="80">
        <f t="shared" si="14"/>
        <v>775208</v>
      </c>
      <c r="Y27" s="80">
        <f t="shared" si="14"/>
        <v>1742212</v>
      </c>
      <c r="Z27" s="80">
        <f t="shared" si="14"/>
        <v>4006979</v>
      </c>
      <c r="AA27" s="80">
        <f t="shared" si="14"/>
        <v>10209623</v>
      </c>
      <c r="AB27" s="80">
        <f t="shared" si="14"/>
        <v>16149386</v>
      </c>
      <c r="AC27" s="80">
        <f t="shared" si="14"/>
        <v>14299837</v>
      </c>
      <c r="AD27" s="80">
        <f t="shared" si="14"/>
        <v>2962436</v>
      </c>
      <c r="AE27" s="80">
        <f t="shared" si="14"/>
        <v>50145681</v>
      </c>
    </row>
    <row r="28" spans="2:31" x14ac:dyDescent="0.25">
      <c r="B28" s="55" t="s">
        <v>355</v>
      </c>
      <c r="C28" s="56">
        <v>42351</v>
      </c>
      <c r="D28" s="80">
        <v>53324</v>
      </c>
      <c r="E28" s="80">
        <v>60808</v>
      </c>
      <c r="F28" s="80">
        <v>65082</v>
      </c>
      <c r="G28" s="80">
        <v>67837</v>
      </c>
      <c r="H28" s="80">
        <v>71010</v>
      </c>
      <c r="I28" s="80">
        <v>78194</v>
      </c>
      <c r="J28" s="80">
        <v>66798</v>
      </c>
      <c r="K28" s="81"/>
      <c r="L28" s="66"/>
      <c r="M28" s="71" t="s">
        <v>372</v>
      </c>
      <c r="N28" s="119">
        <v>12894</v>
      </c>
      <c r="O28" s="119">
        <v>49828</v>
      </c>
      <c r="P28" s="119">
        <v>54091</v>
      </c>
      <c r="Q28" s="119">
        <v>62029</v>
      </c>
      <c r="R28" s="119">
        <v>58932</v>
      </c>
      <c r="S28" s="119">
        <v>65998</v>
      </c>
      <c r="T28" s="119">
        <v>73730</v>
      </c>
      <c r="U28" s="119">
        <v>60263</v>
      </c>
      <c r="V28" s="120"/>
      <c r="W28" s="55" t="s">
        <v>355</v>
      </c>
      <c r="X28" s="80">
        <f t="shared" ref="X28:AE28" si="15">IF(X26=0, "", X27/X26)</f>
        <v>40800.42105263158</v>
      </c>
      <c r="Y28" s="80">
        <f t="shared" si="15"/>
        <v>52794.303030303032</v>
      </c>
      <c r="Z28" s="80">
        <f t="shared" si="15"/>
        <v>59805.656716417907</v>
      </c>
      <c r="AA28" s="80">
        <f t="shared" si="15"/>
        <v>64617.867088607592</v>
      </c>
      <c r="AB28" s="80">
        <f t="shared" si="15"/>
        <v>66733</v>
      </c>
      <c r="AC28" s="80">
        <f t="shared" si="15"/>
        <v>70442.546798029551</v>
      </c>
      <c r="AD28" s="80">
        <f t="shared" si="15"/>
        <v>77958.84210526316</v>
      </c>
      <c r="AE28" s="80">
        <f t="shared" si="15"/>
        <v>65981.159210526312</v>
      </c>
    </row>
    <row r="29" spans="2:31" x14ac:dyDescent="0.25">
      <c r="B29" s="55" t="s">
        <v>363</v>
      </c>
      <c r="C29" s="59">
        <v>7</v>
      </c>
      <c r="D29" s="82">
        <v>13</v>
      </c>
      <c r="E29" s="82">
        <v>20</v>
      </c>
      <c r="F29" s="82">
        <v>45</v>
      </c>
      <c r="G29" s="82">
        <v>91</v>
      </c>
      <c r="H29" s="82">
        <v>88</v>
      </c>
      <c r="I29" s="82">
        <v>52</v>
      </c>
      <c r="J29" s="82">
        <v>316</v>
      </c>
      <c r="K29" s="83"/>
      <c r="L29" s="66"/>
      <c r="M29" s="71" t="s">
        <v>380</v>
      </c>
      <c r="N29" s="127">
        <v>1</v>
      </c>
      <c r="O29" s="127">
        <v>2</v>
      </c>
      <c r="P29" s="127">
        <v>7</v>
      </c>
      <c r="Q29" s="127">
        <v>11</v>
      </c>
      <c r="R29" s="127">
        <v>21</v>
      </c>
      <c r="S29" s="127">
        <v>11</v>
      </c>
      <c r="T29" s="127">
        <v>3</v>
      </c>
      <c r="U29" s="127">
        <v>56</v>
      </c>
      <c r="V29" s="128"/>
      <c r="W29" s="55" t="s">
        <v>363</v>
      </c>
      <c r="X29" s="78">
        <f t="shared" ref="X29:AE30" si="16">C29+N29</f>
        <v>8</v>
      </c>
      <c r="Y29" s="78">
        <f t="shared" si="16"/>
        <v>15</v>
      </c>
      <c r="Z29" s="78">
        <f t="shared" si="16"/>
        <v>27</v>
      </c>
      <c r="AA29" s="78">
        <f t="shared" si="16"/>
        <v>56</v>
      </c>
      <c r="AB29" s="78">
        <f t="shared" si="16"/>
        <v>112</v>
      </c>
      <c r="AC29" s="78">
        <f t="shared" si="16"/>
        <v>99</v>
      </c>
      <c r="AD29" s="78">
        <f t="shared" si="16"/>
        <v>55</v>
      </c>
      <c r="AE29" s="78">
        <f t="shared" si="16"/>
        <v>372</v>
      </c>
    </row>
    <row r="30" spans="2:31" x14ac:dyDescent="0.25">
      <c r="B30" s="55" t="s">
        <v>354</v>
      </c>
      <c r="C30" s="56">
        <v>281288</v>
      </c>
      <c r="D30" s="80">
        <v>725639</v>
      </c>
      <c r="E30" s="80">
        <v>1262996</v>
      </c>
      <c r="F30" s="80">
        <v>2909553</v>
      </c>
      <c r="G30" s="80">
        <v>6080266</v>
      </c>
      <c r="H30" s="80">
        <v>6295875</v>
      </c>
      <c r="I30" s="80">
        <v>4242319</v>
      </c>
      <c r="J30" s="80">
        <v>21797936</v>
      </c>
      <c r="K30" s="81"/>
      <c r="L30" s="66"/>
      <c r="M30" s="71" t="s">
        <v>371</v>
      </c>
      <c r="N30" s="119">
        <v>39393</v>
      </c>
      <c r="O30" s="119">
        <v>60033</v>
      </c>
      <c r="P30" s="119">
        <v>340194</v>
      </c>
      <c r="Q30" s="119">
        <v>661204</v>
      </c>
      <c r="R30" s="119">
        <v>1395010</v>
      </c>
      <c r="S30" s="119">
        <v>545716</v>
      </c>
      <c r="T30" s="119">
        <v>203965</v>
      </c>
      <c r="U30" s="119">
        <v>3245515</v>
      </c>
      <c r="V30" s="120"/>
      <c r="W30" s="55" t="s">
        <v>354</v>
      </c>
      <c r="X30" s="80">
        <f t="shared" si="16"/>
        <v>320681</v>
      </c>
      <c r="Y30" s="80">
        <f t="shared" si="16"/>
        <v>785672</v>
      </c>
      <c r="Z30" s="80">
        <f t="shared" si="16"/>
        <v>1603190</v>
      </c>
      <c r="AA30" s="80">
        <f t="shared" si="16"/>
        <v>3570757</v>
      </c>
      <c r="AB30" s="80">
        <f t="shared" si="16"/>
        <v>7475276</v>
      </c>
      <c r="AC30" s="80">
        <f t="shared" si="16"/>
        <v>6841591</v>
      </c>
      <c r="AD30" s="80">
        <f t="shared" si="16"/>
        <v>4446284</v>
      </c>
      <c r="AE30" s="80">
        <f t="shared" si="16"/>
        <v>25043451</v>
      </c>
    </row>
    <row r="31" spans="2:31" x14ac:dyDescent="0.25">
      <c r="B31" s="55" t="s">
        <v>355</v>
      </c>
      <c r="C31" s="56">
        <v>40184</v>
      </c>
      <c r="D31" s="80">
        <v>55818</v>
      </c>
      <c r="E31" s="80">
        <v>63150</v>
      </c>
      <c r="F31" s="80">
        <v>64657</v>
      </c>
      <c r="G31" s="80">
        <v>66816</v>
      </c>
      <c r="H31" s="80">
        <v>71544</v>
      </c>
      <c r="I31" s="80">
        <v>81583</v>
      </c>
      <c r="J31" s="80">
        <v>68981</v>
      </c>
      <c r="K31" s="81"/>
      <c r="L31" s="66"/>
      <c r="M31" s="71" t="s">
        <v>372</v>
      </c>
      <c r="N31" s="119">
        <v>39393</v>
      </c>
      <c r="O31" s="119">
        <v>30017</v>
      </c>
      <c r="P31" s="119">
        <v>48599</v>
      </c>
      <c r="Q31" s="119">
        <v>60109</v>
      </c>
      <c r="R31" s="119">
        <v>66429</v>
      </c>
      <c r="S31" s="119">
        <v>49611</v>
      </c>
      <c r="T31" s="119">
        <v>67988</v>
      </c>
      <c r="U31" s="119">
        <v>57956</v>
      </c>
      <c r="V31" s="120"/>
      <c r="W31" s="55" t="s">
        <v>355</v>
      </c>
      <c r="X31" s="80">
        <f t="shared" ref="X31:AE31" si="17">IF(X29=0, "", X30/X29)</f>
        <v>40085.125</v>
      </c>
      <c r="Y31" s="80">
        <f t="shared" si="17"/>
        <v>52378.133333333331</v>
      </c>
      <c r="Z31" s="80">
        <f t="shared" si="17"/>
        <v>59377.407407407409</v>
      </c>
      <c r="AA31" s="80">
        <f t="shared" si="17"/>
        <v>63763.517857142855</v>
      </c>
      <c r="AB31" s="80">
        <f t="shared" si="17"/>
        <v>66743.53571428571</v>
      </c>
      <c r="AC31" s="80">
        <f t="shared" si="17"/>
        <v>69106.979797979802</v>
      </c>
      <c r="AD31" s="80">
        <f t="shared" si="17"/>
        <v>80841.527272727268</v>
      </c>
      <c r="AE31" s="80">
        <f t="shared" si="17"/>
        <v>67321.104838709682</v>
      </c>
    </row>
    <row r="32" spans="2:31" x14ac:dyDescent="0.25">
      <c r="B32" s="55" t="s">
        <v>364</v>
      </c>
      <c r="C32" s="59">
        <v>11</v>
      </c>
      <c r="D32" s="82">
        <v>6</v>
      </c>
      <c r="E32" s="82">
        <v>11</v>
      </c>
      <c r="F32" s="82">
        <v>31</v>
      </c>
      <c r="G32" s="82">
        <v>33</v>
      </c>
      <c r="H32" s="82">
        <v>32</v>
      </c>
      <c r="I32" s="82">
        <v>33</v>
      </c>
      <c r="J32" s="82">
        <v>157</v>
      </c>
      <c r="K32" s="83"/>
      <c r="L32" s="66"/>
      <c r="M32" s="71" t="s">
        <v>381</v>
      </c>
      <c r="N32" s="86"/>
      <c r="O32" s="127">
        <v>1</v>
      </c>
      <c r="P32" s="127">
        <v>2</v>
      </c>
      <c r="Q32" s="127">
        <v>7</v>
      </c>
      <c r="R32" s="127">
        <v>6</v>
      </c>
      <c r="S32" s="127">
        <v>5</v>
      </c>
      <c r="T32" s="127">
        <v>4</v>
      </c>
      <c r="U32" s="127">
        <v>25</v>
      </c>
      <c r="V32" s="128"/>
      <c r="W32" s="55" t="s">
        <v>364</v>
      </c>
      <c r="X32" s="78">
        <f t="shared" ref="X32:AE33" si="18">C32+N32</f>
        <v>11</v>
      </c>
      <c r="Y32" s="78">
        <f t="shared" si="18"/>
        <v>7</v>
      </c>
      <c r="Z32" s="78">
        <f t="shared" si="18"/>
        <v>13</v>
      </c>
      <c r="AA32" s="78">
        <f t="shared" si="18"/>
        <v>38</v>
      </c>
      <c r="AB32" s="78">
        <f t="shared" si="18"/>
        <v>39</v>
      </c>
      <c r="AC32" s="78">
        <f t="shared" si="18"/>
        <v>37</v>
      </c>
      <c r="AD32" s="78">
        <f t="shared" si="18"/>
        <v>37</v>
      </c>
      <c r="AE32" s="78">
        <f t="shared" si="18"/>
        <v>182</v>
      </c>
    </row>
    <row r="33" spans="2:31" x14ac:dyDescent="0.25">
      <c r="B33" s="55" t="s">
        <v>354</v>
      </c>
      <c r="C33" s="56">
        <v>506780</v>
      </c>
      <c r="D33" s="80">
        <v>296838</v>
      </c>
      <c r="E33" s="80">
        <v>714778</v>
      </c>
      <c r="F33" s="80">
        <v>1920972</v>
      </c>
      <c r="G33" s="80">
        <v>2049564</v>
      </c>
      <c r="H33" s="80">
        <v>2136324</v>
      </c>
      <c r="I33" s="80">
        <v>2350075</v>
      </c>
      <c r="J33" s="80">
        <v>9975331</v>
      </c>
      <c r="K33" s="81"/>
      <c r="L33" s="66"/>
      <c r="M33" s="71" t="s">
        <v>371</v>
      </c>
      <c r="N33" s="86"/>
      <c r="O33" s="119">
        <v>61431</v>
      </c>
      <c r="P33" s="119">
        <v>111521</v>
      </c>
      <c r="Q33" s="119">
        <v>430147</v>
      </c>
      <c r="R33" s="119">
        <v>403065</v>
      </c>
      <c r="S33" s="119">
        <v>316205</v>
      </c>
      <c r="T33" s="119">
        <v>287927</v>
      </c>
      <c r="U33" s="119">
        <v>1610296</v>
      </c>
      <c r="V33" s="120"/>
      <c r="W33" s="55" t="s">
        <v>354</v>
      </c>
      <c r="X33" s="80">
        <f t="shared" si="18"/>
        <v>506780</v>
      </c>
      <c r="Y33" s="80">
        <f t="shared" si="18"/>
        <v>358269</v>
      </c>
      <c r="Z33" s="80">
        <f t="shared" si="18"/>
        <v>826299</v>
      </c>
      <c r="AA33" s="80">
        <f t="shared" si="18"/>
        <v>2351119</v>
      </c>
      <c r="AB33" s="80">
        <f t="shared" si="18"/>
        <v>2452629</v>
      </c>
      <c r="AC33" s="80">
        <f t="shared" si="18"/>
        <v>2452529</v>
      </c>
      <c r="AD33" s="80">
        <f t="shared" si="18"/>
        <v>2638002</v>
      </c>
      <c r="AE33" s="80">
        <f t="shared" si="18"/>
        <v>11585627</v>
      </c>
    </row>
    <row r="34" spans="2:31" x14ac:dyDescent="0.25">
      <c r="B34" s="55" t="s">
        <v>355</v>
      </c>
      <c r="C34" s="56">
        <v>46071</v>
      </c>
      <c r="D34" s="80">
        <v>49473</v>
      </c>
      <c r="E34" s="80">
        <v>64980</v>
      </c>
      <c r="F34" s="80">
        <v>61967</v>
      </c>
      <c r="G34" s="80">
        <v>62108</v>
      </c>
      <c r="H34" s="80">
        <v>66760</v>
      </c>
      <c r="I34" s="80">
        <v>71214</v>
      </c>
      <c r="J34" s="80">
        <v>63537</v>
      </c>
      <c r="K34" s="81"/>
      <c r="L34" s="66"/>
      <c r="M34" s="71" t="s">
        <v>372</v>
      </c>
      <c r="N34" s="86"/>
      <c r="O34" s="119">
        <v>61431</v>
      </c>
      <c r="P34" s="119">
        <v>55761</v>
      </c>
      <c r="Q34" s="119">
        <v>61450</v>
      </c>
      <c r="R34" s="119">
        <v>67178</v>
      </c>
      <c r="S34" s="119">
        <v>63241</v>
      </c>
      <c r="T34" s="119">
        <v>71982</v>
      </c>
      <c r="U34" s="119">
        <v>64412</v>
      </c>
      <c r="V34" s="120"/>
      <c r="W34" s="55" t="s">
        <v>355</v>
      </c>
      <c r="X34" s="80">
        <f t="shared" ref="X34:AE34" si="19">IF(X32=0, "", X33/X32)</f>
        <v>46070.909090909088</v>
      </c>
      <c r="Y34" s="80">
        <f t="shared" si="19"/>
        <v>51181.285714285717</v>
      </c>
      <c r="Z34" s="80">
        <f t="shared" si="19"/>
        <v>63561.461538461539</v>
      </c>
      <c r="AA34" s="80">
        <f t="shared" si="19"/>
        <v>61871.552631578947</v>
      </c>
      <c r="AB34" s="80">
        <f t="shared" si="19"/>
        <v>62887.923076923078</v>
      </c>
      <c r="AC34" s="80">
        <f t="shared" si="19"/>
        <v>66284.567567567574</v>
      </c>
      <c r="AD34" s="80">
        <f t="shared" si="19"/>
        <v>71297.351351351346</v>
      </c>
      <c r="AE34" s="80">
        <f t="shared" si="19"/>
        <v>63657.291208791212</v>
      </c>
    </row>
    <row r="35" spans="2:31" x14ac:dyDescent="0.25">
      <c r="B35" s="55" t="s">
        <v>365</v>
      </c>
      <c r="C35" s="59">
        <v>5</v>
      </c>
      <c r="D35" s="82">
        <v>1</v>
      </c>
      <c r="E35" s="82">
        <v>3</v>
      </c>
      <c r="F35" s="82">
        <v>6</v>
      </c>
      <c r="G35" s="82">
        <v>13</v>
      </c>
      <c r="H35" s="82">
        <v>11</v>
      </c>
      <c r="I35" s="82">
        <v>6</v>
      </c>
      <c r="J35" s="82">
        <v>45</v>
      </c>
      <c r="K35" s="83"/>
      <c r="L35" s="66"/>
      <c r="M35" s="71" t="s">
        <v>382</v>
      </c>
      <c r="N35" s="86"/>
      <c r="O35" s="86"/>
      <c r="P35" s="86"/>
      <c r="Q35" s="86"/>
      <c r="R35" s="127">
        <v>2</v>
      </c>
      <c r="S35" s="127">
        <v>1</v>
      </c>
      <c r="T35" s="127">
        <v>1</v>
      </c>
      <c r="U35" s="127">
        <v>4</v>
      </c>
      <c r="V35" s="128"/>
      <c r="W35" s="55" t="s">
        <v>365</v>
      </c>
      <c r="X35" s="78">
        <f t="shared" ref="X35:AE36" si="20">C35+N35</f>
        <v>5</v>
      </c>
      <c r="Y35" s="78">
        <f t="shared" si="20"/>
        <v>1</v>
      </c>
      <c r="Z35" s="78">
        <f t="shared" si="20"/>
        <v>3</v>
      </c>
      <c r="AA35" s="78">
        <f t="shared" si="20"/>
        <v>6</v>
      </c>
      <c r="AB35" s="78">
        <f t="shared" si="20"/>
        <v>15</v>
      </c>
      <c r="AC35" s="78">
        <f t="shared" si="20"/>
        <v>12</v>
      </c>
      <c r="AD35" s="78">
        <f t="shared" si="20"/>
        <v>7</v>
      </c>
      <c r="AE35" s="78">
        <f t="shared" si="20"/>
        <v>49</v>
      </c>
    </row>
    <row r="36" spans="2:31" x14ac:dyDescent="0.25">
      <c r="B36" s="55" t="s">
        <v>354</v>
      </c>
      <c r="C36" s="56">
        <v>152091</v>
      </c>
      <c r="D36" s="80">
        <v>100723</v>
      </c>
      <c r="E36" s="80">
        <v>148180</v>
      </c>
      <c r="F36" s="80">
        <v>305959</v>
      </c>
      <c r="G36" s="80">
        <v>722369</v>
      </c>
      <c r="H36" s="80">
        <v>693119</v>
      </c>
      <c r="I36" s="80">
        <v>413598</v>
      </c>
      <c r="J36" s="80">
        <v>2536039</v>
      </c>
      <c r="K36" s="81"/>
      <c r="L36" s="66"/>
      <c r="M36" s="71" t="s">
        <v>371</v>
      </c>
      <c r="N36" s="86"/>
      <c r="O36" s="86"/>
      <c r="P36" s="86"/>
      <c r="Q36" s="86"/>
      <c r="R36" s="119">
        <v>103632</v>
      </c>
      <c r="S36" s="119">
        <v>72782</v>
      </c>
      <c r="T36" s="119">
        <v>55985</v>
      </c>
      <c r="U36" s="119">
        <v>232399</v>
      </c>
      <c r="V36" s="120"/>
      <c r="W36" s="55" t="s">
        <v>354</v>
      </c>
      <c r="X36" s="80">
        <f t="shared" si="20"/>
        <v>152091</v>
      </c>
      <c r="Y36" s="80">
        <f t="shared" si="20"/>
        <v>100723</v>
      </c>
      <c r="Z36" s="80">
        <f t="shared" si="20"/>
        <v>148180</v>
      </c>
      <c r="AA36" s="80">
        <f t="shared" si="20"/>
        <v>305959</v>
      </c>
      <c r="AB36" s="80">
        <f t="shared" si="20"/>
        <v>826001</v>
      </c>
      <c r="AC36" s="80">
        <f t="shared" si="20"/>
        <v>765901</v>
      </c>
      <c r="AD36" s="80">
        <f t="shared" si="20"/>
        <v>469583</v>
      </c>
      <c r="AE36" s="80">
        <f t="shared" si="20"/>
        <v>2768438</v>
      </c>
    </row>
    <row r="37" spans="2:31" x14ac:dyDescent="0.25">
      <c r="B37" s="55" t="s">
        <v>355</v>
      </c>
      <c r="C37" s="56">
        <v>30418</v>
      </c>
      <c r="D37" s="80">
        <v>100723</v>
      </c>
      <c r="E37" s="80">
        <v>49393</v>
      </c>
      <c r="F37" s="80">
        <v>50993</v>
      </c>
      <c r="G37" s="80">
        <v>55567</v>
      </c>
      <c r="H37" s="80">
        <v>63011</v>
      </c>
      <c r="I37" s="80">
        <v>68933</v>
      </c>
      <c r="J37" s="80">
        <v>56356</v>
      </c>
      <c r="K37" s="81"/>
      <c r="L37" s="66"/>
      <c r="M37" s="71" t="s">
        <v>372</v>
      </c>
      <c r="N37" s="86"/>
      <c r="O37" s="86"/>
      <c r="P37" s="86"/>
      <c r="Q37" s="86"/>
      <c r="R37" s="119">
        <v>51816</v>
      </c>
      <c r="S37" s="119">
        <v>72782</v>
      </c>
      <c r="T37" s="119">
        <v>55985</v>
      </c>
      <c r="U37" s="119">
        <v>58100</v>
      </c>
      <c r="V37" s="120"/>
      <c r="W37" s="55" t="s">
        <v>355</v>
      </c>
      <c r="X37" s="80">
        <f t="shared" ref="X37:AE37" si="21">IF(X35=0, "", X36/X35)</f>
        <v>30418.2</v>
      </c>
      <c r="Y37" s="80">
        <f t="shared" si="21"/>
        <v>100723</v>
      </c>
      <c r="Z37" s="80">
        <f t="shared" si="21"/>
        <v>49393.333333333336</v>
      </c>
      <c r="AA37" s="80">
        <f t="shared" si="21"/>
        <v>50993.166666666664</v>
      </c>
      <c r="AB37" s="80">
        <f t="shared" si="21"/>
        <v>55066.73333333333</v>
      </c>
      <c r="AC37" s="80">
        <f t="shared" si="21"/>
        <v>63825.083333333336</v>
      </c>
      <c r="AD37" s="80">
        <f t="shared" si="21"/>
        <v>67083.28571428571</v>
      </c>
      <c r="AE37" s="80">
        <f t="shared" si="21"/>
        <v>56498.734693877552</v>
      </c>
    </row>
    <row r="38" spans="2:31" x14ac:dyDescent="0.25">
      <c r="B38" s="55" t="s">
        <v>366</v>
      </c>
      <c r="C38" s="59">
        <v>1</v>
      </c>
      <c r="D38" s="86"/>
      <c r="E38" s="82">
        <v>3</v>
      </c>
      <c r="F38" s="82">
        <v>2</v>
      </c>
      <c r="G38" s="82">
        <v>1</v>
      </c>
      <c r="H38" s="82">
        <v>1</v>
      </c>
      <c r="I38" s="86"/>
      <c r="J38" s="82">
        <v>8</v>
      </c>
      <c r="K38" s="83"/>
      <c r="L38" s="66"/>
      <c r="M38" s="71" t="s">
        <v>383</v>
      </c>
      <c r="N38" s="86"/>
      <c r="O38" s="86"/>
      <c r="P38" s="86"/>
      <c r="Q38" s="86"/>
      <c r="R38" s="86"/>
      <c r="S38" s="86"/>
      <c r="T38" s="86"/>
      <c r="U38" s="86"/>
      <c r="V38" s="87"/>
      <c r="W38" s="55" t="s">
        <v>366</v>
      </c>
      <c r="X38" s="78">
        <f t="shared" ref="X38:AE39" si="22">C38+N38</f>
        <v>1</v>
      </c>
      <c r="Y38" s="78">
        <f t="shared" si="22"/>
        <v>0</v>
      </c>
      <c r="Z38" s="78">
        <f t="shared" si="22"/>
        <v>3</v>
      </c>
      <c r="AA38" s="78">
        <f t="shared" si="22"/>
        <v>2</v>
      </c>
      <c r="AB38" s="78">
        <f t="shared" si="22"/>
        <v>1</v>
      </c>
      <c r="AC38" s="78">
        <f t="shared" si="22"/>
        <v>1</v>
      </c>
      <c r="AD38" s="78">
        <f t="shared" si="22"/>
        <v>0</v>
      </c>
      <c r="AE38" s="78">
        <f t="shared" si="22"/>
        <v>8</v>
      </c>
    </row>
    <row r="39" spans="2:31" x14ac:dyDescent="0.25">
      <c r="B39" s="55" t="s">
        <v>354</v>
      </c>
      <c r="C39" s="56">
        <v>18879</v>
      </c>
      <c r="D39" s="86"/>
      <c r="E39" s="80">
        <v>109048</v>
      </c>
      <c r="F39" s="80">
        <v>145767</v>
      </c>
      <c r="G39" s="80">
        <v>40934</v>
      </c>
      <c r="H39" s="80">
        <v>84522</v>
      </c>
      <c r="I39" s="86"/>
      <c r="J39" s="80">
        <v>399150</v>
      </c>
      <c r="K39" s="81"/>
      <c r="L39" s="66"/>
      <c r="M39" s="71" t="s">
        <v>371</v>
      </c>
      <c r="N39" s="86"/>
      <c r="O39" s="86"/>
      <c r="P39" s="86"/>
      <c r="Q39" s="86"/>
      <c r="R39" s="86"/>
      <c r="S39" s="86"/>
      <c r="T39" s="86"/>
      <c r="U39" s="86"/>
      <c r="V39" s="87"/>
      <c r="W39" s="55" t="s">
        <v>354</v>
      </c>
      <c r="X39" s="80">
        <f t="shared" si="22"/>
        <v>18879</v>
      </c>
      <c r="Y39" s="80">
        <f t="shared" si="22"/>
        <v>0</v>
      </c>
      <c r="Z39" s="80">
        <f t="shared" si="22"/>
        <v>109048</v>
      </c>
      <c r="AA39" s="80">
        <f t="shared" si="22"/>
        <v>145767</v>
      </c>
      <c r="AB39" s="80">
        <f t="shared" si="22"/>
        <v>40934</v>
      </c>
      <c r="AC39" s="80">
        <f t="shared" si="22"/>
        <v>84522</v>
      </c>
      <c r="AD39" s="80">
        <f t="shared" si="22"/>
        <v>0</v>
      </c>
      <c r="AE39" s="80">
        <f t="shared" si="22"/>
        <v>399150</v>
      </c>
    </row>
    <row r="40" spans="2:31" x14ac:dyDescent="0.25">
      <c r="B40" s="60" t="s">
        <v>355</v>
      </c>
      <c r="C40" s="61">
        <v>18879</v>
      </c>
      <c r="D40" s="123"/>
      <c r="E40" s="76">
        <v>36349</v>
      </c>
      <c r="F40" s="76">
        <v>72884</v>
      </c>
      <c r="G40" s="76">
        <v>40934</v>
      </c>
      <c r="H40" s="76">
        <v>84522</v>
      </c>
      <c r="I40" s="123"/>
      <c r="J40" s="76">
        <v>49894</v>
      </c>
      <c r="K40" s="77"/>
      <c r="L40" s="66"/>
      <c r="M40" s="72" t="s">
        <v>372</v>
      </c>
      <c r="N40" s="123"/>
      <c r="O40" s="123"/>
      <c r="P40" s="123"/>
      <c r="Q40" s="123"/>
      <c r="R40" s="123"/>
      <c r="S40" s="123"/>
      <c r="T40" s="123"/>
      <c r="U40" s="123"/>
      <c r="V40" s="124"/>
      <c r="W40" s="60" t="s">
        <v>355</v>
      </c>
      <c r="X40" s="80">
        <f t="shared" ref="X40:AE40" si="23">IF(X38=0, "", X39/X38)</f>
        <v>18879</v>
      </c>
      <c r="Y40" s="80" t="str">
        <f t="shared" si="23"/>
        <v/>
      </c>
      <c r="Z40" s="80">
        <f t="shared" si="23"/>
        <v>36349.333333333336</v>
      </c>
      <c r="AA40" s="80">
        <f t="shared" si="23"/>
        <v>72883.5</v>
      </c>
      <c r="AB40" s="80">
        <f t="shared" si="23"/>
        <v>40934</v>
      </c>
      <c r="AC40" s="80">
        <f t="shared" si="23"/>
        <v>84522</v>
      </c>
      <c r="AD40" s="80" t="str">
        <f t="shared" si="23"/>
        <v/>
      </c>
      <c r="AE40" s="80">
        <f t="shared" si="23"/>
        <v>49893.75</v>
      </c>
    </row>
    <row r="41" spans="2:31" x14ac:dyDescent="0.25">
      <c r="B41" s="62" t="s">
        <v>367</v>
      </c>
      <c r="C41" s="63">
        <v>1264</v>
      </c>
      <c r="D41" s="78">
        <v>1020</v>
      </c>
      <c r="E41" s="78">
        <v>1178</v>
      </c>
      <c r="F41" s="78">
        <v>1520</v>
      </c>
      <c r="G41" s="78">
        <v>1234</v>
      </c>
      <c r="H41" s="99">
        <v>522</v>
      </c>
      <c r="I41" s="99">
        <v>127</v>
      </c>
      <c r="J41" s="78">
        <v>6865</v>
      </c>
      <c r="K41" s="79"/>
      <c r="L41" s="66"/>
      <c r="M41" s="73" t="s">
        <v>384</v>
      </c>
      <c r="N41" s="125">
        <v>175</v>
      </c>
      <c r="O41" s="125">
        <v>142</v>
      </c>
      <c r="P41" s="125">
        <v>170</v>
      </c>
      <c r="Q41" s="125">
        <v>212</v>
      </c>
      <c r="R41" s="125">
        <v>154</v>
      </c>
      <c r="S41" s="125">
        <v>51</v>
      </c>
      <c r="T41" s="125">
        <v>10</v>
      </c>
      <c r="U41" s="125">
        <v>914</v>
      </c>
      <c r="V41" s="126"/>
      <c r="W41" s="62" t="s">
        <v>367</v>
      </c>
      <c r="X41" s="78">
        <f t="shared" ref="X41:AE42" si="24">C41+N41</f>
        <v>1439</v>
      </c>
      <c r="Y41" s="78">
        <f t="shared" si="24"/>
        <v>1162</v>
      </c>
      <c r="Z41" s="78">
        <f t="shared" si="24"/>
        <v>1348</v>
      </c>
      <c r="AA41" s="78">
        <f t="shared" si="24"/>
        <v>1732</v>
      </c>
      <c r="AB41" s="78">
        <f t="shared" si="24"/>
        <v>1388</v>
      </c>
      <c r="AC41" s="78">
        <f t="shared" si="24"/>
        <v>573</v>
      </c>
      <c r="AD41" s="78">
        <f t="shared" si="24"/>
        <v>137</v>
      </c>
      <c r="AE41" s="78">
        <f t="shared" si="24"/>
        <v>7779</v>
      </c>
    </row>
    <row r="42" spans="2:31" x14ac:dyDescent="0.25">
      <c r="B42" s="64" t="s">
        <v>368</v>
      </c>
      <c r="C42" s="56">
        <v>58211646</v>
      </c>
      <c r="D42" s="80">
        <v>59316649</v>
      </c>
      <c r="E42" s="80">
        <v>75072837</v>
      </c>
      <c r="F42" s="80">
        <v>102722155</v>
      </c>
      <c r="G42" s="80">
        <v>85533375</v>
      </c>
      <c r="H42" s="80">
        <v>37544330</v>
      </c>
      <c r="I42" s="80">
        <v>9820969</v>
      </c>
      <c r="J42" s="80">
        <v>428221961</v>
      </c>
      <c r="K42" s="81"/>
      <c r="L42" s="66"/>
      <c r="M42" s="74" t="s">
        <v>385</v>
      </c>
      <c r="N42" s="119">
        <v>7650823</v>
      </c>
      <c r="O42" s="119">
        <v>8037710</v>
      </c>
      <c r="P42" s="119">
        <v>10074522</v>
      </c>
      <c r="Q42" s="119">
        <v>13399941</v>
      </c>
      <c r="R42" s="119">
        <v>9946102</v>
      </c>
      <c r="S42" s="119">
        <v>3269389</v>
      </c>
      <c r="T42" s="119">
        <v>695336</v>
      </c>
      <c r="U42" s="119">
        <v>53073823</v>
      </c>
      <c r="V42" s="120"/>
      <c r="W42" s="64" t="s">
        <v>368</v>
      </c>
      <c r="X42" s="80">
        <f t="shared" si="24"/>
        <v>65862469</v>
      </c>
      <c r="Y42" s="80">
        <f t="shared" si="24"/>
        <v>67354359</v>
      </c>
      <c r="Z42" s="80">
        <f t="shared" si="24"/>
        <v>85147359</v>
      </c>
      <c r="AA42" s="80">
        <f t="shared" si="24"/>
        <v>116122096</v>
      </c>
      <c r="AB42" s="80">
        <f t="shared" si="24"/>
        <v>95479477</v>
      </c>
      <c r="AC42" s="80">
        <f t="shared" si="24"/>
        <v>40813719</v>
      </c>
      <c r="AD42" s="80">
        <f t="shared" si="24"/>
        <v>10516305</v>
      </c>
      <c r="AE42" s="80">
        <f t="shared" si="24"/>
        <v>481295784</v>
      </c>
    </row>
    <row r="43" spans="2:31" x14ac:dyDescent="0.25">
      <c r="B43" s="65" t="s">
        <v>369</v>
      </c>
      <c r="C43" s="61">
        <v>46054</v>
      </c>
      <c r="D43" s="76">
        <v>58154</v>
      </c>
      <c r="E43" s="76">
        <v>63729</v>
      </c>
      <c r="F43" s="76">
        <v>67580</v>
      </c>
      <c r="G43" s="76">
        <v>69314</v>
      </c>
      <c r="H43" s="76">
        <v>71924</v>
      </c>
      <c r="I43" s="76">
        <v>77330</v>
      </c>
      <c r="J43" s="76">
        <v>62378</v>
      </c>
      <c r="K43" s="77"/>
      <c r="L43" s="66"/>
      <c r="M43" s="75" t="s">
        <v>386</v>
      </c>
      <c r="N43" s="121">
        <v>43719</v>
      </c>
      <c r="O43" s="121">
        <v>56604</v>
      </c>
      <c r="P43" s="121">
        <v>59262</v>
      </c>
      <c r="Q43" s="121">
        <v>63207</v>
      </c>
      <c r="R43" s="121">
        <v>64585</v>
      </c>
      <c r="S43" s="121">
        <v>64106</v>
      </c>
      <c r="T43" s="121">
        <v>69534</v>
      </c>
      <c r="U43" s="121">
        <v>58068</v>
      </c>
      <c r="V43" s="122"/>
      <c r="W43" s="65" t="s">
        <v>369</v>
      </c>
      <c r="X43" s="80">
        <f t="shared" ref="X43:AE43" si="25">IF(X41=0, "", X42/X41)</f>
        <v>45769.610145934676</v>
      </c>
      <c r="Y43" s="80">
        <f t="shared" si="25"/>
        <v>57964.164371772807</v>
      </c>
      <c r="Z43" s="80">
        <f t="shared" si="25"/>
        <v>63165.696587537095</v>
      </c>
      <c r="AA43" s="80">
        <f t="shared" si="25"/>
        <v>67045.090069284066</v>
      </c>
      <c r="AB43" s="80">
        <f t="shared" si="25"/>
        <v>68789.248559077809</v>
      </c>
      <c r="AC43" s="80">
        <f t="shared" si="25"/>
        <v>71228.130890052358</v>
      </c>
      <c r="AD43" s="80">
        <f t="shared" si="25"/>
        <v>76761.350364963509</v>
      </c>
      <c r="AE43" s="80">
        <f t="shared" si="25"/>
        <v>61871.163902815271</v>
      </c>
    </row>
  </sheetData>
  <hyperlinks>
    <hyperlink ref="A1" location="TOC!A1" display="TOC" xr:uid="{00000000-0004-0000-0F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tint="0.59999389629810485"/>
  </sheetPr>
  <dimension ref="A1:Q42"/>
  <sheetViews>
    <sheetView workbookViewId="0">
      <selection activeCell="H17" sqref="H17"/>
    </sheetView>
  </sheetViews>
  <sheetFormatPr defaultRowHeight="15" x14ac:dyDescent="0.25"/>
  <cols>
    <col min="1" max="1" width="11.42578125" style="13" customWidth="1"/>
    <col min="2" max="2" width="9.140625" style="13"/>
    <col min="3" max="3" width="9.28515625" style="13" bestFit="1" customWidth="1"/>
    <col min="4" max="4" width="9.5703125" style="13" bestFit="1" customWidth="1"/>
    <col min="5" max="5" width="14.42578125" style="13" customWidth="1"/>
    <col min="6" max="6" width="10.7109375" style="13" customWidth="1"/>
    <col min="7" max="16" width="9.140625" style="13"/>
    <col min="17" max="17" width="10.5703125" style="13" bestFit="1" customWidth="1"/>
    <col min="18" max="16384" width="9.140625" style="13"/>
  </cols>
  <sheetData>
    <row r="1" spans="1:17" x14ac:dyDescent="0.25">
      <c r="A1" s="9" t="s">
        <v>0</v>
      </c>
    </row>
    <row r="2" spans="1:17" x14ac:dyDescent="0.25">
      <c r="A2" s="14" t="s">
        <v>35</v>
      </c>
      <c r="B2" s="15" t="s">
        <v>270</v>
      </c>
      <c r="C2" s="15" t="s">
        <v>271</v>
      </c>
    </row>
    <row r="3" spans="1:17" x14ac:dyDescent="0.25">
      <c r="A3" s="14" t="s">
        <v>37</v>
      </c>
      <c r="B3" s="15" t="s">
        <v>557</v>
      </c>
      <c r="C3" s="15" t="s">
        <v>272</v>
      </c>
    </row>
    <row r="4" spans="1:17" x14ac:dyDescent="0.25">
      <c r="A4" s="48" t="s">
        <v>551</v>
      </c>
      <c r="B4" s="48" t="s">
        <v>552</v>
      </c>
      <c r="C4" s="15"/>
    </row>
    <row r="5" spans="1:17" x14ac:dyDescent="0.25">
      <c r="A5" s="48" t="s">
        <v>553</v>
      </c>
      <c r="B5" s="48" t="s">
        <v>44</v>
      </c>
      <c r="C5" s="15"/>
    </row>
    <row r="6" spans="1:17" x14ac:dyDescent="0.25">
      <c r="A6" s="48" t="s">
        <v>554</v>
      </c>
      <c r="B6" s="48" t="s">
        <v>45</v>
      </c>
      <c r="C6" s="15"/>
    </row>
    <row r="7" spans="1:17" x14ac:dyDescent="0.25">
      <c r="A7" s="15" t="s">
        <v>313</v>
      </c>
      <c r="B7" s="15" t="s">
        <v>314</v>
      </c>
      <c r="C7" s="15"/>
    </row>
    <row r="9" spans="1:17" x14ac:dyDescent="0.25">
      <c r="B9" s="151" t="s">
        <v>40</v>
      </c>
      <c r="C9" s="151" t="s">
        <v>39</v>
      </c>
      <c r="D9" s="152" t="s">
        <v>555</v>
      </c>
      <c r="E9" s="152" t="s">
        <v>556</v>
      </c>
    </row>
    <row r="10" spans="1:17" ht="15.75" x14ac:dyDescent="0.25">
      <c r="A10" s="149" t="s">
        <v>412</v>
      </c>
      <c r="B10" s="153" t="s">
        <v>310</v>
      </c>
      <c r="C10" s="153">
        <v>18</v>
      </c>
      <c r="D10" s="156">
        <v>11</v>
      </c>
      <c r="E10" s="157">
        <v>9208.363636363636</v>
      </c>
    </row>
    <row r="11" spans="1:17" ht="15.75" x14ac:dyDescent="0.25">
      <c r="A11" s="147" t="s">
        <v>413</v>
      </c>
      <c r="B11" s="153" t="s">
        <v>267</v>
      </c>
      <c r="C11" s="153">
        <v>22</v>
      </c>
      <c r="D11" s="158">
        <v>26</v>
      </c>
      <c r="E11" s="154">
        <v>5773.3846153846152</v>
      </c>
    </row>
    <row r="12" spans="1:17" ht="15.75" x14ac:dyDescent="0.25">
      <c r="A12" s="147" t="s">
        <v>414</v>
      </c>
      <c r="B12" s="153" t="s">
        <v>262</v>
      </c>
      <c r="C12" s="153">
        <v>27</v>
      </c>
      <c r="D12" s="158">
        <v>36</v>
      </c>
      <c r="E12" s="154">
        <v>10611.666666666666</v>
      </c>
    </row>
    <row r="13" spans="1:17" ht="15.75" x14ac:dyDescent="0.25">
      <c r="A13" s="147" t="s">
        <v>415</v>
      </c>
      <c r="B13" s="153" t="s">
        <v>263</v>
      </c>
      <c r="C13" s="153">
        <v>32</v>
      </c>
      <c r="D13" s="158">
        <v>71</v>
      </c>
      <c r="E13" s="154">
        <v>15281.915492957747</v>
      </c>
    </row>
    <row r="14" spans="1:17" ht="15.75" x14ac:dyDescent="0.25">
      <c r="A14" s="147" t="s">
        <v>416</v>
      </c>
      <c r="B14" s="153" t="s">
        <v>264</v>
      </c>
      <c r="C14" s="153">
        <v>37</v>
      </c>
      <c r="D14" s="158">
        <v>234</v>
      </c>
      <c r="E14" s="154">
        <v>18129.897435897437</v>
      </c>
    </row>
    <row r="15" spans="1:17" ht="15.75" x14ac:dyDescent="0.25">
      <c r="A15" s="147" t="s">
        <v>417</v>
      </c>
      <c r="B15" s="153" t="s">
        <v>265</v>
      </c>
      <c r="C15" s="153">
        <v>42</v>
      </c>
      <c r="D15" s="158">
        <v>609</v>
      </c>
      <c r="E15" s="154">
        <v>22356.94581280788</v>
      </c>
    </row>
    <row r="16" spans="1:17" ht="15.75" customHeight="1" x14ac:dyDescent="0.25">
      <c r="A16" s="147" t="s">
        <v>418</v>
      </c>
      <c r="B16" s="155" t="s">
        <v>266</v>
      </c>
      <c r="C16" s="155">
        <v>45</v>
      </c>
      <c r="D16" s="158">
        <v>1650</v>
      </c>
      <c r="E16" s="154">
        <v>29407.68</v>
      </c>
      <c r="F16" s="33"/>
      <c r="N16" s="149" t="s">
        <v>412</v>
      </c>
      <c r="O16" s="150">
        <v>11</v>
      </c>
      <c r="P16" s="150">
        <v>9208.363636363636</v>
      </c>
      <c r="Q16" s="150"/>
    </row>
    <row r="17" spans="1:17" ht="15.75" x14ac:dyDescent="0.25">
      <c r="A17" s="147" t="s">
        <v>419</v>
      </c>
      <c r="B17" s="155" t="s">
        <v>46</v>
      </c>
      <c r="C17" s="155">
        <v>52</v>
      </c>
      <c r="D17" s="158">
        <v>6761</v>
      </c>
      <c r="E17" s="154">
        <v>35085.586155894096</v>
      </c>
      <c r="N17" s="147" t="s">
        <v>413</v>
      </c>
      <c r="O17" s="148">
        <v>26</v>
      </c>
      <c r="P17" s="148">
        <v>5773.3846153846152</v>
      </c>
      <c r="Q17" s="148"/>
    </row>
    <row r="18" spans="1:17" ht="15.75" x14ac:dyDescent="0.25">
      <c r="A18" s="147" t="s">
        <v>420</v>
      </c>
      <c r="B18" s="155" t="s">
        <v>47</v>
      </c>
      <c r="C18" s="155">
        <v>57</v>
      </c>
      <c r="D18" s="158">
        <v>17914</v>
      </c>
      <c r="E18" s="154">
        <v>36875.939711957129</v>
      </c>
      <c r="N18" s="147" t="s">
        <v>414</v>
      </c>
      <c r="O18" s="148">
        <v>36</v>
      </c>
      <c r="P18" s="148">
        <v>10611.666666666666</v>
      </c>
      <c r="Q18" s="148"/>
    </row>
    <row r="19" spans="1:17" ht="15.75" x14ac:dyDescent="0.25">
      <c r="A19" s="147" t="s">
        <v>421</v>
      </c>
      <c r="B19" s="155" t="s">
        <v>48</v>
      </c>
      <c r="C19" s="155">
        <v>62</v>
      </c>
      <c r="D19" s="158">
        <v>34072</v>
      </c>
      <c r="E19" s="154">
        <v>31767.141582531112</v>
      </c>
      <c r="N19" s="147" t="s">
        <v>415</v>
      </c>
      <c r="O19" s="148">
        <v>71</v>
      </c>
      <c r="P19" s="148">
        <v>15281.915492957747</v>
      </c>
      <c r="Q19" s="148"/>
    </row>
    <row r="20" spans="1:17" ht="15.75" x14ac:dyDescent="0.25">
      <c r="A20" s="147" t="s">
        <v>422</v>
      </c>
      <c r="B20" s="155" t="s">
        <v>49</v>
      </c>
      <c r="C20" s="155">
        <v>67</v>
      </c>
      <c r="D20" s="158">
        <v>42246</v>
      </c>
      <c r="E20" s="154">
        <v>28345.717653742366</v>
      </c>
      <c r="N20" s="147" t="s">
        <v>416</v>
      </c>
      <c r="O20" s="148">
        <v>234</v>
      </c>
      <c r="P20" s="148">
        <v>18129.897435897437</v>
      </c>
      <c r="Q20" s="148"/>
    </row>
    <row r="21" spans="1:17" ht="15.75" x14ac:dyDescent="0.25">
      <c r="A21" s="147" t="s">
        <v>423</v>
      </c>
      <c r="B21" s="155" t="s">
        <v>50</v>
      </c>
      <c r="C21" s="155">
        <v>72</v>
      </c>
      <c r="D21" s="158">
        <v>29815</v>
      </c>
      <c r="E21" s="154">
        <v>24152.552741908436</v>
      </c>
      <c r="N21" s="147" t="s">
        <v>417</v>
      </c>
      <c r="O21" s="148">
        <v>609</v>
      </c>
      <c r="P21" s="148">
        <v>22356.94581280788</v>
      </c>
      <c r="Q21" s="148"/>
    </row>
    <row r="22" spans="1:17" ht="15.75" x14ac:dyDescent="0.25">
      <c r="A22" s="147" t="s">
        <v>424</v>
      </c>
      <c r="B22" s="155" t="s">
        <v>51</v>
      </c>
      <c r="C22" s="155">
        <v>77</v>
      </c>
      <c r="D22" s="158">
        <v>22553</v>
      </c>
      <c r="E22" s="154">
        <v>21290.815235223694</v>
      </c>
      <c r="N22" s="147" t="s">
        <v>418</v>
      </c>
      <c r="O22" s="148">
        <v>1650</v>
      </c>
      <c r="P22" s="148">
        <v>29407.68</v>
      </c>
      <c r="Q22" s="148"/>
    </row>
    <row r="23" spans="1:17" ht="15.75" x14ac:dyDescent="0.25">
      <c r="A23" s="147" t="s">
        <v>425</v>
      </c>
      <c r="B23" s="155" t="s">
        <v>431</v>
      </c>
      <c r="C23" s="155">
        <v>82</v>
      </c>
      <c r="D23" s="158">
        <v>16533</v>
      </c>
      <c r="E23" s="154">
        <v>19116.873888586462</v>
      </c>
      <c r="N23" s="147" t="s">
        <v>419</v>
      </c>
      <c r="O23" s="148">
        <v>6761</v>
      </c>
      <c r="P23" s="148">
        <v>35085.586155894096</v>
      </c>
      <c r="Q23" s="148"/>
    </row>
    <row r="24" spans="1:17" ht="15.75" x14ac:dyDescent="0.25">
      <c r="A24" s="147" t="s">
        <v>426</v>
      </c>
      <c r="B24" s="155" t="s">
        <v>432</v>
      </c>
      <c r="C24" s="153">
        <v>87</v>
      </c>
      <c r="D24" s="158">
        <v>11774</v>
      </c>
      <c r="E24" s="154">
        <v>16817.810429760488</v>
      </c>
      <c r="N24" s="147" t="s">
        <v>420</v>
      </c>
      <c r="O24" s="148">
        <v>17914</v>
      </c>
      <c r="P24" s="148">
        <v>36875.939711957129</v>
      </c>
      <c r="Q24" s="148"/>
    </row>
    <row r="25" spans="1:17" ht="15.75" x14ac:dyDescent="0.25">
      <c r="A25" s="147" t="s">
        <v>427</v>
      </c>
      <c r="B25" s="155" t="s">
        <v>433</v>
      </c>
      <c r="C25" s="153">
        <v>92</v>
      </c>
      <c r="D25" s="158">
        <v>5492</v>
      </c>
      <c r="E25" s="154">
        <v>14619.860888565187</v>
      </c>
      <c r="N25" s="147" t="s">
        <v>421</v>
      </c>
      <c r="O25" s="148">
        <v>34072</v>
      </c>
      <c r="P25" s="148">
        <v>31767.141582531112</v>
      </c>
      <c r="Q25" s="148"/>
    </row>
    <row r="26" spans="1:17" ht="15.75" x14ac:dyDescent="0.25">
      <c r="A26" s="147" t="s">
        <v>428</v>
      </c>
      <c r="B26" s="285" t="s">
        <v>539</v>
      </c>
      <c r="C26" s="153">
        <v>97</v>
      </c>
      <c r="D26" s="158">
        <v>1585</v>
      </c>
      <c r="E26" s="154">
        <v>12450.586750788643</v>
      </c>
      <c r="N26" s="147" t="s">
        <v>422</v>
      </c>
      <c r="O26" s="148">
        <v>42246</v>
      </c>
      <c r="P26" s="148">
        <v>28345.717653742366</v>
      </c>
      <c r="Q26" s="148"/>
    </row>
    <row r="27" spans="1:17" ht="15.75" x14ac:dyDescent="0.25">
      <c r="N27" s="147" t="s">
        <v>423</v>
      </c>
      <c r="O27" s="148">
        <v>29815</v>
      </c>
      <c r="P27" s="148">
        <v>24152.552741908436</v>
      </c>
      <c r="Q27" s="148"/>
    </row>
    <row r="28" spans="1:17" ht="15.75" x14ac:dyDescent="0.25">
      <c r="N28" s="147" t="s">
        <v>424</v>
      </c>
      <c r="O28" s="148">
        <v>22553</v>
      </c>
      <c r="P28" s="148">
        <v>21290.815235223694</v>
      </c>
      <c r="Q28" s="148"/>
    </row>
    <row r="29" spans="1:17" ht="15.75" x14ac:dyDescent="0.25">
      <c r="N29" s="147" t="s">
        <v>425</v>
      </c>
      <c r="O29" s="148">
        <v>16533</v>
      </c>
      <c r="P29" s="148">
        <v>19116.873888586462</v>
      </c>
      <c r="Q29" s="148"/>
    </row>
    <row r="30" spans="1:17" ht="15.75" x14ac:dyDescent="0.25">
      <c r="N30" s="147" t="s">
        <v>426</v>
      </c>
      <c r="O30" s="148">
        <v>11774</v>
      </c>
      <c r="P30" s="148">
        <v>16817.810429760488</v>
      </c>
      <c r="Q30" s="148"/>
    </row>
    <row r="31" spans="1:17" ht="15.75" x14ac:dyDescent="0.25">
      <c r="N31" s="147" t="s">
        <v>427</v>
      </c>
      <c r="O31" s="148">
        <v>5492</v>
      </c>
      <c r="P31" s="148">
        <v>14619.860888565187</v>
      </c>
      <c r="Q31" s="148"/>
    </row>
    <row r="32" spans="1:17" ht="15.75" customHeight="1" x14ac:dyDescent="0.25">
      <c r="H32"/>
      <c r="I32"/>
      <c r="J32"/>
      <c r="K32"/>
      <c r="L32"/>
      <c r="N32" s="147" t="s">
        <v>428</v>
      </c>
      <c r="O32" s="148">
        <v>1585</v>
      </c>
      <c r="P32" s="148">
        <v>12450.586750788643</v>
      </c>
      <c r="Q32" s="148"/>
    </row>
    <row r="33" spans="8:17" x14ac:dyDescent="0.25">
      <c r="H33"/>
      <c r="I33"/>
      <c r="J33"/>
      <c r="K33" s="29"/>
      <c r="L33" s="29"/>
      <c r="N33" s="21"/>
      <c r="P33" s="29"/>
      <c r="Q33" s="34"/>
    </row>
    <row r="34" spans="8:17" x14ac:dyDescent="0.25">
      <c r="H34"/>
      <c r="I34"/>
      <c r="J34"/>
      <c r="K34" s="29"/>
      <c r="L34" s="29"/>
      <c r="P34" s="29"/>
      <c r="Q34" s="34"/>
    </row>
    <row r="35" spans="8:17" x14ac:dyDescent="0.25">
      <c r="H35"/>
      <c r="I35"/>
      <c r="J35"/>
      <c r="K35" s="29"/>
      <c r="L35" s="29"/>
      <c r="P35" s="29"/>
      <c r="Q35" s="34"/>
    </row>
    <row r="36" spans="8:17" x14ac:dyDescent="0.25">
      <c r="H36"/>
      <c r="I36"/>
      <c r="J36"/>
      <c r="K36" s="29"/>
      <c r="L36" s="29"/>
      <c r="P36" s="29"/>
      <c r="Q36" s="34"/>
    </row>
    <row r="37" spans="8:17" x14ac:dyDescent="0.25">
      <c r="H37"/>
      <c r="I37"/>
      <c r="J37"/>
      <c r="K37" s="29"/>
      <c r="L37" s="29"/>
      <c r="P37" s="29"/>
      <c r="Q37" s="34"/>
    </row>
    <row r="38" spans="8:17" x14ac:dyDescent="0.25">
      <c r="H38"/>
      <c r="I38"/>
      <c r="J38"/>
      <c r="K38" s="29"/>
      <c r="L38" s="29"/>
      <c r="P38" s="29"/>
      <c r="Q38" s="34"/>
    </row>
    <row r="39" spans="8:17" x14ac:dyDescent="0.25">
      <c r="H39"/>
      <c r="I39"/>
      <c r="J39"/>
      <c r="K39" s="29"/>
      <c r="L39" s="29"/>
      <c r="P39" s="29"/>
      <c r="Q39" s="34"/>
    </row>
    <row r="40" spans="8:17" x14ac:dyDescent="0.25">
      <c r="H40"/>
      <c r="I40"/>
      <c r="J40"/>
      <c r="K40" s="29"/>
      <c r="L40" s="29"/>
      <c r="N40" s="21"/>
      <c r="P40" s="29"/>
      <c r="Q40" s="34"/>
    </row>
    <row r="41" spans="8:17" x14ac:dyDescent="0.25">
      <c r="H41"/>
      <c r="I41"/>
      <c r="J41"/>
      <c r="K41" s="29"/>
      <c r="L41" s="29"/>
    </row>
    <row r="42" spans="8:17" x14ac:dyDescent="0.25">
      <c r="H42"/>
      <c r="I42"/>
      <c r="J42"/>
      <c r="K42" s="30"/>
      <c r="L42" s="30"/>
    </row>
  </sheetData>
  <hyperlinks>
    <hyperlink ref="A1" location="TOC!A1" display="TOC" xr:uid="{00000000-0004-0000-1000-000000000000}"/>
  </hyperlinks>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25"/>
  <sheetViews>
    <sheetView workbookViewId="0">
      <selection activeCell="P6" activeCellId="1" sqref="N6:N22 P6:P22"/>
    </sheetView>
  </sheetViews>
  <sheetFormatPr defaultRowHeight="15" x14ac:dyDescent="0.25"/>
  <cols>
    <col min="4" max="4" width="10.5703125" bestFit="1" customWidth="1"/>
    <col min="5" max="5" width="13.28515625" bestFit="1" customWidth="1"/>
    <col min="6" max="6" width="8.5703125" customWidth="1"/>
    <col min="7" max="7" width="4" customWidth="1"/>
    <col min="10" max="10" width="17.7109375" customWidth="1"/>
    <col min="11" max="11" width="10.85546875" customWidth="1"/>
    <col min="14" max="14" width="14.28515625" customWidth="1"/>
    <col min="15" max="15" width="20.85546875" customWidth="1"/>
  </cols>
  <sheetData>
    <row r="1" spans="1:16" x14ac:dyDescent="0.25">
      <c r="A1" s="1" t="s">
        <v>0</v>
      </c>
    </row>
    <row r="3" spans="1:16" ht="20.25" x14ac:dyDescent="0.25">
      <c r="B3" s="66" t="s">
        <v>405</v>
      </c>
      <c r="C3" s="66"/>
      <c r="D3" s="66"/>
      <c r="E3" s="66"/>
      <c r="F3" s="66"/>
      <c r="G3" s="66"/>
      <c r="H3" s="66"/>
      <c r="I3" s="66"/>
      <c r="J3" s="66"/>
      <c r="K3" s="66"/>
      <c r="L3" s="66"/>
      <c r="M3" s="66"/>
      <c r="N3" s="66"/>
      <c r="O3" s="66"/>
    </row>
    <row r="4" spans="1:16" ht="15.75" customHeight="1" x14ac:dyDescent="0.25">
      <c r="B4" s="159" t="s">
        <v>406</v>
      </c>
      <c r="C4" s="160"/>
      <c r="D4" s="160"/>
      <c r="E4" s="160"/>
      <c r="F4" s="160"/>
      <c r="G4" s="161"/>
      <c r="H4" s="297" t="s">
        <v>407</v>
      </c>
      <c r="I4" s="298"/>
      <c r="J4" s="299"/>
      <c r="K4" s="300" t="s">
        <v>408</v>
      </c>
      <c r="L4" s="301"/>
      <c r="M4" s="302"/>
      <c r="N4" s="300" t="s">
        <v>409</v>
      </c>
      <c r="O4" s="302"/>
    </row>
    <row r="5" spans="1:16" ht="78.75" customHeight="1" x14ac:dyDescent="0.25">
      <c r="B5" s="162"/>
      <c r="C5" s="163"/>
      <c r="D5" s="163"/>
      <c r="E5" s="163"/>
      <c r="F5" s="163"/>
      <c r="G5" s="164"/>
      <c r="H5" s="303" t="s">
        <v>410</v>
      </c>
      <c r="I5" s="304"/>
      <c r="J5" s="131" t="s">
        <v>411</v>
      </c>
      <c r="K5" s="132" t="s">
        <v>410</v>
      </c>
      <c r="L5" s="305" t="s">
        <v>411</v>
      </c>
      <c r="M5" s="306"/>
      <c r="N5" s="133" t="s">
        <v>410</v>
      </c>
      <c r="O5" s="131" t="s">
        <v>411</v>
      </c>
    </row>
    <row r="6" spans="1:16" ht="15.75" x14ac:dyDescent="0.25">
      <c r="B6" s="307" t="s">
        <v>412</v>
      </c>
      <c r="C6" s="308"/>
      <c r="D6" s="308"/>
      <c r="E6" s="308"/>
      <c r="F6" s="308"/>
      <c r="G6" s="309"/>
      <c r="H6" s="310">
        <v>11</v>
      </c>
      <c r="I6" s="311"/>
      <c r="J6" s="134">
        <v>8441</v>
      </c>
      <c r="K6" s="54"/>
      <c r="L6" s="312"/>
      <c r="M6" s="313"/>
      <c r="N6" s="135">
        <v>11</v>
      </c>
      <c r="O6" s="134">
        <v>8441</v>
      </c>
      <c r="P6">
        <f>O6*12/N6</f>
        <v>9208.363636363636</v>
      </c>
    </row>
    <row r="7" spans="1:16" ht="15.75" x14ac:dyDescent="0.25">
      <c r="B7" s="314" t="s">
        <v>413</v>
      </c>
      <c r="C7" s="315"/>
      <c r="D7" s="315"/>
      <c r="E7" s="315"/>
      <c r="F7" s="315"/>
      <c r="G7" s="316"/>
      <c r="H7" s="317">
        <v>26</v>
      </c>
      <c r="I7" s="318"/>
      <c r="J7" s="136">
        <v>12509</v>
      </c>
      <c r="K7" s="57"/>
      <c r="L7" s="319"/>
      <c r="M7" s="320"/>
      <c r="N7" s="137">
        <v>26</v>
      </c>
      <c r="O7" s="136">
        <v>12509</v>
      </c>
      <c r="P7">
        <f t="shared" ref="P7:P22" si="0">O7*12/N7</f>
        <v>5773.3846153846152</v>
      </c>
    </row>
    <row r="8" spans="1:16" ht="15.75" x14ac:dyDescent="0.25">
      <c r="B8" s="314" t="s">
        <v>414</v>
      </c>
      <c r="C8" s="315"/>
      <c r="D8" s="315"/>
      <c r="E8" s="315"/>
      <c r="F8" s="315"/>
      <c r="G8" s="316"/>
      <c r="H8" s="317">
        <v>34</v>
      </c>
      <c r="I8" s="318"/>
      <c r="J8" s="136">
        <v>28617</v>
      </c>
      <c r="K8" s="138">
        <v>2</v>
      </c>
      <c r="L8" s="321">
        <v>3218</v>
      </c>
      <c r="M8" s="322"/>
      <c r="N8" s="137">
        <v>36</v>
      </c>
      <c r="O8" s="136">
        <v>31835</v>
      </c>
      <c r="P8">
        <f t="shared" si="0"/>
        <v>10611.666666666666</v>
      </c>
    </row>
    <row r="9" spans="1:16" ht="15.75" x14ac:dyDescent="0.25">
      <c r="B9" s="314" t="s">
        <v>415</v>
      </c>
      <c r="C9" s="315"/>
      <c r="D9" s="315"/>
      <c r="E9" s="315"/>
      <c r="F9" s="315"/>
      <c r="G9" s="316"/>
      <c r="H9" s="317">
        <v>30</v>
      </c>
      <c r="I9" s="318"/>
      <c r="J9" s="136">
        <v>26815</v>
      </c>
      <c r="K9" s="138">
        <v>41</v>
      </c>
      <c r="L9" s="323">
        <v>63603</v>
      </c>
      <c r="M9" s="324"/>
      <c r="N9" s="137">
        <v>71</v>
      </c>
      <c r="O9" s="136">
        <v>90418</v>
      </c>
      <c r="P9">
        <f t="shared" si="0"/>
        <v>15281.915492957747</v>
      </c>
    </row>
    <row r="10" spans="1:16" ht="15.75" x14ac:dyDescent="0.25">
      <c r="B10" s="314" t="s">
        <v>416</v>
      </c>
      <c r="C10" s="315"/>
      <c r="D10" s="315"/>
      <c r="E10" s="315"/>
      <c r="F10" s="315"/>
      <c r="G10" s="316"/>
      <c r="H10" s="317">
        <v>46</v>
      </c>
      <c r="I10" s="318"/>
      <c r="J10" s="136">
        <v>29878</v>
      </c>
      <c r="K10" s="138">
        <v>188</v>
      </c>
      <c r="L10" s="325">
        <v>323655</v>
      </c>
      <c r="M10" s="326"/>
      <c r="N10" s="137">
        <v>234</v>
      </c>
      <c r="O10" s="136">
        <v>353533</v>
      </c>
      <c r="P10">
        <f t="shared" si="0"/>
        <v>18129.897435897437</v>
      </c>
    </row>
    <row r="11" spans="1:16" ht="15.75" x14ac:dyDescent="0.25">
      <c r="B11" s="314" t="s">
        <v>417</v>
      </c>
      <c r="C11" s="315"/>
      <c r="D11" s="315"/>
      <c r="E11" s="315"/>
      <c r="F11" s="315"/>
      <c r="G11" s="316"/>
      <c r="H11" s="317">
        <v>51</v>
      </c>
      <c r="I11" s="318"/>
      <c r="J11" s="136">
        <v>36631</v>
      </c>
      <c r="K11" s="138">
        <v>558</v>
      </c>
      <c r="L11" s="327">
        <v>1097984</v>
      </c>
      <c r="M11" s="328"/>
      <c r="N11" s="137">
        <v>609</v>
      </c>
      <c r="O11" s="139">
        <v>1134615</v>
      </c>
      <c r="P11">
        <f t="shared" si="0"/>
        <v>22356.94581280788</v>
      </c>
    </row>
    <row r="12" spans="1:16" ht="15.75" x14ac:dyDescent="0.25">
      <c r="B12" s="314" t="s">
        <v>418</v>
      </c>
      <c r="C12" s="315"/>
      <c r="D12" s="315"/>
      <c r="E12" s="315"/>
      <c r="F12" s="315"/>
      <c r="G12" s="316"/>
      <c r="H12" s="329">
        <v>278</v>
      </c>
      <c r="I12" s="330"/>
      <c r="J12" s="136">
        <v>640698</v>
      </c>
      <c r="K12" s="136">
        <v>1372</v>
      </c>
      <c r="L12" s="327">
        <v>3402858</v>
      </c>
      <c r="M12" s="328"/>
      <c r="N12" s="140">
        <v>1650</v>
      </c>
      <c r="O12" s="139">
        <v>4043556</v>
      </c>
      <c r="P12">
        <f t="shared" si="0"/>
        <v>29407.68</v>
      </c>
    </row>
    <row r="13" spans="1:16" ht="15.75" x14ac:dyDescent="0.25">
      <c r="B13" s="314" t="s">
        <v>419</v>
      </c>
      <c r="C13" s="315"/>
      <c r="D13" s="315"/>
      <c r="E13" s="315"/>
      <c r="F13" s="315"/>
      <c r="G13" s="316"/>
      <c r="H13" s="331">
        <v>3754</v>
      </c>
      <c r="I13" s="332"/>
      <c r="J13" s="139">
        <v>11679487</v>
      </c>
      <c r="K13" s="136">
        <v>3007</v>
      </c>
      <c r="L13" s="327">
        <v>8088317</v>
      </c>
      <c r="M13" s="328"/>
      <c r="N13" s="140">
        <v>6761</v>
      </c>
      <c r="O13" s="141">
        <v>19767804</v>
      </c>
      <c r="P13">
        <f t="shared" si="0"/>
        <v>35085.586155894096</v>
      </c>
    </row>
    <row r="14" spans="1:16" ht="15.75" x14ac:dyDescent="0.25">
      <c r="B14" s="314" t="s">
        <v>420</v>
      </c>
      <c r="C14" s="315"/>
      <c r="D14" s="315"/>
      <c r="E14" s="315"/>
      <c r="F14" s="315"/>
      <c r="G14" s="316"/>
      <c r="H14" s="333">
        <v>13169</v>
      </c>
      <c r="I14" s="334"/>
      <c r="J14" s="139">
        <v>42674251</v>
      </c>
      <c r="K14" s="136">
        <v>4745</v>
      </c>
      <c r="L14" s="331">
        <v>12375381</v>
      </c>
      <c r="M14" s="332"/>
      <c r="N14" s="140">
        <v>17914</v>
      </c>
      <c r="O14" s="141">
        <v>55049632</v>
      </c>
      <c r="P14">
        <f t="shared" si="0"/>
        <v>36875.939711957129</v>
      </c>
    </row>
    <row r="15" spans="1:16" ht="15.75" x14ac:dyDescent="0.25">
      <c r="B15" s="314" t="s">
        <v>421</v>
      </c>
      <c r="C15" s="315"/>
      <c r="D15" s="315"/>
      <c r="E15" s="315"/>
      <c r="F15" s="315"/>
      <c r="G15" s="316"/>
      <c r="H15" s="333">
        <v>28668</v>
      </c>
      <c r="I15" s="334"/>
      <c r="J15" s="139">
        <v>76985609</v>
      </c>
      <c r="K15" s="136">
        <v>5404</v>
      </c>
      <c r="L15" s="331">
        <v>13211895</v>
      </c>
      <c r="M15" s="332"/>
      <c r="N15" s="140">
        <v>34072</v>
      </c>
      <c r="O15" s="141">
        <v>90197504</v>
      </c>
      <c r="P15">
        <f t="shared" si="0"/>
        <v>31767.141582531112</v>
      </c>
    </row>
    <row r="16" spans="1:16" ht="15.75" x14ac:dyDescent="0.25">
      <c r="B16" s="314" t="s">
        <v>422</v>
      </c>
      <c r="C16" s="315"/>
      <c r="D16" s="315"/>
      <c r="E16" s="315"/>
      <c r="F16" s="315"/>
      <c r="G16" s="316"/>
      <c r="H16" s="333">
        <v>38870</v>
      </c>
      <c r="I16" s="334"/>
      <c r="J16" s="139">
        <v>91636748</v>
      </c>
      <c r="K16" s="136">
        <v>3376</v>
      </c>
      <c r="L16" s="327">
        <v>8154351</v>
      </c>
      <c r="M16" s="328"/>
      <c r="N16" s="140">
        <v>42246</v>
      </c>
      <c r="O16" s="141">
        <v>99791099</v>
      </c>
      <c r="P16">
        <f t="shared" si="0"/>
        <v>28345.717653742366</v>
      </c>
    </row>
    <row r="17" spans="2:16" ht="15.75" x14ac:dyDescent="0.25">
      <c r="B17" s="314" t="s">
        <v>423</v>
      </c>
      <c r="C17" s="315"/>
      <c r="D17" s="315"/>
      <c r="E17" s="315"/>
      <c r="F17" s="315"/>
      <c r="G17" s="316"/>
      <c r="H17" s="333">
        <v>27999</v>
      </c>
      <c r="I17" s="334"/>
      <c r="J17" s="139">
        <v>56282028</v>
      </c>
      <c r="K17" s="136">
        <v>1816</v>
      </c>
      <c r="L17" s="327">
        <v>3727002</v>
      </c>
      <c r="M17" s="328"/>
      <c r="N17" s="140">
        <v>29815</v>
      </c>
      <c r="O17" s="141">
        <v>60009030</v>
      </c>
      <c r="P17">
        <f t="shared" si="0"/>
        <v>24152.552741908436</v>
      </c>
    </row>
    <row r="18" spans="2:16" ht="15.75" x14ac:dyDescent="0.25">
      <c r="B18" s="314" t="s">
        <v>424</v>
      </c>
      <c r="C18" s="315"/>
      <c r="D18" s="315"/>
      <c r="E18" s="315"/>
      <c r="F18" s="315"/>
      <c r="G18" s="316"/>
      <c r="H18" s="333">
        <v>21618</v>
      </c>
      <c r="I18" s="334"/>
      <c r="J18" s="139">
        <v>38346073</v>
      </c>
      <c r="K18" s="138">
        <v>935</v>
      </c>
      <c r="L18" s="327">
        <v>1668240</v>
      </c>
      <c r="M18" s="328"/>
      <c r="N18" s="140">
        <v>22553</v>
      </c>
      <c r="O18" s="141">
        <v>40014313</v>
      </c>
      <c r="P18">
        <f t="shared" si="0"/>
        <v>21290.815235223694</v>
      </c>
    </row>
    <row r="19" spans="2:16" ht="15.75" x14ac:dyDescent="0.25">
      <c r="B19" s="314" t="s">
        <v>425</v>
      </c>
      <c r="C19" s="315"/>
      <c r="D19" s="315"/>
      <c r="E19" s="315"/>
      <c r="F19" s="315"/>
      <c r="G19" s="316"/>
      <c r="H19" s="333">
        <v>16091</v>
      </c>
      <c r="I19" s="334"/>
      <c r="J19" s="139">
        <v>25703742</v>
      </c>
      <c r="K19" s="138">
        <v>442</v>
      </c>
      <c r="L19" s="325">
        <v>634531</v>
      </c>
      <c r="M19" s="326"/>
      <c r="N19" s="140">
        <v>16533</v>
      </c>
      <c r="O19" s="141">
        <v>26338273</v>
      </c>
      <c r="P19">
        <f t="shared" si="0"/>
        <v>19116.873888586462</v>
      </c>
    </row>
    <row r="20" spans="2:16" ht="15.75" x14ac:dyDescent="0.25">
      <c r="B20" s="314" t="s">
        <v>426</v>
      </c>
      <c r="C20" s="315"/>
      <c r="D20" s="315"/>
      <c r="E20" s="315"/>
      <c r="F20" s="315"/>
      <c r="G20" s="316"/>
      <c r="H20" s="333">
        <v>11531</v>
      </c>
      <c r="I20" s="334"/>
      <c r="J20" s="139">
        <v>16190524</v>
      </c>
      <c r="K20" s="138">
        <v>243</v>
      </c>
      <c r="L20" s="325">
        <v>310551</v>
      </c>
      <c r="M20" s="326"/>
      <c r="N20" s="140">
        <v>11774</v>
      </c>
      <c r="O20" s="141">
        <v>16501075</v>
      </c>
      <c r="P20">
        <f t="shared" si="0"/>
        <v>16817.810429760488</v>
      </c>
    </row>
    <row r="21" spans="2:16" ht="15.75" x14ac:dyDescent="0.25">
      <c r="B21" s="314" t="s">
        <v>427</v>
      </c>
      <c r="C21" s="315"/>
      <c r="D21" s="315"/>
      <c r="E21" s="315"/>
      <c r="F21" s="315"/>
      <c r="G21" s="316"/>
      <c r="H21" s="331">
        <v>5411</v>
      </c>
      <c r="I21" s="332"/>
      <c r="J21" s="136">
        <v>6605800</v>
      </c>
      <c r="K21" s="138">
        <v>81</v>
      </c>
      <c r="L21" s="323">
        <v>85223</v>
      </c>
      <c r="M21" s="324"/>
      <c r="N21" s="140">
        <v>5492</v>
      </c>
      <c r="O21" s="139">
        <v>6691023</v>
      </c>
      <c r="P21">
        <f t="shared" si="0"/>
        <v>14619.860888565187</v>
      </c>
    </row>
    <row r="22" spans="2:16" ht="15.75" x14ac:dyDescent="0.25">
      <c r="B22" s="314" t="s">
        <v>428</v>
      </c>
      <c r="C22" s="315"/>
      <c r="D22" s="315"/>
      <c r="E22" s="315"/>
      <c r="F22" s="315"/>
      <c r="G22" s="316"/>
      <c r="H22" s="331">
        <v>1562</v>
      </c>
      <c r="I22" s="332"/>
      <c r="J22" s="136">
        <v>1623474</v>
      </c>
      <c r="K22" s="138">
        <v>23</v>
      </c>
      <c r="L22" s="323">
        <v>21041</v>
      </c>
      <c r="M22" s="324"/>
      <c r="N22" s="140">
        <v>1585</v>
      </c>
      <c r="O22" s="139">
        <v>1644515</v>
      </c>
      <c r="P22">
        <f t="shared" si="0"/>
        <v>12450.586750788643</v>
      </c>
    </row>
    <row r="23" spans="2:16" ht="15.75" x14ac:dyDescent="0.25">
      <c r="B23" s="314" t="s">
        <v>429</v>
      </c>
      <c r="C23" s="315"/>
      <c r="D23" s="315"/>
      <c r="E23" s="315"/>
      <c r="F23" s="315"/>
      <c r="G23" s="316"/>
      <c r="H23" s="319"/>
      <c r="I23" s="320"/>
      <c r="J23" s="57"/>
      <c r="K23" s="57"/>
      <c r="L23" s="319"/>
      <c r="M23" s="320"/>
      <c r="N23" s="57"/>
      <c r="O23" s="57"/>
    </row>
    <row r="24" spans="2:16" ht="15.75" x14ac:dyDescent="0.25">
      <c r="B24" s="335" t="s">
        <v>430</v>
      </c>
      <c r="C24" s="336"/>
      <c r="D24" s="336"/>
      <c r="E24" s="336"/>
      <c r="F24" s="336"/>
      <c r="G24" s="337"/>
      <c r="H24" s="338">
        <v>5327</v>
      </c>
      <c r="I24" s="339"/>
      <c r="J24" s="142">
        <v>4586352</v>
      </c>
      <c r="K24" s="69"/>
      <c r="L24" s="340"/>
      <c r="M24" s="341"/>
      <c r="N24" s="143">
        <v>5327</v>
      </c>
      <c r="O24" s="142">
        <v>4586352</v>
      </c>
    </row>
    <row r="25" spans="2:16" ht="15.75" x14ac:dyDescent="0.25">
      <c r="B25" s="300" t="s">
        <v>409</v>
      </c>
      <c r="C25" s="301"/>
      <c r="D25" s="301"/>
      <c r="E25" s="301"/>
      <c r="F25" s="301"/>
      <c r="G25" s="302"/>
      <c r="H25" s="342">
        <v>174476</v>
      </c>
      <c r="I25" s="343"/>
      <c r="J25" s="144">
        <v>373097677</v>
      </c>
      <c r="K25" s="145">
        <v>22233</v>
      </c>
      <c r="L25" s="344">
        <v>53167850</v>
      </c>
      <c r="M25" s="345"/>
      <c r="N25" s="146">
        <v>196709</v>
      </c>
      <c r="O25" s="144">
        <v>426265527</v>
      </c>
    </row>
  </sheetData>
  <mergeCells count="65">
    <mergeCell ref="B24:G24"/>
    <mergeCell ref="H24:I24"/>
    <mergeCell ref="L24:M24"/>
    <mergeCell ref="B25:G25"/>
    <mergeCell ref="H25:I25"/>
    <mergeCell ref="L25:M25"/>
    <mergeCell ref="B22:G22"/>
    <mergeCell ref="H22:I22"/>
    <mergeCell ref="L22:M22"/>
    <mergeCell ref="B23:G23"/>
    <mergeCell ref="H23:I23"/>
    <mergeCell ref="L23:M23"/>
    <mergeCell ref="B20:G20"/>
    <mergeCell ref="H20:I20"/>
    <mergeCell ref="L20:M20"/>
    <mergeCell ref="B21:G21"/>
    <mergeCell ref="H21:I21"/>
    <mergeCell ref="L21:M21"/>
    <mergeCell ref="B18:G18"/>
    <mergeCell ref="H18:I18"/>
    <mergeCell ref="L18:M18"/>
    <mergeCell ref="B19:G19"/>
    <mergeCell ref="H19:I19"/>
    <mergeCell ref="L19:M19"/>
    <mergeCell ref="B16:G16"/>
    <mergeCell ref="H16:I16"/>
    <mergeCell ref="L16:M16"/>
    <mergeCell ref="B17:G17"/>
    <mergeCell ref="H17:I17"/>
    <mergeCell ref="L17:M17"/>
    <mergeCell ref="B14:G14"/>
    <mergeCell ref="H14:I14"/>
    <mergeCell ref="L14:M14"/>
    <mergeCell ref="B15:G15"/>
    <mergeCell ref="H15:I15"/>
    <mergeCell ref="L15:M15"/>
    <mergeCell ref="B12:G12"/>
    <mergeCell ref="H12:I12"/>
    <mergeCell ref="L12:M12"/>
    <mergeCell ref="B13:G13"/>
    <mergeCell ref="H13:I13"/>
    <mergeCell ref="L13:M13"/>
    <mergeCell ref="B10:G10"/>
    <mergeCell ref="H10:I10"/>
    <mergeCell ref="L10:M10"/>
    <mergeCell ref="B11:G11"/>
    <mergeCell ref="H11:I11"/>
    <mergeCell ref="L11:M11"/>
    <mergeCell ref="B8:G8"/>
    <mergeCell ref="H8:I8"/>
    <mergeCell ref="L8:M8"/>
    <mergeCell ref="B9:G9"/>
    <mergeCell ref="H9:I9"/>
    <mergeCell ref="L9:M9"/>
    <mergeCell ref="B6:G6"/>
    <mergeCell ref="H6:I6"/>
    <mergeCell ref="L6:M6"/>
    <mergeCell ref="B7:G7"/>
    <mergeCell ref="H7:I7"/>
    <mergeCell ref="L7:M7"/>
    <mergeCell ref="H4:J4"/>
    <mergeCell ref="K4:M4"/>
    <mergeCell ref="N4:O4"/>
    <mergeCell ref="H5:I5"/>
    <mergeCell ref="L5:M5"/>
  </mergeCells>
  <hyperlinks>
    <hyperlink ref="A1" location="TOC!A1" display="TOC" xr:uid="{00000000-0004-0000-1100-000000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pane xSplit="3" ySplit="1" topLeftCell="D2" activePane="bottomRight" state="frozen"/>
      <selection pane="topRight" activeCell="E1" sqref="E1"/>
      <selection pane="bottomLeft" activeCell="A5" sqref="A5"/>
      <selection pane="bottomRight" activeCell="C42" sqref="C42"/>
    </sheetView>
  </sheetViews>
  <sheetFormatPr defaultRowHeight="15" x14ac:dyDescent="0.25"/>
  <cols>
    <col min="1" max="1" width="9.5703125" customWidth="1"/>
    <col min="2" max="2" width="22.28515625" customWidth="1"/>
    <col min="3" max="3" width="38.5703125" customWidth="1"/>
    <col min="4" max="4" width="19.28515625" customWidth="1"/>
  </cols>
  <sheetData>
    <row r="1" spans="1:2" x14ac:dyDescent="0.25">
      <c r="A1" s="1" t="s">
        <v>0</v>
      </c>
    </row>
    <row r="3" spans="1:2" s="28" customFormat="1" x14ac:dyDescent="0.25">
      <c r="A3" s="27" t="s">
        <v>97</v>
      </c>
    </row>
    <row r="4" spans="1:2" x14ac:dyDescent="0.25">
      <c r="B4" t="s">
        <v>98</v>
      </c>
    </row>
    <row r="5" spans="1:2" x14ac:dyDescent="0.25">
      <c r="B5" t="s">
        <v>99</v>
      </c>
    </row>
  </sheetData>
  <hyperlinks>
    <hyperlink ref="A1" location="TOC!A1" display="TOC" xr:uid="{00000000-0004-0000-0100-000000000000}"/>
  </hyperlinks>
  <pageMargins left="0.7" right="0.7" top="0.75" bottom="0.75" header="0.3" footer="0.3"/>
  <pageSetup orientation="portrait" horizontalDpi="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tint="0.59999389629810485"/>
  </sheetPr>
  <dimension ref="A1:N69"/>
  <sheetViews>
    <sheetView workbookViewId="0">
      <selection activeCell="G14" sqref="G14"/>
    </sheetView>
  </sheetViews>
  <sheetFormatPr defaultRowHeight="15" x14ac:dyDescent="0.25"/>
  <cols>
    <col min="1" max="1" width="11.42578125" style="13" customWidth="1"/>
    <col min="2" max="7" width="9.140625" style="13"/>
    <col min="8" max="8" width="9.140625" style="20"/>
    <col min="9" max="16384" width="9.140625" style="13"/>
  </cols>
  <sheetData>
    <row r="1" spans="1:14" x14ac:dyDescent="0.25">
      <c r="A1" s="9" t="s">
        <v>0</v>
      </c>
    </row>
    <row r="2" spans="1:14" x14ac:dyDescent="0.25">
      <c r="A2" s="14" t="s">
        <v>35</v>
      </c>
      <c r="B2" s="15" t="s">
        <v>558</v>
      </c>
      <c r="C2" s="15" t="s">
        <v>282</v>
      </c>
    </row>
    <row r="3" spans="1:14" x14ac:dyDescent="0.25">
      <c r="A3" s="14" t="s">
        <v>37</v>
      </c>
      <c r="B3" s="15" t="s">
        <v>559</v>
      </c>
      <c r="C3" s="15" t="s">
        <v>272</v>
      </c>
    </row>
    <row r="4" spans="1:14" x14ac:dyDescent="0.25">
      <c r="A4" s="15" t="s">
        <v>316</v>
      </c>
      <c r="B4" s="15"/>
      <c r="C4" s="14"/>
    </row>
    <row r="5" spans="1:14" x14ac:dyDescent="0.25">
      <c r="A5" s="15"/>
      <c r="B5" s="15"/>
      <c r="C5" s="14"/>
    </row>
    <row r="7" spans="1:14" x14ac:dyDescent="0.25">
      <c r="B7" s="21"/>
      <c r="C7" s="171" t="s">
        <v>317</v>
      </c>
      <c r="D7" s="172" t="s">
        <v>52</v>
      </c>
      <c r="E7" s="16"/>
      <c r="L7" s="21"/>
      <c r="M7" s="21"/>
      <c r="N7" s="37"/>
    </row>
    <row r="8" spans="1:14" ht="15.75" x14ac:dyDescent="0.25">
      <c r="C8" s="175">
        <v>25</v>
      </c>
      <c r="D8" s="176">
        <v>8.0500000000000002E-2</v>
      </c>
      <c r="E8" s="17"/>
      <c r="N8" s="39"/>
    </row>
    <row r="9" spans="1:14" ht="15.75" x14ac:dyDescent="0.25">
      <c r="C9" s="175">
        <v>30</v>
      </c>
      <c r="D9" s="176">
        <v>6.7500000000000004E-2</v>
      </c>
      <c r="E9" s="17"/>
      <c r="N9" s="39"/>
    </row>
    <row r="10" spans="1:14" ht="15.75" x14ac:dyDescent="0.25">
      <c r="C10" s="175">
        <v>35</v>
      </c>
      <c r="D10" s="176">
        <v>5.9499999999999997E-2</v>
      </c>
      <c r="E10" s="17"/>
      <c r="N10" s="39"/>
    </row>
    <row r="11" spans="1:14" ht="15.75" x14ac:dyDescent="0.25">
      <c r="C11" s="175">
        <v>40</v>
      </c>
      <c r="D11" s="176">
        <v>5.5500000000000001E-2</v>
      </c>
      <c r="E11" s="17"/>
      <c r="N11" s="39"/>
    </row>
    <row r="12" spans="1:14" ht="15.75" x14ac:dyDescent="0.25">
      <c r="C12" s="175">
        <v>45</v>
      </c>
      <c r="D12" s="176">
        <v>5.1499999999999997E-2</v>
      </c>
      <c r="E12" s="17"/>
      <c r="N12" s="39"/>
    </row>
    <row r="13" spans="1:14" ht="15.75" x14ac:dyDescent="0.25">
      <c r="C13" s="175">
        <v>50</v>
      </c>
      <c r="D13" s="176">
        <v>4.9500000000000002E-2</v>
      </c>
      <c r="E13" s="17"/>
      <c r="N13" s="39"/>
    </row>
    <row r="14" spans="1:14" ht="15.75" x14ac:dyDescent="0.25">
      <c r="C14" s="175">
        <v>55</v>
      </c>
      <c r="D14" s="176">
        <v>4.65E-2</v>
      </c>
      <c r="E14" s="17"/>
      <c r="N14" s="39"/>
    </row>
    <row r="15" spans="1:14" ht="15.75" x14ac:dyDescent="0.25">
      <c r="C15" s="177">
        <v>60</v>
      </c>
      <c r="D15" s="178">
        <v>4.4499999999999998E-2</v>
      </c>
      <c r="E15" s="17"/>
      <c r="N15" s="39"/>
    </row>
    <row r="16" spans="1:14" x14ac:dyDescent="0.25">
      <c r="C16" s="173"/>
      <c r="D16" s="174"/>
      <c r="E16" s="17"/>
      <c r="N16" s="39"/>
    </row>
    <row r="17" spans="4:14" x14ac:dyDescent="0.25">
      <c r="D17" s="39"/>
      <c r="E17" s="17"/>
      <c r="N17" s="39"/>
    </row>
    <row r="18" spans="4:14" x14ac:dyDescent="0.25">
      <c r="D18" s="39"/>
      <c r="E18" s="19"/>
      <c r="N18" s="39"/>
    </row>
    <row r="19" spans="4:14" x14ac:dyDescent="0.25">
      <c r="D19" s="39"/>
      <c r="E19" s="19"/>
      <c r="N19" s="39"/>
    </row>
    <row r="20" spans="4:14" x14ac:dyDescent="0.25">
      <c r="D20" s="39"/>
      <c r="E20" s="19"/>
      <c r="N20" s="39"/>
    </row>
    <row r="21" spans="4:14" x14ac:dyDescent="0.25">
      <c r="D21" s="39"/>
      <c r="E21" s="19"/>
      <c r="N21" s="39"/>
    </row>
    <row r="22" spans="4:14" x14ac:dyDescent="0.25">
      <c r="D22" s="39"/>
      <c r="E22" s="19"/>
      <c r="N22" s="39"/>
    </row>
    <row r="23" spans="4:14" x14ac:dyDescent="0.25">
      <c r="D23" s="39"/>
      <c r="E23" s="19"/>
      <c r="N23" s="39"/>
    </row>
    <row r="24" spans="4:14" x14ac:dyDescent="0.25">
      <c r="D24" s="39"/>
      <c r="E24" s="19"/>
      <c r="N24" s="39"/>
    </row>
    <row r="25" spans="4:14" x14ac:dyDescent="0.25">
      <c r="D25" s="39"/>
      <c r="E25" s="19"/>
      <c r="N25" s="39"/>
    </row>
    <row r="26" spans="4:14" x14ac:dyDescent="0.25">
      <c r="D26" s="39"/>
      <c r="N26" s="39"/>
    </row>
    <row r="27" spans="4:14" x14ac:dyDescent="0.25">
      <c r="D27" s="39"/>
      <c r="I27" s="21"/>
      <c r="N27" s="39"/>
    </row>
    <row r="28" spans="4:14" x14ac:dyDescent="0.25">
      <c r="D28" s="39"/>
      <c r="I28" s="21"/>
      <c r="N28" s="39"/>
    </row>
    <row r="29" spans="4:14" x14ac:dyDescent="0.25">
      <c r="D29" s="39"/>
      <c r="I29" s="22"/>
      <c r="N29" s="39"/>
    </row>
    <row r="30" spans="4:14" x14ac:dyDescent="0.25">
      <c r="D30" s="39"/>
      <c r="I30" s="22"/>
      <c r="N30" s="39"/>
    </row>
    <row r="31" spans="4:14" x14ac:dyDescent="0.25">
      <c r="D31" s="39"/>
      <c r="I31" s="22"/>
      <c r="N31" s="39"/>
    </row>
    <row r="32" spans="4:14" x14ac:dyDescent="0.25">
      <c r="D32" s="39"/>
      <c r="I32" s="22"/>
      <c r="N32" s="39"/>
    </row>
    <row r="33" spans="4:14" x14ac:dyDescent="0.25">
      <c r="D33" s="39"/>
      <c r="I33" s="22"/>
      <c r="N33" s="39"/>
    </row>
    <row r="34" spans="4:14" x14ac:dyDescent="0.25">
      <c r="D34" s="39"/>
      <c r="I34" s="22"/>
      <c r="N34" s="39"/>
    </row>
    <row r="35" spans="4:14" x14ac:dyDescent="0.25">
      <c r="D35" s="39"/>
      <c r="I35" s="22"/>
      <c r="N35" s="39"/>
    </row>
    <row r="36" spans="4:14" x14ac:dyDescent="0.25">
      <c r="D36" s="39"/>
      <c r="I36" s="22"/>
      <c r="N36" s="39"/>
    </row>
    <row r="37" spans="4:14" x14ac:dyDescent="0.25">
      <c r="D37" s="39"/>
      <c r="I37" s="22"/>
      <c r="N37" s="39"/>
    </row>
    <row r="38" spans="4:14" x14ac:dyDescent="0.25">
      <c r="D38" s="39"/>
      <c r="I38" s="22"/>
      <c r="N38" s="39"/>
    </row>
    <row r="39" spans="4:14" x14ac:dyDescent="0.25">
      <c r="I39" s="22"/>
    </row>
    <row r="40" spans="4:14" x14ac:dyDescent="0.25">
      <c r="I40" s="22"/>
    </row>
    <row r="41" spans="4:14" x14ac:dyDescent="0.25">
      <c r="I41" s="22"/>
    </row>
    <row r="42" spans="4:14" x14ac:dyDescent="0.25">
      <c r="I42" s="22"/>
    </row>
    <row r="43" spans="4:14" x14ac:dyDescent="0.25">
      <c r="I43" s="22"/>
    </row>
    <row r="44" spans="4:14" x14ac:dyDescent="0.25">
      <c r="I44" s="22"/>
    </row>
    <row r="45" spans="4:14" x14ac:dyDescent="0.25">
      <c r="I45" s="22"/>
    </row>
    <row r="46" spans="4:14" x14ac:dyDescent="0.25">
      <c r="I46" s="22"/>
    </row>
    <row r="47" spans="4:14" x14ac:dyDescent="0.25">
      <c r="I47" s="22"/>
    </row>
    <row r="48" spans="4:14" x14ac:dyDescent="0.25">
      <c r="I48" s="22"/>
    </row>
    <row r="49" spans="9:9" x14ac:dyDescent="0.25">
      <c r="I49" s="22"/>
    </row>
    <row r="50" spans="9:9" x14ac:dyDescent="0.25">
      <c r="I50" s="22"/>
    </row>
    <row r="51" spans="9:9" x14ac:dyDescent="0.25">
      <c r="I51" s="22"/>
    </row>
    <row r="52" spans="9:9" x14ac:dyDescent="0.25">
      <c r="I52" s="22"/>
    </row>
    <row r="53" spans="9:9" x14ac:dyDescent="0.25">
      <c r="I53" s="22"/>
    </row>
    <row r="54" spans="9:9" x14ac:dyDescent="0.25">
      <c r="I54" s="22"/>
    </row>
    <row r="55" spans="9:9" x14ac:dyDescent="0.25">
      <c r="I55" s="22"/>
    </row>
    <row r="56" spans="9:9" x14ac:dyDescent="0.25">
      <c r="I56" s="22"/>
    </row>
    <row r="57" spans="9:9" x14ac:dyDescent="0.25">
      <c r="I57" s="22"/>
    </row>
    <row r="58" spans="9:9" x14ac:dyDescent="0.25">
      <c r="I58" s="22"/>
    </row>
    <row r="59" spans="9:9" x14ac:dyDescent="0.25">
      <c r="I59" s="22"/>
    </row>
    <row r="60" spans="9:9" x14ac:dyDescent="0.25">
      <c r="I60" s="22"/>
    </row>
    <row r="61" spans="9:9" x14ac:dyDescent="0.25">
      <c r="I61" s="22"/>
    </row>
    <row r="62" spans="9:9" x14ac:dyDescent="0.25">
      <c r="I62" s="22"/>
    </row>
    <row r="63" spans="9:9" x14ac:dyDescent="0.25">
      <c r="I63" s="22"/>
    </row>
    <row r="64" spans="9:9" x14ac:dyDescent="0.25">
      <c r="I64" s="22"/>
    </row>
    <row r="65" spans="9:9" x14ac:dyDescent="0.25">
      <c r="I65" s="22"/>
    </row>
    <row r="66" spans="9:9" x14ac:dyDescent="0.25">
      <c r="I66" s="22"/>
    </row>
    <row r="67" spans="9:9" x14ac:dyDescent="0.25">
      <c r="I67" s="22"/>
    </row>
    <row r="68" spans="9:9" x14ac:dyDescent="0.25">
      <c r="I68" s="22"/>
    </row>
    <row r="69" spans="9:9" x14ac:dyDescent="0.25">
      <c r="I69" s="22"/>
    </row>
  </sheetData>
  <hyperlinks>
    <hyperlink ref="A1" location="TOC!A1" display="TOC" xr:uid="{00000000-0004-0000-12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4" tint="0.59999389629810485"/>
  </sheetPr>
  <dimension ref="A1:Q68"/>
  <sheetViews>
    <sheetView workbookViewId="0">
      <selection activeCell="J37" sqref="J37"/>
    </sheetView>
  </sheetViews>
  <sheetFormatPr defaultRowHeight="15" x14ac:dyDescent="0.25"/>
  <cols>
    <col min="1" max="1" width="11.42578125" style="13" customWidth="1"/>
    <col min="2" max="7" width="9.140625" style="13"/>
    <col min="8" max="8" width="9.140625" style="20"/>
    <col min="9" max="16384" width="9.140625" style="13"/>
  </cols>
  <sheetData>
    <row r="1" spans="1:17" x14ac:dyDescent="0.25">
      <c r="A1" s="9" t="s">
        <v>0</v>
      </c>
    </row>
    <row r="2" spans="1:17" x14ac:dyDescent="0.25">
      <c r="A2" s="14" t="s">
        <v>35</v>
      </c>
      <c r="B2" s="15" t="s">
        <v>324</v>
      </c>
      <c r="C2" s="15" t="s">
        <v>334</v>
      </c>
    </row>
    <row r="3" spans="1:17" x14ac:dyDescent="0.25">
      <c r="A3" s="14" t="s">
        <v>37</v>
      </c>
      <c r="B3" s="15" t="s">
        <v>323</v>
      </c>
      <c r="C3" s="15" t="s">
        <v>272</v>
      </c>
    </row>
    <row r="4" spans="1:17" x14ac:dyDescent="0.25">
      <c r="A4" s="15"/>
      <c r="B4" s="15"/>
      <c r="C4" s="14"/>
    </row>
    <row r="5" spans="1:17" x14ac:dyDescent="0.25">
      <c r="E5" s="16"/>
      <c r="G5" s="21" t="s">
        <v>325</v>
      </c>
      <c r="H5" s="13"/>
    </row>
    <row r="6" spans="1:17" x14ac:dyDescent="0.25">
      <c r="B6" s="21"/>
      <c r="C6"/>
      <c r="D6" s="10"/>
      <c r="E6" s="10"/>
      <c r="F6" s="32" t="s">
        <v>321</v>
      </c>
      <c r="G6" t="s">
        <v>109</v>
      </c>
      <c r="H6" t="s">
        <v>250</v>
      </c>
      <c r="I6" t="s">
        <v>110</v>
      </c>
      <c r="J6" t="s">
        <v>111</v>
      </c>
      <c r="K6" t="s">
        <v>112</v>
      </c>
      <c r="L6" t="s">
        <v>113</v>
      </c>
      <c r="M6" t="s">
        <v>114</v>
      </c>
      <c r="N6" t="s">
        <v>115</v>
      </c>
      <c r="O6" t="s">
        <v>116</v>
      </c>
      <c r="P6" t="s">
        <v>117</v>
      </c>
      <c r="Q6" t="s">
        <v>118</v>
      </c>
    </row>
    <row r="7" spans="1:17" x14ac:dyDescent="0.25">
      <c r="C7"/>
      <c r="D7" s="10"/>
      <c r="E7" s="10"/>
      <c r="F7" s="32" t="s">
        <v>248</v>
      </c>
      <c r="G7" t="s">
        <v>249</v>
      </c>
      <c r="H7" t="s">
        <v>251</v>
      </c>
      <c r="I7" t="s">
        <v>252</v>
      </c>
      <c r="J7" t="s">
        <v>253</v>
      </c>
      <c r="K7" t="s">
        <v>254</v>
      </c>
      <c r="L7" t="s">
        <v>255</v>
      </c>
      <c r="M7" t="s">
        <v>256</v>
      </c>
      <c r="N7" t="s">
        <v>257</v>
      </c>
      <c r="O7" t="s">
        <v>258</v>
      </c>
      <c r="P7" t="s">
        <v>259</v>
      </c>
      <c r="Q7" t="s">
        <v>260</v>
      </c>
    </row>
    <row r="8" spans="1:17" x14ac:dyDescent="0.25">
      <c r="C8" s="10"/>
      <c r="D8" s="40" t="s">
        <v>38</v>
      </c>
      <c r="E8" s="32" t="s">
        <v>39</v>
      </c>
      <c r="F8" s="32" t="s">
        <v>40</v>
      </c>
      <c r="G8" s="10">
        <v>2</v>
      </c>
      <c r="H8" s="10">
        <v>7</v>
      </c>
      <c r="I8" s="10">
        <v>12</v>
      </c>
      <c r="J8" s="10">
        <v>17</v>
      </c>
      <c r="K8" s="10">
        <v>22</v>
      </c>
      <c r="L8" s="10">
        <v>27</v>
      </c>
      <c r="M8" s="10">
        <v>32</v>
      </c>
      <c r="N8" s="10">
        <v>37</v>
      </c>
      <c r="O8" s="10">
        <v>42</v>
      </c>
      <c r="P8" s="10">
        <v>47</v>
      </c>
      <c r="Q8" s="10">
        <v>52</v>
      </c>
    </row>
    <row r="9" spans="1:17" x14ac:dyDescent="0.25">
      <c r="C9" t="s">
        <v>108</v>
      </c>
      <c r="D9" s="32" t="s">
        <v>41</v>
      </c>
      <c r="E9" s="10"/>
      <c r="F9" s="10"/>
      <c r="G9"/>
      <c r="H9" s="10"/>
      <c r="I9"/>
      <c r="J9"/>
      <c r="K9"/>
      <c r="L9"/>
      <c r="M9"/>
      <c r="N9"/>
      <c r="O9"/>
      <c r="P9"/>
      <c r="Q9"/>
    </row>
    <row r="10" spans="1:17" x14ac:dyDescent="0.25">
      <c r="C10" t="s">
        <v>119</v>
      </c>
      <c r="D10" s="32" t="s">
        <v>52</v>
      </c>
      <c r="E10" s="46">
        <v>18</v>
      </c>
      <c r="F10" s="32" t="s">
        <v>261</v>
      </c>
      <c r="G10" s="29"/>
      <c r="H10" s="29"/>
      <c r="I10" s="29"/>
      <c r="J10" s="29"/>
      <c r="K10" s="29"/>
      <c r="L10" s="29"/>
      <c r="M10" s="29"/>
      <c r="N10" s="29"/>
      <c r="O10" s="29"/>
      <c r="P10" s="29"/>
      <c r="Q10" s="29"/>
    </row>
    <row r="11" spans="1:17" x14ac:dyDescent="0.25">
      <c r="C11" t="s">
        <v>120</v>
      </c>
      <c r="D11" s="32" t="s">
        <v>52</v>
      </c>
      <c r="E11" s="46">
        <v>22</v>
      </c>
      <c r="F11" s="32" t="s">
        <v>267</v>
      </c>
      <c r="G11" s="29"/>
      <c r="H11" s="29"/>
      <c r="I11" s="29"/>
      <c r="J11" s="29"/>
      <c r="K11" s="29"/>
      <c r="L11" s="29"/>
      <c r="M11" s="29"/>
      <c r="N11" s="29"/>
      <c r="O11" s="29"/>
      <c r="P11" s="29"/>
      <c r="Q11" s="29"/>
    </row>
    <row r="12" spans="1:17" x14ac:dyDescent="0.25">
      <c r="C12" t="s">
        <v>121</v>
      </c>
      <c r="D12" s="32" t="s">
        <v>52</v>
      </c>
      <c r="E12" s="46">
        <v>27</v>
      </c>
      <c r="F12" s="10" t="s">
        <v>262</v>
      </c>
      <c r="G12" s="29"/>
      <c r="H12" s="29"/>
      <c r="I12" s="29"/>
      <c r="J12" s="29"/>
      <c r="K12" s="29"/>
      <c r="L12" s="29"/>
      <c r="M12" s="29"/>
      <c r="N12" s="29"/>
      <c r="O12" s="29"/>
      <c r="P12" s="29"/>
      <c r="Q12" s="29"/>
    </row>
    <row r="13" spans="1:17" x14ac:dyDescent="0.25">
      <c r="C13" t="s">
        <v>122</v>
      </c>
      <c r="D13" s="32" t="s">
        <v>52</v>
      </c>
      <c r="E13" s="46">
        <v>32</v>
      </c>
      <c r="F13" s="10" t="s">
        <v>263</v>
      </c>
      <c r="G13" s="29"/>
      <c r="H13" s="29"/>
      <c r="I13" s="29"/>
      <c r="J13" s="29"/>
      <c r="K13" s="29"/>
      <c r="L13" s="29"/>
      <c r="M13" s="29"/>
      <c r="N13" s="29"/>
      <c r="O13" s="29"/>
      <c r="P13" s="29"/>
      <c r="Q13" s="29"/>
    </row>
    <row r="14" spans="1:17" x14ac:dyDescent="0.25">
      <c r="C14" t="s">
        <v>123</v>
      </c>
      <c r="D14" s="32" t="s">
        <v>52</v>
      </c>
      <c r="E14" s="46">
        <v>37</v>
      </c>
      <c r="F14" s="10" t="s">
        <v>264</v>
      </c>
      <c r="G14" s="29"/>
      <c r="H14" s="29"/>
      <c r="I14" s="29"/>
      <c r="J14" s="29"/>
      <c r="K14" s="29"/>
      <c r="L14" s="29"/>
      <c r="M14" s="29"/>
      <c r="N14" s="29"/>
      <c r="O14" s="29"/>
      <c r="P14" s="29"/>
      <c r="Q14" s="29"/>
    </row>
    <row r="15" spans="1:17" x14ac:dyDescent="0.25">
      <c r="C15" t="s">
        <v>124</v>
      </c>
      <c r="D15" s="32" t="s">
        <v>52</v>
      </c>
      <c r="E15" s="46">
        <v>42</v>
      </c>
      <c r="F15" s="10" t="s">
        <v>265</v>
      </c>
      <c r="G15" s="29"/>
      <c r="H15" s="29"/>
      <c r="I15" s="29"/>
      <c r="J15" s="29"/>
      <c r="K15" s="29"/>
      <c r="L15" s="29"/>
      <c r="M15" s="29"/>
      <c r="N15" s="29"/>
      <c r="O15" s="29"/>
      <c r="P15" s="29"/>
      <c r="Q15" s="29"/>
    </row>
    <row r="16" spans="1:17" x14ac:dyDescent="0.25">
      <c r="C16" t="s">
        <v>125</v>
      </c>
      <c r="D16" s="32" t="s">
        <v>52</v>
      </c>
      <c r="E16" s="46">
        <v>47</v>
      </c>
      <c r="F16" s="10" t="s">
        <v>266</v>
      </c>
      <c r="G16" s="29"/>
      <c r="H16" s="29"/>
      <c r="I16" s="29"/>
      <c r="J16" s="29"/>
      <c r="K16" s="29"/>
      <c r="L16" s="29"/>
      <c r="M16" s="29"/>
      <c r="N16" s="29"/>
      <c r="O16" s="29"/>
      <c r="P16" s="29"/>
      <c r="Q16" s="29"/>
    </row>
    <row r="17" spans="3:17" x14ac:dyDescent="0.25">
      <c r="C17" t="s">
        <v>126</v>
      </c>
      <c r="D17" s="32" t="s">
        <v>52</v>
      </c>
      <c r="E17" s="46">
        <v>52</v>
      </c>
      <c r="F17" s="10" t="s">
        <v>46</v>
      </c>
      <c r="G17" s="29"/>
      <c r="H17" s="29"/>
      <c r="I17" s="29"/>
      <c r="J17" s="29"/>
      <c r="K17" s="29"/>
      <c r="L17" s="29"/>
      <c r="M17" s="29"/>
      <c r="N17" s="29"/>
      <c r="O17" s="29"/>
      <c r="P17" s="29"/>
      <c r="Q17" s="29"/>
    </row>
    <row r="18" spans="3:17" x14ac:dyDescent="0.25">
      <c r="C18" t="s">
        <v>127</v>
      </c>
      <c r="D18" s="32" t="s">
        <v>52</v>
      </c>
      <c r="E18" s="46">
        <v>57</v>
      </c>
      <c r="F18" s="10" t="s">
        <v>47</v>
      </c>
      <c r="G18" s="29"/>
      <c r="H18" s="29"/>
      <c r="I18" s="29"/>
      <c r="J18" s="29"/>
      <c r="K18" s="29"/>
      <c r="L18" s="29"/>
      <c r="M18" s="29"/>
      <c r="N18" s="29"/>
      <c r="O18" s="29"/>
      <c r="P18" s="29"/>
      <c r="Q18" s="29"/>
    </row>
    <row r="19" spans="3:17" x14ac:dyDescent="0.25">
      <c r="C19" t="s">
        <v>128</v>
      </c>
      <c r="D19" s="32" t="s">
        <v>52</v>
      </c>
      <c r="E19" s="46">
        <v>62</v>
      </c>
      <c r="F19" s="10" t="s">
        <v>48</v>
      </c>
      <c r="G19" s="29"/>
      <c r="H19" s="29"/>
      <c r="I19" s="29"/>
      <c r="J19" s="29"/>
      <c r="K19" s="29"/>
      <c r="L19" s="29"/>
      <c r="M19" s="29"/>
      <c r="N19" s="29"/>
      <c r="O19" s="29"/>
      <c r="P19" s="29"/>
      <c r="Q19" s="29"/>
    </row>
    <row r="20" spans="3:17" x14ac:dyDescent="0.25">
      <c r="C20" t="s">
        <v>129</v>
      </c>
      <c r="D20" s="32" t="s">
        <v>52</v>
      </c>
      <c r="E20" s="46">
        <v>67</v>
      </c>
      <c r="F20" s="32" t="s">
        <v>49</v>
      </c>
      <c r="G20" s="29"/>
      <c r="H20" s="29"/>
      <c r="I20" s="29"/>
      <c r="J20" s="29"/>
      <c r="K20" s="29"/>
      <c r="L20" s="29"/>
      <c r="M20" s="29"/>
      <c r="N20" s="29"/>
      <c r="O20" s="29"/>
      <c r="P20" s="29"/>
      <c r="Q20" s="41"/>
    </row>
    <row r="21" spans="3:17" x14ac:dyDescent="0.25">
      <c r="D21" s="39"/>
      <c r="E21" s="19"/>
      <c r="N21" s="39"/>
    </row>
    <row r="22" spans="3:17" x14ac:dyDescent="0.25">
      <c r="D22" s="39"/>
      <c r="E22" s="19"/>
      <c r="N22" s="39"/>
    </row>
    <row r="23" spans="3:17" x14ac:dyDescent="0.25">
      <c r="D23" s="39"/>
      <c r="E23" s="19"/>
      <c r="N23" s="39"/>
    </row>
    <row r="24" spans="3:17" x14ac:dyDescent="0.25">
      <c r="D24" s="39"/>
      <c r="E24" s="19"/>
      <c r="N24" s="39"/>
    </row>
    <row r="25" spans="3:17" x14ac:dyDescent="0.25">
      <c r="D25" s="39"/>
      <c r="N25" s="39"/>
    </row>
    <row r="26" spans="3:17" x14ac:dyDescent="0.25">
      <c r="D26" s="39"/>
      <c r="I26" s="21"/>
      <c r="N26" s="39"/>
    </row>
    <row r="27" spans="3:17" x14ac:dyDescent="0.25">
      <c r="D27" s="39"/>
      <c r="I27" s="21"/>
      <c r="N27" s="39"/>
    </row>
    <row r="28" spans="3:17" x14ac:dyDescent="0.25">
      <c r="D28" s="39"/>
      <c r="I28" s="22"/>
      <c r="N28" s="39"/>
    </row>
    <row r="29" spans="3:17" x14ac:dyDescent="0.25">
      <c r="D29" s="39"/>
      <c r="I29" s="22"/>
      <c r="N29" s="39"/>
    </row>
    <row r="30" spans="3:17" x14ac:dyDescent="0.25">
      <c r="D30" s="39"/>
      <c r="I30" s="22"/>
      <c r="N30" s="39"/>
    </row>
    <row r="31" spans="3:17" x14ac:dyDescent="0.25">
      <c r="D31" s="39"/>
      <c r="I31" s="22"/>
      <c r="N31" s="39"/>
    </row>
    <row r="32" spans="3:17" x14ac:dyDescent="0.25">
      <c r="D32" s="39"/>
      <c r="I32" s="22"/>
      <c r="N32" s="39"/>
    </row>
    <row r="33" spans="4:14" x14ac:dyDescent="0.25">
      <c r="D33" s="39"/>
      <c r="I33" s="22"/>
      <c r="N33" s="39"/>
    </row>
    <row r="34" spans="4:14" x14ac:dyDescent="0.25">
      <c r="D34" s="39"/>
      <c r="I34" s="22"/>
      <c r="N34" s="39"/>
    </row>
    <row r="35" spans="4:14" x14ac:dyDescent="0.25">
      <c r="D35" s="39"/>
      <c r="I35" s="22"/>
      <c r="N35" s="39"/>
    </row>
    <row r="36" spans="4:14" x14ac:dyDescent="0.25">
      <c r="D36" s="39"/>
      <c r="I36" s="22"/>
      <c r="N36" s="39"/>
    </row>
    <row r="37" spans="4:14" x14ac:dyDescent="0.25">
      <c r="D37" s="39"/>
      <c r="I37" s="22"/>
      <c r="N37" s="39"/>
    </row>
    <row r="38" spans="4:14" x14ac:dyDescent="0.25">
      <c r="I38" s="22"/>
    </row>
    <row r="39" spans="4:14" x14ac:dyDescent="0.25">
      <c r="I39" s="22"/>
    </row>
    <row r="40" spans="4:14" x14ac:dyDescent="0.25">
      <c r="I40" s="22"/>
    </row>
    <row r="41" spans="4:14" x14ac:dyDescent="0.25">
      <c r="I41" s="22"/>
    </row>
    <row r="42" spans="4:14" x14ac:dyDescent="0.25">
      <c r="I42" s="22"/>
    </row>
    <row r="43" spans="4:14" x14ac:dyDescent="0.25">
      <c r="I43" s="22"/>
    </row>
    <row r="44" spans="4:14" x14ac:dyDescent="0.25">
      <c r="I44" s="22"/>
    </row>
    <row r="45" spans="4:14" x14ac:dyDescent="0.25">
      <c r="I45" s="22"/>
    </row>
    <row r="46" spans="4:14" x14ac:dyDescent="0.25">
      <c r="I46" s="22"/>
    </row>
    <row r="47" spans="4:14" x14ac:dyDescent="0.25">
      <c r="I47" s="22"/>
    </row>
    <row r="48" spans="4:14" x14ac:dyDescent="0.25">
      <c r="I48" s="22"/>
    </row>
    <row r="49" spans="9:9" x14ac:dyDescent="0.25">
      <c r="I49" s="22"/>
    </row>
    <row r="50" spans="9:9" x14ac:dyDescent="0.25">
      <c r="I50" s="22"/>
    </row>
    <row r="51" spans="9:9" x14ac:dyDescent="0.25">
      <c r="I51" s="22"/>
    </row>
    <row r="52" spans="9:9" x14ac:dyDescent="0.25">
      <c r="I52" s="22"/>
    </row>
    <row r="53" spans="9:9" x14ac:dyDescent="0.25">
      <c r="I53" s="22"/>
    </row>
    <row r="54" spans="9:9" x14ac:dyDescent="0.25">
      <c r="I54" s="22"/>
    </row>
    <row r="55" spans="9:9" x14ac:dyDescent="0.25">
      <c r="I55" s="22"/>
    </row>
    <row r="56" spans="9:9" x14ac:dyDescent="0.25">
      <c r="I56" s="22"/>
    </row>
    <row r="57" spans="9:9" x14ac:dyDescent="0.25">
      <c r="I57" s="22"/>
    </row>
    <row r="58" spans="9:9" x14ac:dyDescent="0.25">
      <c r="I58" s="22"/>
    </row>
    <row r="59" spans="9:9" x14ac:dyDescent="0.25">
      <c r="I59" s="22"/>
    </row>
    <row r="60" spans="9:9" x14ac:dyDescent="0.25">
      <c r="I60" s="22"/>
    </row>
    <row r="61" spans="9:9" x14ac:dyDescent="0.25">
      <c r="I61" s="22"/>
    </row>
    <row r="62" spans="9:9" x14ac:dyDescent="0.25">
      <c r="I62" s="22"/>
    </row>
    <row r="63" spans="9:9" x14ac:dyDescent="0.25">
      <c r="I63" s="22"/>
    </row>
    <row r="64" spans="9:9" x14ac:dyDescent="0.25">
      <c r="I64" s="22"/>
    </row>
    <row r="65" spans="9:9" x14ac:dyDescent="0.25">
      <c r="I65" s="22"/>
    </row>
    <row r="66" spans="9:9" x14ac:dyDescent="0.25">
      <c r="I66" s="22"/>
    </row>
    <row r="67" spans="9:9" x14ac:dyDescent="0.25">
      <c r="I67" s="22"/>
    </row>
    <row r="68" spans="9:9" x14ac:dyDescent="0.25">
      <c r="I68" s="22"/>
    </row>
  </sheetData>
  <hyperlinks>
    <hyperlink ref="A1" location="TOC!A1" display="TOC" xr:uid="{00000000-0004-0000-13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X29"/>
  <sheetViews>
    <sheetView workbookViewId="0">
      <selection activeCell="Q10" sqref="Q10"/>
    </sheetView>
  </sheetViews>
  <sheetFormatPr defaultRowHeight="15" x14ac:dyDescent="0.25"/>
  <cols>
    <col min="3" max="3" width="11.42578125" customWidth="1"/>
    <col min="10" max="10" width="9.140625" customWidth="1"/>
    <col min="15" max="15" width="9.140625" customWidth="1"/>
    <col min="16" max="16" width="14.5703125" customWidth="1"/>
    <col min="17" max="17" width="12.28515625" customWidth="1"/>
  </cols>
  <sheetData>
    <row r="1" spans="1:24" x14ac:dyDescent="0.25">
      <c r="A1" s="1" t="s">
        <v>0</v>
      </c>
    </row>
    <row r="2" spans="1:24" x14ac:dyDescent="0.25">
      <c r="A2" s="1"/>
    </row>
    <row r="3" spans="1:24" x14ac:dyDescent="0.25">
      <c r="B3" t="s">
        <v>441</v>
      </c>
      <c r="G3" t="s">
        <v>442</v>
      </c>
    </row>
    <row r="4" spans="1:24" ht="15.75" customHeight="1" x14ac:dyDescent="0.25">
      <c r="B4" s="348" t="s">
        <v>436</v>
      </c>
      <c r="C4" s="351" t="s">
        <v>437</v>
      </c>
      <c r="D4" s="352"/>
      <c r="E4" s="353"/>
      <c r="F4" s="37"/>
      <c r="G4" s="348" t="s">
        <v>436</v>
      </c>
      <c r="H4" s="351" t="s">
        <v>437</v>
      </c>
      <c r="I4" s="352"/>
      <c r="J4" s="353"/>
      <c r="K4" s="37"/>
      <c r="L4" s="37"/>
      <c r="M4" s="37"/>
      <c r="N4" s="37"/>
      <c r="O4" s="37"/>
    </row>
    <row r="5" spans="1:24" x14ac:dyDescent="0.25">
      <c r="B5" s="349"/>
      <c r="C5" s="346" t="s">
        <v>438</v>
      </c>
      <c r="D5" s="346" t="s">
        <v>439</v>
      </c>
      <c r="E5" s="346" t="s">
        <v>440</v>
      </c>
      <c r="F5" s="37"/>
      <c r="G5" s="349"/>
      <c r="H5" s="346" t="s">
        <v>438</v>
      </c>
      <c r="I5" s="354" t="s">
        <v>439</v>
      </c>
      <c r="J5" s="346" t="s">
        <v>440</v>
      </c>
      <c r="K5" s="37"/>
      <c r="L5" s="37"/>
      <c r="M5" s="37"/>
      <c r="N5" s="37"/>
      <c r="O5" s="37"/>
    </row>
    <row r="6" spans="1:24" ht="15.75" customHeight="1" x14ac:dyDescent="0.25">
      <c r="B6" s="350"/>
      <c r="C6" s="347"/>
      <c r="D6" s="347"/>
      <c r="E6" s="347"/>
      <c r="F6" s="37"/>
      <c r="G6" s="350"/>
      <c r="H6" s="347"/>
      <c r="I6" s="355"/>
      <c r="J6" s="347"/>
      <c r="K6" s="37"/>
      <c r="L6" s="37"/>
      <c r="M6" s="37"/>
      <c r="N6" s="37"/>
      <c r="O6" s="37"/>
    </row>
    <row r="7" spans="1:24" ht="15.75" x14ac:dyDescent="0.25">
      <c r="B7" s="137">
        <v>25</v>
      </c>
      <c r="C7" s="166">
        <v>4.2999999999999997E-2</v>
      </c>
      <c r="D7" s="167">
        <v>3.7499999999999999E-2</v>
      </c>
      <c r="E7" s="167">
        <v>8.0500000000000002E-2</v>
      </c>
      <c r="F7" s="37"/>
      <c r="G7" s="137">
        <v>25</v>
      </c>
      <c r="H7" s="167">
        <v>6.3E-2</v>
      </c>
      <c r="I7" s="167">
        <v>3.7499999999999999E-2</v>
      </c>
      <c r="J7" s="167">
        <v>0.10050000000000001</v>
      </c>
      <c r="K7" s="37"/>
      <c r="L7" s="37"/>
      <c r="M7" s="37"/>
      <c r="N7" s="37"/>
      <c r="O7" s="37"/>
      <c r="P7" s="38"/>
    </row>
    <row r="8" spans="1:24" ht="15.75" x14ac:dyDescent="0.25">
      <c r="B8" s="137">
        <v>30</v>
      </c>
      <c r="C8" s="166">
        <v>0.03</v>
      </c>
      <c r="D8" s="167">
        <v>3.7499999999999999E-2</v>
      </c>
      <c r="E8" s="167">
        <v>6.7500000000000004E-2</v>
      </c>
      <c r="F8" s="37"/>
      <c r="G8" s="137">
        <v>30</v>
      </c>
      <c r="H8" s="167">
        <v>0.04</v>
      </c>
      <c r="I8" s="167">
        <v>3.7499999999999999E-2</v>
      </c>
      <c r="J8" s="167">
        <v>7.7499999999999999E-2</v>
      </c>
      <c r="K8" s="37"/>
      <c r="L8" s="37"/>
      <c r="M8" s="37"/>
      <c r="N8" s="37"/>
      <c r="O8" s="37"/>
      <c r="Q8" s="170" t="s">
        <v>42</v>
      </c>
    </row>
    <row r="9" spans="1:24" ht="15.75" x14ac:dyDescent="0.25">
      <c r="B9" s="137">
        <v>35</v>
      </c>
      <c r="C9" s="166">
        <v>2.1999999999999999E-2</v>
      </c>
      <c r="D9" s="167">
        <v>3.7499999999999999E-2</v>
      </c>
      <c r="E9" s="167">
        <v>5.9499999999999997E-2</v>
      </c>
      <c r="F9" s="37"/>
      <c r="G9" s="137">
        <v>35</v>
      </c>
      <c r="H9" s="167">
        <v>1.6E-2</v>
      </c>
      <c r="I9" s="167">
        <v>3.7499999999999999E-2</v>
      </c>
      <c r="J9" s="167">
        <v>5.3499999999999999E-2</v>
      </c>
      <c r="K9" s="37"/>
      <c r="L9" s="37"/>
      <c r="M9" s="37"/>
      <c r="N9" s="37"/>
      <c r="O9" s="37"/>
      <c r="P9" s="38" t="s">
        <v>443</v>
      </c>
      <c r="Q9">
        <v>118372</v>
      </c>
    </row>
    <row r="10" spans="1:24" ht="15.75" x14ac:dyDescent="0.25">
      <c r="B10" s="137">
        <v>40</v>
      </c>
      <c r="C10" s="166">
        <v>1.7999999999999999E-2</v>
      </c>
      <c r="D10" s="167">
        <v>3.7499999999999999E-2</v>
      </c>
      <c r="E10" s="167">
        <v>5.5500000000000001E-2</v>
      </c>
      <c r="F10" s="37"/>
      <c r="G10" s="137">
        <v>40</v>
      </c>
      <c r="H10" s="167">
        <v>8.5000000000000006E-3</v>
      </c>
      <c r="I10" s="167">
        <v>3.7499999999999999E-2</v>
      </c>
      <c r="J10" s="167">
        <v>4.5999999999999999E-2</v>
      </c>
      <c r="K10" s="37"/>
      <c r="L10" s="37"/>
      <c r="M10" s="37"/>
      <c r="N10" s="37"/>
      <c r="O10" s="37"/>
      <c r="P10" s="38" t="s">
        <v>444</v>
      </c>
      <c r="Q10">
        <v>202779</v>
      </c>
      <c r="U10">
        <v>118372</v>
      </c>
      <c r="V10">
        <v>202779</v>
      </c>
      <c r="W10">
        <v>79</v>
      </c>
      <c r="X10">
        <v>7779</v>
      </c>
    </row>
    <row r="11" spans="1:24" ht="15.75" x14ac:dyDescent="0.25">
      <c r="B11" s="137">
        <v>45</v>
      </c>
      <c r="C11" s="166">
        <v>1.4E-2</v>
      </c>
      <c r="D11" s="167">
        <v>3.7499999999999999E-2</v>
      </c>
      <c r="E11" s="167">
        <v>5.1499999999999997E-2</v>
      </c>
      <c r="F11" s="37"/>
      <c r="G11" s="137">
        <v>45</v>
      </c>
      <c r="H11" s="167">
        <v>6.0000000000000001E-3</v>
      </c>
      <c r="I11" s="167">
        <v>3.7499999999999999E-2</v>
      </c>
      <c r="J11" s="167">
        <v>4.3499999999999997E-2</v>
      </c>
      <c r="K11" s="37"/>
      <c r="L11" s="37"/>
      <c r="M11" s="37"/>
      <c r="N11" s="37"/>
      <c r="O11" s="37"/>
      <c r="P11" s="38" t="s">
        <v>445</v>
      </c>
      <c r="Q11">
        <v>79</v>
      </c>
    </row>
    <row r="12" spans="1:24" ht="15.75" x14ac:dyDescent="0.25">
      <c r="B12" s="137">
        <v>50</v>
      </c>
      <c r="C12" s="166">
        <v>1.2E-2</v>
      </c>
      <c r="D12" s="167">
        <v>3.7499999999999999E-2</v>
      </c>
      <c r="E12" s="167">
        <v>4.9500000000000002E-2</v>
      </c>
      <c r="F12" s="37"/>
      <c r="G12" s="137">
        <v>50</v>
      </c>
      <c r="H12" s="167">
        <v>5.0000000000000001E-3</v>
      </c>
      <c r="I12" s="167">
        <v>3.7499999999999999E-2</v>
      </c>
      <c r="J12" s="167">
        <v>4.2500000000000003E-2</v>
      </c>
      <c r="K12" s="37"/>
      <c r="L12" s="37"/>
      <c r="M12" s="37"/>
      <c r="N12" s="37"/>
      <c r="O12" s="37"/>
      <c r="P12" s="38" t="s">
        <v>446</v>
      </c>
      <c r="Q12">
        <v>7779</v>
      </c>
    </row>
    <row r="13" spans="1:24" ht="15.75" x14ac:dyDescent="0.25">
      <c r="B13" s="137">
        <v>55</v>
      </c>
      <c r="C13" s="166">
        <v>8.9999999999999993E-3</v>
      </c>
      <c r="D13" s="167">
        <v>3.7499999999999999E-2</v>
      </c>
      <c r="E13" s="167">
        <v>4.65E-2</v>
      </c>
      <c r="F13" s="37"/>
      <c r="G13" s="137">
        <v>55</v>
      </c>
      <c r="H13" s="167">
        <v>5.0000000000000001E-3</v>
      </c>
      <c r="I13" s="167">
        <v>3.7499999999999999E-2</v>
      </c>
      <c r="J13" s="167">
        <v>4.2500000000000003E-2</v>
      </c>
      <c r="K13" s="37"/>
      <c r="L13" s="37"/>
      <c r="M13" s="37"/>
      <c r="N13" s="37"/>
      <c r="O13" s="37"/>
      <c r="P13" s="38"/>
    </row>
    <row r="14" spans="1:24" ht="15.75" x14ac:dyDescent="0.25">
      <c r="B14" s="165">
        <v>60</v>
      </c>
      <c r="C14" s="168">
        <v>7.0000000000000001E-3</v>
      </c>
      <c r="D14" s="169">
        <v>3.7499999999999999E-2</v>
      </c>
      <c r="E14" s="169">
        <v>4.4499999999999998E-2</v>
      </c>
      <c r="F14" s="37"/>
      <c r="G14" s="165">
        <v>60</v>
      </c>
      <c r="H14" s="169">
        <v>5.0000000000000001E-3</v>
      </c>
      <c r="I14" s="169">
        <v>3.7499999999999999E-2</v>
      </c>
      <c r="J14" s="169">
        <v>4.2500000000000003E-2</v>
      </c>
      <c r="K14" s="37"/>
      <c r="L14" s="37"/>
      <c r="M14" s="37"/>
      <c r="N14" s="37"/>
      <c r="O14" s="37"/>
      <c r="P14" s="38" t="s">
        <v>441</v>
      </c>
      <c r="Q14" s="130">
        <f>SUM(Q9:Q10)</f>
        <v>321151</v>
      </c>
      <c r="R14">
        <f>Q14/SUM(Q14:Q15)</f>
        <v>0.97611615487722225</v>
      </c>
    </row>
    <row r="15" spans="1:24" x14ac:dyDescent="0.25">
      <c r="B15" s="37"/>
      <c r="C15" s="37"/>
      <c r="D15" s="37"/>
      <c r="E15" s="37"/>
      <c r="F15" s="37"/>
      <c r="G15" s="37"/>
      <c r="H15" s="37"/>
      <c r="I15" s="37"/>
      <c r="J15" s="37"/>
      <c r="K15" s="37"/>
      <c r="L15" s="37"/>
      <c r="M15" s="37"/>
      <c r="N15" s="37"/>
      <c r="O15" s="37"/>
      <c r="P15" s="38" t="s">
        <v>447</v>
      </c>
      <c r="Q15">
        <f>SUM(Q11:Q12)</f>
        <v>7858</v>
      </c>
      <c r="R15">
        <f>Q15/SUM(Q15:Q16)</f>
        <v>1</v>
      </c>
    </row>
    <row r="16" spans="1:24" x14ac:dyDescent="0.25">
      <c r="B16" s="37"/>
      <c r="C16" s="37"/>
      <c r="D16" s="37"/>
      <c r="E16" s="37"/>
      <c r="F16" s="37"/>
      <c r="G16" s="37"/>
      <c r="H16" s="37"/>
      <c r="I16" s="37"/>
      <c r="J16" s="37"/>
      <c r="K16" s="37"/>
      <c r="L16" s="37"/>
      <c r="M16" s="37"/>
      <c r="N16" s="37"/>
      <c r="O16" s="37"/>
      <c r="P16" s="38"/>
    </row>
    <row r="17" spans="2:16" ht="15.75" customHeight="1" x14ac:dyDescent="0.25">
      <c r="B17" s="37"/>
      <c r="C17" s="37"/>
      <c r="D17" s="37"/>
      <c r="E17" s="37"/>
      <c r="F17" s="37"/>
      <c r="G17" s="37"/>
      <c r="H17" s="37"/>
      <c r="I17" s="37"/>
      <c r="J17" s="37"/>
      <c r="K17" s="37"/>
      <c r="L17" s="37"/>
      <c r="M17" s="37"/>
      <c r="N17" s="37"/>
      <c r="O17" s="37"/>
      <c r="P17" s="38"/>
    </row>
    <row r="18" spans="2:16" ht="15.75" customHeight="1" x14ac:dyDescent="0.25">
      <c r="B18" s="130">
        <v>329009</v>
      </c>
      <c r="F18" s="37"/>
      <c r="G18" s="37"/>
      <c r="H18" s="37"/>
      <c r="I18" s="37"/>
      <c r="J18" s="37"/>
      <c r="K18" s="37"/>
      <c r="L18" s="37"/>
      <c r="M18" s="37"/>
      <c r="N18" s="37"/>
      <c r="O18" s="37"/>
      <c r="P18" s="38"/>
    </row>
    <row r="19" spans="2:16" ht="15.75" customHeight="1" x14ac:dyDescent="0.25">
      <c r="B19">
        <v>118372</v>
      </c>
      <c r="C19" s="37"/>
      <c r="D19" s="37"/>
      <c r="E19" s="37"/>
      <c r="F19" s="37"/>
      <c r="G19" s="37"/>
      <c r="H19" s="37"/>
      <c r="I19" s="37"/>
      <c r="J19" s="37"/>
      <c r="K19" s="37"/>
      <c r="L19" s="37"/>
      <c r="M19" s="37"/>
      <c r="N19" s="37"/>
      <c r="O19" s="37"/>
      <c r="P19" s="38"/>
    </row>
    <row r="20" spans="2:16" x14ac:dyDescent="0.25">
      <c r="B20">
        <v>79</v>
      </c>
      <c r="C20" s="37"/>
      <c r="D20" s="37"/>
      <c r="E20" s="37"/>
      <c r="F20" s="37"/>
      <c r="G20" s="37"/>
      <c r="H20" s="37"/>
      <c r="I20" s="37"/>
      <c r="J20" s="37"/>
      <c r="K20" s="37"/>
      <c r="L20" s="37"/>
      <c r="M20" s="37"/>
      <c r="N20" s="37"/>
      <c r="O20" s="37"/>
      <c r="P20" s="38"/>
    </row>
    <row r="21" spans="2:16" x14ac:dyDescent="0.25">
      <c r="B21">
        <v>7779</v>
      </c>
      <c r="C21" s="37"/>
      <c r="D21" s="37"/>
      <c r="E21" s="37"/>
      <c r="F21" s="37"/>
      <c r="G21" s="37"/>
      <c r="H21" s="37"/>
      <c r="I21" s="37"/>
      <c r="J21" s="37"/>
      <c r="K21" s="37"/>
      <c r="L21" s="37"/>
      <c r="M21" s="37"/>
      <c r="N21" s="37"/>
      <c r="O21" s="37"/>
      <c r="P21" s="38"/>
    </row>
    <row r="22" spans="2:16" x14ac:dyDescent="0.25">
      <c r="B22" s="37"/>
      <c r="C22" s="37"/>
      <c r="D22" s="37"/>
      <c r="E22" s="37"/>
      <c r="F22" s="37"/>
      <c r="G22" s="37"/>
      <c r="H22" s="37"/>
      <c r="I22" s="37"/>
      <c r="J22" s="37"/>
      <c r="K22" s="37"/>
      <c r="L22" s="37"/>
      <c r="M22" s="37"/>
      <c r="N22" s="37"/>
      <c r="O22" s="37"/>
      <c r="P22" s="38"/>
    </row>
    <row r="23" spans="2:16" x14ac:dyDescent="0.25">
      <c r="B23" s="37"/>
      <c r="C23" s="37"/>
      <c r="D23" s="37"/>
      <c r="E23" s="37"/>
      <c r="F23" s="37"/>
      <c r="G23" s="37"/>
      <c r="H23" s="37"/>
      <c r="I23" s="37"/>
      <c r="J23" s="37"/>
      <c r="K23" s="37"/>
      <c r="L23" s="37"/>
      <c r="M23" s="37"/>
      <c r="N23" s="37"/>
      <c r="O23" s="37"/>
      <c r="P23" s="38"/>
    </row>
    <row r="24" spans="2:16" x14ac:dyDescent="0.25">
      <c r="B24" s="37"/>
      <c r="C24" s="37"/>
      <c r="D24" s="37"/>
      <c r="E24" s="37"/>
      <c r="F24" s="37"/>
      <c r="G24" s="37"/>
      <c r="H24" s="37"/>
      <c r="I24" s="37"/>
      <c r="J24" s="37"/>
      <c r="K24" s="37"/>
      <c r="L24" s="37"/>
      <c r="M24" s="37"/>
      <c r="N24" s="37"/>
      <c r="O24" s="37"/>
      <c r="P24" s="38"/>
    </row>
    <row r="25" spans="2:16" x14ac:dyDescent="0.25">
      <c r="B25" s="37"/>
      <c r="C25" s="37"/>
      <c r="D25" s="37"/>
      <c r="E25" s="37"/>
      <c r="F25" s="37"/>
      <c r="G25" s="37"/>
      <c r="H25" s="37"/>
      <c r="I25" s="37"/>
      <c r="J25" s="37"/>
      <c r="K25" s="37"/>
      <c r="L25" s="37"/>
      <c r="M25" s="37"/>
      <c r="N25" s="37"/>
      <c r="O25" s="37"/>
      <c r="P25" s="38"/>
    </row>
    <row r="26" spans="2:16" x14ac:dyDescent="0.25">
      <c r="B26" s="37"/>
      <c r="C26" s="37"/>
      <c r="D26" s="37"/>
      <c r="E26" s="37"/>
      <c r="F26" s="37"/>
      <c r="G26" s="37"/>
      <c r="H26" s="37"/>
      <c r="I26" s="37"/>
      <c r="J26" s="37"/>
      <c r="K26" s="37"/>
      <c r="L26" s="37"/>
      <c r="M26" s="37"/>
      <c r="N26" s="37"/>
      <c r="O26" s="37"/>
      <c r="P26" s="38"/>
    </row>
    <row r="27" spans="2:16" x14ac:dyDescent="0.25">
      <c r="B27" s="37"/>
      <c r="C27" s="37"/>
      <c r="D27" s="37"/>
      <c r="E27" s="37"/>
      <c r="F27" s="37"/>
      <c r="G27" s="37"/>
      <c r="H27" s="37"/>
      <c r="I27" s="37"/>
      <c r="J27" s="37"/>
      <c r="K27" s="37"/>
      <c r="L27" s="37"/>
      <c r="M27" s="37"/>
      <c r="N27" s="37"/>
      <c r="O27" s="37"/>
      <c r="P27" s="38"/>
    </row>
    <row r="28" spans="2:16" x14ac:dyDescent="0.25">
      <c r="B28" s="37"/>
      <c r="C28" s="37"/>
      <c r="D28" s="37"/>
      <c r="E28" s="37"/>
      <c r="F28" s="37"/>
      <c r="G28" s="37"/>
      <c r="H28" s="37"/>
      <c r="I28" s="37"/>
      <c r="J28" s="37"/>
      <c r="K28" s="37"/>
      <c r="L28" s="37"/>
      <c r="M28" s="37"/>
      <c r="N28" s="37"/>
      <c r="O28" s="37"/>
      <c r="P28" s="38"/>
    </row>
    <row r="29" spans="2:16" x14ac:dyDescent="0.25">
      <c r="B29" s="37"/>
      <c r="C29" s="37"/>
      <c r="D29" s="37"/>
      <c r="E29" s="37"/>
      <c r="F29" s="37"/>
      <c r="G29" s="37"/>
      <c r="H29" s="37"/>
      <c r="I29" s="37"/>
      <c r="J29" s="37"/>
      <c r="K29" s="37"/>
      <c r="L29" s="37"/>
      <c r="M29" s="37"/>
      <c r="N29" s="37"/>
      <c r="O29" s="37"/>
      <c r="P29" s="38"/>
    </row>
  </sheetData>
  <sortState columnSort="1" ref="A3:CI29">
    <sortCondition ref="A3:CI3"/>
  </sortState>
  <mergeCells count="10">
    <mergeCell ref="J5:J6"/>
    <mergeCell ref="B4:B6"/>
    <mergeCell ref="C4:E4"/>
    <mergeCell ref="C5:C6"/>
    <mergeCell ref="D5:D6"/>
    <mergeCell ref="H4:J4"/>
    <mergeCell ref="E5:E6"/>
    <mergeCell ref="G4:G6"/>
    <mergeCell ref="H5:H6"/>
    <mergeCell ref="I5:I6"/>
  </mergeCells>
  <hyperlinks>
    <hyperlink ref="A1" location="TOC!A1" display="TOC" xr:uid="{00000000-0004-0000-14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tint="0.59999389629810485"/>
  </sheetPr>
  <dimension ref="A1:E15"/>
  <sheetViews>
    <sheetView workbookViewId="0">
      <selection activeCell="L21" sqref="L21"/>
    </sheetView>
  </sheetViews>
  <sheetFormatPr defaultRowHeight="15" x14ac:dyDescent="0.25"/>
  <cols>
    <col min="1" max="1" width="11.42578125" style="13" customWidth="1"/>
    <col min="2" max="16384" width="9.140625" style="13"/>
  </cols>
  <sheetData>
    <row r="1" spans="1:5" x14ac:dyDescent="0.25">
      <c r="A1" s="9" t="s">
        <v>0</v>
      </c>
    </row>
    <row r="2" spans="1:5" x14ac:dyDescent="0.25">
      <c r="A2" s="14" t="s">
        <v>35</v>
      </c>
      <c r="B2" s="15" t="s">
        <v>459</v>
      </c>
      <c r="C2" s="14"/>
    </row>
    <row r="3" spans="1:5" x14ac:dyDescent="0.25">
      <c r="A3" s="14" t="s">
        <v>37</v>
      </c>
      <c r="B3" s="15" t="s">
        <v>460</v>
      </c>
      <c r="C3" s="14"/>
    </row>
    <row r="4" spans="1:5" x14ac:dyDescent="0.25">
      <c r="A4" s="15" t="s">
        <v>316</v>
      </c>
    </row>
    <row r="5" spans="1:5" x14ac:dyDescent="0.25">
      <c r="E5" s="16"/>
    </row>
    <row r="6" spans="1:5" x14ac:dyDescent="0.25">
      <c r="C6" s="44" t="s">
        <v>317</v>
      </c>
      <c r="D6" s="44" t="s">
        <v>288</v>
      </c>
    </row>
    <row r="7" spans="1:5" ht="15.75" x14ac:dyDescent="0.25">
      <c r="C7" s="181">
        <v>25</v>
      </c>
      <c r="D7" s="45">
        <v>7.5627280712685679E-2</v>
      </c>
    </row>
    <row r="8" spans="1:5" ht="15.75" x14ac:dyDescent="0.25">
      <c r="C8" s="181">
        <v>30</v>
      </c>
      <c r="D8" s="45">
        <v>5.8794476138950613E-2</v>
      </c>
    </row>
    <row r="9" spans="1:5" ht="15.75" x14ac:dyDescent="0.25">
      <c r="C9" s="181">
        <v>35</v>
      </c>
      <c r="D9" s="45">
        <v>4.390395338729336E-2</v>
      </c>
    </row>
    <row r="10" spans="1:5" ht="15.75" x14ac:dyDescent="0.25">
      <c r="C10" s="181">
        <v>40</v>
      </c>
      <c r="D10" s="45">
        <v>3.1311085107094336E-2</v>
      </c>
    </row>
    <row r="11" spans="1:5" ht="15.75" x14ac:dyDescent="0.25">
      <c r="C11" s="181">
        <v>45</v>
      </c>
      <c r="D11" s="45">
        <v>2.4632419781829677E-2</v>
      </c>
    </row>
    <row r="12" spans="1:5" ht="15.75" x14ac:dyDescent="0.25">
      <c r="C12" s="181">
        <v>50</v>
      </c>
      <c r="D12" s="45">
        <v>2.3085493102012408E-2</v>
      </c>
    </row>
    <row r="13" spans="1:5" ht="15.75" x14ac:dyDescent="0.25">
      <c r="C13" s="181">
        <v>55</v>
      </c>
      <c r="D13" s="45">
        <v>2.3085493102012408E-2</v>
      </c>
    </row>
    <row r="14" spans="1:5" ht="15.75" x14ac:dyDescent="0.25">
      <c r="C14" s="186">
        <v>60</v>
      </c>
      <c r="D14" s="45">
        <v>2.3085493102012408E-2</v>
      </c>
    </row>
    <row r="15" spans="1:5" x14ac:dyDescent="0.25">
      <c r="D15" s="187"/>
    </row>
  </sheetData>
  <hyperlinks>
    <hyperlink ref="A1" location="TOC!A1" display="TOC" xr:uid="{00000000-0004-0000-15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4" tint="0.59999389629810485"/>
  </sheetPr>
  <dimension ref="A1:E61"/>
  <sheetViews>
    <sheetView workbookViewId="0">
      <selection activeCell="D11" sqref="D11"/>
    </sheetView>
  </sheetViews>
  <sheetFormatPr defaultRowHeight="15" x14ac:dyDescent="0.25"/>
  <cols>
    <col min="1" max="1" width="11.42578125" style="13" customWidth="1"/>
    <col min="2" max="3" width="9.140625" style="13"/>
    <col min="4" max="4" width="16.28515625" style="13" customWidth="1"/>
    <col min="5" max="16384" width="9.140625" style="13"/>
  </cols>
  <sheetData>
    <row r="1" spans="1:5" x14ac:dyDescent="0.25">
      <c r="A1" s="9" t="s">
        <v>0</v>
      </c>
    </row>
    <row r="2" spans="1:5" x14ac:dyDescent="0.25">
      <c r="A2" s="14" t="s">
        <v>35</v>
      </c>
      <c r="B2" s="15" t="s">
        <v>459</v>
      </c>
      <c r="C2" s="14"/>
    </row>
    <row r="3" spans="1:5" x14ac:dyDescent="0.25">
      <c r="A3" s="14" t="s">
        <v>37</v>
      </c>
      <c r="B3" s="15" t="s">
        <v>461</v>
      </c>
      <c r="C3" s="14"/>
    </row>
    <row r="4" spans="1:5" x14ac:dyDescent="0.25">
      <c r="A4" s="15" t="s">
        <v>320</v>
      </c>
    </row>
    <row r="5" spans="1:5" x14ac:dyDescent="0.25">
      <c r="E5" s="16"/>
    </row>
    <row r="6" spans="1:5" x14ac:dyDescent="0.25">
      <c r="C6" s="7" t="s">
        <v>315</v>
      </c>
      <c r="D6" s="7" t="s">
        <v>318</v>
      </c>
    </row>
    <row r="7" spans="1:5" ht="15.75" x14ac:dyDescent="0.25">
      <c r="C7" s="180">
        <v>0</v>
      </c>
      <c r="D7" s="129">
        <v>0.41226425416933882</v>
      </c>
    </row>
    <row r="8" spans="1:5" ht="15.75" x14ac:dyDescent="0.25">
      <c r="C8" s="181">
        <v>1</v>
      </c>
      <c r="D8" s="129">
        <v>0.2706422924600847</v>
      </c>
    </row>
    <row r="9" spans="1:5" ht="15.75" x14ac:dyDescent="0.25">
      <c r="C9" s="181">
        <v>2</v>
      </c>
      <c r="D9" s="129">
        <v>0.16698655659875564</v>
      </c>
    </row>
    <row r="10" spans="1:5" ht="15.75" x14ac:dyDescent="0.25">
      <c r="C10" s="181">
        <v>3</v>
      </c>
      <c r="D10" s="129">
        <v>0.12105987982091676</v>
      </c>
    </row>
    <row r="11" spans="1:5" ht="15.75" x14ac:dyDescent="0.25">
      <c r="C11" s="181">
        <v>4</v>
      </c>
      <c r="D11" s="129">
        <v>9.8873374284594057E-2</v>
      </c>
    </row>
    <row r="12" spans="1:5" x14ac:dyDescent="0.25">
      <c r="C12"/>
      <c r="D12" s="129"/>
    </row>
    <row r="13" spans="1:5" x14ac:dyDescent="0.25">
      <c r="C13"/>
      <c r="D13" s="45"/>
    </row>
    <row r="14" spans="1:5" x14ac:dyDescent="0.25">
      <c r="C14"/>
      <c r="D14" s="45"/>
    </row>
    <row r="15" spans="1:5" x14ac:dyDescent="0.25">
      <c r="C15"/>
      <c r="D15" s="45"/>
    </row>
    <row r="16" spans="1:5" x14ac:dyDescent="0.25">
      <c r="C16"/>
      <c r="D16" s="45"/>
    </row>
    <row r="17" spans="3:4" x14ac:dyDescent="0.25">
      <c r="C17" s="18"/>
      <c r="D17" s="17"/>
    </row>
    <row r="18" spans="3:4" x14ac:dyDescent="0.25">
      <c r="C18" s="18"/>
      <c r="D18" s="17"/>
    </row>
    <row r="19" spans="3:4" x14ac:dyDescent="0.25">
      <c r="C19" s="18"/>
    </row>
    <row r="20" spans="3:4" x14ac:dyDescent="0.25">
      <c r="C20" s="18"/>
    </row>
    <row r="21" spans="3:4" x14ac:dyDescent="0.25">
      <c r="C21" s="18"/>
    </row>
    <row r="22" spans="3:4" x14ac:dyDescent="0.25">
      <c r="C22" s="18"/>
    </row>
    <row r="23" spans="3:4" x14ac:dyDescent="0.25">
      <c r="C23" s="18"/>
    </row>
    <row r="24" spans="3:4" x14ac:dyDescent="0.25">
      <c r="C24" s="18"/>
    </row>
    <row r="25" spans="3:4" x14ac:dyDescent="0.25">
      <c r="C25" s="18"/>
    </row>
    <row r="26" spans="3:4" x14ac:dyDescent="0.25">
      <c r="C26" s="18"/>
    </row>
    <row r="27" spans="3:4" x14ac:dyDescent="0.25">
      <c r="C27" s="18"/>
    </row>
    <row r="28" spans="3:4" x14ac:dyDescent="0.25">
      <c r="C28" s="18"/>
    </row>
    <row r="29" spans="3:4" x14ac:dyDescent="0.25">
      <c r="C29" s="18"/>
    </row>
    <row r="30" spans="3:4" x14ac:dyDescent="0.25">
      <c r="C30" s="18"/>
    </row>
    <row r="31" spans="3:4" x14ac:dyDescent="0.25">
      <c r="C31" s="18"/>
    </row>
    <row r="32" spans="3:4" x14ac:dyDescent="0.25">
      <c r="C32" s="18"/>
    </row>
    <row r="33" spans="3:3" x14ac:dyDescent="0.25">
      <c r="C33" s="18"/>
    </row>
    <row r="34" spans="3:3" x14ac:dyDescent="0.25">
      <c r="C34" s="18"/>
    </row>
    <row r="35" spans="3:3" x14ac:dyDescent="0.25">
      <c r="C35" s="18"/>
    </row>
    <row r="36" spans="3:3" x14ac:dyDescent="0.25">
      <c r="C36" s="18"/>
    </row>
    <row r="37" spans="3:3" x14ac:dyDescent="0.25">
      <c r="C37" s="18"/>
    </row>
    <row r="38" spans="3:3" x14ac:dyDescent="0.25">
      <c r="C38" s="18"/>
    </row>
    <row r="39" spans="3:3" x14ac:dyDescent="0.25">
      <c r="C39" s="18"/>
    </row>
    <row r="40" spans="3:3" x14ac:dyDescent="0.25">
      <c r="C40" s="18"/>
    </row>
    <row r="41" spans="3:3" x14ac:dyDescent="0.25">
      <c r="C41" s="18"/>
    </row>
    <row r="42" spans="3:3" x14ac:dyDescent="0.25">
      <c r="C42" s="18"/>
    </row>
    <row r="43" spans="3:3" x14ac:dyDescent="0.25">
      <c r="C43" s="18"/>
    </row>
    <row r="44" spans="3:3" x14ac:dyDescent="0.25">
      <c r="C44" s="18"/>
    </row>
    <row r="45" spans="3:3" x14ac:dyDescent="0.25">
      <c r="C45" s="18"/>
    </row>
    <row r="46" spans="3:3" x14ac:dyDescent="0.25">
      <c r="C46" s="18"/>
    </row>
    <row r="47" spans="3:3" x14ac:dyDescent="0.25">
      <c r="C47" s="18"/>
    </row>
    <row r="48" spans="3:3" x14ac:dyDescent="0.25">
      <c r="C48" s="18"/>
    </row>
    <row r="49" spans="3:3" x14ac:dyDescent="0.25">
      <c r="C49" s="18"/>
    </row>
    <row r="50" spans="3:3" x14ac:dyDescent="0.25">
      <c r="C50" s="18"/>
    </row>
    <row r="51" spans="3:3" x14ac:dyDescent="0.25">
      <c r="C51" s="18"/>
    </row>
    <row r="52" spans="3:3" x14ac:dyDescent="0.25">
      <c r="C52" s="18"/>
    </row>
    <row r="53" spans="3:3" x14ac:dyDescent="0.25">
      <c r="C53" s="18"/>
    </row>
    <row r="54" spans="3:3" x14ac:dyDescent="0.25">
      <c r="C54" s="18"/>
    </row>
    <row r="55" spans="3:3" x14ac:dyDescent="0.25">
      <c r="C55" s="18"/>
    </row>
    <row r="56" spans="3:3" x14ac:dyDescent="0.25">
      <c r="C56" s="18"/>
    </row>
    <row r="57" spans="3:3" x14ac:dyDescent="0.25">
      <c r="C57" s="18"/>
    </row>
    <row r="58" spans="3:3" x14ac:dyDescent="0.25">
      <c r="C58" s="18"/>
    </row>
    <row r="59" spans="3:3" x14ac:dyDescent="0.25">
      <c r="C59" s="18"/>
    </row>
    <row r="60" spans="3:3" x14ac:dyDescent="0.25">
      <c r="C60" s="18"/>
    </row>
    <row r="61" spans="3:3" x14ac:dyDescent="0.25">
      <c r="C61" s="18"/>
    </row>
  </sheetData>
  <hyperlinks>
    <hyperlink ref="A1" location="TOC!A1" display="TOC" xr:uid="{00000000-0004-0000-16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4" tint="0.59999389629810485"/>
  </sheetPr>
  <dimension ref="A1:Q61"/>
  <sheetViews>
    <sheetView workbookViewId="0">
      <selection activeCell="K37" sqref="K37"/>
    </sheetView>
  </sheetViews>
  <sheetFormatPr defaultRowHeight="15" x14ac:dyDescent="0.25"/>
  <cols>
    <col min="1" max="1" width="11.42578125" style="13" customWidth="1"/>
    <col min="2" max="3" width="9.140625" style="13"/>
    <col min="4" max="4" width="16.28515625" style="13" customWidth="1"/>
    <col min="5" max="16384" width="9.140625" style="13"/>
  </cols>
  <sheetData>
    <row r="1" spans="1:17" x14ac:dyDescent="0.25">
      <c r="A1" s="9" t="s">
        <v>0</v>
      </c>
    </row>
    <row r="2" spans="1:17" x14ac:dyDescent="0.25">
      <c r="A2" s="14" t="s">
        <v>35</v>
      </c>
      <c r="B2" s="15" t="s">
        <v>324</v>
      </c>
      <c r="C2" t="s">
        <v>327</v>
      </c>
    </row>
    <row r="3" spans="1:17" x14ac:dyDescent="0.25">
      <c r="A3" s="14" t="s">
        <v>37</v>
      </c>
      <c r="B3" s="15" t="s">
        <v>323</v>
      </c>
      <c r="C3" t="s">
        <v>281</v>
      </c>
    </row>
    <row r="4" spans="1:17" x14ac:dyDescent="0.25">
      <c r="A4" s="15" t="s">
        <v>319</v>
      </c>
    </row>
    <row r="5" spans="1:17" x14ac:dyDescent="0.25">
      <c r="E5" s="16"/>
      <c r="G5" s="21" t="s">
        <v>325</v>
      </c>
    </row>
    <row r="6" spans="1:17" x14ac:dyDescent="0.25">
      <c r="C6"/>
      <c r="D6" s="10"/>
      <c r="E6" s="10"/>
      <c r="F6" s="32" t="s">
        <v>321</v>
      </c>
      <c r="G6" t="s">
        <v>109</v>
      </c>
      <c r="H6" t="s">
        <v>250</v>
      </c>
      <c r="I6" t="s">
        <v>110</v>
      </c>
      <c r="J6" t="s">
        <v>111</v>
      </c>
      <c r="K6" t="s">
        <v>112</v>
      </c>
      <c r="L6" t="s">
        <v>113</v>
      </c>
      <c r="M6" t="s">
        <v>114</v>
      </c>
      <c r="N6" t="s">
        <v>115</v>
      </c>
      <c r="O6" t="s">
        <v>116</v>
      </c>
      <c r="P6" t="s">
        <v>117</v>
      </c>
      <c r="Q6" t="s">
        <v>118</v>
      </c>
    </row>
    <row r="7" spans="1:17" x14ac:dyDescent="0.25">
      <c r="C7"/>
      <c r="D7" s="10"/>
      <c r="E7" s="10"/>
      <c r="F7" s="32" t="s">
        <v>248</v>
      </c>
      <c r="G7" t="s">
        <v>249</v>
      </c>
      <c r="H7" t="s">
        <v>251</v>
      </c>
      <c r="I7" t="s">
        <v>252</v>
      </c>
      <c r="J7" t="s">
        <v>253</v>
      </c>
      <c r="K7" t="s">
        <v>254</v>
      </c>
      <c r="L7" t="s">
        <v>255</v>
      </c>
      <c r="M7" t="s">
        <v>256</v>
      </c>
      <c r="N7" t="s">
        <v>257</v>
      </c>
      <c r="O7" t="s">
        <v>258</v>
      </c>
      <c r="P7" t="s">
        <v>259</v>
      </c>
      <c r="Q7" t="s">
        <v>260</v>
      </c>
    </row>
    <row r="8" spans="1:17" x14ac:dyDescent="0.25">
      <c r="C8" s="10"/>
      <c r="D8" s="40" t="s">
        <v>38</v>
      </c>
      <c r="E8" s="32" t="s">
        <v>39</v>
      </c>
      <c r="F8" s="32" t="s">
        <v>40</v>
      </c>
      <c r="G8" s="10">
        <v>2</v>
      </c>
      <c r="H8" s="10">
        <v>7</v>
      </c>
      <c r="I8" s="10">
        <v>12</v>
      </c>
      <c r="J8" s="10">
        <v>17</v>
      </c>
      <c r="K8" s="10">
        <v>22</v>
      </c>
      <c r="L8" s="10">
        <v>27</v>
      </c>
      <c r="M8" s="10">
        <v>32</v>
      </c>
      <c r="N8" s="10">
        <v>37</v>
      </c>
      <c r="O8" s="10">
        <v>42</v>
      </c>
      <c r="P8" s="10">
        <v>47</v>
      </c>
      <c r="Q8" s="10">
        <v>52</v>
      </c>
    </row>
    <row r="9" spans="1:17" x14ac:dyDescent="0.25">
      <c r="C9" t="s">
        <v>108</v>
      </c>
      <c r="D9" s="32" t="s">
        <v>41</v>
      </c>
      <c r="E9" s="10"/>
      <c r="F9" s="10"/>
      <c r="G9"/>
      <c r="H9" s="10"/>
      <c r="I9"/>
      <c r="J9"/>
      <c r="K9"/>
      <c r="L9"/>
      <c r="M9"/>
      <c r="N9"/>
      <c r="O9"/>
      <c r="P9"/>
      <c r="Q9"/>
    </row>
    <row r="10" spans="1:17" x14ac:dyDescent="0.25">
      <c r="C10" t="s">
        <v>119</v>
      </c>
      <c r="D10" s="32" t="s">
        <v>322</v>
      </c>
      <c r="E10" s="46">
        <v>18</v>
      </c>
      <c r="F10" s="32" t="s">
        <v>261</v>
      </c>
      <c r="G10" s="29"/>
      <c r="H10" s="29"/>
      <c r="I10" s="29"/>
      <c r="J10" s="29"/>
      <c r="K10" s="29"/>
      <c r="L10" s="29"/>
      <c r="M10" s="29"/>
      <c r="N10" s="29"/>
      <c r="O10" s="29"/>
      <c r="P10" s="29"/>
      <c r="Q10" s="29"/>
    </row>
    <row r="11" spans="1:17" x14ac:dyDescent="0.25">
      <c r="C11" t="s">
        <v>120</v>
      </c>
      <c r="D11" s="32" t="s">
        <v>322</v>
      </c>
      <c r="E11" s="46">
        <v>22</v>
      </c>
      <c r="F11" s="32" t="s">
        <v>267</v>
      </c>
      <c r="G11" s="29"/>
      <c r="H11" s="29"/>
      <c r="I11" s="29"/>
      <c r="J11" s="29"/>
      <c r="K11" s="29"/>
      <c r="L11" s="29"/>
      <c r="M11" s="29"/>
      <c r="N11" s="29"/>
      <c r="O11" s="29"/>
      <c r="P11" s="29"/>
      <c r="Q11" s="29"/>
    </row>
    <row r="12" spans="1:17" x14ac:dyDescent="0.25">
      <c r="C12" t="s">
        <v>121</v>
      </c>
      <c r="D12" s="32" t="s">
        <v>322</v>
      </c>
      <c r="E12" s="46">
        <v>27</v>
      </c>
      <c r="F12" s="10" t="s">
        <v>262</v>
      </c>
      <c r="G12" s="29"/>
      <c r="H12" s="29"/>
      <c r="I12" s="29"/>
      <c r="J12" s="29"/>
      <c r="K12" s="29"/>
      <c r="L12" s="29"/>
      <c r="M12" s="29"/>
      <c r="N12" s="29"/>
      <c r="O12" s="29"/>
      <c r="P12" s="29"/>
      <c r="Q12" s="29"/>
    </row>
    <row r="13" spans="1:17" x14ac:dyDescent="0.25">
      <c r="C13" t="s">
        <v>122</v>
      </c>
      <c r="D13" s="32" t="s">
        <v>322</v>
      </c>
      <c r="E13" s="46">
        <v>32</v>
      </c>
      <c r="F13" s="10" t="s">
        <v>263</v>
      </c>
      <c r="G13" s="29"/>
      <c r="H13" s="29"/>
      <c r="I13" s="29"/>
      <c r="J13" s="29"/>
      <c r="K13" s="29"/>
      <c r="L13" s="29"/>
      <c r="M13" s="29"/>
      <c r="N13" s="29"/>
      <c r="O13" s="29"/>
      <c r="P13" s="29"/>
      <c r="Q13" s="29"/>
    </row>
    <row r="14" spans="1:17" x14ac:dyDescent="0.25">
      <c r="C14" t="s">
        <v>123</v>
      </c>
      <c r="D14" s="32" t="s">
        <v>322</v>
      </c>
      <c r="E14" s="46">
        <v>37</v>
      </c>
      <c r="F14" s="10" t="s">
        <v>264</v>
      </c>
      <c r="G14" s="29"/>
      <c r="H14" s="29"/>
      <c r="I14" s="29"/>
      <c r="J14" s="29"/>
      <c r="K14" s="29"/>
      <c r="L14" s="29"/>
      <c r="M14" s="29"/>
      <c r="N14" s="29"/>
      <c r="O14" s="29"/>
      <c r="P14" s="29"/>
      <c r="Q14" s="29"/>
    </row>
    <row r="15" spans="1:17" x14ac:dyDescent="0.25">
      <c r="C15" t="s">
        <v>124</v>
      </c>
      <c r="D15" s="32" t="s">
        <v>322</v>
      </c>
      <c r="E15" s="46">
        <v>42</v>
      </c>
      <c r="F15" s="10" t="s">
        <v>265</v>
      </c>
      <c r="G15" s="29"/>
      <c r="H15" s="29"/>
      <c r="I15" s="29"/>
      <c r="J15" s="29"/>
      <c r="K15" s="29"/>
      <c r="L15" s="29"/>
      <c r="M15" s="29"/>
      <c r="N15" s="29"/>
      <c r="O15" s="29"/>
      <c r="P15" s="29"/>
      <c r="Q15" s="29"/>
    </row>
    <row r="16" spans="1:17" x14ac:dyDescent="0.25">
      <c r="C16" t="s">
        <v>125</v>
      </c>
      <c r="D16" s="32" t="s">
        <v>322</v>
      </c>
      <c r="E16" s="46">
        <v>47</v>
      </c>
      <c r="F16" s="10" t="s">
        <v>266</v>
      </c>
      <c r="G16" s="29"/>
      <c r="H16" s="29"/>
      <c r="I16" s="29"/>
      <c r="J16" s="29"/>
      <c r="K16" s="29"/>
      <c r="L16" s="29"/>
      <c r="M16" s="29"/>
      <c r="N16" s="29"/>
      <c r="O16" s="29"/>
      <c r="P16" s="29"/>
      <c r="Q16" s="29"/>
    </row>
    <row r="17" spans="3:17" x14ac:dyDescent="0.25">
      <c r="C17" t="s">
        <v>126</v>
      </c>
      <c r="D17" s="32" t="s">
        <v>322</v>
      </c>
      <c r="E17" s="46">
        <v>52</v>
      </c>
      <c r="F17" s="10" t="s">
        <v>46</v>
      </c>
      <c r="G17" s="29"/>
      <c r="H17" s="29"/>
      <c r="I17" s="29"/>
      <c r="J17" s="29"/>
      <c r="K17" s="29"/>
      <c r="L17" s="29"/>
      <c r="M17" s="29"/>
      <c r="N17" s="29"/>
      <c r="O17" s="29"/>
      <c r="P17" s="29"/>
      <c r="Q17" s="29"/>
    </row>
    <row r="18" spans="3:17" x14ac:dyDescent="0.25">
      <c r="C18" t="s">
        <v>127</v>
      </c>
      <c r="D18" s="32" t="s">
        <v>322</v>
      </c>
      <c r="E18" s="46">
        <v>57</v>
      </c>
      <c r="F18" s="10" t="s">
        <v>47</v>
      </c>
      <c r="G18" s="29"/>
      <c r="H18" s="29"/>
      <c r="I18" s="29"/>
      <c r="J18" s="29"/>
      <c r="K18" s="29"/>
      <c r="L18" s="29"/>
      <c r="M18" s="29"/>
      <c r="N18" s="29"/>
      <c r="O18" s="29"/>
      <c r="P18" s="29"/>
      <c r="Q18" s="29"/>
    </row>
    <row r="19" spans="3:17" x14ac:dyDescent="0.25">
      <c r="C19" t="s">
        <v>128</v>
      </c>
      <c r="D19" s="32" t="s">
        <v>322</v>
      </c>
      <c r="E19" s="46">
        <v>62</v>
      </c>
      <c r="F19" s="10" t="s">
        <v>48</v>
      </c>
      <c r="G19" s="29"/>
      <c r="H19" s="29"/>
      <c r="I19" s="29"/>
      <c r="J19" s="29"/>
      <c r="K19" s="29"/>
      <c r="L19" s="29"/>
      <c r="M19" s="29"/>
      <c r="N19" s="29"/>
      <c r="O19" s="29"/>
      <c r="P19" s="29"/>
      <c r="Q19" s="29"/>
    </row>
    <row r="20" spans="3:17" x14ac:dyDescent="0.25">
      <c r="C20" t="s">
        <v>129</v>
      </c>
      <c r="D20" s="32" t="s">
        <v>322</v>
      </c>
      <c r="E20" s="46">
        <v>67</v>
      </c>
      <c r="F20" s="32" t="s">
        <v>49</v>
      </c>
      <c r="G20" s="29"/>
      <c r="H20" s="29"/>
      <c r="I20" s="29"/>
      <c r="J20" s="29"/>
      <c r="K20" s="29"/>
      <c r="L20" s="29"/>
      <c r="M20" s="29"/>
      <c r="N20" s="29"/>
      <c r="O20" s="29"/>
      <c r="P20" s="29"/>
      <c r="Q20" s="41"/>
    </row>
    <row r="21" spans="3:17" x14ac:dyDescent="0.25">
      <c r="C21" s="18"/>
    </row>
    <row r="22" spans="3:17" x14ac:dyDescent="0.25">
      <c r="C22" s="18"/>
    </row>
    <row r="23" spans="3:17" x14ac:dyDescent="0.25">
      <c r="C23" s="18"/>
    </row>
    <row r="24" spans="3:17" x14ac:dyDescent="0.25">
      <c r="C24" s="18"/>
    </row>
    <row r="25" spans="3:17" x14ac:dyDescent="0.25">
      <c r="C25" s="18"/>
    </row>
    <row r="26" spans="3:17" x14ac:dyDescent="0.25">
      <c r="C26" s="18"/>
    </row>
    <row r="27" spans="3:17" x14ac:dyDescent="0.25">
      <c r="C27" s="18"/>
    </row>
    <row r="28" spans="3:17" x14ac:dyDescent="0.25">
      <c r="C28" s="18"/>
    </row>
    <row r="29" spans="3:17" x14ac:dyDescent="0.25">
      <c r="C29" s="18"/>
    </row>
    <row r="30" spans="3:17" x14ac:dyDescent="0.25">
      <c r="C30" s="18"/>
    </row>
    <row r="31" spans="3:17" x14ac:dyDescent="0.25">
      <c r="C31" s="18"/>
    </row>
    <row r="32" spans="3:17" x14ac:dyDescent="0.25">
      <c r="C32" s="18"/>
    </row>
    <row r="33" spans="3:3" x14ac:dyDescent="0.25">
      <c r="C33" s="18"/>
    </row>
    <row r="34" spans="3:3" x14ac:dyDescent="0.25">
      <c r="C34" s="18"/>
    </row>
    <row r="35" spans="3:3" x14ac:dyDescent="0.25">
      <c r="C35" s="18"/>
    </row>
    <row r="36" spans="3:3" x14ac:dyDescent="0.25">
      <c r="C36" s="18"/>
    </row>
    <row r="37" spans="3:3" x14ac:dyDescent="0.25">
      <c r="C37" s="18"/>
    </row>
    <row r="38" spans="3:3" x14ac:dyDescent="0.25">
      <c r="C38" s="18"/>
    </row>
    <row r="39" spans="3:3" x14ac:dyDescent="0.25">
      <c r="C39" s="18"/>
    </row>
    <row r="40" spans="3:3" x14ac:dyDescent="0.25">
      <c r="C40" s="18"/>
    </row>
    <row r="41" spans="3:3" x14ac:dyDescent="0.25">
      <c r="C41" s="18"/>
    </row>
    <row r="42" spans="3:3" x14ac:dyDescent="0.25">
      <c r="C42" s="18"/>
    </row>
    <row r="43" spans="3:3" x14ac:dyDescent="0.25">
      <c r="C43" s="18"/>
    </row>
    <row r="44" spans="3:3" x14ac:dyDescent="0.25">
      <c r="C44" s="18"/>
    </row>
    <row r="45" spans="3:3" x14ac:dyDescent="0.25">
      <c r="C45" s="18"/>
    </row>
    <row r="46" spans="3:3" x14ac:dyDescent="0.25">
      <c r="C46" s="18"/>
    </row>
    <row r="47" spans="3:3" x14ac:dyDescent="0.25">
      <c r="C47" s="18"/>
    </row>
    <row r="48" spans="3:3" x14ac:dyDescent="0.25">
      <c r="C48" s="18"/>
    </row>
    <row r="49" spans="3:3" x14ac:dyDescent="0.25">
      <c r="C49" s="18"/>
    </row>
    <row r="50" spans="3:3" x14ac:dyDescent="0.25">
      <c r="C50" s="18"/>
    </row>
    <row r="51" spans="3:3" x14ac:dyDescent="0.25">
      <c r="C51" s="18"/>
    </row>
    <row r="52" spans="3:3" x14ac:dyDescent="0.25">
      <c r="C52" s="18"/>
    </row>
    <row r="53" spans="3:3" x14ac:dyDescent="0.25">
      <c r="C53" s="18"/>
    </row>
    <row r="54" spans="3:3" x14ac:dyDescent="0.25">
      <c r="C54" s="18"/>
    </row>
    <row r="55" spans="3:3" x14ac:dyDescent="0.25">
      <c r="C55" s="18"/>
    </row>
    <row r="56" spans="3:3" x14ac:dyDescent="0.25">
      <c r="C56" s="18"/>
    </row>
    <row r="57" spans="3:3" x14ac:dyDescent="0.25">
      <c r="C57" s="18"/>
    </row>
    <row r="58" spans="3:3" x14ac:dyDescent="0.25">
      <c r="C58" s="18"/>
    </row>
    <row r="59" spans="3:3" x14ac:dyDescent="0.25">
      <c r="C59" s="18"/>
    </row>
    <row r="60" spans="3:3" x14ac:dyDescent="0.25">
      <c r="C60" s="18"/>
    </row>
    <row r="61" spans="3:3" x14ac:dyDescent="0.25">
      <c r="C61" s="18"/>
    </row>
  </sheetData>
  <hyperlinks>
    <hyperlink ref="A1" location="TOC!A1" display="TOC" xr:uid="{00000000-0004-0000-17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Z44"/>
  <sheetViews>
    <sheetView workbookViewId="0">
      <selection activeCell="B22" sqref="B22:H26"/>
    </sheetView>
  </sheetViews>
  <sheetFormatPr defaultRowHeight="15" x14ac:dyDescent="0.25"/>
  <cols>
    <col min="7" max="7" width="10" customWidth="1"/>
    <col min="26" max="26" width="13" customWidth="1"/>
  </cols>
  <sheetData>
    <row r="1" spans="1:26" x14ac:dyDescent="0.25">
      <c r="A1" s="1" t="s">
        <v>0</v>
      </c>
    </row>
    <row r="2" spans="1:26" x14ac:dyDescent="0.25">
      <c r="A2" s="1"/>
    </row>
    <row r="3" spans="1:26" x14ac:dyDescent="0.25">
      <c r="A3" s="1"/>
      <c r="B3" t="s">
        <v>398</v>
      </c>
      <c r="H3" t="s">
        <v>399</v>
      </c>
    </row>
    <row r="4" spans="1:26" x14ac:dyDescent="0.25">
      <c r="B4" t="s">
        <v>317</v>
      </c>
      <c r="C4" t="s">
        <v>315</v>
      </c>
      <c r="D4" t="s">
        <v>451</v>
      </c>
      <c r="E4" t="s">
        <v>452</v>
      </c>
      <c r="H4" t="s">
        <v>317</v>
      </c>
      <c r="I4" t="s">
        <v>315</v>
      </c>
      <c r="J4" t="s">
        <v>451</v>
      </c>
      <c r="K4" t="s">
        <v>452</v>
      </c>
      <c r="N4" t="s">
        <v>317</v>
      </c>
      <c r="O4" t="s">
        <v>315</v>
      </c>
      <c r="P4" t="s">
        <v>451</v>
      </c>
      <c r="Q4" t="s">
        <v>452</v>
      </c>
      <c r="T4" t="s">
        <v>317</v>
      </c>
      <c r="U4" t="s">
        <v>315</v>
      </c>
      <c r="V4" t="s">
        <v>451</v>
      </c>
      <c r="W4" t="s">
        <v>452</v>
      </c>
    </row>
    <row r="5" spans="1:26" ht="15.75" x14ac:dyDescent="0.25">
      <c r="B5" s="54"/>
      <c r="C5" s="180">
        <v>0</v>
      </c>
      <c r="D5" s="179">
        <v>0.45</v>
      </c>
      <c r="E5" s="179">
        <v>0.45</v>
      </c>
      <c r="F5" s="37">
        <f>D5*$F$23+E5*$G$23</f>
        <v>0.45</v>
      </c>
      <c r="G5" s="37"/>
      <c r="H5" s="54"/>
      <c r="I5" s="180">
        <v>0</v>
      </c>
      <c r="J5" s="183">
        <v>0.4</v>
      </c>
      <c r="K5" s="183">
        <v>0.4</v>
      </c>
      <c r="L5" s="35">
        <f>J5*$F$24+K5*$G$24</f>
        <v>0.4</v>
      </c>
      <c r="N5" s="54"/>
      <c r="O5" s="180">
        <v>0</v>
      </c>
      <c r="P5" s="183">
        <v>0.19</v>
      </c>
      <c r="Q5" s="183">
        <v>0.19</v>
      </c>
      <c r="R5" s="37">
        <f>P5*$F$25+Q5*$G$25</f>
        <v>0.19</v>
      </c>
      <c r="T5" s="54"/>
      <c r="U5" s="180">
        <v>0</v>
      </c>
      <c r="V5" s="179">
        <v>0.16</v>
      </c>
      <c r="W5" s="183">
        <v>0.16</v>
      </c>
      <c r="X5" s="37">
        <f>V5*$F$26+W5*$G$26</f>
        <v>0.16</v>
      </c>
      <c r="Z5" s="36">
        <f>F5*$H$23+L5*$H$24+R5*$H$25+X5*$H$26</f>
        <v>0.41226425416933882</v>
      </c>
    </row>
    <row r="6" spans="1:26" ht="15.75" x14ac:dyDescent="0.25">
      <c r="B6" s="57"/>
      <c r="C6" s="181">
        <v>1</v>
      </c>
      <c r="D6" s="167">
        <v>0.3</v>
      </c>
      <c r="E6" s="167">
        <v>0.3</v>
      </c>
      <c r="F6" s="37">
        <f t="shared" ref="F6:F17" si="0">D6*$F$23+E6*$G$23</f>
        <v>0.3</v>
      </c>
      <c r="G6" s="37"/>
      <c r="H6" s="57"/>
      <c r="I6" s="181">
        <v>1</v>
      </c>
      <c r="J6" s="184">
        <v>0.26</v>
      </c>
      <c r="K6" s="184">
        <v>0.26</v>
      </c>
      <c r="L6" s="35">
        <f t="shared" ref="L6:L17" si="1">J6*$F$24+K6*$G$24</f>
        <v>0.26</v>
      </c>
      <c r="N6" s="57"/>
      <c r="O6" s="181">
        <v>1</v>
      </c>
      <c r="P6" s="184">
        <v>0.17</v>
      </c>
      <c r="Q6" s="184">
        <v>0.17</v>
      </c>
      <c r="R6" s="37">
        <f t="shared" ref="R6:R17" si="2">P6*$F$25+Q6*$G$25</f>
        <v>0.17</v>
      </c>
      <c r="T6" s="57"/>
      <c r="U6" s="181">
        <v>1</v>
      </c>
      <c r="V6" s="167">
        <v>0.1</v>
      </c>
      <c r="W6" s="184">
        <v>0.12</v>
      </c>
      <c r="X6" s="37">
        <f t="shared" ref="X6:X17" si="3">V6*$F$26+W6*$G$26</f>
        <v>0.10234991644170202</v>
      </c>
      <c r="Z6" s="36">
        <f t="shared" ref="Z6:Z17" si="4">F6*$H$23+L6*$H$24+R6*$H$25+X6*$H$26</f>
        <v>0.2706422924600847</v>
      </c>
    </row>
    <row r="7" spans="1:26" ht="15.75" x14ac:dyDescent="0.25">
      <c r="B7" s="57"/>
      <c r="C7" s="181">
        <v>2</v>
      </c>
      <c r="D7" s="167">
        <v>0.17</v>
      </c>
      <c r="E7" s="167">
        <v>0.18</v>
      </c>
      <c r="F7" s="37">
        <f t="shared" si="0"/>
        <v>0.17547663298753083</v>
      </c>
      <c r="G7" s="37"/>
      <c r="H7" s="57"/>
      <c r="I7" s="181">
        <v>2</v>
      </c>
      <c r="J7" s="184">
        <v>0.16</v>
      </c>
      <c r="K7" s="184">
        <v>0.17</v>
      </c>
      <c r="L7" s="35">
        <f t="shared" si="1"/>
        <v>0.16539355653198803</v>
      </c>
      <c r="N7" s="57"/>
      <c r="O7" s="181">
        <v>2</v>
      </c>
      <c r="P7" s="184">
        <v>0.1</v>
      </c>
      <c r="Q7" s="184">
        <v>0.1</v>
      </c>
      <c r="R7" s="37">
        <f t="shared" si="2"/>
        <v>0.1</v>
      </c>
      <c r="T7" s="57"/>
      <c r="U7" s="181">
        <v>2</v>
      </c>
      <c r="V7" s="167">
        <v>0.08</v>
      </c>
      <c r="W7" s="184">
        <v>0.08</v>
      </c>
      <c r="X7" s="37">
        <f t="shared" si="3"/>
        <v>0.08</v>
      </c>
      <c r="Z7" s="36">
        <f t="shared" si="4"/>
        <v>0.16698655659875564</v>
      </c>
    </row>
    <row r="8" spans="1:26" ht="15.75" x14ac:dyDescent="0.25">
      <c r="B8" s="57"/>
      <c r="C8" s="181">
        <v>3</v>
      </c>
      <c r="D8" s="167">
        <v>0.12</v>
      </c>
      <c r="E8" s="167">
        <v>0.13</v>
      </c>
      <c r="F8" s="37">
        <f t="shared" si="0"/>
        <v>0.12547663298753084</v>
      </c>
      <c r="G8" s="37"/>
      <c r="H8" s="57"/>
      <c r="I8" s="181">
        <v>3</v>
      </c>
      <c r="J8" s="184">
        <v>0.11</v>
      </c>
      <c r="K8" s="184">
        <v>0.13</v>
      </c>
      <c r="L8" s="35">
        <f t="shared" si="1"/>
        <v>0.12078711306397605</v>
      </c>
      <c r="N8" s="57"/>
      <c r="O8" s="181">
        <v>3</v>
      </c>
      <c r="P8" s="184">
        <v>0.1</v>
      </c>
      <c r="Q8" s="184">
        <v>0.1</v>
      </c>
      <c r="R8" s="37">
        <f t="shared" si="2"/>
        <v>0.1</v>
      </c>
      <c r="T8" s="57"/>
      <c r="U8" s="181">
        <v>3</v>
      </c>
      <c r="V8" s="167">
        <v>0.06</v>
      </c>
      <c r="W8" s="184">
        <v>7.0000000000000007E-2</v>
      </c>
      <c r="X8" s="37">
        <f t="shared" si="3"/>
        <v>6.1174958220851006E-2</v>
      </c>
      <c r="Z8" s="36">
        <f t="shared" si="4"/>
        <v>0.12105987982091676</v>
      </c>
    </row>
    <row r="9" spans="1:26" ht="15.75" x14ac:dyDescent="0.25">
      <c r="B9" s="57"/>
      <c r="C9" s="181">
        <v>4</v>
      </c>
      <c r="D9" s="167">
        <v>0.1</v>
      </c>
      <c r="E9" s="167">
        <v>0.1</v>
      </c>
      <c r="F9" s="37">
        <f t="shared" si="0"/>
        <v>0.1</v>
      </c>
      <c r="G9" s="37"/>
      <c r="H9" s="57"/>
      <c r="I9" s="181">
        <v>4</v>
      </c>
      <c r="J9" s="184">
        <v>0.1</v>
      </c>
      <c r="K9" s="184">
        <v>0.1</v>
      </c>
      <c r="L9" s="35">
        <f t="shared" si="1"/>
        <v>0.1</v>
      </c>
      <c r="N9" s="57"/>
      <c r="O9" s="181">
        <v>4</v>
      </c>
      <c r="P9" s="184">
        <v>0.1</v>
      </c>
      <c r="Q9" s="184">
        <v>0.1</v>
      </c>
      <c r="R9" s="37">
        <f t="shared" si="2"/>
        <v>0.1</v>
      </c>
      <c r="T9" s="57"/>
      <c r="U9" s="181">
        <v>4</v>
      </c>
      <c r="V9" s="167">
        <v>0.05</v>
      </c>
      <c r="W9" s="184">
        <v>7.0000000000000007E-2</v>
      </c>
      <c r="X9" s="37">
        <f t="shared" si="3"/>
        <v>5.2349916441702019E-2</v>
      </c>
      <c r="Z9" s="36">
        <f t="shared" si="4"/>
        <v>9.8873374284594057E-2</v>
      </c>
    </row>
    <row r="10" spans="1:26" ht="31.5" x14ac:dyDescent="0.25">
      <c r="B10" s="137">
        <v>25</v>
      </c>
      <c r="C10" s="182" t="s">
        <v>450</v>
      </c>
      <c r="D10" s="167">
        <v>7.1999999999999995E-2</v>
      </c>
      <c r="E10" s="167">
        <v>8.2799999999999999E-2</v>
      </c>
      <c r="F10" s="37">
        <f t="shared" si="0"/>
        <v>7.7914763626533295E-2</v>
      </c>
      <c r="G10" s="37"/>
      <c r="H10" s="137">
        <v>25</v>
      </c>
      <c r="I10" s="182" t="s">
        <v>450</v>
      </c>
      <c r="J10" s="184">
        <v>6.7400000000000002E-2</v>
      </c>
      <c r="K10" s="184">
        <v>8.3000000000000004E-2</v>
      </c>
      <c r="L10" s="35">
        <f t="shared" si="1"/>
        <v>7.5813948189901323E-2</v>
      </c>
      <c r="N10" s="137">
        <v>25</v>
      </c>
      <c r="O10" s="182" t="s">
        <v>450</v>
      </c>
      <c r="P10" s="184">
        <v>0.1</v>
      </c>
      <c r="Q10" s="184">
        <v>0.1</v>
      </c>
      <c r="R10" s="37">
        <f t="shared" si="2"/>
        <v>0.1</v>
      </c>
      <c r="T10" s="181">
        <v>25</v>
      </c>
      <c r="U10" s="182" t="s">
        <v>450</v>
      </c>
      <c r="V10" s="167">
        <v>3.5400000000000001E-2</v>
      </c>
      <c r="W10" s="184">
        <v>3.7999999999999999E-2</v>
      </c>
      <c r="X10" s="37">
        <f t="shared" si="3"/>
        <v>3.5705489137421262E-2</v>
      </c>
      <c r="Z10" s="36">
        <f t="shared" si="4"/>
        <v>7.5627280712685679E-2</v>
      </c>
    </row>
    <row r="11" spans="1:26" ht="15.75" x14ac:dyDescent="0.25">
      <c r="B11" s="137">
        <v>30</v>
      </c>
      <c r="C11" s="57"/>
      <c r="D11" s="167">
        <v>5.16E-2</v>
      </c>
      <c r="E11" s="167">
        <v>6.6600000000000006E-2</v>
      </c>
      <c r="F11" s="37">
        <f t="shared" si="0"/>
        <v>5.9814949481296259E-2</v>
      </c>
      <c r="G11" s="37"/>
      <c r="H11" s="137">
        <v>30</v>
      </c>
      <c r="I11" s="57"/>
      <c r="J11" s="184">
        <v>5.2400000000000002E-2</v>
      </c>
      <c r="K11" s="184">
        <v>6.54E-2</v>
      </c>
      <c r="L11" s="35">
        <f t="shared" si="1"/>
        <v>5.9411623491584437E-2</v>
      </c>
      <c r="N11" s="137">
        <v>30</v>
      </c>
      <c r="O11" s="57"/>
      <c r="P11" s="184">
        <v>8.7999999999999995E-2</v>
      </c>
      <c r="Q11" s="184">
        <v>8.7999999999999995E-2</v>
      </c>
      <c r="R11" s="37">
        <f t="shared" si="2"/>
        <v>8.7999999999999995E-2</v>
      </c>
      <c r="T11" s="181">
        <v>30</v>
      </c>
      <c r="U11" s="57"/>
      <c r="V11" s="167">
        <v>2.6599999999999999E-2</v>
      </c>
      <c r="W11" s="184">
        <v>2.9000000000000001E-2</v>
      </c>
      <c r="X11" s="37">
        <f t="shared" si="3"/>
        <v>2.6881989973004242E-2</v>
      </c>
      <c r="Z11" s="36">
        <f t="shared" si="4"/>
        <v>5.8794476138950613E-2</v>
      </c>
    </row>
    <row r="12" spans="1:26" ht="15.75" x14ac:dyDescent="0.25">
      <c r="B12" s="137">
        <v>35</v>
      </c>
      <c r="C12" s="57"/>
      <c r="D12" s="167">
        <v>3.8199999999999998E-2</v>
      </c>
      <c r="E12" s="167">
        <v>4.82E-2</v>
      </c>
      <c r="F12" s="37">
        <f t="shared" si="0"/>
        <v>4.3676632987530835E-2</v>
      </c>
      <c r="G12" s="37"/>
      <c r="H12" s="137">
        <v>35</v>
      </c>
      <c r="I12" s="57"/>
      <c r="J12" s="184">
        <v>3.9600000000000003E-2</v>
      </c>
      <c r="K12" s="184">
        <v>4.9399999999999999E-2</v>
      </c>
      <c r="L12" s="35">
        <f t="shared" si="1"/>
        <v>4.4885685401348269E-2</v>
      </c>
      <c r="N12" s="137">
        <v>35</v>
      </c>
      <c r="O12" s="57"/>
      <c r="P12" s="184">
        <v>6.2E-2</v>
      </c>
      <c r="Q12" s="184">
        <v>6.2E-2</v>
      </c>
      <c r="R12" s="37">
        <f t="shared" si="2"/>
        <v>6.2E-2</v>
      </c>
      <c r="T12" s="181">
        <v>35</v>
      </c>
      <c r="U12" s="57"/>
      <c r="V12" s="167">
        <v>2.1399999999999999E-2</v>
      </c>
      <c r="W12" s="184">
        <v>2.3E-2</v>
      </c>
      <c r="X12" s="37">
        <f t="shared" si="3"/>
        <v>2.158799331533616E-2</v>
      </c>
      <c r="Z12" s="36">
        <f t="shared" si="4"/>
        <v>4.390395338729336E-2</v>
      </c>
    </row>
    <row r="13" spans="1:26" ht="15.75" x14ac:dyDescent="0.25">
      <c r="B13" s="137">
        <v>40</v>
      </c>
      <c r="C13" s="57"/>
      <c r="D13" s="167">
        <v>2.8199999999999999E-2</v>
      </c>
      <c r="E13" s="167">
        <v>3.32E-2</v>
      </c>
      <c r="F13" s="37">
        <f t="shared" si="0"/>
        <v>3.0938316493765418E-2</v>
      </c>
      <c r="G13" s="37"/>
      <c r="H13" s="137">
        <v>40</v>
      </c>
      <c r="I13" s="57"/>
      <c r="J13" s="184">
        <v>2.86E-2</v>
      </c>
      <c r="K13" s="184">
        <v>3.5200000000000002E-2</v>
      </c>
      <c r="L13" s="35">
        <f t="shared" si="1"/>
        <v>3.2159747311112097E-2</v>
      </c>
      <c r="N13" s="137">
        <v>40</v>
      </c>
      <c r="O13" s="57"/>
      <c r="P13" s="184">
        <v>3.5000000000000003E-2</v>
      </c>
      <c r="Q13" s="184">
        <v>3.5000000000000003E-2</v>
      </c>
      <c r="R13" s="37">
        <f t="shared" si="2"/>
        <v>3.5000000000000003E-2</v>
      </c>
      <c r="T13" s="181">
        <v>40</v>
      </c>
      <c r="U13" s="57"/>
      <c r="V13" s="167">
        <v>1.4800000000000001E-2</v>
      </c>
      <c r="W13" s="184">
        <v>1.4999999999999999E-2</v>
      </c>
      <c r="X13" s="37">
        <f t="shared" si="3"/>
        <v>1.482349916441702E-2</v>
      </c>
      <c r="Z13" s="36">
        <f t="shared" si="4"/>
        <v>3.1311085107094336E-2</v>
      </c>
    </row>
    <row r="14" spans="1:26" ht="15.75" x14ac:dyDescent="0.25">
      <c r="B14" s="137">
        <v>45</v>
      </c>
      <c r="C14" s="57"/>
      <c r="D14" s="167">
        <v>2.1399999999999999E-2</v>
      </c>
      <c r="E14" s="167">
        <v>2.5000000000000001E-2</v>
      </c>
      <c r="F14" s="37">
        <f t="shared" si="0"/>
        <v>2.33715878755111E-2</v>
      </c>
      <c r="G14" s="37"/>
      <c r="H14" s="137">
        <v>45</v>
      </c>
      <c r="I14" s="57"/>
      <c r="J14" s="184">
        <v>2.3800000000000002E-2</v>
      </c>
      <c r="K14" s="184">
        <v>2.76E-2</v>
      </c>
      <c r="L14" s="35">
        <f t="shared" si="1"/>
        <v>2.5849551482155449E-2</v>
      </c>
      <c r="N14" s="137">
        <v>45</v>
      </c>
      <c r="O14" s="57"/>
      <c r="P14" s="184">
        <v>2.1999999999999999E-2</v>
      </c>
      <c r="Q14" s="184">
        <v>2.1999999999999999E-2</v>
      </c>
      <c r="R14" s="37">
        <f t="shared" si="2"/>
        <v>2.1999999999999999E-2</v>
      </c>
      <c r="T14" s="181">
        <v>45</v>
      </c>
      <c r="U14" s="57"/>
      <c r="V14" s="167">
        <v>1.2E-2</v>
      </c>
      <c r="W14" s="184">
        <v>1.2999999999999999E-2</v>
      </c>
      <c r="X14" s="37">
        <f t="shared" si="3"/>
        <v>1.21174958220851E-2</v>
      </c>
      <c r="Z14" s="36">
        <f t="shared" si="4"/>
        <v>2.4632419781829677E-2</v>
      </c>
    </row>
    <row r="15" spans="1:26" ht="15.75" x14ac:dyDescent="0.25">
      <c r="B15" s="137">
        <v>50</v>
      </c>
      <c r="C15" s="57"/>
      <c r="D15" s="167">
        <v>1.9E-2</v>
      </c>
      <c r="E15" s="167">
        <v>2.3E-2</v>
      </c>
      <c r="F15" s="37">
        <f t="shared" si="0"/>
        <v>2.1190653195012333E-2</v>
      </c>
      <c r="G15" s="37"/>
      <c r="H15" s="137">
        <v>50</v>
      </c>
      <c r="I15" s="57"/>
      <c r="J15" s="184">
        <v>2.3E-2</v>
      </c>
      <c r="K15" s="184">
        <v>2.5999999999999999E-2</v>
      </c>
      <c r="L15" s="35">
        <f t="shared" si="1"/>
        <v>2.4618066959596407E-2</v>
      </c>
      <c r="N15" s="137">
        <v>50</v>
      </c>
      <c r="O15" s="57"/>
      <c r="P15" s="184">
        <v>0.02</v>
      </c>
      <c r="Q15" s="184">
        <v>0.02</v>
      </c>
      <c r="R15" s="37">
        <f t="shared" si="2"/>
        <v>0.02</v>
      </c>
      <c r="T15" s="181">
        <v>50</v>
      </c>
      <c r="U15" s="57"/>
      <c r="V15" s="167">
        <v>1.2E-2</v>
      </c>
      <c r="W15" s="184">
        <v>1.2E-2</v>
      </c>
      <c r="X15" s="37">
        <f t="shared" si="3"/>
        <v>1.2E-2</v>
      </c>
      <c r="Z15" s="36">
        <f t="shared" si="4"/>
        <v>2.3085493102012408E-2</v>
      </c>
    </row>
    <row r="16" spans="1:26" ht="15.75" x14ac:dyDescent="0.25">
      <c r="B16" s="137">
        <v>55</v>
      </c>
      <c r="C16" s="57"/>
      <c r="D16" s="167">
        <v>1.9E-2</v>
      </c>
      <c r="E16" s="167">
        <v>2.3E-2</v>
      </c>
      <c r="F16" s="37">
        <f t="shared" si="0"/>
        <v>2.1190653195012333E-2</v>
      </c>
      <c r="H16" s="137">
        <v>55</v>
      </c>
      <c r="I16" s="57"/>
      <c r="J16" s="184">
        <v>2.3E-2</v>
      </c>
      <c r="K16" s="184">
        <v>2.5999999999999999E-2</v>
      </c>
      <c r="L16" s="35">
        <f t="shared" si="1"/>
        <v>2.4618066959596407E-2</v>
      </c>
      <c r="N16" s="137">
        <v>55</v>
      </c>
      <c r="O16" s="57"/>
      <c r="P16" s="184">
        <v>0.02</v>
      </c>
      <c r="Q16" s="184">
        <v>0.02</v>
      </c>
      <c r="R16" s="37">
        <f t="shared" si="2"/>
        <v>0.02</v>
      </c>
      <c r="T16" s="181">
        <v>55</v>
      </c>
      <c r="U16" s="57"/>
      <c r="V16" s="167">
        <v>1.2E-2</v>
      </c>
      <c r="W16" s="184">
        <v>1.2E-2</v>
      </c>
      <c r="X16" s="37">
        <f t="shared" si="3"/>
        <v>1.2E-2</v>
      </c>
      <c r="Z16" s="36">
        <f t="shared" si="4"/>
        <v>2.3085493102012408E-2</v>
      </c>
    </row>
    <row r="17" spans="2:26" ht="15.75" x14ac:dyDescent="0.25">
      <c r="B17" s="165">
        <v>60</v>
      </c>
      <c r="C17" s="69"/>
      <c r="D17" s="169">
        <v>1.9E-2</v>
      </c>
      <c r="E17" s="169">
        <v>2.3E-2</v>
      </c>
      <c r="F17" s="37">
        <f t="shared" si="0"/>
        <v>2.1190653195012333E-2</v>
      </c>
      <c r="H17" s="165">
        <v>60</v>
      </c>
      <c r="I17" s="69"/>
      <c r="J17" s="185">
        <v>2.3E-2</v>
      </c>
      <c r="K17" s="185">
        <v>2.5999999999999999E-2</v>
      </c>
      <c r="L17" s="35">
        <f t="shared" si="1"/>
        <v>2.4618066959596407E-2</v>
      </c>
      <c r="N17" s="165">
        <v>60</v>
      </c>
      <c r="O17" s="69"/>
      <c r="P17" s="185">
        <v>0.02</v>
      </c>
      <c r="Q17" s="185">
        <v>0.02</v>
      </c>
      <c r="R17" s="37">
        <f t="shared" si="2"/>
        <v>0.02</v>
      </c>
      <c r="T17" s="186">
        <v>60</v>
      </c>
      <c r="U17" s="69"/>
      <c r="V17" s="169">
        <v>1.2E-2</v>
      </c>
      <c r="W17" s="185">
        <v>1.2E-2</v>
      </c>
      <c r="X17" s="37">
        <f t="shared" si="3"/>
        <v>1.2E-2</v>
      </c>
      <c r="Z17" s="36">
        <f t="shared" si="4"/>
        <v>2.3085493102012408E-2</v>
      </c>
    </row>
    <row r="18" spans="2:26" x14ac:dyDescent="0.25">
      <c r="B18" s="37"/>
      <c r="C18" s="37"/>
      <c r="D18" s="37"/>
      <c r="E18" s="37"/>
      <c r="F18" s="37"/>
      <c r="G18" s="37"/>
      <c r="H18" s="37"/>
      <c r="I18" s="37"/>
      <c r="J18" s="37"/>
      <c r="K18" s="37"/>
    </row>
    <row r="19" spans="2:26" x14ac:dyDescent="0.25">
      <c r="B19" s="37"/>
      <c r="C19" s="37"/>
      <c r="D19" s="37"/>
      <c r="E19" s="37"/>
      <c r="F19" s="37"/>
      <c r="G19" s="37"/>
      <c r="H19" s="37"/>
      <c r="I19" s="37"/>
      <c r="J19" s="37"/>
      <c r="K19" s="37"/>
    </row>
    <row r="20" spans="2:26" x14ac:dyDescent="0.25">
      <c r="B20" s="37"/>
      <c r="C20" s="37"/>
      <c r="D20" s="37"/>
      <c r="E20" s="37"/>
      <c r="F20" s="37"/>
      <c r="G20" s="37"/>
      <c r="H20" s="37"/>
      <c r="I20" s="37"/>
      <c r="J20" s="37"/>
      <c r="K20" s="37"/>
    </row>
    <row r="21" spans="2:26" x14ac:dyDescent="0.25">
      <c r="B21" s="37"/>
      <c r="C21" s="37"/>
      <c r="D21" s="37"/>
      <c r="E21" s="37"/>
      <c r="F21" s="37"/>
      <c r="G21" s="37"/>
      <c r="H21" s="37"/>
      <c r="I21" s="37"/>
      <c r="J21" s="37"/>
      <c r="K21" s="37"/>
    </row>
    <row r="22" spans="2:26" x14ac:dyDescent="0.25">
      <c r="C22" s="170" t="s">
        <v>42</v>
      </c>
      <c r="D22" s="37" t="s">
        <v>453</v>
      </c>
      <c r="E22" s="37" t="s">
        <v>455</v>
      </c>
      <c r="F22" s="37" t="s">
        <v>456</v>
      </c>
      <c r="G22" s="37" t="s">
        <v>457</v>
      </c>
      <c r="H22" s="37" t="s">
        <v>458</v>
      </c>
      <c r="I22" s="37"/>
      <c r="J22" s="37"/>
      <c r="K22" s="37"/>
    </row>
    <row r="23" spans="2:26" x14ac:dyDescent="0.25">
      <c r="B23" s="38" t="s">
        <v>443</v>
      </c>
      <c r="C23">
        <v>118372</v>
      </c>
      <c r="D23" s="78">
        <v>53544</v>
      </c>
      <c r="E23" s="78">
        <v>64828</v>
      </c>
      <c r="F23" s="37">
        <f>D23/$C23</f>
        <v>0.45233670124691649</v>
      </c>
      <c r="G23" s="37">
        <f>E23/$C23</f>
        <v>0.54766329875308351</v>
      </c>
      <c r="H23" s="37">
        <f>C23/SUM($C$23:$C$26)</f>
        <v>0.35978347096887925</v>
      </c>
      <c r="I23" s="37"/>
      <c r="J23" s="37"/>
      <c r="K23" s="37"/>
    </row>
    <row r="24" spans="2:26" x14ac:dyDescent="0.25">
      <c r="B24" s="38" t="s">
        <v>444</v>
      </c>
      <c r="C24">
        <v>202779</v>
      </c>
      <c r="D24" s="78">
        <v>93409</v>
      </c>
      <c r="E24" s="78">
        <v>109370</v>
      </c>
      <c r="F24" s="37">
        <f t="shared" ref="F24:F26" si="5">D24/$C24</f>
        <v>0.46064434680119737</v>
      </c>
      <c r="G24" s="37">
        <f t="shared" ref="G24:G26" si="6">E24/$C24</f>
        <v>0.53935565319880263</v>
      </c>
      <c r="H24" s="37">
        <f t="shared" ref="H24:H26" si="7">C24/SUM($C$23:$C$26)</f>
        <v>0.61633268390834295</v>
      </c>
      <c r="I24" s="37"/>
      <c r="J24" s="37"/>
      <c r="K24" s="37"/>
    </row>
    <row r="25" spans="2:26" x14ac:dyDescent="0.25">
      <c r="B25" s="38" t="s">
        <v>445</v>
      </c>
      <c r="C25">
        <v>79</v>
      </c>
      <c r="D25" s="110">
        <v>69</v>
      </c>
      <c r="E25" s="53">
        <v>10</v>
      </c>
      <c r="F25" s="37">
        <f t="shared" si="5"/>
        <v>0.87341772151898733</v>
      </c>
      <c r="G25" s="37">
        <f t="shared" si="6"/>
        <v>0.12658227848101267</v>
      </c>
      <c r="H25" s="37">
        <f t="shared" si="7"/>
        <v>2.4011501205134205E-4</v>
      </c>
      <c r="I25" s="37"/>
      <c r="J25" s="37"/>
      <c r="K25" s="37"/>
    </row>
    <row r="26" spans="2:26" x14ac:dyDescent="0.25">
      <c r="B26" s="38" t="s">
        <v>446</v>
      </c>
      <c r="C26">
        <v>7779</v>
      </c>
      <c r="D26" s="78">
        <v>6865</v>
      </c>
      <c r="E26" s="125">
        <v>914</v>
      </c>
      <c r="F26" s="37">
        <f t="shared" si="5"/>
        <v>0.8825041779148991</v>
      </c>
      <c r="G26" s="37">
        <f t="shared" si="6"/>
        <v>0.11749582208510091</v>
      </c>
      <c r="H26" s="37">
        <f t="shared" si="7"/>
        <v>2.3643730110726454E-2</v>
      </c>
      <c r="I26" s="37"/>
      <c r="J26" s="37"/>
      <c r="K26" s="37"/>
    </row>
    <row r="27" spans="2:26" x14ac:dyDescent="0.25">
      <c r="B27" s="37"/>
      <c r="C27" s="37"/>
      <c r="D27" s="37"/>
      <c r="E27" s="37"/>
      <c r="F27" s="37"/>
      <c r="G27" s="37"/>
      <c r="H27" s="37"/>
      <c r="I27" s="37"/>
      <c r="J27" s="37"/>
      <c r="K27" s="37"/>
    </row>
    <row r="28" spans="2:26" x14ac:dyDescent="0.25">
      <c r="B28" s="37"/>
      <c r="C28" s="37"/>
      <c r="D28" s="37"/>
      <c r="E28" s="37"/>
      <c r="F28" s="37"/>
      <c r="G28" s="37"/>
      <c r="H28" s="37"/>
      <c r="I28" s="37"/>
      <c r="J28" s="37"/>
      <c r="K28" s="37"/>
    </row>
    <row r="32" spans="2:26" x14ac:dyDescent="0.25">
      <c r="B32" s="37"/>
      <c r="C32" s="37"/>
      <c r="D32" s="37"/>
      <c r="E32" s="37"/>
      <c r="F32" s="37"/>
      <c r="G32" s="37"/>
      <c r="H32" s="37"/>
      <c r="I32" s="37"/>
      <c r="J32" s="37"/>
      <c r="K32" s="37"/>
    </row>
    <row r="33" spans="2:11" x14ac:dyDescent="0.25">
      <c r="B33" s="37"/>
      <c r="C33" s="37"/>
      <c r="D33" s="37"/>
      <c r="E33" s="37"/>
      <c r="F33" s="37"/>
      <c r="G33" s="37"/>
      <c r="H33" s="37"/>
      <c r="I33" s="37"/>
      <c r="J33" s="37"/>
      <c r="K33" s="37"/>
    </row>
    <row r="34" spans="2:11" x14ac:dyDescent="0.25">
      <c r="B34" s="37"/>
      <c r="C34" s="37"/>
      <c r="D34" s="37"/>
      <c r="E34" s="37"/>
      <c r="F34" s="37"/>
      <c r="G34" s="37"/>
      <c r="H34" s="37"/>
      <c r="I34" s="37"/>
      <c r="J34" s="37"/>
      <c r="K34" s="37"/>
    </row>
    <row r="35" spans="2:11" x14ac:dyDescent="0.25">
      <c r="B35" s="37"/>
      <c r="C35" s="37"/>
      <c r="D35" s="37"/>
      <c r="E35" s="37"/>
      <c r="F35" s="37"/>
      <c r="G35" s="37"/>
      <c r="H35" s="37"/>
      <c r="I35" s="37"/>
      <c r="J35" s="37"/>
      <c r="K35" s="37"/>
    </row>
    <row r="36" spans="2:11" x14ac:dyDescent="0.25">
      <c r="B36" s="37"/>
      <c r="C36" s="37"/>
      <c r="D36" s="37"/>
      <c r="E36" s="37"/>
      <c r="F36" s="37"/>
      <c r="G36" s="37"/>
      <c r="H36" s="37"/>
      <c r="I36" s="37"/>
      <c r="J36" s="37"/>
      <c r="K36" s="37"/>
    </row>
    <row r="37" spans="2:11" x14ac:dyDescent="0.25">
      <c r="B37" s="37"/>
      <c r="C37" s="37"/>
      <c r="D37" s="37"/>
      <c r="E37" s="37"/>
      <c r="F37" s="37"/>
      <c r="G37" s="37"/>
      <c r="H37" s="37"/>
      <c r="I37" s="37"/>
      <c r="J37" s="37"/>
      <c r="K37" s="37"/>
    </row>
    <row r="38" spans="2:11" x14ac:dyDescent="0.25">
      <c r="B38" s="37"/>
      <c r="C38" s="37"/>
      <c r="D38" s="37"/>
      <c r="E38" s="37"/>
      <c r="F38" s="37"/>
      <c r="G38" s="37"/>
      <c r="H38" s="37"/>
      <c r="I38" s="37"/>
      <c r="J38" s="37"/>
      <c r="K38" s="37"/>
    </row>
    <row r="39" spans="2:11" x14ac:dyDescent="0.25">
      <c r="B39" s="37"/>
      <c r="C39" s="37"/>
      <c r="D39" s="37"/>
      <c r="E39" s="37"/>
      <c r="F39" s="37"/>
      <c r="G39" s="37"/>
      <c r="H39" s="37"/>
      <c r="I39" s="37"/>
      <c r="J39" s="37"/>
      <c r="K39" s="37"/>
    </row>
    <row r="40" spans="2:11" x14ac:dyDescent="0.25">
      <c r="B40" s="37"/>
      <c r="C40" s="37"/>
      <c r="D40" s="37"/>
      <c r="E40" s="37"/>
      <c r="F40" s="37"/>
      <c r="G40" s="37"/>
      <c r="H40" s="37"/>
      <c r="I40" s="37"/>
      <c r="J40" s="37"/>
      <c r="K40" s="37"/>
    </row>
    <row r="41" spans="2:11" x14ac:dyDescent="0.25">
      <c r="B41" s="37"/>
      <c r="C41" s="37"/>
      <c r="D41" s="37"/>
      <c r="E41" s="37"/>
      <c r="F41" s="37"/>
      <c r="G41" s="37"/>
      <c r="H41" s="37"/>
      <c r="I41" s="37"/>
      <c r="J41" s="37"/>
      <c r="K41" s="37"/>
    </row>
    <row r="42" spans="2:11" x14ac:dyDescent="0.25">
      <c r="B42" s="37"/>
      <c r="C42" s="37"/>
      <c r="D42" s="37"/>
      <c r="E42" s="37"/>
      <c r="F42" s="37"/>
      <c r="G42" s="37"/>
      <c r="H42" s="37"/>
      <c r="I42" s="37"/>
      <c r="J42" s="37"/>
      <c r="K42" s="37"/>
    </row>
    <row r="44" spans="2:11" x14ac:dyDescent="0.25">
      <c r="B44" s="7"/>
    </row>
  </sheetData>
  <sortState columnSort="1" ref="A4:BW15">
    <sortCondition ref="A4:BW4"/>
  </sortState>
  <hyperlinks>
    <hyperlink ref="A1" location="TOC!A1" display="TOC" xr:uid="{00000000-0004-0000-18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tint="0.59999389629810485"/>
  </sheetPr>
  <dimension ref="A1:C36"/>
  <sheetViews>
    <sheetView workbookViewId="0">
      <selection activeCell="L34" sqref="L34"/>
    </sheetView>
  </sheetViews>
  <sheetFormatPr defaultRowHeight="15" x14ac:dyDescent="0.25"/>
  <sheetData>
    <row r="1" spans="1:3" x14ac:dyDescent="0.25">
      <c r="A1" s="1" t="s">
        <v>0</v>
      </c>
    </row>
    <row r="2" spans="1:3" x14ac:dyDescent="0.25">
      <c r="A2" s="14" t="s">
        <v>35</v>
      </c>
      <c r="B2" s="15" t="s">
        <v>36</v>
      </c>
      <c r="C2" t="s">
        <v>330</v>
      </c>
    </row>
    <row r="3" spans="1:3" x14ac:dyDescent="0.25">
      <c r="A3" s="14" t="s">
        <v>37</v>
      </c>
      <c r="B3" s="15" t="s">
        <v>509</v>
      </c>
      <c r="C3" t="s">
        <v>281</v>
      </c>
    </row>
    <row r="7" spans="1:3" x14ac:dyDescent="0.25">
      <c r="B7" s="259" t="s">
        <v>317</v>
      </c>
      <c r="C7" s="259" t="s">
        <v>280</v>
      </c>
    </row>
    <row r="8" spans="1:3" x14ac:dyDescent="0.25">
      <c r="B8" s="255">
        <v>57</v>
      </c>
      <c r="C8" s="260">
        <v>0.11</v>
      </c>
    </row>
    <row r="9" spans="1:3" x14ac:dyDescent="0.25">
      <c r="B9" s="255">
        <v>58</v>
      </c>
      <c r="C9" s="260">
        <v>0.11</v>
      </c>
    </row>
    <row r="10" spans="1:3" x14ac:dyDescent="0.25">
      <c r="B10" s="255">
        <v>59</v>
      </c>
      <c r="C10" s="260">
        <v>0.11</v>
      </c>
    </row>
    <row r="11" spans="1:3" x14ac:dyDescent="0.25">
      <c r="B11" s="255">
        <v>60</v>
      </c>
      <c r="C11" s="260">
        <v>0.11</v>
      </c>
    </row>
    <row r="12" spans="1:3" x14ac:dyDescent="0.25">
      <c r="B12" s="255">
        <v>61</v>
      </c>
      <c r="C12" s="260">
        <v>0.11</v>
      </c>
    </row>
    <row r="13" spans="1:3" x14ac:dyDescent="0.25">
      <c r="B13" s="255">
        <v>62</v>
      </c>
      <c r="C13" s="260">
        <v>0.11</v>
      </c>
    </row>
    <row r="14" spans="1:3" x14ac:dyDescent="0.25">
      <c r="B14" s="255">
        <v>63</v>
      </c>
      <c r="C14" s="260">
        <v>0.12</v>
      </c>
    </row>
    <row r="15" spans="1:3" x14ac:dyDescent="0.25">
      <c r="B15" s="255">
        <v>64</v>
      </c>
      <c r="C15" s="260">
        <v>0.13</v>
      </c>
    </row>
    <row r="16" spans="1:3" x14ac:dyDescent="0.25">
      <c r="B16" s="255">
        <v>65</v>
      </c>
      <c r="C16" s="260">
        <v>0.14000000000000001</v>
      </c>
    </row>
    <row r="17" spans="2:3" x14ac:dyDescent="0.25">
      <c r="B17" s="257">
        <v>66</v>
      </c>
      <c r="C17" s="261">
        <v>0.15</v>
      </c>
    </row>
    <row r="18" spans="2:3" x14ac:dyDescent="0.25">
      <c r="B18" s="258">
        <v>67</v>
      </c>
      <c r="C18" s="262">
        <v>0.2</v>
      </c>
    </row>
    <row r="19" spans="2:3" x14ac:dyDescent="0.25">
      <c r="B19" s="255">
        <v>68</v>
      </c>
      <c r="C19" s="260">
        <v>0.2</v>
      </c>
    </row>
    <row r="20" spans="2:3" x14ac:dyDescent="0.25">
      <c r="B20" s="255">
        <v>69</v>
      </c>
      <c r="C20" s="260">
        <v>0.2</v>
      </c>
    </row>
    <row r="21" spans="2:3" x14ac:dyDescent="0.25">
      <c r="B21" s="255">
        <v>70</v>
      </c>
      <c r="C21" s="260">
        <v>0.17</v>
      </c>
    </row>
    <row r="22" spans="2:3" x14ac:dyDescent="0.25">
      <c r="B22" s="255">
        <v>71</v>
      </c>
      <c r="C22" s="260">
        <v>0.17</v>
      </c>
    </row>
    <row r="23" spans="2:3" x14ac:dyDescent="0.25">
      <c r="B23" s="255">
        <v>72</v>
      </c>
      <c r="C23" s="260">
        <v>0.17</v>
      </c>
    </row>
    <row r="24" spans="2:3" x14ac:dyDescent="0.25">
      <c r="B24" s="255">
        <v>73</v>
      </c>
      <c r="C24" s="260">
        <v>0.17</v>
      </c>
    </row>
    <row r="25" spans="2:3" x14ac:dyDescent="0.25">
      <c r="B25" s="255">
        <v>74</v>
      </c>
      <c r="C25" s="260">
        <v>0.17</v>
      </c>
    </row>
    <row r="26" spans="2:3" x14ac:dyDescent="0.25">
      <c r="B26" s="255">
        <v>75</v>
      </c>
      <c r="C26" s="260">
        <v>0.17</v>
      </c>
    </row>
    <row r="27" spans="2:3" x14ac:dyDescent="0.25">
      <c r="B27" s="255">
        <v>76</v>
      </c>
      <c r="C27" s="260">
        <v>0.17</v>
      </c>
    </row>
    <row r="28" spans="2:3" x14ac:dyDescent="0.25">
      <c r="B28" s="255">
        <v>77</v>
      </c>
      <c r="C28" s="260">
        <v>0.17</v>
      </c>
    </row>
    <row r="29" spans="2:3" x14ac:dyDescent="0.25">
      <c r="B29" s="255">
        <v>78</v>
      </c>
      <c r="C29" s="260">
        <v>0.17</v>
      </c>
    </row>
    <row r="30" spans="2:3" x14ac:dyDescent="0.25">
      <c r="B30" s="255">
        <v>79</v>
      </c>
      <c r="C30" s="260">
        <v>0.17</v>
      </c>
    </row>
    <row r="31" spans="2:3" x14ac:dyDescent="0.25">
      <c r="B31" s="255">
        <v>80</v>
      </c>
      <c r="C31" s="260">
        <v>0.17</v>
      </c>
    </row>
    <row r="32" spans="2:3" x14ac:dyDescent="0.25">
      <c r="B32" s="255">
        <v>81</v>
      </c>
      <c r="C32" s="260">
        <v>0.22</v>
      </c>
    </row>
    <row r="33" spans="2:3" x14ac:dyDescent="0.25">
      <c r="B33" s="255">
        <v>82</v>
      </c>
      <c r="C33" s="260">
        <v>0.22</v>
      </c>
    </row>
    <row r="34" spans="2:3" x14ac:dyDescent="0.25">
      <c r="B34" s="255">
        <v>83</v>
      </c>
      <c r="C34" s="260">
        <v>0.22</v>
      </c>
    </row>
    <row r="35" spans="2:3" x14ac:dyDescent="0.25">
      <c r="B35" s="255">
        <v>84</v>
      </c>
      <c r="C35" s="260">
        <v>0.22</v>
      </c>
    </row>
    <row r="36" spans="2:3" x14ac:dyDescent="0.25">
      <c r="B36" s="256">
        <v>85</v>
      </c>
      <c r="C36" s="261">
        <v>1</v>
      </c>
    </row>
  </sheetData>
  <hyperlinks>
    <hyperlink ref="A1" location="TOC!A1" display="TOC" xr:uid="{00000000-0004-0000-1900-000000000000}"/>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tint="0.59999389629810485"/>
  </sheetPr>
  <dimension ref="A1:C34"/>
  <sheetViews>
    <sheetView workbookViewId="0">
      <selection activeCell="J38" sqref="J38"/>
    </sheetView>
  </sheetViews>
  <sheetFormatPr defaultRowHeight="15" x14ac:dyDescent="0.25"/>
  <cols>
    <col min="3" max="3" width="19.42578125" customWidth="1"/>
  </cols>
  <sheetData>
    <row r="1" spans="1:3" x14ac:dyDescent="0.25">
      <c r="A1" s="1" t="s">
        <v>0</v>
      </c>
    </row>
    <row r="2" spans="1:3" x14ac:dyDescent="0.25">
      <c r="A2" s="14" t="s">
        <v>35</v>
      </c>
      <c r="B2" s="15" t="s">
        <v>36</v>
      </c>
      <c r="C2" t="s">
        <v>333</v>
      </c>
    </row>
    <row r="3" spans="1:3" x14ac:dyDescent="0.25">
      <c r="A3" s="14" t="s">
        <v>37</v>
      </c>
      <c r="B3" s="15" t="s">
        <v>331</v>
      </c>
      <c r="C3" t="s">
        <v>281</v>
      </c>
    </row>
    <row r="4" spans="1:3" x14ac:dyDescent="0.25">
      <c r="A4" s="15" t="s">
        <v>332</v>
      </c>
    </row>
    <row r="7" spans="1:3" x14ac:dyDescent="0.25">
      <c r="B7" t="s">
        <v>315</v>
      </c>
      <c r="C7" t="s">
        <v>329</v>
      </c>
    </row>
    <row r="8" spans="1:3" x14ac:dyDescent="0.25">
      <c r="B8">
        <v>0</v>
      </c>
      <c r="C8" s="35"/>
    </row>
    <row r="9" spans="1:3" x14ac:dyDescent="0.25">
      <c r="B9">
        <v>1</v>
      </c>
      <c r="C9" s="35"/>
    </row>
    <row r="10" spans="1:3" x14ac:dyDescent="0.25">
      <c r="B10">
        <v>2</v>
      </c>
      <c r="C10" s="35"/>
    </row>
    <row r="11" spans="1:3" x14ac:dyDescent="0.25">
      <c r="B11">
        <v>3</v>
      </c>
      <c r="C11" s="35"/>
    </row>
    <row r="12" spans="1:3" x14ac:dyDescent="0.25">
      <c r="B12">
        <v>4</v>
      </c>
      <c r="C12" s="35"/>
    </row>
    <row r="13" spans="1:3" x14ac:dyDescent="0.25">
      <c r="B13">
        <v>5</v>
      </c>
      <c r="C13" s="35"/>
    </row>
    <row r="14" spans="1:3" x14ac:dyDescent="0.25">
      <c r="B14">
        <v>6</v>
      </c>
      <c r="C14" s="35"/>
    </row>
    <row r="15" spans="1:3" x14ac:dyDescent="0.25">
      <c r="B15">
        <v>7</v>
      </c>
      <c r="C15" s="35"/>
    </row>
    <row r="16" spans="1:3" x14ac:dyDescent="0.25">
      <c r="B16">
        <v>8</v>
      </c>
      <c r="C16" s="35"/>
    </row>
    <row r="17" spans="2:3" x14ac:dyDescent="0.25">
      <c r="B17">
        <v>9</v>
      </c>
      <c r="C17" s="35"/>
    </row>
    <row r="18" spans="2:3" x14ac:dyDescent="0.25">
      <c r="C18" s="35"/>
    </row>
    <row r="19" spans="2:3" x14ac:dyDescent="0.25">
      <c r="C19" s="35"/>
    </row>
    <row r="20" spans="2:3" x14ac:dyDescent="0.25">
      <c r="C20" s="35"/>
    </row>
    <row r="21" spans="2:3" x14ac:dyDescent="0.25">
      <c r="C21" s="35"/>
    </row>
    <row r="22" spans="2:3" x14ac:dyDescent="0.25">
      <c r="C22" s="35"/>
    </row>
    <row r="23" spans="2:3" x14ac:dyDescent="0.25">
      <c r="C23" s="35"/>
    </row>
    <row r="24" spans="2:3" x14ac:dyDescent="0.25">
      <c r="C24" s="35"/>
    </row>
    <row r="25" spans="2:3" x14ac:dyDescent="0.25">
      <c r="C25" s="35"/>
    </row>
    <row r="26" spans="2:3" x14ac:dyDescent="0.25">
      <c r="C26" s="35"/>
    </row>
    <row r="27" spans="2:3" x14ac:dyDescent="0.25">
      <c r="C27" s="35"/>
    </row>
    <row r="28" spans="2:3" x14ac:dyDescent="0.25">
      <c r="C28" s="35"/>
    </row>
    <row r="29" spans="2:3" x14ac:dyDescent="0.25">
      <c r="C29" s="35"/>
    </row>
    <row r="30" spans="2:3" x14ac:dyDescent="0.25">
      <c r="C30" s="35"/>
    </row>
    <row r="31" spans="2:3" x14ac:dyDescent="0.25">
      <c r="C31" s="35"/>
    </row>
    <row r="32" spans="2:3" x14ac:dyDescent="0.25">
      <c r="C32" s="35"/>
    </row>
    <row r="33" spans="3:3" x14ac:dyDescent="0.25">
      <c r="C33" s="35"/>
    </row>
    <row r="34" spans="3:3" x14ac:dyDescent="0.25">
      <c r="C34" s="35"/>
    </row>
  </sheetData>
  <hyperlinks>
    <hyperlink ref="A1" location="TOC!A1" display="TOC" xr:uid="{00000000-0004-0000-1A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B9FDB-3278-4D00-AFBF-247F60D4B66A}">
  <dimension ref="A1:R34"/>
  <sheetViews>
    <sheetView workbookViewId="0">
      <selection activeCell="G6" activeCellId="1" sqref="C6:C34 G6:G34"/>
    </sheetView>
  </sheetViews>
  <sheetFormatPr defaultRowHeight="15" x14ac:dyDescent="0.25"/>
  <cols>
    <col min="2" max="2" width="20.28515625" customWidth="1"/>
    <col min="4" max="4" width="10.5703125" customWidth="1"/>
    <col min="8" max="8" width="12.5703125" customWidth="1"/>
    <col min="13" max="13" width="13.7109375" customWidth="1"/>
  </cols>
  <sheetData>
    <row r="1" spans="1:18" x14ac:dyDescent="0.25">
      <c r="A1" s="1" t="s">
        <v>0</v>
      </c>
    </row>
    <row r="2" spans="1:18" x14ac:dyDescent="0.25">
      <c r="A2" s="1"/>
    </row>
    <row r="3" spans="1:18" ht="89.25" x14ac:dyDescent="0.25">
      <c r="A3" s="1"/>
      <c r="C3" s="198" t="s">
        <v>471</v>
      </c>
      <c r="D3" s="201" t="s">
        <v>472</v>
      </c>
      <c r="E3" s="202"/>
      <c r="F3" s="202"/>
      <c r="G3" s="202"/>
    </row>
    <row r="4" spans="1:18" ht="38.25" x14ac:dyDescent="0.25">
      <c r="A4" s="1"/>
      <c r="C4" s="199"/>
      <c r="D4" s="201" t="s">
        <v>473</v>
      </c>
      <c r="E4" s="203"/>
      <c r="F4" s="201" t="s">
        <v>474</v>
      </c>
      <c r="G4" s="202"/>
    </row>
    <row r="5" spans="1:18" x14ac:dyDescent="0.25">
      <c r="A5" s="1"/>
      <c r="C5" s="200"/>
      <c r="D5" s="253" t="s">
        <v>475</v>
      </c>
      <c r="E5" s="253" t="s">
        <v>476</v>
      </c>
      <c r="F5" s="253" t="s">
        <v>475</v>
      </c>
      <c r="G5" s="201" t="s">
        <v>476</v>
      </c>
      <c r="N5" t="s">
        <v>42</v>
      </c>
      <c r="O5" t="s">
        <v>453</v>
      </c>
      <c r="P5" t="s">
        <v>455</v>
      </c>
      <c r="Q5" t="s">
        <v>507</v>
      </c>
      <c r="R5" t="s">
        <v>508</v>
      </c>
    </row>
    <row r="6" spans="1:18" x14ac:dyDescent="0.25">
      <c r="A6" s="1"/>
      <c r="B6" t="s">
        <v>506</v>
      </c>
      <c r="C6" s="255">
        <v>57</v>
      </c>
      <c r="D6" s="252">
        <v>0.1</v>
      </c>
      <c r="E6" s="252">
        <v>0.1</v>
      </c>
      <c r="F6" s="252">
        <v>0.09</v>
      </c>
      <c r="G6" s="196">
        <v>0.11</v>
      </c>
      <c r="H6" s="45">
        <f>D6*$Q$6+E6*$R$6+F6*$Q$7+G6*$R$7</f>
        <v>0.1004969936260513</v>
      </c>
      <c r="M6" t="s">
        <v>443</v>
      </c>
      <c r="N6">
        <v>118372</v>
      </c>
      <c r="O6">
        <v>53544</v>
      </c>
      <c r="P6">
        <v>64828</v>
      </c>
      <c r="Q6" s="254">
        <f>O6/$N$8</f>
        <v>0.16672530990095003</v>
      </c>
      <c r="R6" s="254">
        <f>P6/$N$8</f>
        <v>0.20186142967015516</v>
      </c>
    </row>
    <row r="7" spans="1:18" x14ac:dyDescent="0.25">
      <c r="A7" s="1"/>
      <c r="C7" s="255">
        <v>58</v>
      </c>
      <c r="D7" s="252">
        <v>0.1</v>
      </c>
      <c r="E7" s="252">
        <v>0.1</v>
      </c>
      <c r="F7" s="252">
        <v>0.09</v>
      </c>
      <c r="G7" s="196">
        <v>0.11</v>
      </c>
      <c r="H7" s="45">
        <f t="shared" ref="H7:H34" si="0">D7*$Q$6+E7*$R$6+F7*$Q$7+G7*$R$7</f>
        <v>0.1004969936260513</v>
      </c>
      <c r="I7" s="45">
        <f>1-H6</f>
        <v>0.89950300637394864</v>
      </c>
      <c r="M7" t="s">
        <v>444</v>
      </c>
      <c r="N7">
        <v>202779</v>
      </c>
      <c r="O7">
        <v>93409</v>
      </c>
      <c r="P7">
        <v>109370</v>
      </c>
      <c r="Q7" s="254">
        <f>O7/$N$8</f>
        <v>0.29085694891188257</v>
      </c>
      <c r="R7" s="254">
        <f>P7/$N$8</f>
        <v>0.34055631151701227</v>
      </c>
    </row>
    <row r="8" spans="1:18" x14ac:dyDescent="0.25">
      <c r="A8" s="1"/>
      <c r="C8" s="255">
        <v>59</v>
      </c>
      <c r="D8" s="252">
        <v>0.1</v>
      </c>
      <c r="E8" s="252">
        <v>0.1</v>
      </c>
      <c r="F8" s="252">
        <v>0.09</v>
      </c>
      <c r="G8" s="196">
        <v>0.11</v>
      </c>
      <c r="H8" s="45">
        <f t="shared" si="0"/>
        <v>0.1004969936260513</v>
      </c>
      <c r="I8">
        <f>I7*(1-H7)</f>
        <v>0.80910565847577187</v>
      </c>
      <c r="M8" t="s">
        <v>465</v>
      </c>
      <c r="N8">
        <f>SUM(N6:N7)</f>
        <v>321151</v>
      </c>
    </row>
    <row r="9" spans="1:18" x14ac:dyDescent="0.25">
      <c r="A9" s="1"/>
      <c r="C9" s="255">
        <v>60</v>
      </c>
      <c r="D9" s="252">
        <v>0.1</v>
      </c>
      <c r="E9" s="252">
        <v>0.1</v>
      </c>
      <c r="F9" s="252">
        <v>0.09</v>
      </c>
      <c r="G9" s="196">
        <v>0.11</v>
      </c>
      <c r="H9" s="45">
        <f t="shared" si="0"/>
        <v>0.1004969936260513</v>
      </c>
      <c r="I9">
        <f t="shared" ref="I9:I23" si="1">I8*(1-H8)</f>
        <v>0.72779297227313011</v>
      </c>
    </row>
    <row r="10" spans="1:18" x14ac:dyDescent="0.25">
      <c r="A10" s="1"/>
      <c r="C10" s="255">
        <v>61</v>
      </c>
      <c r="D10" s="252">
        <v>0.1</v>
      </c>
      <c r="E10" s="252">
        <v>0.11</v>
      </c>
      <c r="F10" s="252">
        <v>0.09</v>
      </c>
      <c r="G10" s="196">
        <v>0.11</v>
      </c>
      <c r="H10" s="45">
        <f t="shared" si="0"/>
        <v>0.10251560792275285</v>
      </c>
      <c r="I10">
        <f t="shared" si="1"/>
        <v>0.65465196657751235</v>
      </c>
    </row>
    <row r="11" spans="1:18" x14ac:dyDescent="0.25">
      <c r="A11" s="1"/>
      <c r="C11" s="255">
        <v>62</v>
      </c>
      <c r="D11" s="252">
        <v>0.1</v>
      </c>
      <c r="E11" s="252">
        <v>0.12</v>
      </c>
      <c r="F11" s="252">
        <v>0.09</v>
      </c>
      <c r="G11" s="196">
        <v>0.11</v>
      </c>
      <c r="H11" s="45">
        <f t="shared" si="0"/>
        <v>0.1045342222194544</v>
      </c>
      <c r="I11">
        <f t="shared" si="1"/>
        <v>0.58753992224599305</v>
      </c>
    </row>
    <row r="12" spans="1:18" x14ac:dyDescent="0.25">
      <c r="A12" s="1"/>
      <c r="C12" s="255">
        <v>63</v>
      </c>
      <c r="D12" s="252">
        <v>0.1</v>
      </c>
      <c r="E12" s="252">
        <v>0.13</v>
      </c>
      <c r="F12" s="252">
        <v>0.09</v>
      </c>
      <c r="G12" s="196">
        <v>0.12</v>
      </c>
      <c r="H12" s="45">
        <f t="shared" si="0"/>
        <v>0.10995839963132607</v>
      </c>
      <c r="I12">
        <f t="shared" si="1"/>
        <v>0.52612189345112947</v>
      </c>
    </row>
    <row r="13" spans="1:18" x14ac:dyDescent="0.25">
      <c r="A13" s="1"/>
      <c r="C13" s="255">
        <v>64</v>
      </c>
      <c r="D13" s="252">
        <v>0.15</v>
      </c>
      <c r="E13" s="252">
        <v>0.15</v>
      </c>
      <c r="F13" s="252">
        <v>0.13</v>
      </c>
      <c r="G13" s="196">
        <v>0.13</v>
      </c>
      <c r="H13" s="45">
        <f t="shared" si="0"/>
        <v>0.13737173479142212</v>
      </c>
      <c r="I13">
        <f t="shared" si="1"/>
        <v>0.46827037203624022</v>
      </c>
    </row>
    <row r="14" spans="1:18" x14ac:dyDescent="0.25">
      <c r="A14" s="1"/>
      <c r="C14" s="255">
        <v>65</v>
      </c>
      <c r="D14" s="252">
        <v>0.15</v>
      </c>
      <c r="E14" s="252">
        <v>0.15</v>
      </c>
      <c r="F14" s="252">
        <v>0.14000000000000001</v>
      </c>
      <c r="G14" s="196">
        <v>0.14000000000000001</v>
      </c>
      <c r="H14" s="45">
        <f t="shared" si="0"/>
        <v>0.14368586739571104</v>
      </c>
      <c r="I14">
        <f t="shared" si="1"/>
        <v>0.4039432586781973</v>
      </c>
    </row>
    <row r="15" spans="1:18" x14ac:dyDescent="0.25">
      <c r="A15" s="1"/>
      <c r="C15" s="257">
        <v>66</v>
      </c>
      <c r="D15" s="251">
        <v>0.15</v>
      </c>
      <c r="E15" s="251">
        <v>0.15</v>
      </c>
      <c r="F15" s="251">
        <v>0.12</v>
      </c>
      <c r="G15" s="195">
        <v>0.15</v>
      </c>
      <c r="H15" s="45">
        <f t="shared" si="0"/>
        <v>0.14127429153264351</v>
      </c>
      <c r="I15">
        <f t="shared" si="1"/>
        <v>0.34590232117637043</v>
      </c>
    </row>
    <row r="16" spans="1:18" x14ac:dyDescent="0.25">
      <c r="B16" t="s">
        <v>505</v>
      </c>
      <c r="C16" s="258">
        <v>67</v>
      </c>
      <c r="D16" s="197">
        <v>0.22</v>
      </c>
      <c r="E16" s="197">
        <v>0.22</v>
      </c>
      <c r="F16" s="197">
        <v>0.2</v>
      </c>
      <c r="G16" s="197">
        <v>0.2</v>
      </c>
      <c r="H16" s="45">
        <f t="shared" si="0"/>
        <v>0.20737173479142212</v>
      </c>
      <c r="I16">
        <f t="shared" si="1"/>
        <v>0.29703521581268177</v>
      </c>
    </row>
    <row r="17" spans="3:9" x14ac:dyDescent="0.25">
      <c r="C17" s="255">
        <v>68</v>
      </c>
      <c r="D17" s="196">
        <v>0.22</v>
      </c>
      <c r="E17" s="196">
        <v>0.22</v>
      </c>
      <c r="F17" s="196">
        <v>0.2</v>
      </c>
      <c r="G17" s="196">
        <v>0.2</v>
      </c>
      <c r="H17" s="45">
        <f t="shared" si="0"/>
        <v>0.20737173479142212</v>
      </c>
      <c r="I17">
        <f t="shared" si="1"/>
        <v>0.2354385078154615</v>
      </c>
    </row>
    <row r="18" spans="3:9" x14ac:dyDescent="0.25">
      <c r="C18" s="255">
        <v>69</v>
      </c>
      <c r="D18" s="196">
        <v>0.2</v>
      </c>
      <c r="E18" s="196">
        <v>0.2</v>
      </c>
      <c r="F18" s="196">
        <v>0.15</v>
      </c>
      <c r="G18" s="196">
        <v>0.2</v>
      </c>
      <c r="H18" s="45">
        <f t="shared" si="0"/>
        <v>0.1854571525544059</v>
      </c>
      <c r="I18">
        <f t="shared" si="1"/>
        <v>0.18661521601306544</v>
      </c>
    </row>
    <row r="19" spans="3:9" x14ac:dyDescent="0.25">
      <c r="C19" s="255">
        <v>70</v>
      </c>
      <c r="D19" s="196">
        <v>0.2</v>
      </c>
      <c r="E19" s="196">
        <v>0.2</v>
      </c>
      <c r="F19" s="196">
        <v>0.15</v>
      </c>
      <c r="G19" s="196">
        <v>0.17</v>
      </c>
      <c r="H19" s="45">
        <f t="shared" si="0"/>
        <v>0.17524046320889552</v>
      </c>
      <c r="I19">
        <f t="shared" si="1"/>
        <v>0.15200608942795696</v>
      </c>
    </row>
    <row r="20" spans="3:9" x14ac:dyDescent="0.25">
      <c r="C20" s="255">
        <v>71</v>
      </c>
      <c r="D20" s="196">
        <v>0.2</v>
      </c>
      <c r="E20" s="196">
        <v>0.2</v>
      </c>
      <c r="F20" s="196">
        <v>0.15</v>
      </c>
      <c r="G20" s="196">
        <v>0.17</v>
      </c>
      <c r="H20" s="45">
        <f t="shared" si="0"/>
        <v>0.17524046320889552</v>
      </c>
      <c r="I20">
        <f t="shared" si="1"/>
        <v>0.12536847190602898</v>
      </c>
    </row>
    <row r="21" spans="3:9" x14ac:dyDescent="0.25">
      <c r="C21" s="255">
        <v>72</v>
      </c>
      <c r="D21" s="196">
        <v>0.2</v>
      </c>
      <c r="E21" s="196">
        <v>0.2</v>
      </c>
      <c r="F21" s="196">
        <v>0.15</v>
      </c>
      <c r="G21" s="196">
        <v>0.17</v>
      </c>
      <c r="H21" s="45">
        <f t="shared" si="0"/>
        <v>0.17524046320889552</v>
      </c>
      <c r="I21">
        <f t="shared" si="1"/>
        <v>0.10339884281742506</v>
      </c>
    </row>
    <row r="22" spans="3:9" x14ac:dyDescent="0.25">
      <c r="C22" s="255">
        <v>73</v>
      </c>
      <c r="D22" s="196">
        <v>0.2</v>
      </c>
      <c r="E22" s="196">
        <v>0.2</v>
      </c>
      <c r="F22" s="196">
        <v>0.15</v>
      </c>
      <c r="G22" s="196">
        <v>0.17</v>
      </c>
      <c r="H22" s="45">
        <f t="shared" si="0"/>
        <v>0.17524046320889552</v>
      </c>
      <c r="I22">
        <f t="shared" si="1"/>
        <v>8.5279181706835711E-2</v>
      </c>
    </row>
    <row r="23" spans="3:9" x14ac:dyDescent="0.25">
      <c r="C23" s="255">
        <v>74</v>
      </c>
      <c r="D23" s="196">
        <v>0.15</v>
      </c>
      <c r="E23" s="196">
        <v>0.2</v>
      </c>
      <c r="F23" s="196">
        <v>0.15</v>
      </c>
      <c r="G23" s="196">
        <v>0.17</v>
      </c>
      <c r="H23" s="45">
        <f t="shared" si="0"/>
        <v>0.16690419771384801</v>
      </c>
      <c r="I23">
        <f t="shared" si="1"/>
        <v>7.0334818402454258E-2</v>
      </c>
    </row>
    <row r="24" spans="3:9" x14ac:dyDescent="0.25">
      <c r="C24" s="255">
        <v>75</v>
      </c>
      <c r="D24" s="196">
        <v>0.15</v>
      </c>
      <c r="E24" s="196">
        <v>0.2</v>
      </c>
      <c r="F24" s="196">
        <v>0.15</v>
      </c>
      <c r="G24" s="196">
        <v>0.17</v>
      </c>
      <c r="H24" s="45">
        <f t="shared" si="0"/>
        <v>0.16690419771384801</v>
      </c>
    </row>
    <row r="25" spans="3:9" x14ac:dyDescent="0.25">
      <c r="C25" s="255">
        <v>76</v>
      </c>
      <c r="D25" s="196">
        <v>0.15</v>
      </c>
      <c r="E25" s="196">
        <v>0.2</v>
      </c>
      <c r="F25" s="196">
        <v>0.15</v>
      </c>
      <c r="G25" s="196">
        <v>0.17</v>
      </c>
      <c r="H25" s="45">
        <f t="shared" si="0"/>
        <v>0.16690419771384801</v>
      </c>
    </row>
    <row r="26" spans="3:9" x14ac:dyDescent="0.25">
      <c r="C26" s="255">
        <v>77</v>
      </c>
      <c r="D26" s="196">
        <v>0.15</v>
      </c>
      <c r="E26" s="196">
        <v>0.2</v>
      </c>
      <c r="F26" s="196">
        <v>0.15</v>
      </c>
      <c r="G26" s="196">
        <v>0.17</v>
      </c>
      <c r="H26" s="45">
        <f t="shared" si="0"/>
        <v>0.16690419771384801</v>
      </c>
    </row>
    <row r="27" spans="3:9" x14ac:dyDescent="0.25">
      <c r="C27" s="255">
        <v>78</v>
      </c>
      <c r="D27" s="196">
        <v>0.15</v>
      </c>
      <c r="E27" s="196">
        <v>0.2</v>
      </c>
      <c r="F27" s="196">
        <v>0.15</v>
      </c>
      <c r="G27" s="196">
        <v>0.17</v>
      </c>
      <c r="H27" s="45">
        <f t="shared" si="0"/>
        <v>0.16690419771384801</v>
      </c>
    </row>
    <row r="28" spans="3:9" x14ac:dyDescent="0.25">
      <c r="C28" s="255">
        <v>79</v>
      </c>
      <c r="D28" s="196">
        <v>0.15</v>
      </c>
      <c r="E28" s="196">
        <v>0.25</v>
      </c>
      <c r="F28" s="196">
        <v>0.15</v>
      </c>
      <c r="G28" s="196">
        <v>0.17</v>
      </c>
      <c r="H28" s="45">
        <f t="shared" si="0"/>
        <v>0.17699726919735576</v>
      </c>
    </row>
    <row r="29" spans="3:9" ht="15" customHeight="1" x14ac:dyDescent="0.25">
      <c r="C29" s="255">
        <v>80</v>
      </c>
      <c r="D29" s="196">
        <v>0.15</v>
      </c>
      <c r="E29" s="196">
        <v>0.25</v>
      </c>
      <c r="F29" s="196">
        <v>0.15</v>
      </c>
      <c r="G29" s="196">
        <v>0.17</v>
      </c>
      <c r="H29" s="45">
        <f t="shared" si="0"/>
        <v>0.17699726919735576</v>
      </c>
    </row>
    <row r="30" spans="3:9" x14ac:dyDescent="0.25">
      <c r="C30" s="255">
        <v>81</v>
      </c>
      <c r="D30" s="196">
        <v>0.15</v>
      </c>
      <c r="E30" s="196">
        <v>0.25</v>
      </c>
      <c r="F30" s="196">
        <v>0.15</v>
      </c>
      <c r="G30" s="196">
        <v>0.22</v>
      </c>
      <c r="H30" s="45">
        <f t="shared" si="0"/>
        <v>0.19402508477320637</v>
      </c>
    </row>
    <row r="31" spans="3:9" x14ac:dyDescent="0.25">
      <c r="C31" s="255">
        <v>82</v>
      </c>
      <c r="D31" s="196">
        <v>0.25</v>
      </c>
      <c r="E31" s="196">
        <v>0.25</v>
      </c>
      <c r="F31" s="196">
        <v>0.2</v>
      </c>
      <c r="G31" s="196">
        <v>0.22</v>
      </c>
      <c r="H31" s="45">
        <f t="shared" si="0"/>
        <v>0.22524046320889551</v>
      </c>
    </row>
    <row r="32" spans="3:9" x14ac:dyDescent="0.25">
      <c r="C32" s="255">
        <v>83</v>
      </c>
      <c r="D32" s="196">
        <v>0.25</v>
      </c>
      <c r="E32" s="196">
        <v>0.25</v>
      </c>
      <c r="F32" s="196">
        <v>0.2</v>
      </c>
      <c r="G32" s="196">
        <v>0.22</v>
      </c>
      <c r="H32" s="45">
        <f t="shared" si="0"/>
        <v>0.22524046320889551</v>
      </c>
    </row>
    <row r="33" spans="3:8" x14ac:dyDescent="0.25">
      <c r="C33" s="255">
        <v>84</v>
      </c>
      <c r="D33" s="196">
        <v>0.25</v>
      </c>
      <c r="E33" s="196">
        <v>0.25</v>
      </c>
      <c r="F33" s="196">
        <v>0.2</v>
      </c>
      <c r="G33" s="196">
        <v>0.22</v>
      </c>
      <c r="H33" s="45">
        <f t="shared" si="0"/>
        <v>0.22524046320889551</v>
      </c>
    </row>
    <row r="34" spans="3:8" x14ac:dyDescent="0.25">
      <c r="C34" s="256" t="s">
        <v>477</v>
      </c>
      <c r="D34" s="195">
        <v>1</v>
      </c>
      <c r="E34" s="195">
        <v>1</v>
      </c>
      <c r="F34" s="195">
        <v>1</v>
      </c>
      <c r="G34" s="195">
        <v>1</v>
      </c>
      <c r="H34" s="45">
        <f t="shared" si="0"/>
        <v>1</v>
      </c>
    </row>
  </sheetData>
  <hyperlinks>
    <hyperlink ref="A1" location="TOC!A1" display="TOC" xr:uid="{134DE507-9636-414E-A49B-CA4E1913322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9"/>
  <sheetViews>
    <sheetView workbookViewId="0">
      <selection activeCell="I38" sqref="I38"/>
    </sheetView>
  </sheetViews>
  <sheetFormatPr defaultRowHeight="15" x14ac:dyDescent="0.25"/>
  <cols>
    <col min="1" max="1" width="12.7109375" style="2" customWidth="1"/>
    <col min="2" max="16384" width="9.140625" style="2"/>
  </cols>
  <sheetData>
    <row r="1" spans="1:2" x14ac:dyDescent="0.25">
      <c r="A1" s="1" t="s">
        <v>0</v>
      </c>
    </row>
    <row r="2" spans="1:2" x14ac:dyDescent="0.25">
      <c r="A2" s="3"/>
    </row>
    <row r="3" spans="1:2" x14ac:dyDescent="0.25">
      <c r="A3" s="3" t="s">
        <v>131</v>
      </c>
    </row>
    <row r="4" spans="1:2" x14ac:dyDescent="0.25">
      <c r="A4" s="3"/>
      <c r="B4" s="2" t="s">
        <v>234</v>
      </c>
    </row>
    <row r="5" spans="1:2" x14ac:dyDescent="0.25">
      <c r="A5" s="3"/>
      <c r="B5" s="2" t="s">
        <v>229</v>
      </c>
    </row>
    <row r="6" spans="1:2" x14ac:dyDescent="0.25">
      <c r="A6" s="3"/>
      <c r="B6" s="2" t="s">
        <v>228</v>
      </c>
    </row>
    <row r="7" spans="1:2" x14ac:dyDescent="0.25">
      <c r="A7" s="3"/>
      <c r="B7" s="2" t="s">
        <v>230</v>
      </c>
    </row>
    <row r="8" spans="1:2" x14ac:dyDescent="0.25">
      <c r="A8" s="3"/>
      <c r="B8" s="2" t="s">
        <v>231</v>
      </c>
    </row>
    <row r="9" spans="1:2" x14ac:dyDescent="0.25">
      <c r="A9" s="3"/>
      <c r="B9" s="2" t="s">
        <v>232</v>
      </c>
    </row>
    <row r="10" spans="1:2" x14ac:dyDescent="0.25">
      <c r="A10" s="3"/>
      <c r="B10" s="2" t="s">
        <v>233</v>
      </c>
    </row>
    <row r="11" spans="1:2" x14ac:dyDescent="0.25">
      <c r="A11" s="3"/>
    </row>
    <row r="12" spans="1:2" x14ac:dyDescent="0.25">
      <c r="A12" s="3" t="s">
        <v>245</v>
      </c>
    </row>
    <row r="13" spans="1:2" x14ac:dyDescent="0.25">
      <c r="A13" s="3"/>
      <c r="B13" s="2" t="s">
        <v>246</v>
      </c>
    </row>
    <row r="14" spans="1:2" x14ac:dyDescent="0.25">
      <c r="A14" s="3"/>
    </row>
    <row r="15" spans="1:2" x14ac:dyDescent="0.25">
      <c r="A15" s="3"/>
    </row>
    <row r="16" spans="1:2" x14ac:dyDescent="0.25">
      <c r="A16" s="3"/>
    </row>
    <row r="17" spans="1:2" x14ac:dyDescent="0.25">
      <c r="A17" s="3"/>
    </row>
    <row r="19" spans="1:2" x14ac:dyDescent="0.25">
      <c r="A19" s="3" t="s">
        <v>1</v>
      </c>
      <c r="B19" s="4" t="s">
        <v>2</v>
      </c>
    </row>
    <row r="20" spans="1:2" x14ac:dyDescent="0.25">
      <c r="A20" s="3" t="s">
        <v>3</v>
      </c>
      <c r="B20" s="4" t="s">
        <v>4</v>
      </c>
    </row>
    <row r="21" spans="1:2" x14ac:dyDescent="0.25">
      <c r="A21" s="3" t="s">
        <v>5</v>
      </c>
      <c r="B21" s="4" t="s">
        <v>6</v>
      </c>
    </row>
    <row r="22" spans="1:2" x14ac:dyDescent="0.25">
      <c r="A22" s="3" t="s">
        <v>7</v>
      </c>
      <c r="B22" s="6" t="s">
        <v>8</v>
      </c>
    </row>
    <row r="23" spans="1:2" x14ac:dyDescent="0.25">
      <c r="A23" s="3" t="s">
        <v>9</v>
      </c>
      <c r="B23" s="4" t="s">
        <v>10</v>
      </c>
    </row>
    <row r="24" spans="1:2" x14ac:dyDescent="0.25">
      <c r="A24" s="3" t="s">
        <v>11</v>
      </c>
      <c r="B24" s="4" t="s">
        <v>12</v>
      </c>
    </row>
    <row r="25" spans="1:2" x14ac:dyDescent="0.25">
      <c r="A25" s="3" t="s">
        <v>13</v>
      </c>
      <c r="B25" s="4" t="s">
        <v>14</v>
      </c>
    </row>
    <row r="39" spans="5:8" x14ac:dyDescent="0.25">
      <c r="E39" s="5"/>
      <c r="F39" s="5"/>
      <c r="G39" s="5"/>
      <c r="H39" s="5"/>
    </row>
  </sheetData>
  <hyperlinks>
    <hyperlink ref="B19" r:id="rId1" xr:uid="{00000000-0004-0000-0200-000000000000}"/>
    <hyperlink ref="B20" r:id="rId2" xr:uid="{00000000-0004-0000-0200-000001000000}"/>
    <hyperlink ref="B21" r:id="rId3" xr:uid="{00000000-0004-0000-0200-000002000000}"/>
    <hyperlink ref="B22" r:id="rId4" xr:uid="{00000000-0004-0000-0200-000003000000}"/>
    <hyperlink ref="B23" r:id="rId5" xr:uid="{00000000-0004-0000-0200-000004000000}"/>
    <hyperlink ref="B24" r:id="rId6" xr:uid="{00000000-0004-0000-0200-000005000000}"/>
    <hyperlink ref="B25" r:id="rId7" xr:uid="{00000000-0004-0000-0200-000006000000}"/>
    <hyperlink ref="A1" location="TOC!A1" display="TOC" xr:uid="{00000000-0004-0000-0200-000007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4" tint="0.59999389629810485"/>
  </sheetPr>
  <dimension ref="A1:Q33"/>
  <sheetViews>
    <sheetView workbookViewId="0">
      <selection activeCell="C3" sqref="C3"/>
    </sheetView>
  </sheetViews>
  <sheetFormatPr defaultRowHeight="15" x14ac:dyDescent="0.25"/>
  <sheetData>
    <row r="1" spans="1:17" x14ac:dyDescent="0.25">
      <c r="A1" s="1" t="s">
        <v>0</v>
      </c>
    </row>
    <row r="2" spans="1:17" x14ac:dyDescent="0.25">
      <c r="A2" s="14" t="s">
        <v>35</v>
      </c>
      <c r="B2" s="15" t="s">
        <v>324</v>
      </c>
      <c r="C2" t="s">
        <v>327</v>
      </c>
    </row>
    <row r="3" spans="1:17" x14ac:dyDescent="0.25">
      <c r="A3" s="14" t="s">
        <v>37</v>
      </c>
      <c r="B3" s="15" t="s">
        <v>323</v>
      </c>
      <c r="C3" t="s">
        <v>281</v>
      </c>
    </row>
    <row r="5" spans="1:17" x14ac:dyDescent="0.25">
      <c r="C5" s="13"/>
      <c r="D5" s="13"/>
      <c r="E5" s="16"/>
      <c r="F5" s="13"/>
      <c r="G5" s="21" t="s">
        <v>325</v>
      </c>
      <c r="H5" s="13"/>
      <c r="I5" s="13"/>
      <c r="J5" s="13"/>
      <c r="K5" s="13"/>
      <c r="L5" s="13"/>
      <c r="M5" s="13"/>
      <c r="N5" s="13"/>
      <c r="O5" s="13"/>
      <c r="P5" s="13"/>
      <c r="Q5" s="13"/>
    </row>
    <row r="6" spans="1:17" x14ac:dyDescent="0.25">
      <c r="D6" s="10"/>
      <c r="E6" s="10"/>
      <c r="F6" s="32" t="s">
        <v>321</v>
      </c>
      <c r="G6" t="s">
        <v>109</v>
      </c>
      <c r="H6" t="s">
        <v>250</v>
      </c>
      <c r="I6" t="s">
        <v>110</v>
      </c>
      <c r="J6" t="s">
        <v>111</v>
      </c>
      <c r="K6" t="s">
        <v>112</v>
      </c>
      <c r="L6" t="s">
        <v>113</v>
      </c>
      <c r="M6" t="s">
        <v>114</v>
      </c>
      <c r="N6" t="s">
        <v>115</v>
      </c>
      <c r="O6" t="s">
        <v>116</v>
      </c>
      <c r="P6" t="s">
        <v>117</v>
      </c>
      <c r="Q6" t="s">
        <v>118</v>
      </c>
    </row>
    <row r="7" spans="1:17" x14ac:dyDescent="0.25">
      <c r="D7" s="10"/>
      <c r="E7" s="10"/>
      <c r="F7" s="32" t="s">
        <v>248</v>
      </c>
      <c r="G7" t="s">
        <v>249</v>
      </c>
      <c r="H7" t="s">
        <v>251</v>
      </c>
      <c r="I7" t="s">
        <v>252</v>
      </c>
      <c r="J7" t="s">
        <v>253</v>
      </c>
      <c r="K7" t="s">
        <v>254</v>
      </c>
      <c r="L7" t="s">
        <v>255</v>
      </c>
      <c r="M7" t="s">
        <v>256</v>
      </c>
      <c r="N7" t="s">
        <v>257</v>
      </c>
      <c r="O7" t="s">
        <v>258</v>
      </c>
      <c r="P7" t="s">
        <v>259</v>
      </c>
      <c r="Q7" t="s">
        <v>260</v>
      </c>
    </row>
    <row r="8" spans="1:17" x14ac:dyDescent="0.25">
      <c r="C8" s="10"/>
      <c r="D8" s="40" t="s">
        <v>38</v>
      </c>
      <c r="E8" s="32" t="s">
        <v>39</v>
      </c>
      <c r="F8" s="32" t="s">
        <v>40</v>
      </c>
      <c r="G8" s="10">
        <v>2</v>
      </c>
      <c r="H8" s="10">
        <v>7</v>
      </c>
      <c r="I8" s="10">
        <v>12</v>
      </c>
      <c r="J8" s="10">
        <v>17</v>
      </c>
      <c r="K8" s="10">
        <v>22</v>
      </c>
      <c r="L8" s="10">
        <v>27</v>
      </c>
      <c r="M8" s="10">
        <v>32</v>
      </c>
      <c r="N8" s="10">
        <v>37</v>
      </c>
      <c r="O8" s="10">
        <v>42</v>
      </c>
      <c r="P8" s="10">
        <v>47</v>
      </c>
      <c r="Q8" s="10">
        <v>52</v>
      </c>
    </row>
    <row r="9" spans="1:17" x14ac:dyDescent="0.25">
      <c r="C9" t="s">
        <v>108</v>
      </c>
      <c r="D9" s="32" t="s">
        <v>41</v>
      </c>
      <c r="E9" s="10"/>
      <c r="F9" s="10"/>
      <c r="H9" s="10"/>
    </row>
    <row r="10" spans="1:17" x14ac:dyDescent="0.25">
      <c r="C10" t="s">
        <v>119</v>
      </c>
      <c r="D10" s="32" t="s">
        <v>326</v>
      </c>
      <c r="E10" s="46">
        <v>18</v>
      </c>
      <c r="F10" s="32" t="s">
        <v>261</v>
      </c>
      <c r="G10" s="29"/>
      <c r="H10" s="29"/>
      <c r="I10" s="29"/>
      <c r="J10" s="29"/>
      <c r="K10" s="29"/>
      <c r="L10" s="29"/>
      <c r="M10" s="29"/>
      <c r="N10" s="29"/>
      <c r="O10" s="29"/>
      <c r="P10" s="29"/>
      <c r="Q10" s="29"/>
    </row>
    <row r="11" spans="1:17" x14ac:dyDescent="0.25">
      <c r="C11" t="s">
        <v>120</v>
      </c>
      <c r="D11" s="32" t="s">
        <v>326</v>
      </c>
      <c r="E11" s="46">
        <v>22</v>
      </c>
      <c r="F11" s="32" t="s">
        <v>267</v>
      </c>
      <c r="G11" s="29"/>
      <c r="H11" s="29"/>
      <c r="I11" s="29"/>
      <c r="J11" s="29"/>
      <c r="K11" s="29"/>
      <c r="L11" s="29"/>
      <c r="M11" s="29"/>
      <c r="N11" s="29"/>
      <c r="O11" s="29"/>
      <c r="P11" s="29"/>
      <c r="Q11" s="29"/>
    </row>
    <row r="12" spans="1:17" x14ac:dyDescent="0.25">
      <c r="C12" t="s">
        <v>121</v>
      </c>
      <c r="D12" s="32" t="s">
        <v>326</v>
      </c>
      <c r="E12" s="46">
        <v>27</v>
      </c>
      <c r="F12" s="10" t="s">
        <v>262</v>
      </c>
      <c r="G12" s="29"/>
      <c r="H12" s="29"/>
      <c r="I12" s="29"/>
      <c r="J12" s="29"/>
      <c r="K12" s="29"/>
      <c r="L12" s="29"/>
      <c r="M12" s="29"/>
      <c r="N12" s="29"/>
      <c r="O12" s="29"/>
      <c r="P12" s="29"/>
      <c r="Q12" s="29"/>
    </row>
    <row r="13" spans="1:17" x14ac:dyDescent="0.25">
      <c r="C13" t="s">
        <v>122</v>
      </c>
      <c r="D13" s="32" t="s">
        <v>326</v>
      </c>
      <c r="E13" s="46">
        <v>32</v>
      </c>
      <c r="F13" s="10" t="s">
        <v>263</v>
      </c>
      <c r="G13" s="29"/>
      <c r="H13" s="29"/>
      <c r="I13" s="29"/>
      <c r="J13" s="29"/>
      <c r="K13" s="29"/>
      <c r="L13" s="29"/>
      <c r="M13" s="29"/>
      <c r="N13" s="29"/>
      <c r="O13" s="29"/>
      <c r="P13" s="29"/>
      <c r="Q13" s="29"/>
    </row>
    <row r="14" spans="1:17" x14ac:dyDescent="0.25">
      <c r="C14" t="s">
        <v>123</v>
      </c>
      <c r="D14" s="32" t="s">
        <v>326</v>
      </c>
      <c r="E14" s="46">
        <v>37</v>
      </c>
      <c r="F14" s="10" t="s">
        <v>264</v>
      </c>
      <c r="G14" s="29"/>
      <c r="H14" s="29"/>
      <c r="I14" s="29"/>
      <c r="J14" s="29"/>
      <c r="K14" s="29"/>
      <c r="L14" s="29"/>
      <c r="M14" s="29"/>
      <c r="N14" s="29"/>
      <c r="O14" s="29"/>
      <c r="P14" s="29"/>
      <c r="Q14" s="29"/>
    </row>
    <row r="15" spans="1:17" x14ac:dyDescent="0.25">
      <c r="C15" t="s">
        <v>124</v>
      </c>
      <c r="D15" s="32" t="s">
        <v>326</v>
      </c>
      <c r="E15" s="46">
        <v>42</v>
      </c>
      <c r="F15" s="10" t="s">
        <v>265</v>
      </c>
      <c r="G15" s="29"/>
      <c r="H15" s="29"/>
      <c r="I15" s="29"/>
      <c r="J15" s="29"/>
      <c r="K15" s="29"/>
      <c r="L15" s="29"/>
      <c r="M15" s="29"/>
      <c r="N15" s="29"/>
      <c r="O15" s="29"/>
      <c r="P15" s="29"/>
      <c r="Q15" s="29"/>
    </row>
    <row r="16" spans="1:17" x14ac:dyDescent="0.25">
      <c r="C16" t="s">
        <v>125</v>
      </c>
      <c r="D16" s="32" t="s">
        <v>326</v>
      </c>
      <c r="E16" s="46">
        <v>47</v>
      </c>
      <c r="F16" s="10" t="s">
        <v>266</v>
      </c>
      <c r="G16" s="29"/>
      <c r="H16" s="29"/>
      <c r="I16" s="29"/>
      <c r="J16" s="29"/>
      <c r="K16" s="29"/>
      <c r="L16" s="29"/>
      <c r="M16" s="29"/>
      <c r="N16" s="29"/>
      <c r="O16" s="29"/>
      <c r="P16" s="29"/>
      <c r="Q16" s="29"/>
    </row>
    <row r="17" spans="3:17" x14ac:dyDescent="0.25">
      <c r="C17" t="s">
        <v>126</v>
      </c>
      <c r="D17" s="32" t="s">
        <v>326</v>
      </c>
      <c r="E17" s="46">
        <v>52</v>
      </c>
      <c r="F17" s="10" t="s">
        <v>46</v>
      </c>
      <c r="G17" s="29"/>
      <c r="H17" s="29"/>
      <c r="I17" s="29"/>
      <c r="J17" s="29"/>
      <c r="K17" s="29"/>
      <c r="L17" s="29"/>
      <c r="M17" s="29"/>
      <c r="N17" s="29"/>
      <c r="O17" s="29"/>
      <c r="P17" s="29"/>
      <c r="Q17" s="29"/>
    </row>
    <row r="18" spans="3:17" x14ac:dyDescent="0.25">
      <c r="C18" t="s">
        <v>127</v>
      </c>
      <c r="D18" s="32" t="s">
        <v>326</v>
      </c>
      <c r="E18" s="46">
        <v>57</v>
      </c>
      <c r="F18" s="10" t="s">
        <v>47</v>
      </c>
      <c r="G18" s="29"/>
      <c r="H18" s="29"/>
      <c r="I18" s="29"/>
      <c r="J18" s="29"/>
      <c r="K18" s="29"/>
      <c r="L18" s="29"/>
      <c r="M18" s="29"/>
      <c r="N18" s="29"/>
      <c r="O18" s="29"/>
      <c r="P18" s="29"/>
      <c r="Q18" s="29"/>
    </row>
    <row r="19" spans="3:17" x14ac:dyDescent="0.25">
      <c r="C19" t="s">
        <v>128</v>
      </c>
      <c r="D19" s="32" t="s">
        <v>326</v>
      </c>
      <c r="E19" s="46">
        <v>62</v>
      </c>
      <c r="F19" s="10" t="s">
        <v>48</v>
      </c>
      <c r="G19" s="29"/>
      <c r="H19" s="29"/>
      <c r="I19" s="29"/>
      <c r="J19" s="29"/>
      <c r="K19" s="29"/>
      <c r="L19" s="29"/>
      <c r="M19" s="29"/>
      <c r="N19" s="29"/>
      <c r="O19" s="29"/>
      <c r="P19" s="29"/>
      <c r="Q19" s="29"/>
    </row>
    <row r="20" spans="3:17" x14ac:dyDescent="0.25">
      <c r="C20" t="s">
        <v>129</v>
      </c>
      <c r="D20" s="32" t="s">
        <v>326</v>
      </c>
      <c r="E20" s="46">
        <v>67</v>
      </c>
      <c r="F20" s="32" t="s">
        <v>49</v>
      </c>
      <c r="G20" s="29"/>
      <c r="H20" s="29"/>
      <c r="I20" s="29"/>
      <c r="J20" s="29"/>
      <c r="K20" s="29"/>
      <c r="L20" s="29"/>
      <c r="M20" s="29"/>
      <c r="N20" s="29"/>
      <c r="O20" s="29"/>
      <c r="P20" s="29"/>
      <c r="Q20" s="41"/>
    </row>
    <row r="21" spans="3:17" x14ac:dyDescent="0.25">
      <c r="C21" s="35"/>
    </row>
    <row r="22" spans="3:17" x14ac:dyDescent="0.25">
      <c r="C22" s="35"/>
    </row>
    <row r="23" spans="3:17" x14ac:dyDescent="0.25">
      <c r="C23" s="35"/>
    </row>
    <row r="24" spans="3:17" x14ac:dyDescent="0.25">
      <c r="C24" s="35"/>
    </row>
    <row r="25" spans="3:17" x14ac:dyDescent="0.25">
      <c r="C25" s="35"/>
    </row>
    <row r="26" spans="3:17" x14ac:dyDescent="0.25">
      <c r="C26" s="35"/>
    </row>
    <row r="27" spans="3:17" x14ac:dyDescent="0.25">
      <c r="C27" s="35"/>
    </row>
    <row r="28" spans="3:17" x14ac:dyDescent="0.25">
      <c r="C28" s="35"/>
    </row>
    <row r="29" spans="3:17" x14ac:dyDescent="0.25">
      <c r="C29" s="35"/>
    </row>
    <row r="30" spans="3:17" x14ac:dyDescent="0.25">
      <c r="C30" s="35"/>
    </row>
    <row r="31" spans="3:17" x14ac:dyDescent="0.25">
      <c r="C31" s="35"/>
    </row>
    <row r="32" spans="3:17" x14ac:dyDescent="0.25">
      <c r="C32" s="35"/>
    </row>
    <row r="33" spans="3:3" x14ac:dyDescent="0.25">
      <c r="C33" s="35"/>
    </row>
  </sheetData>
  <hyperlinks>
    <hyperlink ref="A1" location="TOC!A1" display="TOC" xr:uid="{00000000-0004-0000-1B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T45"/>
  <sheetViews>
    <sheetView topLeftCell="A10" workbookViewId="0">
      <selection activeCell="W67" sqref="W67"/>
    </sheetView>
  </sheetViews>
  <sheetFormatPr defaultRowHeight="15" x14ac:dyDescent="0.25"/>
  <sheetData>
    <row r="1" spans="1:20" x14ac:dyDescent="0.25">
      <c r="A1" s="1" t="s">
        <v>0</v>
      </c>
    </row>
    <row r="2" spans="1:20" x14ac:dyDescent="0.25">
      <c r="B2" t="s">
        <v>481</v>
      </c>
      <c r="I2" t="s">
        <v>497</v>
      </c>
      <c r="P2" t="s">
        <v>503</v>
      </c>
    </row>
    <row r="3" spans="1:20" ht="15" customHeight="1" x14ac:dyDescent="0.25">
      <c r="B3" s="198" t="s">
        <v>471</v>
      </c>
      <c r="C3" s="201" t="s">
        <v>472</v>
      </c>
      <c r="D3" s="202"/>
      <c r="E3" s="202"/>
      <c r="F3" s="202"/>
      <c r="I3" s="222" t="s">
        <v>482</v>
      </c>
      <c r="J3" s="224" t="s">
        <v>483</v>
      </c>
      <c r="K3" s="225"/>
      <c r="L3" s="225"/>
      <c r="M3" s="225"/>
      <c r="P3" s="243" t="s">
        <v>498</v>
      </c>
      <c r="Q3" s="201" t="s">
        <v>472</v>
      </c>
      <c r="R3" s="202"/>
      <c r="S3" s="202"/>
      <c r="T3" s="202"/>
    </row>
    <row r="4" spans="1:20" ht="15" customHeight="1" x14ac:dyDescent="0.25">
      <c r="B4" s="199"/>
      <c r="C4" s="201" t="s">
        <v>473</v>
      </c>
      <c r="D4" s="202"/>
      <c r="E4" s="201" t="s">
        <v>474</v>
      </c>
      <c r="F4" s="202"/>
      <c r="I4" s="229"/>
      <c r="J4" s="224" t="s">
        <v>484</v>
      </c>
      <c r="K4" s="225"/>
      <c r="L4" s="224" t="s">
        <v>485</v>
      </c>
      <c r="M4" s="225"/>
      <c r="P4" s="198" t="s">
        <v>499</v>
      </c>
      <c r="Q4" s="201" t="s">
        <v>473</v>
      </c>
      <c r="R4" s="202"/>
      <c r="S4" s="201" t="s">
        <v>474</v>
      </c>
      <c r="T4" s="202"/>
    </row>
    <row r="5" spans="1:20" ht="15" customHeight="1" x14ac:dyDescent="0.25">
      <c r="B5" s="200"/>
      <c r="C5" s="201" t="s">
        <v>475</v>
      </c>
      <c r="D5" s="201" t="s">
        <v>476</v>
      </c>
      <c r="E5" s="201" t="s">
        <v>475</v>
      </c>
      <c r="F5" s="201" t="s">
        <v>476</v>
      </c>
      <c r="G5" s="38"/>
      <c r="I5" s="223"/>
      <c r="J5" s="224" t="s">
        <v>486</v>
      </c>
      <c r="K5" s="224" t="s">
        <v>487</v>
      </c>
      <c r="L5" s="224" t="s">
        <v>486</v>
      </c>
      <c r="M5" s="224" t="s">
        <v>487</v>
      </c>
      <c r="P5" s="200"/>
      <c r="Q5" s="201" t="s">
        <v>475</v>
      </c>
      <c r="R5" s="201" t="s">
        <v>476</v>
      </c>
      <c r="S5" s="201" t="s">
        <v>475</v>
      </c>
      <c r="T5" s="201" t="s">
        <v>476</v>
      </c>
    </row>
    <row r="6" spans="1:20" x14ac:dyDescent="0.25">
      <c r="B6" s="192">
        <v>65</v>
      </c>
      <c r="C6" s="197">
        <v>0.22</v>
      </c>
      <c r="D6" s="197">
        <v>0.22</v>
      </c>
      <c r="E6" s="197">
        <v>0.2</v>
      </c>
      <c r="F6" s="197">
        <v>0.2</v>
      </c>
      <c r="G6" s="38"/>
      <c r="I6" s="228">
        <v>66</v>
      </c>
      <c r="J6" s="226">
        <v>0.22</v>
      </c>
      <c r="K6" s="226">
        <v>0.22</v>
      </c>
      <c r="L6" s="226">
        <v>0.2</v>
      </c>
      <c r="M6" s="226">
        <v>0.2</v>
      </c>
      <c r="P6" s="244">
        <v>67</v>
      </c>
      <c r="Q6" s="197">
        <v>0.22</v>
      </c>
      <c r="R6" s="197">
        <v>0.22</v>
      </c>
      <c r="S6" s="197">
        <v>0.2</v>
      </c>
      <c r="T6" s="197">
        <v>0.2</v>
      </c>
    </row>
    <row r="7" spans="1:20" x14ac:dyDescent="0.25">
      <c r="B7" s="193">
        <v>66</v>
      </c>
      <c r="C7" s="196">
        <v>0.22</v>
      </c>
      <c r="D7" s="196">
        <v>0.22</v>
      </c>
      <c r="E7" s="196">
        <v>0.2</v>
      </c>
      <c r="F7" s="196">
        <v>0.2</v>
      </c>
      <c r="G7" s="38"/>
      <c r="I7" s="227">
        <v>67</v>
      </c>
      <c r="J7" s="221">
        <v>0.22</v>
      </c>
      <c r="K7" s="221">
        <v>0.22</v>
      </c>
      <c r="L7" s="221">
        <v>0.2</v>
      </c>
      <c r="M7" s="221">
        <v>0.2</v>
      </c>
      <c r="P7" s="242">
        <v>68</v>
      </c>
      <c r="Q7" s="196">
        <v>0.22</v>
      </c>
      <c r="R7" s="196">
        <v>0.22</v>
      </c>
      <c r="S7" s="196">
        <v>0.2</v>
      </c>
      <c r="T7" s="196">
        <v>0.2</v>
      </c>
    </row>
    <row r="8" spans="1:20" x14ac:dyDescent="0.25">
      <c r="B8" s="193">
        <v>67</v>
      </c>
      <c r="C8" s="196">
        <v>0.2</v>
      </c>
      <c r="D8" s="196">
        <v>0.2</v>
      </c>
      <c r="E8" s="196">
        <v>0.15</v>
      </c>
      <c r="F8" s="196">
        <v>0.2</v>
      </c>
      <c r="G8" s="38"/>
      <c r="I8" s="227">
        <v>68</v>
      </c>
      <c r="J8" s="221">
        <v>0.2</v>
      </c>
      <c r="K8" s="221">
        <v>0.2</v>
      </c>
      <c r="L8" s="221">
        <v>0.15</v>
      </c>
      <c r="M8" s="221">
        <v>0.2</v>
      </c>
      <c r="P8" s="242">
        <v>69</v>
      </c>
      <c r="Q8" s="196">
        <v>0.2</v>
      </c>
      <c r="R8" s="196">
        <v>0.2</v>
      </c>
      <c r="S8" s="196">
        <v>0.15</v>
      </c>
      <c r="T8" s="196">
        <v>0.2</v>
      </c>
    </row>
    <row r="9" spans="1:20" x14ac:dyDescent="0.25">
      <c r="B9" s="193">
        <v>68</v>
      </c>
      <c r="C9" s="196">
        <v>0.2</v>
      </c>
      <c r="D9" s="196">
        <v>0.2</v>
      </c>
      <c r="E9" s="196">
        <v>0.15</v>
      </c>
      <c r="F9" s="196">
        <v>0.17</v>
      </c>
      <c r="G9" s="38"/>
      <c r="I9" s="227">
        <v>69</v>
      </c>
      <c r="J9" s="221">
        <v>0.2</v>
      </c>
      <c r="K9" s="221">
        <v>0.2</v>
      </c>
      <c r="L9" s="221">
        <v>0.15</v>
      </c>
      <c r="M9" s="221">
        <v>0.17</v>
      </c>
      <c r="P9" s="242">
        <v>70</v>
      </c>
      <c r="Q9" s="196">
        <v>0.2</v>
      </c>
      <c r="R9" s="196">
        <v>0.2</v>
      </c>
      <c r="S9" s="196">
        <v>0.15</v>
      </c>
      <c r="T9" s="196">
        <v>0.17</v>
      </c>
    </row>
    <row r="10" spans="1:20" x14ac:dyDescent="0.25">
      <c r="B10" s="193">
        <v>69</v>
      </c>
      <c r="C10" s="196">
        <v>0.2</v>
      </c>
      <c r="D10" s="196">
        <v>0.2</v>
      </c>
      <c r="E10" s="196">
        <v>0.15</v>
      </c>
      <c r="F10" s="196">
        <v>0.17</v>
      </c>
      <c r="G10" s="38"/>
      <c r="I10" s="227">
        <v>70</v>
      </c>
      <c r="J10" s="221">
        <v>0.2</v>
      </c>
      <c r="K10" s="221">
        <v>0.2</v>
      </c>
      <c r="L10" s="221">
        <v>0.15</v>
      </c>
      <c r="M10" s="221">
        <v>0.17</v>
      </c>
      <c r="P10" s="242">
        <v>71</v>
      </c>
      <c r="Q10" s="196">
        <v>0.2</v>
      </c>
      <c r="R10" s="196">
        <v>0.2</v>
      </c>
      <c r="S10" s="196">
        <v>0.15</v>
      </c>
      <c r="T10" s="196">
        <v>0.17</v>
      </c>
    </row>
    <row r="11" spans="1:20" x14ac:dyDescent="0.25">
      <c r="B11" s="193">
        <v>70</v>
      </c>
      <c r="C11" s="196">
        <v>0.2</v>
      </c>
      <c r="D11" s="196">
        <v>0.2</v>
      </c>
      <c r="E11" s="196">
        <v>0.15</v>
      </c>
      <c r="F11" s="196">
        <v>0.17</v>
      </c>
      <c r="G11" s="38"/>
      <c r="I11" s="227">
        <v>71</v>
      </c>
      <c r="J11" s="221">
        <v>0.2</v>
      </c>
      <c r="K11" s="221">
        <v>0.2</v>
      </c>
      <c r="L11" s="221">
        <v>0.15</v>
      </c>
      <c r="M11" s="221">
        <v>0.17</v>
      </c>
      <c r="P11" s="242">
        <v>72</v>
      </c>
      <c r="Q11" s="196">
        <v>0.2</v>
      </c>
      <c r="R11" s="196">
        <v>0.2</v>
      </c>
      <c r="S11" s="196">
        <v>0.15</v>
      </c>
      <c r="T11" s="196">
        <v>0.17</v>
      </c>
    </row>
    <row r="12" spans="1:20" x14ac:dyDescent="0.25">
      <c r="B12" s="193">
        <v>71</v>
      </c>
      <c r="C12" s="196">
        <v>0.2</v>
      </c>
      <c r="D12" s="196">
        <v>0.2</v>
      </c>
      <c r="E12" s="196">
        <v>0.15</v>
      </c>
      <c r="F12" s="196">
        <v>0.17</v>
      </c>
      <c r="G12" s="38"/>
      <c r="I12" s="227">
        <v>72</v>
      </c>
      <c r="J12" s="221">
        <v>0.2</v>
      </c>
      <c r="K12" s="221">
        <v>0.2</v>
      </c>
      <c r="L12" s="221">
        <v>0.15</v>
      </c>
      <c r="M12" s="221">
        <v>0.17</v>
      </c>
      <c r="P12" s="242">
        <v>73</v>
      </c>
      <c r="Q12" s="196">
        <v>0.2</v>
      </c>
      <c r="R12" s="196">
        <v>0.2</v>
      </c>
      <c r="S12" s="196">
        <v>0.15</v>
      </c>
      <c r="T12" s="196">
        <v>0.17</v>
      </c>
    </row>
    <row r="13" spans="1:20" x14ac:dyDescent="0.25">
      <c r="B13" s="193">
        <v>72</v>
      </c>
      <c r="C13" s="196">
        <v>0.15</v>
      </c>
      <c r="D13" s="196">
        <v>0.2</v>
      </c>
      <c r="E13" s="196">
        <v>0.15</v>
      </c>
      <c r="F13" s="196">
        <v>0.17</v>
      </c>
      <c r="G13" s="38"/>
      <c r="I13" s="227">
        <v>73</v>
      </c>
      <c r="J13" s="221">
        <v>0.15</v>
      </c>
      <c r="K13" s="221">
        <v>0.2</v>
      </c>
      <c r="L13" s="221">
        <v>0.15</v>
      </c>
      <c r="M13" s="221">
        <v>0.17</v>
      </c>
      <c r="P13" s="242">
        <v>74</v>
      </c>
      <c r="Q13" s="196">
        <v>0.15</v>
      </c>
      <c r="R13" s="196">
        <v>0.2</v>
      </c>
      <c r="S13" s="196">
        <v>0.15</v>
      </c>
      <c r="T13" s="196">
        <v>0.17</v>
      </c>
    </row>
    <row r="14" spans="1:20" x14ac:dyDescent="0.25">
      <c r="B14" s="193">
        <v>73</v>
      </c>
      <c r="C14" s="196">
        <v>0.15</v>
      </c>
      <c r="D14" s="196">
        <v>0.2</v>
      </c>
      <c r="E14" s="196">
        <v>0.15</v>
      </c>
      <c r="F14" s="196">
        <v>0.17</v>
      </c>
      <c r="G14" s="38"/>
      <c r="I14" s="227">
        <v>74</v>
      </c>
      <c r="J14" s="221">
        <v>0.15</v>
      </c>
      <c r="K14" s="221">
        <v>0.2</v>
      </c>
      <c r="L14" s="221">
        <v>0.15</v>
      </c>
      <c r="M14" s="221">
        <v>0.17</v>
      </c>
      <c r="P14" s="242">
        <v>75</v>
      </c>
      <c r="Q14" s="196">
        <v>0.15</v>
      </c>
      <c r="R14" s="196">
        <v>0.2</v>
      </c>
      <c r="S14" s="196">
        <v>0.15</v>
      </c>
      <c r="T14" s="196">
        <v>0.17</v>
      </c>
    </row>
    <row r="15" spans="1:20" x14ac:dyDescent="0.25">
      <c r="B15" s="193">
        <v>74</v>
      </c>
      <c r="C15" s="196">
        <v>0.15</v>
      </c>
      <c r="D15" s="196">
        <v>0.2</v>
      </c>
      <c r="E15" s="196">
        <v>0.15</v>
      </c>
      <c r="F15" s="196">
        <v>0.17</v>
      </c>
      <c r="G15" s="38"/>
      <c r="I15" s="227">
        <v>75</v>
      </c>
      <c r="J15" s="221">
        <v>0.15</v>
      </c>
      <c r="K15" s="221">
        <v>0.2</v>
      </c>
      <c r="L15" s="221">
        <v>0.15</v>
      </c>
      <c r="M15" s="221">
        <v>0.17</v>
      </c>
      <c r="P15" s="242">
        <v>76</v>
      </c>
      <c r="Q15" s="196">
        <v>0.15</v>
      </c>
      <c r="R15" s="196">
        <v>0.2</v>
      </c>
      <c r="S15" s="196">
        <v>0.15</v>
      </c>
      <c r="T15" s="196">
        <v>0.17</v>
      </c>
    </row>
    <row r="16" spans="1:20" x14ac:dyDescent="0.25">
      <c r="B16" s="193">
        <v>75</v>
      </c>
      <c r="C16" s="196">
        <v>0.15</v>
      </c>
      <c r="D16" s="196">
        <v>0.2</v>
      </c>
      <c r="E16" s="196">
        <v>0.15</v>
      </c>
      <c r="F16" s="196">
        <v>0.17</v>
      </c>
      <c r="G16" s="38"/>
      <c r="I16" s="227">
        <v>76</v>
      </c>
      <c r="J16" s="221">
        <v>0.15</v>
      </c>
      <c r="K16" s="221">
        <v>0.2</v>
      </c>
      <c r="L16" s="221">
        <v>0.15</v>
      </c>
      <c r="M16" s="221">
        <v>0.17</v>
      </c>
      <c r="P16" s="242">
        <v>77</v>
      </c>
      <c r="Q16" s="196">
        <v>0.15</v>
      </c>
      <c r="R16" s="196">
        <v>0.2</v>
      </c>
      <c r="S16" s="196">
        <v>0.15</v>
      </c>
      <c r="T16" s="196">
        <v>0.17</v>
      </c>
    </row>
    <row r="17" spans="2:20" x14ac:dyDescent="0.25">
      <c r="B17" s="193">
        <v>76</v>
      </c>
      <c r="C17" s="196">
        <v>0.15</v>
      </c>
      <c r="D17" s="196">
        <v>0.2</v>
      </c>
      <c r="E17" s="196">
        <v>0.15</v>
      </c>
      <c r="F17" s="196">
        <v>0.17</v>
      </c>
      <c r="G17" s="38"/>
      <c r="I17" s="227">
        <v>77</v>
      </c>
      <c r="J17" s="221">
        <v>0.15</v>
      </c>
      <c r="K17" s="221">
        <v>0.2</v>
      </c>
      <c r="L17" s="221">
        <v>0.15</v>
      </c>
      <c r="M17" s="221">
        <v>0.17</v>
      </c>
      <c r="P17" s="242">
        <v>78</v>
      </c>
      <c r="Q17" s="196">
        <v>0.15</v>
      </c>
      <c r="R17" s="196">
        <v>0.2</v>
      </c>
      <c r="S17" s="196">
        <v>0.15</v>
      </c>
      <c r="T17" s="196">
        <v>0.17</v>
      </c>
    </row>
    <row r="18" spans="2:20" x14ac:dyDescent="0.25">
      <c r="B18" s="193">
        <v>77</v>
      </c>
      <c r="C18" s="196">
        <v>0.15</v>
      </c>
      <c r="D18" s="196">
        <v>0.25</v>
      </c>
      <c r="E18" s="196">
        <v>0.15</v>
      </c>
      <c r="F18" s="196">
        <v>0.17</v>
      </c>
      <c r="G18" s="38"/>
      <c r="I18" s="227">
        <v>78</v>
      </c>
      <c r="J18" s="221">
        <v>0.15</v>
      </c>
      <c r="K18" s="221">
        <v>0.25</v>
      </c>
      <c r="L18" s="221">
        <v>0.15</v>
      </c>
      <c r="M18" s="221">
        <v>0.17</v>
      </c>
      <c r="P18" s="242">
        <v>79</v>
      </c>
      <c r="Q18" s="196">
        <v>0.15</v>
      </c>
      <c r="R18" s="196">
        <v>0.25</v>
      </c>
      <c r="S18" s="196">
        <v>0.15</v>
      </c>
      <c r="T18" s="196">
        <v>0.17</v>
      </c>
    </row>
    <row r="19" spans="2:20" ht="15" customHeight="1" x14ac:dyDescent="0.25">
      <c r="B19" s="193">
        <v>78</v>
      </c>
      <c r="C19" s="196">
        <v>0.15</v>
      </c>
      <c r="D19" s="196">
        <v>0.25</v>
      </c>
      <c r="E19" s="196">
        <v>0.15</v>
      </c>
      <c r="F19" s="196">
        <v>0.17</v>
      </c>
      <c r="G19" s="38"/>
      <c r="I19" s="227">
        <v>79</v>
      </c>
      <c r="J19" s="221">
        <v>0.15</v>
      </c>
      <c r="K19" s="221">
        <v>0.25</v>
      </c>
      <c r="L19" s="221">
        <v>0.15</v>
      </c>
      <c r="M19" s="221">
        <v>0.17</v>
      </c>
      <c r="P19" s="242">
        <v>80</v>
      </c>
      <c r="Q19" s="196">
        <v>0.15</v>
      </c>
      <c r="R19" s="196">
        <v>0.25</v>
      </c>
      <c r="S19" s="196">
        <v>0.15</v>
      </c>
      <c r="T19" s="196">
        <v>0.17</v>
      </c>
    </row>
    <row r="20" spans="2:20" x14ac:dyDescent="0.25">
      <c r="B20" s="193">
        <v>79</v>
      </c>
      <c r="C20" s="196">
        <v>0.15</v>
      </c>
      <c r="D20" s="196">
        <v>0.25</v>
      </c>
      <c r="E20" s="196">
        <v>0.15</v>
      </c>
      <c r="F20" s="196">
        <v>0.22</v>
      </c>
      <c r="G20" s="38"/>
      <c r="I20" s="227">
        <v>80</v>
      </c>
      <c r="J20" s="221">
        <v>0.15</v>
      </c>
      <c r="K20" s="221">
        <v>0.25</v>
      </c>
      <c r="L20" s="221">
        <v>0.15</v>
      </c>
      <c r="M20" s="221">
        <v>0.22</v>
      </c>
      <c r="P20" s="242">
        <v>81</v>
      </c>
      <c r="Q20" s="196">
        <v>0.15</v>
      </c>
      <c r="R20" s="196">
        <v>0.25</v>
      </c>
      <c r="S20" s="196">
        <v>0.15</v>
      </c>
      <c r="T20" s="196">
        <v>0.22</v>
      </c>
    </row>
    <row r="21" spans="2:20" x14ac:dyDescent="0.25">
      <c r="B21" s="193">
        <v>80</v>
      </c>
      <c r="C21" s="196">
        <v>0.25</v>
      </c>
      <c r="D21" s="196">
        <v>0.25</v>
      </c>
      <c r="E21" s="196">
        <v>0.2</v>
      </c>
      <c r="F21" s="196">
        <v>0.22</v>
      </c>
      <c r="G21" s="38"/>
      <c r="I21" s="219">
        <v>81</v>
      </c>
      <c r="J21" s="221">
        <v>0.25</v>
      </c>
      <c r="K21" s="221">
        <v>0.25</v>
      </c>
      <c r="L21" s="221">
        <v>0.2</v>
      </c>
      <c r="M21" s="221">
        <v>0.22</v>
      </c>
      <c r="P21" s="193">
        <v>82</v>
      </c>
      <c r="Q21" s="196">
        <v>0.25</v>
      </c>
      <c r="R21" s="196">
        <v>0.25</v>
      </c>
      <c r="S21" s="196">
        <v>0.2</v>
      </c>
      <c r="T21" s="196">
        <v>0.22</v>
      </c>
    </row>
    <row r="22" spans="2:20" x14ac:dyDescent="0.25">
      <c r="B22" s="193">
        <v>81</v>
      </c>
      <c r="C22" s="196">
        <v>0.25</v>
      </c>
      <c r="D22" s="196">
        <v>0.25</v>
      </c>
      <c r="E22" s="196">
        <v>0.2</v>
      </c>
      <c r="F22" s="196">
        <v>0.22</v>
      </c>
      <c r="G22" s="38"/>
      <c r="I22" s="219">
        <v>82</v>
      </c>
      <c r="J22" s="221">
        <v>0.25</v>
      </c>
      <c r="K22" s="221">
        <v>0.25</v>
      </c>
      <c r="L22" s="221">
        <v>0.2</v>
      </c>
      <c r="M22" s="221">
        <v>0.22</v>
      </c>
      <c r="P22" s="193">
        <v>83</v>
      </c>
      <c r="Q22" s="196">
        <v>0.25</v>
      </c>
      <c r="R22" s="196">
        <v>0.25</v>
      </c>
      <c r="S22" s="196">
        <v>0.2</v>
      </c>
      <c r="T22" s="196">
        <v>0.22</v>
      </c>
    </row>
    <row r="23" spans="2:20" x14ac:dyDescent="0.25">
      <c r="B23" s="193">
        <v>82</v>
      </c>
      <c r="C23" s="196">
        <v>0.25</v>
      </c>
      <c r="D23" s="196">
        <v>0.25</v>
      </c>
      <c r="E23" s="196">
        <v>0.2</v>
      </c>
      <c r="F23" s="196">
        <v>0.22</v>
      </c>
      <c r="G23" s="38"/>
      <c r="I23" s="219">
        <v>83</v>
      </c>
      <c r="J23" s="221">
        <v>0.25</v>
      </c>
      <c r="K23" s="221">
        <v>0.25</v>
      </c>
      <c r="L23" s="221">
        <v>0.2</v>
      </c>
      <c r="M23" s="221">
        <v>0.22</v>
      </c>
      <c r="P23" s="193">
        <v>84</v>
      </c>
      <c r="Q23" s="196">
        <v>0.25</v>
      </c>
      <c r="R23" s="196">
        <v>0.25</v>
      </c>
      <c r="S23" s="196">
        <v>0.2</v>
      </c>
      <c r="T23" s="196">
        <v>0.22</v>
      </c>
    </row>
    <row r="24" spans="2:20" x14ac:dyDescent="0.25">
      <c r="B24" s="193">
        <v>83</v>
      </c>
      <c r="C24" s="196">
        <v>0.25</v>
      </c>
      <c r="D24" s="196">
        <v>0.25</v>
      </c>
      <c r="E24" s="196">
        <v>0.2</v>
      </c>
      <c r="F24" s="196">
        <v>0.22</v>
      </c>
      <c r="G24" s="38"/>
      <c r="I24" s="219">
        <v>84</v>
      </c>
      <c r="J24" s="221">
        <v>0.25</v>
      </c>
      <c r="K24" s="221">
        <v>0.25</v>
      </c>
      <c r="L24" s="221">
        <v>0.2</v>
      </c>
      <c r="M24" s="221">
        <v>0.22</v>
      </c>
      <c r="P24" s="194" t="s">
        <v>477</v>
      </c>
      <c r="Q24" s="195">
        <v>1</v>
      </c>
      <c r="R24" s="195">
        <v>1</v>
      </c>
      <c r="S24" s="195">
        <v>1</v>
      </c>
      <c r="T24" s="195">
        <v>1</v>
      </c>
    </row>
    <row r="25" spans="2:20" x14ac:dyDescent="0.25">
      <c r="B25" s="193">
        <v>84</v>
      </c>
      <c r="C25" s="196">
        <v>0.25</v>
      </c>
      <c r="D25" s="196">
        <v>0.25</v>
      </c>
      <c r="E25" s="196">
        <v>0.2</v>
      </c>
      <c r="F25" s="196">
        <v>0.22</v>
      </c>
      <c r="G25" s="38"/>
      <c r="I25" s="72" t="s">
        <v>488</v>
      </c>
      <c r="J25" s="220">
        <v>1</v>
      </c>
      <c r="K25" s="220">
        <v>1</v>
      </c>
      <c r="L25" s="220">
        <v>1</v>
      </c>
      <c r="M25" s="220">
        <v>1</v>
      </c>
    </row>
    <row r="26" spans="2:20" x14ac:dyDescent="0.25">
      <c r="B26" s="194" t="s">
        <v>477</v>
      </c>
      <c r="C26" s="195">
        <v>1</v>
      </c>
      <c r="D26" s="195">
        <v>1</v>
      </c>
      <c r="E26" s="195">
        <v>1</v>
      </c>
      <c r="F26" s="195">
        <v>1</v>
      </c>
      <c r="G26" s="38"/>
    </row>
    <row r="27" spans="2:20" x14ac:dyDescent="0.25">
      <c r="B27" s="35"/>
      <c r="C27" s="35"/>
      <c r="D27" s="35"/>
      <c r="E27" s="35"/>
      <c r="F27" s="36"/>
      <c r="G27" s="38"/>
    </row>
    <row r="28" spans="2:20" ht="40.5" customHeight="1" x14ac:dyDescent="0.25">
      <c r="B28" s="210" t="s">
        <v>478</v>
      </c>
      <c r="C28" s="201" t="s">
        <v>472</v>
      </c>
      <c r="D28" s="202"/>
      <c r="E28" s="202"/>
      <c r="F28" s="202"/>
      <c r="G28" s="38"/>
      <c r="I28" s="236" t="s">
        <v>489</v>
      </c>
      <c r="J28" s="239" t="s">
        <v>490</v>
      </c>
      <c r="K28" s="240"/>
      <c r="L28" s="240"/>
      <c r="M28" s="240"/>
    </row>
    <row r="29" spans="2:20" ht="42.75" x14ac:dyDescent="0.25">
      <c r="B29" s="212"/>
      <c r="C29" s="201" t="s">
        <v>473</v>
      </c>
      <c r="D29" s="202"/>
      <c r="E29" s="201" t="s">
        <v>474</v>
      </c>
      <c r="F29" s="202"/>
      <c r="G29" s="38"/>
      <c r="I29" s="237"/>
      <c r="J29" s="239" t="s">
        <v>491</v>
      </c>
      <c r="K29" s="240"/>
      <c r="L29" s="239" t="s">
        <v>492</v>
      </c>
      <c r="M29" s="240"/>
      <c r="P29" s="245" t="s">
        <v>500</v>
      </c>
      <c r="Q29" s="201" t="s">
        <v>473</v>
      </c>
      <c r="R29" s="202"/>
      <c r="S29" s="201" t="s">
        <v>474</v>
      </c>
      <c r="T29" s="202"/>
    </row>
    <row r="30" spans="2:20" x14ac:dyDescent="0.25">
      <c r="B30" s="214"/>
      <c r="C30" s="201" t="s">
        <v>475</v>
      </c>
      <c r="D30" s="201" t="s">
        <v>476</v>
      </c>
      <c r="E30" s="201" t="s">
        <v>475</v>
      </c>
      <c r="F30" s="201" t="s">
        <v>476</v>
      </c>
      <c r="G30" s="38"/>
      <c r="I30" s="238"/>
      <c r="J30" s="239" t="s">
        <v>493</v>
      </c>
      <c r="K30" s="239" t="s">
        <v>494</v>
      </c>
      <c r="L30" s="239" t="s">
        <v>493</v>
      </c>
      <c r="M30" s="239" t="s">
        <v>494</v>
      </c>
      <c r="P30" s="246"/>
      <c r="Q30" s="201" t="s">
        <v>475</v>
      </c>
      <c r="R30" s="201" t="s">
        <v>476</v>
      </c>
      <c r="S30" s="201" t="s">
        <v>475</v>
      </c>
      <c r="T30" s="201" t="s">
        <v>476</v>
      </c>
    </row>
    <row r="31" spans="2:20" x14ac:dyDescent="0.25">
      <c r="B31" s="208">
        <v>30</v>
      </c>
      <c r="C31" s="197">
        <v>0.37</v>
      </c>
      <c r="D31" s="197">
        <v>0.4</v>
      </c>
      <c r="E31" s="197">
        <v>0.35</v>
      </c>
      <c r="F31" s="197">
        <v>0.35</v>
      </c>
      <c r="G31" s="38"/>
      <c r="I31" s="241">
        <v>31</v>
      </c>
      <c r="J31" s="235">
        <v>0.37</v>
      </c>
      <c r="K31" s="235">
        <v>0.4</v>
      </c>
      <c r="L31" s="235">
        <v>0.35</v>
      </c>
      <c r="M31" s="235">
        <v>0.35</v>
      </c>
      <c r="P31" s="208">
        <v>1</v>
      </c>
      <c r="Q31" s="197">
        <v>0.37</v>
      </c>
      <c r="R31" s="197">
        <v>0.4</v>
      </c>
      <c r="S31" s="197">
        <v>0.35</v>
      </c>
      <c r="T31" s="197">
        <v>0.35</v>
      </c>
    </row>
    <row r="32" spans="2:20" x14ac:dyDescent="0.25">
      <c r="B32" s="206">
        <v>31</v>
      </c>
      <c r="C32" s="196">
        <v>0.28000000000000003</v>
      </c>
      <c r="D32" s="196">
        <v>0.33</v>
      </c>
      <c r="E32" s="196">
        <v>0.26</v>
      </c>
      <c r="F32" s="196">
        <v>0.3</v>
      </c>
      <c r="I32" s="233">
        <v>32</v>
      </c>
      <c r="J32" s="230">
        <v>0.28000000000000003</v>
      </c>
      <c r="K32" s="230">
        <v>0.33</v>
      </c>
      <c r="L32" s="230">
        <v>0.26</v>
      </c>
      <c r="M32" s="230">
        <v>0.3</v>
      </c>
      <c r="P32" s="206">
        <v>2</v>
      </c>
      <c r="Q32" s="196">
        <v>0.28000000000000003</v>
      </c>
      <c r="R32" s="196">
        <v>0.33</v>
      </c>
      <c r="S32" s="196">
        <v>0.26</v>
      </c>
      <c r="T32" s="196">
        <v>0.3</v>
      </c>
    </row>
    <row r="33" spans="2:20" x14ac:dyDescent="0.25">
      <c r="B33" s="217" t="s">
        <v>479</v>
      </c>
      <c r="C33" s="196">
        <v>0.24</v>
      </c>
      <c r="D33" s="196">
        <v>0.26</v>
      </c>
      <c r="E33" s="196">
        <v>0.23</v>
      </c>
      <c r="F33" s="196">
        <v>0.24</v>
      </c>
      <c r="I33" s="234" t="s">
        <v>495</v>
      </c>
      <c r="J33" s="230">
        <v>0.24</v>
      </c>
      <c r="K33" s="230">
        <v>0.26</v>
      </c>
      <c r="L33" s="230">
        <v>0.23</v>
      </c>
      <c r="M33" s="230">
        <v>0.24</v>
      </c>
      <c r="P33" s="217" t="s">
        <v>501</v>
      </c>
      <c r="Q33" s="196">
        <v>0.24</v>
      </c>
      <c r="R33" s="196">
        <v>0.26</v>
      </c>
      <c r="S33" s="196">
        <v>0.23</v>
      </c>
      <c r="T33" s="196">
        <v>0.24</v>
      </c>
    </row>
    <row r="34" spans="2:20" x14ac:dyDescent="0.25">
      <c r="B34" s="206">
        <v>40</v>
      </c>
      <c r="C34" s="196">
        <v>0.35</v>
      </c>
      <c r="D34" s="196">
        <v>0.33</v>
      </c>
      <c r="E34" s="196">
        <v>0.32</v>
      </c>
      <c r="F34" s="196">
        <v>0.24</v>
      </c>
      <c r="I34" s="233">
        <v>41</v>
      </c>
      <c r="J34" s="230">
        <v>0.35</v>
      </c>
      <c r="K34" s="230">
        <v>0.33</v>
      </c>
      <c r="L34" s="230">
        <v>0.32</v>
      </c>
      <c r="M34" s="230">
        <v>0.24</v>
      </c>
      <c r="P34" s="206">
        <v>11</v>
      </c>
      <c r="Q34" s="196">
        <v>0.35</v>
      </c>
      <c r="R34" s="196">
        <v>0.33</v>
      </c>
      <c r="S34" s="196">
        <v>0.32</v>
      </c>
      <c r="T34" s="196">
        <v>0.24</v>
      </c>
    </row>
    <row r="35" spans="2:20" x14ac:dyDescent="0.25">
      <c r="B35" s="206">
        <v>41</v>
      </c>
      <c r="C35" s="196">
        <v>0.35</v>
      </c>
      <c r="D35" s="196">
        <v>0.33</v>
      </c>
      <c r="E35" s="196">
        <v>0.32</v>
      </c>
      <c r="F35" s="196">
        <v>0.24</v>
      </c>
      <c r="I35" s="233">
        <v>42</v>
      </c>
      <c r="J35" s="230">
        <v>0.35</v>
      </c>
      <c r="K35" s="230">
        <v>0.33</v>
      </c>
      <c r="L35" s="230">
        <v>0.32</v>
      </c>
      <c r="M35" s="230">
        <v>0.24</v>
      </c>
      <c r="P35" s="206">
        <v>12</v>
      </c>
      <c r="Q35" s="196">
        <v>0.35</v>
      </c>
      <c r="R35" s="196">
        <v>0.33</v>
      </c>
      <c r="S35" s="196">
        <v>0.32</v>
      </c>
      <c r="T35" s="196">
        <v>0.24</v>
      </c>
    </row>
    <row r="36" spans="2:20" x14ac:dyDescent="0.25">
      <c r="B36" s="206">
        <v>42</v>
      </c>
      <c r="C36" s="196">
        <v>0.35</v>
      </c>
      <c r="D36" s="196">
        <v>0.33</v>
      </c>
      <c r="E36" s="196">
        <v>0.32</v>
      </c>
      <c r="F36" s="196">
        <v>0.24</v>
      </c>
      <c r="I36" s="233">
        <v>43</v>
      </c>
      <c r="J36" s="230">
        <v>0.35</v>
      </c>
      <c r="K36" s="230">
        <v>0.33</v>
      </c>
      <c r="L36" s="230">
        <v>0.32</v>
      </c>
      <c r="M36" s="230">
        <v>0.24</v>
      </c>
      <c r="P36" s="206">
        <v>13</v>
      </c>
      <c r="Q36" s="196">
        <v>0.35</v>
      </c>
      <c r="R36" s="196">
        <v>0.33</v>
      </c>
      <c r="S36" s="196">
        <v>0.32</v>
      </c>
      <c r="T36" s="196">
        <v>0.24</v>
      </c>
    </row>
    <row r="37" spans="2:20" x14ac:dyDescent="0.25">
      <c r="B37" s="206">
        <v>43</v>
      </c>
      <c r="C37" s="196">
        <v>0.35</v>
      </c>
      <c r="D37" s="196">
        <v>0.33</v>
      </c>
      <c r="E37" s="196">
        <v>0.32</v>
      </c>
      <c r="F37" s="196">
        <v>0.2</v>
      </c>
      <c r="I37" s="233">
        <v>44</v>
      </c>
      <c r="J37" s="230">
        <v>0.35</v>
      </c>
      <c r="K37" s="230">
        <v>0.33</v>
      </c>
      <c r="L37" s="230">
        <v>0.32</v>
      </c>
      <c r="M37" s="230">
        <v>0.2</v>
      </c>
      <c r="P37" s="206">
        <v>14</v>
      </c>
      <c r="Q37" s="196">
        <v>0.35</v>
      </c>
      <c r="R37" s="196">
        <v>0.33</v>
      </c>
      <c r="S37" s="196">
        <v>0.32</v>
      </c>
      <c r="T37" s="196">
        <v>0.2</v>
      </c>
    </row>
    <row r="38" spans="2:20" x14ac:dyDescent="0.25">
      <c r="B38" s="206">
        <v>44</v>
      </c>
      <c r="C38" s="196">
        <v>0.35</v>
      </c>
      <c r="D38" s="196">
        <v>0.33</v>
      </c>
      <c r="E38" s="196">
        <v>0.32</v>
      </c>
      <c r="F38" s="196">
        <v>0.2</v>
      </c>
      <c r="I38" s="233">
        <v>45</v>
      </c>
      <c r="J38" s="230">
        <v>0.35</v>
      </c>
      <c r="K38" s="230">
        <v>0.33</v>
      </c>
      <c r="L38" s="230">
        <v>0.32</v>
      </c>
      <c r="M38" s="230">
        <v>0.2</v>
      </c>
      <c r="P38" s="206">
        <v>15</v>
      </c>
      <c r="Q38" s="196">
        <v>0.35</v>
      </c>
      <c r="R38" s="196">
        <v>0.33</v>
      </c>
      <c r="S38" s="196">
        <v>0.32</v>
      </c>
      <c r="T38" s="196">
        <v>0.2</v>
      </c>
    </row>
    <row r="39" spans="2:20" x14ac:dyDescent="0.25">
      <c r="B39" s="206">
        <v>45</v>
      </c>
      <c r="C39" s="196">
        <v>0.25</v>
      </c>
      <c r="D39" s="196">
        <v>0.25</v>
      </c>
      <c r="E39" s="196">
        <v>0.32</v>
      </c>
      <c r="F39" s="196">
        <v>0.2</v>
      </c>
      <c r="I39" s="233">
        <v>46</v>
      </c>
      <c r="J39" s="230">
        <v>0.25</v>
      </c>
      <c r="K39" s="230">
        <v>0.25</v>
      </c>
      <c r="L39" s="230">
        <v>0.32</v>
      </c>
      <c r="M39" s="230">
        <v>0.2</v>
      </c>
      <c r="P39" s="206">
        <v>16</v>
      </c>
      <c r="Q39" s="196">
        <v>0.25</v>
      </c>
      <c r="R39" s="196">
        <v>0.25</v>
      </c>
      <c r="S39" s="196">
        <v>0.32</v>
      </c>
      <c r="T39" s="196">
        <v>0.2</v>
      </c>
    </row>
    <row r="40" spans="2:20" x14ac:dyDescent="0.25">
      <c r="B40" s="206">
        <v>46</v>
      </c>
      <c r="C40" s="196">
        <v>0.25</v>
      </c>
      <c r="D40" s="196">
        <v>0.25</v>
      </c>
      <c r="E40" s="196">
        <v>0.25</v>
      </c>
      <c r="F40" s="196">
        <v>0.2</v>
      </c>
      <c r="I40" s="233">
        <v>47</v>
      </c>
      <c r="J40" s="230">
        <v>0.25</v>
      </c>
      <c r="K40" s="230">
        <v>0.25</v>
      </c>
      <c r="L40" s="230">
        <v>0.25</v>
      </c>
      <c r="M40" s="230">
        <v>0.2</v>
      </c>
      <c r="P40" s="206">
        <v>17</v>
      </c>
      <c r="Q40" s="196">
        <v>0.25</v>
      </c>
      <c r="R40" s="196">
        <v>0.25</v>
      </c>
      <c r="S40" s="196">
        <v>0.25</v>
      </c>
      <c r="T40" s="196">
        <v>0.2</v>
      </c>
    </row>
    <row r="41" spans="2:20" x14ac:dyDescent="0.25">
      <c r="B41" s="206">
        <v>47</v>
      </c>
      <c r="C41" s="196">
        <v>0.25</v>
      </c>
      <c r="D41" s="196">
        <v>0.25</v>
      </c>
      <c r="E41" s="196">
        <v>0.25</v>
      </c>
      <c r="F41" s="196">
        <v>0.2</v>
      </c>
      <c r="I41" s="233">
        <v>48</v>
      </c>
      <c r="J41" s="230">
        <v>0.25</v>
      </c>
      <c r="K41" s="230">
        <v>0.25</v>
      </c>
      <c r="L41" s="230">
        <v>0.25</v>
      </c>
      <c r="M41" s="230">
        <v>0.2</v>
      </c>
      <c r="P41" s="206">
        <v>18</v>
      </c>
      <c r="Q41" s="196">
        <v>0.25</v>
      </c>
      <c r="R41" s="196">
        <v>0.25</v>
      </c>
      <c r="S41" s="196">
        <v>0.25</v>
      </c>
      <c r="T41" s="196">
        <v>0.2</v>
      </c>
    </row>
    <row r="42" spans="2:20" x14ac:dyDescent="0.25">
      <c r="B42" s="206">
        <v>48</v>
      </c>
      <c r="C42" s="196">
        <v>0.25</v>
      </c>
      <c r="D42" s="196">
        <v>0.25</v>
      </c>
      <c r="E42" s="196">
        <v>0.25</v>
      </c>
      <c r="F42" s="196">
        <v>0.2</v>
      </c>
      <c r="I42" s="233">
        <v>49</v>
      </c>
      <c r="J42" s="230">
        <v>0.25</v>
      </c>
      <c r="K42" s="230">
        <v>0.25</v>
      </c>
      <c r="L42" s="230">
        <v>0.25</v>
      </c>
      <c r="M42" s="230">
        <v>0.2</v>
      </c>
      <c r="P42" s="206">
        <v>19</v>
      </c>
      <c r="Q42" s="196">
        <v>0.25</v>
      </c>
      <c r="R42" s="196">
        <v>0.25</v>
      </c>
      <c r="S42" s="196">
        <v>0.25</v>
      </c>
      <c r="T42" s="196">
        <v>0.2</v>
      </c>
    </row>
    <row r="43" spans="2:20" x14ac:dyDescent="0.25">
      <c r="B43" s="206">
        <v>49</v>
      </c>
      <c r="C43" s="196">
        <v>0.25</v>
      </c>
      <c r="D43" s="196">
        <v>0.25</v>
      </c>
      <c r="E43" s="196">
        <v>0.25</v>
      </c>
      <c r="F43" s="196">
        <v>0.2</v>
      </c>
      <c r="I43" s="233">
        <v>50</v>
      </c>
      <c r="J43" s="230">
        <v>0.25</v>
      </c>
      <c r="K43" s="230">
        <v>0.25</v>
      </c>
      <c r="L43" s="230">
        <v>0.25</v>
      </c>
      <c r="M43" s="230">
        <v>0.2</v>
      </c>
      <c r="P43" s="206">
        <v>20</v>
      </c>
      <c r="Q43" s="196">
        <v>0.25</v>
      </c>
      <c r="R43" s="196">
        <v>0.25</v>
      </c>
      <c r="S43" s="196">
        <v>0.25</v>
      </c>
      <c r="T43" s="196">
        <v>0.2</v>
      </c>
    </row>
    <row r="44" spans="2:20" ht="30" x14ac:dyDescent="0.25">
      <c r="B44" s="205" t="s">
        <v>480</v>
      </c>
      <c r="C44" s="195">
        <v>1</v>
      </c>
      <c r="D44" s="195">
        <v>1</v>
      </c>
      <c r="E44" s="195">
        <v>1</v>
      </c>
      <c r="F44" s="195">
        <v>1</v>
      </c>
      <c r="I44" s="231" t="s">
        <v>496</v>
      </c>
      <c r="J44" s="232">
        <v>1</v>
      </c>
      <c r="K44" s="232">
        <v>1</v>
      </c>
      <c r="L44" s="232">
        <v>1</v>
      </c>
      <c r="M44" s="232">
        <v>1</v>
      </c>
      <c r="P44" s="205" t="s">
        <v>502</v>
      </c>
      <c r="Q44" s="195">
        <v>1</v>
      </c>
      <c r="R44" s="195">
        <v>1</v>
      </c>
      <c r="S44" s="195">
        <v>1</v>
      </c>
      <c r="T44" s="195">
        <v>1</v>
      </c>
    </row>
    <row r="45" spans="2:20" x14ac:dyDescent="0.25">
      <c r="B45" s="216"/>
      <c r="C45" s="204"/>
      <c r="D45" s="204"/>
      <c r="E45" s="204"/>
      <c r="F45" s="204"/>
    </row>
  </sheetData>
  <hyperlinks>
    <hyperlink ref="A1" location="TOC!A1" display="TOC" xr:uid="{00000000-0004-0000-1C00-000000000000}"/>
  </hyperlink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T26"/>
  <sheetViews>
    <sheetView workbookViewId="0">
      <selection activeCell="P3" sqref="P3:T24"/>
    </sheetView>
  </sheetViews>
  <sheetFormatPr defaultRowHeight="15" x14ac:dyDescent="0.25"/>
  <cols>
    <col min="16" max="20" width="10" customWidth="1"/>
  </cols>
  <sheetData>
    <row r="1" spans="1:20" x14ac:dyDescent="0.25">
      <c r="A1" s="1" t="s">
        <v>0</v>
      </c>
    </row>
    <row r="2" spans="1:20" x14ac:dyDescent="0.25">
      <c r="B2" s="7" t="s">
        <v>481</v>
      </c>
      <c r="I2" s="7" t="s">
        <v>497</v>
      </c>
      <c r="P2" s="7" t="s">
        <v>503</v>
      </c>
    </row>
    <row r="3" spans="1:20" ht="15" customHeight="1" x14ac:dyDescent="0.25">
      <c r="B3" s="222" t="s">
        <v>482</v>
      </c>
      <c r="C3" s="224" t="s">
        <v>483</v>
      </c>
      <c r="D3" s="225"/>
      <c r="E3" s="225"/>
      <c r="F3" s="225"/>
      <c r="I3" s="210" t="s">
        <v>471</v>
      </c>
      <c r="J3" s="211"/>
      <c r="K3" s="201" t="s">
        <v>472</v>
      </c>
      <c r="L3" s="202"/>
      <c r="M3" s="202"/>
      <c r="N3" s="202"/>
      <c r="P3" s="198" t="s">
        <v>471</v>
      </c>
      <c r="Q3" s="201" t="s">
        <v>472</v>
      </c>
      <c r="R3" s="202"/>
      <c r="S3" s="202"/>
      <c r="T3" s="202"/>
    </row>
    <row r="4" spans="1:20" ht="15" customHeight="1" x14ac:dyDescent="0.25">
      <c r="B4" s="229"/>
      <c r="C4" s="224" t="s">
        <v>484</v>
      </c>
      <c r="D4" s="225"/>
      <c r="E4" s="224" t="s">
        <v>485</v>
      </c>
      <c r="F4" s="225"/>
      <c r="I4" s="212"/>
      <c r="J4" s="213"/>
      <c r="K4" s="201" t="s">
        <v>473</v>
      </c>
      <c r="L4" s="202"/>
      <c r="M4" s="201" t="s">
        <v>474</v>
      </c>
      <c r="N4" s="202"/>
      <c r="P4" s="199"/>
      <c r="Q4" s="201" t="s">
        <v>473</v>
      </c>
      <c r="R4" s="203"/>
      <c r="S4" s="201" t="s">
        <v>474</v>
      </c>
      <c r="T4" s="202"/>
    </row>
    <row r="5" spans="1:20" ht="15" customHeight="1" x14ac:dyDescent="0.25">
      <c r="B5" s="223"/>
      <c r="C5" s="224" t="s">
        <v>486</v>
      </c>
      <c r="D5" s="224" t="s">
        <v>487</v>
      </c>
      <c r="E5" s="224" t="s">
        <v>486</v>
      </c>
      <c r="F5" s="224" t="s">
        <v>487</v>
      </c>
      <c r="I5" s="214"/>
      <c r="J5" s="215"/>
      <c r="K5" s="201" t="s">
        <v>475</v>
      </c>
      <c r="L5" s="201" t="s">
        <v>476</v>
      </c>
      <c r="M5" s="201" t="s">
        <v>475</v>
      </c>
      <c r="N5" s="201" t="s">
        <v>476</v>
      </c>
      <c r="P5" s="200"/>
      <c r="Q5" s="253" t="s">
        <v>475</v>
      </c>
      <c r="R5" s="253" t="s">
        <v>476</v>
      </c>
      <c r="S5" s="253" t="s">
        <v>475</v>
      </c>
      <c r="T5" s="201" t="s">
        <v>476</v>
      </c>
    </row>
    <row r="6" spans="1:20" x14ac:dyDescent="0.25">
      <c r="B6" s="218">
        <v>48</v>
      </c>
      <c r="C6" s="88"/>
      <c r="D6" s="88"/>
      <c r="E6" s="88"/>
      <c r="F6" s="88"/>
      <c r="I6" s="208">
        <v>48</v>
      </c>
      <c r="J6" s="209"/>
      <c r="K6" s="88"/>
      <c r="L6" s="88"/>
      <c r="M6" s="88"/>
      <c r="N6" s="88"/>
      <c r="P6" s="244">
        <v>48</v>
      </c>
      <c r="Q6" s="103"/>
      <c r="R6" s="103"/>
      <c r="S6" s="103"/>
      <c r="T6" s="88"/>
    </row>
    <row r="7" spans="1:20" x14ac:dyDescent="0.25">
      <c r="B7" s="219">
        <v>49</v>
      </c>
      <c r="C7" s="86"/>
      <c r="D7" s="86"/>
      <c r="E7" s="86"/>
      <c r="F7" s="86"/>
      <c r="I7" s="206">
        <v>49</v>
      </c>
      <c r="J7" s="207"/>
      <c r="K7" s="86"/>
      <c r="L7" s="86"/>
      <c r="M7" s="86"/>
      <c r="N7" s="86"/>
      <c r="P7" s="242">
        <v>49</v>
      </c>
      <c r="Q7" s="104"/>
      <c r="R7" s="104"/>
      <c r="S7" s="104"/>
      <c r="T7" s="86"/>
    </row>
    <row r="8" spans="1:20" x14ac:dyDescent="0.25">
      <c r="B8" s="219">
        <v>50</v>
      </c>
      <c r="C8" s="86"/>
      <c r="D8" s="86"/>
      <c r="E8" s="86"/>
      <c r="F8" s="86"/>
      <c r="I8" s="206">
        <v>50</v>
      </c>
      <c r="J8" s="207"/>
      <c r="K8" s="86"/>
      <c r="L8" s="86"/>
      <c r="M8" s="86"/>
      <c r="N8" s="86"/>
      <c r="P8" s="242">
        <v>50</v>
      </c>
      <c r="Q8" s="104"/>
      <c r="R8" s="104"/>
      <c r="S8" s="104"/>
      <c r="T8" s="86"/>
    </row>
    <row r="9" spans="1:20" x14ac:dyDescent="0.25">
      <c r="B9" s="219">
        <v>51</v>
      </c>
      <c r="C9" s="86"/>
      <c r="D9" s="86"/>
      <c r="E9" s="86"/>
      <c r="F9" s="86"/>
      <c r="I9" s="206">
        <v>51</v>
      </c>
      <c r="J9" s="207"/>
      <c r="K9" s="86"/>
      <c r="L9" s="86"/>
      <c r="M9" s="86"/>
      <c r="N9" s="86"/>
      <c r="P9" s="242">
        <v>51</v>
      </c>
      <c r="Q9" s="104"/>
      <c r="R9" s="104"/>
      <c r="S9" s="104"/>
      <c r="T9" s="86"/>
    </row>
    <row r="10" spans="1:20" x14ac:dyDescent="0.25">
      <c r="B10" s="219">
        <v>52</v>
      </c>
      <c r="C10" s="86"/>
      <c r="D10" s="86"/>
      <c r="E10" s="86"/>
      <c r="F10" s="86"/>
      <c r="I10" s="206">
        <v>52</v>
      </c>
      <c r="J10" s="207"/>
      <c r="K10" s="86"/>
      <c r="L10" s="86"/>
      <c r="M10" s="86"/>
      <c r="N10" s="86"/>
      <c r="P10" s="242">
        <v>52</v>
      </c>
      <c r="Q10" s="104"/>
      <c r="R10" s="104"/>
      <c r="S10" s="104"/>
      <c r="T10" s="86"/>
    </row>
    <row r="11" spans="1:20" x14ac:dyDescent="0.25">
      <c r="B11" s="219">
        <v>53</v>
      </c>
      <c r="C11" s="86"/>
      <c r="D11" s="86"/>
      <c r="E11" s="86"/>
      <c r="F11" s="86"/>
      <c r="I11" s="206">
        <v>53</v>
      </c>
      <c r="J11" s="207"/>
      <c r="K11" s="86"/>
      <c r="L11" s="86"/>
      <c r="M11" s="86"/>
      <c r="N11" s="86"/>
      <c r="P11" s="242">
        <v>53</v>
      </c>
      <c r="Q11" s="104"/>
      <c r="R11" s="104"/>
      <c r="S11" s="104"/>
      <c r="T11" s="86"/>
    </row>
    <row r="12" spans="1:20" x14ac:dyDescent="0.25">
      <c r="B12" s="219">
        <v>54</v>
      </c>
      <c r="C12" s="86"/>
      <c r="D12" s="86"/>
      <c r="E12" s="86"/>
      <c r="F12" s="86"/>
      <c r="I12" s="206">
        <v>54</v>
      </c>
      <c r="J12" s="207"/>
      <c r="K12" s="86"/>
      <c r="L12" s="86"/>
      <c r="M12" s="86"/>
      <c r="N12" s="86"/>
      <c r="P12" s="242">
        <v>54</v>
      </c>
      <c r="Q12" s="104"/>
      <c r="R12" s="104"/>
      <c r="S12" s="104"/>
      <c r="T12" s="86"/>
    </row>
    <row r="13" spans="1:20" x14ac:dyDescent="0.25">
      <c r="B13" s="219">
        <v>55</v>
      </c>
      <c r="C13" s="221">
        <v>0.1</v>
      </c>
      <c r="D13" s="221">
        <v>0.1</v>
      </c>
      <c r="E13" s="221">
        <v>0.09</v>
      </c>
      <c r="F13" s="221">
        <v>0.11</v>
      </c>
      <c r="I13" s="206">
        <v>55</v>
      </c>
      <c r="J13" s="207"/>
      <c r="K13" s="196">
        <v>0.1</v>
      </c>
      <c r="L13" s="196">
        <v>0.1</v>
      </c>
      <c r="M13" s="196">
        <v>0.09</v>
      </c>
      <c r="N13" s="196">
        <v>0.11</v>
      </c>
      <c r="P13" s="242">
        <v>55</v>
      </c>
      <c r="Q13" s="104"/>
      <c r="R13" s="104"/>
      <c r="S13" s="104"/>
      <c r="T13" s="86"/>
    </row>
    <row r="14" spans="1:20" x14ac:dyDescent="0.25">
      <c r="B14" s="219">
        <v>56</v>
      </c>
      <c r="C14" s="221">
        <v>0.1</v>
      </c>
      <c r="D14" s="221">
        <v>0.1</v>
      </c>
      <c r="E14" s="221">
        <v>0.09</v>
      </c>
      <c r="F14" s="221">
        <v>0.11</v>
      </c>
      <c r="I14" s="206">
        <v>56</v>
      </c>
      <c r="J14" s="207"/>
      <c r="K14" s="196">
        <v>0.1</v>
      </c>
      <c r="L14" s="196">
        <v>0.1</v>
      </c>
      <c r="M14" s="196">
        <v>0.09</v>
      </c>
      <c r="N14" s="196">
        <v>0.11</v>
      </c>
      <c r="P14" s="242">
        <v>56</v>
      </c>
      <c r="Q14" s="104"/>
      <c r="R14" s="104"/>
      <c r="S14" s="104"/>
      <c r="T14" s="86"/>
    </row>
    <row r="15" spans="1:20" x14ac:dyDescent="0.25">
      <c r="B15" s="219">
        <v>57</v>
      </c>
      <c r="C15" s="221">
        <v>0.1</v>
      </c>
      <c r="D15" s="221">
        <v>0.1</v>
      </c>
      <c r="E15" s="221">
        <v>0.09</v>
      </c>
      <c r="F15" s="221">
        <v>0.11</v>
      </c>
      <c r="I15" s="206">
        <v>57</v>
      </c>
      <c r="J15" s="207"/>
      <c r="K15" s="196">
        <v>0.1</v>
      </c>
      <c r="L15" s="196">
        <v>0.1</v>
      </c>
      <c r="M15" s="196">
        <v>0.09</v>
      </c>
      <c r="N15" s="196">
        <v>0.11</v>
      </c>
      <c r="P15" s="242">
        <v>57</v>
      </c>
      <c r="Q15" s="252">
        <v>0.1</v>
      </c>
      <c r="R15" s="252">
        <v>0.1</v>
      </c>
      <c r="S15" s="252">
        <v>0.09</v>
      </c>
      <c r="T15" s="196">
        <v>0.11</v>
      </c>
    </row>
    <row r="16" spans="1:20" x14ac:dyDescent="0.25">
      <c r="B16" s="219">
        <v>58</v>
      </c>
      <c r="C16" s="221">
        <v>0.1</v>
      </c>
      <c r="D16" s="221">
        <v>0.1</v>
      </c>
      <c r="E16" s="221">
        <v>0.09</v>
      </c>
      <c r="F16" s="221">
        <v>0.11</v>
      </c>
      <c r="I16" s="206">
        <v>58</v>
      </c>
      <c r="J16" s="207"/>
      <c r="K16" s="196">
        <v>0.1</v>
      </c>
      <c r="L16" s="196">
        <v>0.1</v>
      </c>
      <c r="M16" s="196">
        <v>0.09</v>
      </c>
      <c r="N16" s="196">
        <v>0.11</v>
      </c>
      <c r="P16" s="242">
        <v>58</v>
      </c>
      <c r="Q16" s="252">
        <v>0.1</v>
      </c>
      <c r="R16" s="252">
        <v>0.1</v>
      </c>
      <c r="S16" s="252">
        <v>0.09</v>
      </c>
      <c r="T16" s="196">
        <v>0.11</v>
      </c>
    </row>
    <row r="17" spans="2:20" x14ac:dyDescent="0.25">
      <c r="B17" s="219">
        <v>59</v>
      </c>
      <c r="C17" s="221">
        <v>0.1</v>
      </c>
      <c r="D17" s="221">
        <v>0.11</v>
      </c>
      <c r="E17" s="221">
        <v>0.09</v>
      </c>
      <c r="F17" s="221">
        <v>0.11</v>
      </c>
      <c r="I17" s="206">
        <v>59</v>
      </c>
      <c r="J17" s="207"/>
      <c r="K17" s="196">
        <v>0.1</v>
      </c>
      <c r="L17" s="196">
        <v>0.11</v>
      </c>
      <c r="M17" s="196">
        <v>0.09</v>
      </c>
      <c r="N17" s="196">
        <v>0.11</v>
      </c>
      <c r="P17" s="242">
        <v>59</v>
      </c>
      <c r="Q17" s="252">
        <v>0.1</v>
      </c>
      <c r="R17" s="252">
        <v>0.1</v>
      </c>
      <c r="S17" s="252">
        <v>0.09</v>
      </c>
      <c r="T17" s="196">
        <v>0.11</v>
      </c>
    </row>
    <row r="18" spans="2:20" x14ac:dyDescent="0.25">
      <c r="B18" s="219">
        <v>60</v>
      </c>
      <c r="C18" s="221">
        <v>0.1</v>
      </c>
      <c r="D18" s="221">
        <v>0.12</v>
      </c>
      <c r="E18" s="221">
        <v>0.09</v>
      </c>
      <c r="F18" s="221">
        <v>0.11</v>
      </c>
      <c r="I18" s="206">
        <v>60</v>
      </c>
      <c r="J18" s="207"/>
      <c r="K18" s="196">
        <v>0.1</v>
      </c>
      <c r="L18" s="196">
        <v>0.12</v>
      </c>
      <c r="M18" s="196">
        <v>0.09</v>
      </c>
      <c r="N18" s="196">
        <v>0.11</v>
      </c>
      <c r="P18" s="242">
        <v>60</v>
      </c>
      <c r="Q18" s="252">
        <v>0.1</v>
      </c>
      <c r="R18" s="252">
        <v>0.1</v>
      </c>
      <c r="S18" s="252">
        <v>0.09</v>
      </c>
      <c r="T18" s="196">
        <v>0.11</v>
      </c>
    </row>
    <row r="19" spans="2:20" ht="15" customHeight="1" x14ac:dyDescent="0.25">
      <c r="B19" s="219">
        <v>61</v>
      </c>
      <c r="C19" s="221">
        <v>0.1</v>
      </c>
      <c r="D19" s="221">
        <v>0.13</v>
      </c>
      <c r="E19" s="221">
        <v>0.09</v>
      </c>
      <c r="F19" s="221">
        <v>0.12</v>
      </c>
      <c r="I19" s="206">
        <v>61</v>
      </c>
      <c r="J19" s="207"/>
      <c r="K19" s="196">
        <v>0.1</v>
      </c>
      <c r="L19" s="196">
        <v>0.13</v>
      </c>
      <c r="M19" s="196">
        <v>0.09</v>
      </c>
      <c r="N19" s="196">
        <v>0.12</v>
      </c>
      <c r="P19" s="242">
        <v>61</v>
      </c>
      <c r="Q19" s="252">
        <v>0.1</v>
      </c>
      <c r="R19" s="252">
        <v>0.11</v>
      </c>
      <c r="S19" s="252">
        <v>0.09</v>
      </c>
      <c r="T19" s="196">
        <v>0.11</v>
      </c>
    </row>
    <row r="20" spans="2:20" x14ac:dyDescent="0.25">
      <c r="B20" s="219">
        <v>62</v>
      </c>
      <c r="C20" s="221">
        <v>0.15</v>
      </c>
      <c r="D20" s="221">
        <v>0.15</v>
      </c>
      <c r="E20" s="221">
        <v>0.13</v>
      </c>
      <c r="F20" s="221">
        <v>0.13</v>
      </c>
      <c r="I20" s="206">
        <v>62</v>
      </c>
      <c r="J20" s="207"/>
      <c r="K20" s="196">
        <v>0.15</v>
      </c>
      <c r="L20" s="196">
        <v>0.15</v>
      </c>
      <c r="M20" s="196">
        <v>0.13</v>
      </c>
      <c r="N20" s="196">
        <v>0.13</v>
      </c>
      <c r="P20" s="242">
        <v>62</v>
      </c>
      <c r="Q20" s="252">
        <v>0.1</v>
      </c>
      <c r="R20" s="252">
        <v>0.12</v>
      </c>
      <c r="S20" s="252">
        <v>0.09</v>
      </c>
      <c r="T20" s="196">
        <v>0.11</v>
      </c>
    </row>
    <row r="21" spans="2:20" x14ac:dyDescent="0.25">
      <c r="B21" s="219">
        <v>63</v>
      </c>
      <c r="C21" s="221">
        <v>0.15</v>
      </c>
      <c r="D21" s="221">
        <v>0.15</v>
      </c>
      <c r="E21" s="221">
        <v>0.14000000000000001</v>
      </c>
      <c r="F21" s="221">
        <v>0.14000000000000001</v>
      </c>
      <c r="I21" s="206">
        <v>63</v>
      </c>
      <c r="J21" s="207"/>
      <c r="K21" s="196">
        <v>0.15</v>
      </c>
      <c r="L21" s="196">
        <v>0.15</v>
      </c>
      <c r="M21" s="196">
        <v>0.14000000000000001</v>
      </c>
      <c r="N21" s="196">
        <v>0.14000000000000001</v>
      </c>
      <c r="P21" s="242">
        <v>63</v>
      </c>
      <c r="Q21" s="252">
        <v>0.1</v>
      </c>
      <c r="R21" s="252">
        <v>0.13</v>
      </c>
      <c r="S21" s="252">
        <v>0.09</v>
      </c>
      <c r="T21" s="196">
        <v>0.12</v>
      </c>
    </row>
    <row r="22" spans="2:20" x14ac:dyDescent="0.25">
      <c r="B22" s="247">
        <v>64</v>
      </c>
      <c r="C22" s="220">
        <v>0.15</v>
      </c>
      <c r="D22" s="220">
        <v>0.15</v>
      </c>
      <c r="E22" s="220">
        <v>0.12</v>
      </c>
      <c r="F22" s="220">
        <v>0.15</v>
      </c>
      <c r="I22" s="206">
        <v>64</v>
      </c>
      <c r="J22" s="207"/>
      <c r="K22" s="196">
        <v>0.15</v>
      </c>
      <c r="L22" s="196">
        <v>0.15</v>
      </c>
      <c r="M22" s="196">
        <v>0.12</v>
      </c>
      <c r="N22" s="196">
        <v>0.15</v>
      </c>
      <c r="P22" s="242">
        <v>64</v>
      </c>
      <c r="Q22" s="252">
        <v>0.15</v>
      </c>
      <c r="R22" s="252">
        <v>0.15</v>
      </c>
      <c r="S22" s="252">
        <v>0.13</v>
      </c>
      <c r="T22" s="196">
        <v>0.13</v>
      </c>
    </row>
    <row r="23" spans="2:20" x14ac:dyDescent="0.25">
      <c r="I23" s="248">
        <v>65</v>
      </c>
      <c r="J23" s="249"/>
      <c r="K23" s="195">
        <v>0.15</v>
      </c>
      <c r="L23" s="195">
        <v>0.15</v>
      </c>
      <c r="M23" s="195">
        <v>0.12</v>
      </c>
      <c r="N23" s="195">
        <v>0.15</v>
      </c>
      <c r="P23" s="242">
        <v>65</v>
      </c>
      <c r="Q23" s="252">
        <v>0.15</v>
      </c>
      <c r="R23" s="252">
        <v>0.15</v>
      </c>
      <c r="S23" s="252">
        <v>0.14000000000000001</v>
      </c>
      <c r="T23" s="196">
        <v>0.14000000000000001</v>
      </c>
    </row>
    <row r="24" spans="2:20" x14ac:dyDescent="0.25">
      <c r="P24" s="250">
        <v>66</v>
      </c>
      <c r="Q24" s="251">
        <v>0.15</v>
      </c>
      <c r="R24" s="251">
        <v>0.15</v>
      </c>
      <c r="S24" s="251">
        <v>0.12</v>
      </c>
      <c r="T24" s="195">
        <v>0.15</v>
      </c>
    </row>
    <row r="26" spans="2:20" ht="40.5" customHeight="1" x14ac:dyDescent="0.25"/>
  </sheetData>
  <hyperlinks>
    <hyperlink ref="A1" location="TOC!A1" display="TOC" xr:uid="{00000000-0004-0000-1D00-000000000000}"/>
  </hyperlinks>
  <pageMargins left="0.7" right="0.7" top="0.75" bottom="0.75" header="0.3" footer="0.3"/>
  <pageSetup orientation="portrait" horizontalDpi="0"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4" tint="0.59999389629810485"/>
  </sheetPr>
  <dimension ref="A1:C15"/>
  <sheetViews>
    <sheetView workbookViewId="0">
      <selection activeCell="U10" sqref="U10"/>
    </sheetView>
  </sheetViews>
  <sheetFormatPr defaultRowHeight="15" x14ac:dyDescent="0.25"/>
  <sheetData>
    <row r="1" spans="1:3" x14ac:dyDescent="0.25">
      <c r="A1" s="1" t="s">
        <v>0</v>
      </c>
    </row>
    <row r="2" spans="1:3" x14ac:dyDescent="0.25">
      <c r="A2" s="14" t="s">
        <v>35</v>
      </c>
      <c r="B2" s="15" t="s">
        <v>36</v>
      </c>
      <c r="C2" t="s">
        <v>330</v>
      </c>
    </row>
    <row r="3" spans="1:3" x14ac:dyDescent="0.25">
      <c r="A3" s="14" t="s">
        <v>37</v>
      </c>
      <c r="B3" s="15" t="s">
        <v>466</v>
      </c>
      <c r="C3" t="s">
        <v>281</v>
      </c>
    </row>
    <row r="7" spans="1:3" x14ac:dyDescent="0.25">
      <c r="B7" s="43" t="s">
        <v>317</v>
      </c>
      <c r="C7" s="43" t="s">
        <v>291</v>
      </c>
    </row>
    <row r="8" spans="1:3" ht="15.75" x14ac:dyDescent="0.25">
      <c r="B8" s="181">
        <v>25</v>
      </c>
      <c r="C8" s="189">
        <v>1.1302709044433434E-3</v>
      </c>
    </row>
    <row r="9" spans="1:3" ht="15.75" x14ac:dyDescent="0.25">
      <c r="B9" s="181">
        <v>30</v>
      </c>
      <c r="C9" s="189">
        <v>1.3955387238646967E-3</v>
      </c>
    </row>
    <row r="10" spans="1:3" ht="15.75" x14ac:dyDescent="0.25">
      <c r="B10" s="181">
        <v>35</v>
      </c>
      <c r="C10" s="189">
        <v>2.3152530781832712E-3</v>
      </c>
    </row>
    <row r="11" spans="1:3" ht="15.75" x14ac:dyDescent="0.25">
      <c r="B11" s="181">
        <v>40</v>
      </c>
      <c r="C11" s="189">
        <v>3.6398967809391234E-3</v>
      </c>
    </row>
    <row r="12" spans="1:3" ht="15.75" x14ac:dyDescent="0.25">
      <c r="B12" s="181">
        <v>45</v>
      </c>
      <c r="C12" s="189">
        <v>4.9608126221471144E-3</v>
      </c>
    </row>
    <row r="13" spans="1:3" ht="15.75" x14ac:dyDescent="0.25">
      <c r="B13" s="181">
        <v>50</v>
      </c>
      <c r="C13" s="189">
        <v>6.9115127549702286E-3</v>
      </c>
    </row>
    <row r="14" spans="1:3" ht="15.75" x14ac:dyDescent="0.25">
      <c r="B14" s="181">
        <v>55</v>
      </c>
      <c r="C14" s="189">
        <v>1.0231479382022983E-2</v>
      </c>
    </row>
    <row r="15" spans="1:3" ht="15.75" x14ac:dyDescent="0.25">
      <c r="B15" s="186">
        <v>60</v>
      </c>
      <c r="C15" s="189">
        <v>1.4279017291320297E-2</v>
      </c>
    </row>
  </sheetData>
  <hyperlinks>
    <hyperlink ref="A1" location="TOC!A1" display="TOC" xr:uid="{00000000-0004-0000-1E00-000000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4" tint="0.59999389629810485"/>
  </sheetPr>
  <dimension ref="A1:C17"/>
  <sheetViews>
    <sheetView workbookViewId="0">
      <selection activeCell="B4" sqref="B4"/>
    </sheetView>
  </sheetViews>
  <sheetFormatPr defaultRowHeight="15" x14ac:dyDescent="0.25"/>
  <cols>
    <col min="3" max="3" width="15.7109375" customWidth="1"/>
  </cols>
  <sheetData>
    <row r="1" spans="1:3" x14ac:dyDescent="0.25">
      <c r="A1" s="1" t="s">
        <v>0</v>
      </c>
    </row>
    <row r="2" spans="1:3" x14ac:dyDescent="0.25">
      <c r="A2" s="14" t="s">
        <v>35</v>
      </c>
      <c r="B2" s="15" t="s">
        <v>36</v>
      </c>
      <c r="C2" t="s">
        <v>333</v>
      </c>
    </row>
    <row r="3" spans="1:3" x14ac:dyDescent="0.25">
      <c r="A3" s="14" t="s">
        <v>37</v>
      </c>
      <c r="B3" s="15" t="s">
        <v>331</v>
      </c>
      <c r="C3" t="s">
        <v>281</v>
      </c>
    </row>
    <row r="7" spans="1:3" x14ac:dyDescent="0.25">
      <c r="B7" t="s">
        <v>315</v>
      </c>
      <c r="C7" t="s">
        <v>328</v>
      </c>
    </row>
    <row r="8" spans="1:3" x14ac:dyDescent="0.25">
      <c r="B8">
        <v>0</v>
      </c>
    </row>
    <row r="9" spans="1:3" x14ac:dyDescent="0.25">
      <c r="B9">
        <v>1</v>
      </c>
    </row>
    <row r="10" spans="1:3" x14ac:dyDescent="0.25">
      <c r="B10">
        <v>2</v>
      </c>
    </row>
    <row r="11" spans="1:3" x14ac:dyDescent="0.25">
      <c r="B11">
        <v>3</v>
      </c>
    </row>
    <row r="12" spans="1:3" x14ac:dyDescent="0.25">
      <c r="B12">
        <v>4</v>
      </c>
    </row>
    <row r="13" spans="1:3" x14ac:dyDescent="0.25">
      <c r="B13">
        <v>5</v>
      </c>
    </row>
    <row r="14" spans="1:3" x14ac:dyDescent="0.25">
      <c r="B14">
        <v>6</v>
      </c>
    </row>
    <row r="15" spans="1:3" x14ac:dyDescent="0.25">
      <c r="B15">
        <v>7</v>
      </c>
    </row>
    <row r="16" spans="1:3" x14ac:dyDescent="0.25">
      <c r="B16">
        <v>8</v>
      </c>
    </row>
    <row r="17" spans="2:2" x14ac:dyDescent="0.25">
      <c r="B17">
        <v>9</v>
      </c>
    </row>
  </sheetData>
  <hyperlinks>
    <hyperlink ref="A1" location="TOC!A1" display="TOC" xr:uid="{00000000-0004-0000-1F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4" tint="0.59999389629810485"/>
  </sheetPr>
  <dimension ref="A1:Q20"/>
  <sheetViews>
    <sheetView workbookViewId="0">
      <selection activeCell="N37" sqref="N37"/>
    </sheetView>
  </sheetViews>
  <sheetFormatPr defaultRowHeight="15" x14ac:dyDescent="0.25"/>
  <sheetData>
    <row r="1" spans="1:17" x14ac:dyDescent="0.25">
      <c r="A1" s="1" t="s">
        <v>0</v>
      </c>
    </row>
    <row r="2" spans="1:17" x14ac:dyDescent="0.25">
      <c r="A2" s="14" t="s">
        <v>35</v>
      </c>
      <c r="B2" s="15" t="s">
        <v>324</v>
      </c>
      <c r="C2" t="s">
        <v>327</v>
      </c>
    </row>
    <row r="3" spans="1:17" x14ac:dyDescent="0.25">
      <c r="A3" s="14" t="s">
        <v>37</v>
      </c>
      <c r="B3" s="15" t="s">
        <v>323</v>
      </c>
      <c r="C3" t="s">
        <v>281</v>
      </c>
    </row>
    <row r="5" spans="1:17" x14ac:dyDescent="0.25">
      <c r="C5" s="13"/>
      <c r="D5" s="13"/>
      <c r="E5" s="16"/>
      <c r="F5" s="13"/>
      <c r="G5" s="21" t="s">
        <v>325</v>
      </c>
      <c r="H5" s="13"/>
      <c r="I5" s="13"/>
      <c r="J5" s="13"/>
      <c r="K5" s="13"/>
      <c r="L5" s="13"/>
      <c r="M5" s="13"/>
      <c r="N5" s="13"/>
      <c r="O5" s="13"/>
      <c r="P5" s="13"/>
      <c r="Q5" s="13"/>
    </row>
    <row r="6" spans="1:17" x14ac:dyDescent="0.25">
      <c r="D6" s="10"/>
      <c r="E6" s="10"/>
      <c r="F6" s="32" t="s">
        <v>321</v>
      </c>
      <c r="G6" t="s">
        <v>109</v>
      </c>
      <c r="H6" t="s">
        <v>250</v>
      </c>
      <c r="I6" t="s">
        <v>110</v>
      </c>
      <c r="J6" t="s">
        <v>111</v>
      </c>
      <c r="K6" t="s">
        <v>112</v>
      </c>
      <c r="L6" t="s">
        <v>113</v>
      </c>
      <c r="M6" t="s">
        <v>114</v>
      </c>
      <c r="N6" t="s">
        <v>115</v>
      </c>
      <c r="O6" t="s">
        <v>116</v>
      </c>
      <c r="P6" t="s">
        <v>117</v>
      </c>
      <c r="Q6" t="s">
        <v>118</v>
      </c>
    </row>
    <row r="7" spans="1:17" x14ac:dyDescent="0.25">
      <c r="D7" s="10"/>
      <c r="E7" s="10"/>
      <c r="F7" s="32" t="s">
        <v>248</v>
      </c>
      <c r="G7" t="s">
        <v>249</v>
      </c>
      <c r="H7" t="s">
        <v>251</v>
      </c>
      <c r="I7" t="s">
        <v>252</v>
      </c>
      <c r="J7" t="s">
        <v>253</v>
      </c>
      <c r="K7" t="s">
        <v>254</v>
      </c>
      <c r="L7" t="s">
        <v>255</v>
      </c>
      <c r="M7" t="s">
        <v>256</v>
      </c>
      <c r="N7" t="s">
        <v>257</v>
      </c>
      <c r="O7" t="s">
        <v>258</v>
      </c>
      <c r="P7" t="s">
        <v>259</v>
      </c>
      <c r="Q7" t="s">
        <v>260</v>
      </c>
    </row>
    <row r="8" spans="1:17" x14ac:dyDescent="0.25">
      <c r="C8" s="10"/>
      <c r="D8" s="40" t="s">
        <v>38</v>
      </c>
      <c r="E8" s="32" t="s">
        <v>39</v>
      </c>
      <c r="F8" s="32" t="s">
        <v>40</v>
      </c>
      <c r="G8" s="10">
        <v>2</v>
      </c>
      <c r="H8" s="10">
        <v>7</v>
      </c>
      <c r="I8" s="10">
        <v>12</v>
      </c>
      <c r="J8" s="10">
        <v>17</v>
      </c>
      <c r="K8" s="10">
        <v>22</v>
      </c>
      <c r="L8" s="10">
        <v>27</v>
      </c>
      <c r="M8" s="10">
        <v>32</v>
      </c>
      <c r="N8" s="10">
        <v>37</v>
      </c>
      <c r="O8" s="10">
        <v>42</v>
      </c>
      <c r="P8" s="10">
        <v>47</v>
      </c>
      <c r="Q8" s="10">
        <v>52</v>
      </c>
    </row>
    <row r="9" spans="1:17" x14ac:dyDescent="0.25">
      <c r="C9" t="s">
        <v>108</v>
      </c>
      <c r="D9" s="32" t="s">
        <v>41</v>
      </c>
      <c r="E9" s="10"/>
      <c r="F9" s="10"/>
      <c r="H9" s="10"/>
    </row>
    <row r="10" spans="1:17" x14ac:dyDescent="0.25">
      <c r="C10" t="s">
        <v>119</v>
      </c>
      <c r="D10" s="32" t="s">
        <v>326</v>
      </c>
      <c r="E10" s="46">
        <v>18</v>
      </c>
      <c r="F10" s="32" t="s">
        <v>261</v>
      </c>
      <c r="G10" s="29"/>
      <c r="H10" s="29"/>
      <c r="I10" s="29"/>
      <c r="J10" s="29"/>
      <c r="K10" s="29"/>
      <c r="L10" s="29"/>
      <c r="M10" s="29"/>
      <c r="N10" s="29"/>
      <c r="O10" s="29"/>
      <c r="P10" s="29"/>
      <c r="Q10" s="29"/>
    </row>
    <row r="11" spans="1:17" x14ac:dyDescent="0.25">
      <c r="C11" t="s">
        <v>120</v>
      </c>
      <c r="D11" s="32" t="s">
        <v>326</v>
      </c>
      <c r="E11" s="46">
        <v>22</v>
      </c>
      <c r="F11" s="32" t="s">
        <v>267</v>
      </c>
      <c r="G11" s="29"/>
      <c r="H11" s="29"/>
      <c r="I11" s="29"/>
      <c r="J11" s="29"/>
      <c r="K11" s="29"/>
      <c r="L11" s="29"/>
      <c r="M11" s="29"/>
      <c r="N11" s="29"/>
      <c r="O11" s="29"/>
      <c r="P11" s="29"/>
      <c r="Q11" s="29"/>
    </row>
    <row r="12" spans="1:17" x14ac:dyDescent="0.25">
      <c r="C12" t="s">
        <v>121</v>
      </c>
      <c r="D12" s="32" t="s">
        <v>326</v>
      </c>
      <c r="E12" s="46">
        <v>27</v>
      </c>
      <c r="F12" s="10" t="s">
        <v>262</v>
      </c>
      <c r="G12" s="29"/>
      <c r="H12" s="29"/>
      <c r="I12" s="29"/>
      <c r="J12" s="29"/>
      <c r="K12" s="29"/>
      <c r="L12" s="29"/>
      <c r="M12" s="29"/>
      <c r="N12" s="29"/>
      <c r="O12" s="29"/>
      <c r="P12" s="29"/>
      <c r="Q12" s="29"/>
    </row>
    <row r="13" spans="1:17" x14ac:dyDescent="0.25">
      <c r="C13" t="s">
        <v>122</v>
      </c>
      <c r="D13" s="32" t="s">
        <v>326</v>
      </c>
      <c r="E13" s="46">
        <v>32</v>
      </c>
      <c r="F13" s="10" t="s">
        <v>263</v>
      </c>
      <c r="G13" s="29"/>
      <c r="H13" s="29"/>
      <c r="I13" s="29"/>
      <c r="J13" s="29"/>
      <c r="K13" s="29"/>
      <c r="L13" s="29"/>
      <c r="M13" s="29"/>
      <c r="N13" s="29"/>
      <c r="O13" s="29"/>
      <c r="P13" s="29"/>
      <c r="Q13" s="29"/>
    </row>
    <row r="14" spans="1:17" x14ac:dyDescent="0.25">
      <c r="C14" t="s">
        <v>123</v>
      </c>
      <c r="D14" s="32" t="s">
        <v>326</v>
      </c>
      <c r="E14" s="46">
        <v>37</v>
      </c>
      <c r="F14" s="10" t="s">
        <v>264</v>
      </c>
      <c r="G14" s="29"/>
      <c r="H14" s="29"/>
      <c r="I14" s="29"/>
      <c r="J14" s="29"/>
      <c r="K14" s="29"/>
      <c r="L14" s="29"/>
      <c r="M14" s="29"/>
      <c r="N14" s="29"/>
      <c r="O14" s="29"/>
      <c r="P14" s="29"/>
      <c r="Q14" s="29"/>
    </row>
    <row r="15" spans="1:17" x14ac:dyDescent="0.25">
      <c r="C15" t="s">
        <v>124</v>
      </c>
      <c r="D15" s="32" t="s">
        <v>326</v>
      </c>
      <c r="E15" s="46">
        <v>42</v>
      </c>
      <c r="F15" s="10" t="s">
        <v>265</v>
      </c>
      <c r="G15" s="29"/>
      <c r="H15" s="29"/>
      <c r="I15" s="29"/>
      <c r="J15" s="29"/>
      <c r="K15" s="29"/>
      <c r="L15" s="29"/>
      <c r="M15" s="29"/>
      <c r="N15" s="29"/>
      <c r="O15" s="29"/>
      <c r="P15" s="29"/>
      <c r="Q15" s="29"/>
    </row>
    <row r="16" spans="1:17" x14ac:dyDescent="0.25">
      <c r="C16" t="s">
        <v>125</v>
      </c>
      <c r="D16" s="32" t="s">
        <v>326</v>
      </c>
      <c r="E16" s="46">
        <v>47</v>
      </c>
      <c r="F16" s="10" t="s">
        <v>266</v>
      </c>
      <c r="G16" s="29"/>
      <c r="H16" s="29"/>
      <c r="I16" s="29"/>
      <c r="J16" s="29"/>
      <c r="K16" s="29"/>
      <c r="L16" s="29"/>
      <c r="M16" s="29"/>
      <c r="N16" s="29"/>
      <c r="O16" s="29"/>
      <c r="P16" s="29"/>
      <c r="Q16" s="29"/>
    </row>
    <row r="17" spans="3:17" x14ac:dyDescent="0.25">
      <c r="C17" t="s">
        <v>126</v>
      </c>
      <c r="D17" s="32" t="s">
        <v>326</v>
      </c>
      <c r="E17" s="46">
        <v>52</v>
      </c>
      <c r="F17" s="10" t="s">
        <v>46</v>
      </c>
      <c r="G17" s="29"/>
      <c r="H17" s="29"/>
      <c r="I17" s="29"/>
      <c r="J17" s="29"/>
      <c r="K17" s="29"/>
      <c r="L17" s="29"/>
      <c r="M17" s="29"/>
      <c r="N17" s="29"/>
      <c r="O17" s="29"/>
      <c r="P17" s="29"/>
      <c r="Q17" s="29"/>
    </row>
    <row r="18" spans="3:17" x14ac:dyDescent="0.25">
      <c r="C18" t="s">
        <v>127</v>
      </c>
      <c r="D18" s="32" t="s">
        <v>326</v>
      </c>
      <c r="E18" s="46">
        <v>57</v>
      </c>
      <c r="F18" s="10" t="s">
        <v>47</v>
      </c>
      <c r="G18" s="29"/>
      <c r="H18" s="29"/>
      <c r="I18" s="29"/>
      <c r="J18" s="29"/>
      <c r="K18" s="29"/>
      <c r="L18" s="29"/>
      <c r="M18" s="29"/>
      <c r="N18" s="29"/>
      <c r="O18" s="29"/>
      <c r="P18" s="29"/>
      <c r="Q18" s="29"/>
    </row>
    <row r="19" spans="3:17" x14ac:dyDescent="0.25">
      <c r="C19" t="s">
        <v>128</v>
      </c>
      <c r="D19" s="32" t="s">
        <v>326</v>
      </c>
      <c r="E19" s="46">
        <v>62</v>
      </c>
      <c r="F19" s="10" t="s">
        <v>48</v>
      </c>
      <c r="G19" s="29"/>
      <c r="H19" s="29"/>
      <c r="I19" s="29"/>
      <c r="J19" s="29"/>
      <c r="K19" s="29"/>
      <c r="L19" s="29"/>
      <c r="M19" s="29"/>
      <c r="N19" s="29"/>
      <c r="O19" s="29"/>
      <c r="P19" s="29"/>
      <c r="Q19" s="29"/>
    </row>
    <row r="20" spans="3:17" x14ac:dyDescent="0.25">
      <c r="C20" t="s">
        <v>129</v>
      </c>
      <c r="D20" s="32" t="s">
        <v>326</v>
      </c>
      <c r="E20" s="46">
        <v>67</v>
      </c>
      <c r="F20" s="32" t="s">
        <v>49</v>
      </c>
      <c r="G20" s="29"/>
      <c r="H20" s="29"/>
      <c r="I20" s="29"/>
      <c r="J20" s="29"/>
      <c r="K20" s="29"/>
      <c r="L20" s="29"/>
      <c r="M20" s="29"/>
      <c r="N20" s="29"/>
      <c r="O20" s="29"/>
      <c r="P20" s="29"/>
      <c r="Q20" s="41"/>
    </row>
  </sheetData>
  <hyperlinks>
    <hyperlink ref="A1" location="TOC!A1" display="TOC" xr:uid="{00000000-0004-0000-20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V34"/>
  <sheetViews>
    <sheetView workbookViewId="0">
      <selection activeCell="O32" sqref="O32"/>
    </sheetView>
  </sheetViews>
  <sheetFormatPr defaultRowHeight="15" x14ac:dyDescent="0.25"/>
  <cols>
    <col min="10" max="10" width="15.28515625" customWidth="1"/>
    <col min="15" max="15" width="15.85546875" customWidth="1"/>
    <col min="20" max="20" width="9.5703125" customWidth="1"/>
    <col min="22" max="22" width="15.5703125" customWidth="1"/>
  </cols>
  <sheetData>
    <row r="1" spans="1:22" x14ac:dyDescent="0.25">
      <c r="A1" s="1" t="s">
        <v>0</v>
      </c>
    </row>
    <row r="2" spans="1:22" x14ac:dyDescent="0.25">
      <c r="B2" t="s">
        <v>443</v>
      </c>
      <c r="G2" t="s">
        <v>444</v>
      </c>
      <c r="L2" t="s">
        <v>463</v>
      </c>
      <c r="Q2" t="s">
        <v>464</v>
      </c>
    </row>
    <row r="3" spans="1:22" x14ac:dyDescent="0.25">
      <c r="B3" t="s">
        <v>317</v>
      </c>
      <c r="C3" t="s">
        <v>462</v>
      </c>
      <c r="D3" t="s">
        <v>454</v>
      </c>
      <c r="G3" t="s">
        <v>317</v>
      </c>
      <c r="H3" t="s">
        <v>462</v>
      </c>
      <c r="I3" t="s">
        <v>454</v>
      </c>
      <c r="L3" t="s">
        <v>317</v>
      </c>
      <c r="M3" t="s">
        <v>462</v>
      </c>
      <c r="N3" t="s">
        <v>454</v>
      </c>
      <c r="Q3" t="s">
        <v>317</v>
      </c>
      <c r="R3" t="s">
        <v>462</v>
      </c>
      <c r="S3" t="s">
        <v>454</v>
      </c>
      <c r="V3" t="s">
        <v>465</v>
      </c>
    </row>
    <row r="4" spans="1:22" ht="15.75" x14ac:dyDescent="0.25">
      <c r="B4" s="137">
        <v>25</v>
      </c>
      <c r="C4" s="184">
        <v>1.1999999999999999E-3</v>
      </c>
      <c r="D4" s="184">
        <v>1.1999999999999999E-3</v>
      </c>
      <c r="E4" s="188">
        <f>D4</f>
        <v>1.1999999999999999E-3</v>
      </c>
      <c r="G4" s="137">
        <v>25</v>
      </c>
      <c r="H4" s="184">
        <v>1.1000000000000001E-3</v>
      </c>
      <c r="I4" s="184">
        <v>1E-3</v>
      </c>
      <c r="J4" s="38">
        <f>H4*$F$24+I4*$G$24</f>
        <v>1.0460644346801198E-3</v>
      </c>
      <c r="L4" s="137">
        <v>25</v>
      </c>
      <c r="M4" s="184">
        <v>2.0999999999999999E-3</v>
      </c>
      <c r="N4" s="184">
        <v>3.3999999999999998E-3</v>
      </c>
      <c r="O4" s="38">
        <f>M4*$F$25+N4*$G$25</f>
        <v>2.2645569620253162E-3</v>
      </c>
      <c r="Q4" s="181">
        <v>25</v>
      </c>
      <c r="R4" s="184">
        <v>2.0999999999999999E-3</v>
      </c>
      <c r="S4" s="184">
        <v>3.3999999999999998E-3</v>
      </c>
      <c r="T4" s="38">
        <f>R4*$F$26+S4*$G$26</f>
        <v>2.2527445687106308E-3</v>
      </c>
      <c r="V4" s="38">
        <f>E4*$H$23+J4*$H$24+O4*$H$25+T4*$H$26</f>
        <v>1.1302709044433434E-3</v>
      </c>
    </row>
    <row r="5" spans="1:22" ht="15.75" x14ac:dyDescent="0.25">
      <c r="B5" s="137">
        <v>30</v>
      </c>
      <c r="C5" s="184">
        <v>1.5E-3</v>
      </c>
      <c r="D5" s="184">
        <v>1.5E-3</v>
      </c>
      <c r="E5" s="188">
        <f t="shared" ref="E5:E11" si="0">D5</f>
        <v>1.5E-3</v>
      </c>
      <c r="G5" s="137">
        <v>30</v>
      </c>
      <c r="H5" s="184">
        <v>1.4E-3</v>
      </c>
      <c r="I5" s="184">
        <v>1.1000000000000001E-3</v>
      </c>
      <c r="J5" s="38">
        <f t="shared" ref="J5:J11" si="1">H5*$F$24+I5*$G$24</f>
        <v>1.2381933040403591E-3</v>
      </c>
      <c r="L5" s="137">
        <v>30</v>
      </c>
      <c r="M5" s="184">
        <v>3.8E-3</v>
      </c>
      <c r="N5" s="184">
        <v>4.4999999999999997E-3</v>
      </c>
      <c r="O5" s="38">
        <f t="shared" ref="O5:O11" si="2">M5*$F$25+N5*$G$25</f>
        <v>3.8886075949367089E-3</v>
      </c>
      <c r="Q5" s="181">
        <v>30</v>
      </c>
      <c r="R5" s="184">
        <v>3.8E-3</v>
      </c>
      <c r="S5" s="184">
        <v>4.4999999999999997E-3</v>
      </c>
      <c r="T5" s="38">
        <f t="shared" ref="T5:T11" si="3">R5*$F$26+S5*$G$26</f>
        <v>3.882247075459571E-3</v>
      </c>
      <c r="V5" s="38">
        <f t="shared" ref="V5:V11" si="4">E5*$H$23+J5*$H$24+O5*$H$25+T5*$H$26</f>
        <v>1.3955387238646967E-3</v>
      </c>
    </row>
    <row r="6" spans="1:22" ht="15.75" x14ac:dyDescent="0.25">
      <c r="B6" s="137">
        <v>35</v>
      </c>
      <c r="C6" s="184">
        <v>2.5999999999999999E-3</v>
      </c>
      <c r="D6" s="184">
        <v>2.5999999999999999E-3</v>
      </c>
      <c r="E6" s="188">
        <f t="shared" si="0"/>
        <v>2.5999999999999999E-3</v>
      </c>
      <c r="G6" s="137">
        <v>35</v>
      </c>
      <c r="H6" s="184">
        <v>2.3E-3</v>
      </c>
      <c r="I6" s="184">
        <v>1.6999999999999999E-3</v>
      </c>
      <c r="J6" s="38">
        <f t="shared" si="1"/>
        <v>1.9763866080807183E-3</v>
      </c>
      <c r="L6" s="137">
        <v>35</v>
      </c>
      <c r="M6" s="184">
        <v>6.4999999999999997E-3</v>
      </c>
      <c r="N6" s="184">
        <v>8.8000000000000005E-3</v>
      </c>
      <c r="O6" s="38">
        <f t="shared" si="2"/>
        <v>6.7911392405063291E-3</v>
      </c>
      <c r="Q6" s="181">
        <v>35</v>
      </c>
      <c r="R6" s="184">
        <v>6.4999999999999997E-3</v>
      </c>
      <c r="S6" s="184">
        <v>8.8000000000000005E-3</v>
      </c>
      <c r="T6" s="38">
        <f t="shared" si="3"/>
        <v>6.770240390795732E-3</v>
      </c>
      <c r="V6" s="38">
        <f t="shared" si="4"/>
        <v>2.3152530781832712E-3</v>
      </c>
    </row>
    <row r="7" spans="1:22" ht="15.75" x14ac:dyDescent="0.25">
      <c r="B7" s="137">
        <v>40</v>
      </c>
      <c r="C7" s="184">
        <v>4.1999999999999997E-3</v>
      </c>
      <c r="D7" s="184">
        <v>4.1999999999999997E-3</v>
      </c>
      <c r="E7" s="188">
        <f t="shared" si="0"/>
        <v>4.1999999999999997E-3</v>
      </c>
      <c r="G7" s="137">
        <v>40</v>
      </c>
      <c r="H7" s="184">
        <v>3.5999999999999999E-3</v>
      </c>
      <c r="I7" s="184">
        <v>2.7000000000000001E-3</v>
      </c>
      <c r="J7" s="38">
        <f t="shared" si="1"/>
        <v>3.1145799121210776E-3</v>
      </c>
      <c r="L7" s="137">
        <v>40</v>
      </c>
      <c r="M7" s="184">
        <v>8.3000000000000001E-3</v>
      </c>
      <c r="N7" s="184">
        <v>1.2200000000000001E-2</v>
      </c>
      <c r="O7" s="38">
        <f t="shared" si="2"/>
        <v>8.7936708860759487E-3</v>
      </c>
      <c r="Q7" s="181">
        <v>40</v>
      </c>
      <c r="R7" s="184">
        <v>8.3000000000000001E-3</v>
      </c>
      <c r="S7" s="184">
        <v>1.2200000000000001E-2</v>
      </c>
      <c r="T7" s="38">
        <f t="shared" si="3"/>
        <v>8.7582337061318932E-3</v>
      </c>
      <c r="V7" s="38">
        <f t="shared" si="4"/>
        <v>3.6398967809391234E-3</v>
      </c>
    </row>
    <row r="8" spans="1:22" ht="15.75" x14ac:dyDescent="0.25">
      <c r="B8" s="137">
        <v>45</v>
      </c>
      <c r="C8" s="184">
        <v>5.7999999999999996E-3</v>
      </c>
      <c r="D8" s="184">
        <v>5.7999999999999996E-3</v>
      </c>
      <c r="E8" s="188">
        <f t="shared" si="0"/>
        <v>5.7999999999999996E-3</v>
      </c>
      <c r="G8" s="137">
        <v>45</v>
      </c>
      <c r="H8" s="184">
        <v>5.0000000000000001E-3</v>
      </c>
      <c r="I8" s="184">
        <v>3.5999999999999999E-3</v>
      </c>
      <c r="J8" s="38">
        <f t="shared" si="1"/>
        <v>4.2449020855216766E-3</v>
      </c>
      <c r="L8" s="137">
        <v>45</v>
      </c>
      <c r="M8" s="184">
        <v>1.01E-2</v>
      </c>
      <c r="N8" s="184">
        <v>1.6E-2</v>
      </c>
      <c r="O8" s="38">
        <f t="shared" si="2"/>
        <v>1.0846835443037973E-2</v>
      </c>
      <c r="Q8" s="181">
        <v>45</v>
      </c>
      <c r="R8" s="184">
        <v>1.01E-2</v>
      </c>
      <c r="S8" s="184">
        <v>1.6E-2</v>
      </c>
      <c r="T8" s="38">
        <f t="shared" si="3"/>
        <v>1.0793225350302096E-2</v>
      </c>
      <c r="V8" s="38">
        <f t="shared" si="4"/>
        <v>4.9608126221471144E-3</v>
      </c>
    </row>
    <row r="9" spans="1:22" ht="15.75" x14ac:dyDescent="0.25">
      <c r="B9" s="137">
        <v>50</v>
      </c>
      <c r="C9" s="184">
        <v>7.4000000000000003E-3</v>
      </c>
      <c r="D9" s="184">
        <v>7.4000000000000003E-3</v>
      </c>
      <c r="E9" s="188">
        <f t="shared" si="0"/>
        <v>7.4000000000000003E-3</v>
      </c>
      <c r="G9" s="137">
        <v>50</v>
      </c>
      <c r="H9" s="184">
        <v>7.3000000000000001E-3</v>
      </c>
      <c r="I9" s="184">
        <v>5.3E-3</v>
      </c>
      <c r="J9" s="38">
        <f t="shared" si="1"/>
        <v>6.2212886936023944E-3</v>
      </c>
      <c r="L9" s="137">
        <v>50</v>
      </c>
      <c r="M9" s="184">
        <v>1.7000000000000001E-2</v>
      </c>
      <c r="N9" s="184">
        <v>2.01E-2</v>
      </c>
      <c r="O9" s="38">
        <f t="shared" si="2"/>
        <v>1.7392405063291143E-2</v>
      </c>
      <c r="Q9" s="181">
        <v>50</v>
      </c>
      <c r="R9" s="184">
        <v>1.7000000000000001E-2</v>
      </c>
      <c r="S9" s="184">
        <v>2.01E-2</v>
      </c>
      <c r="T9" s="38">
        <f t="shared" si="3"/>
        <v>1.7364237048463814E-2</v>
      </c>
      <c r="V9" s="38">
        <f t="shared" si="4"/>
        <v>6.9115127549702286E-3</v>
      </c>
    </row>
    <row r="10" spans="1:22" ht="15.75" x14ac:dyDescent="0.25">
      <c r="B10" s="137">
        <v>55</v>
      </c>
      <c r="C10" s="184">
        <v>1.0999999999999999E-2</v>
      </c>
      <c r="D10" s="184">
        <v>1.0999999999999999E-2</v>
      </c>
      <c r="E10" s="188">
        <f t="shared" si="0"/>
        <v>1.0999999999999999E-2</v>
      </c>
      <c r="G10" s="137">
        <v>55</v>
      </c>
      <c r="H10" s="184">
        <v>1.0800000000000001E-2</v>
      </c>
      <c r="I10" s="184">
        <v>7.9000000000000008E-3</v>
      </c>
      <c r="J10" s="38">
        <f t="shared" si="1"/>
        <v>9.2358686057234726E-3</v>
      </c>
      <c r="L10" s="137">
        <v>55</v>
      </c>
      <c r="M10" s="184">
        <v>2.3699999999999999E-2</v>
      </c>
      <c r="N10" s="184">
        <v>2.92E-2</v>
      </c>
      <c r="O10" s="38">
        <f t="shared" si="2"/>
        <v>2.439620253164557E-2</v>
      </c>
      <c r="Q10" s="181">
        <v>55</v>
      </c>
      <c r="R10" s="184">
        <v>2.3699999999999999E-2</v>
      </c>
      <c r="S10" s="184">
        <v>2.92E-2</v>
      </c>
      <c r="T10" s="38">
        <f t="shared" si="3"/>
        <v>2.4346227021468055E-2</v>
      </c>
      <c r="V10" s="38">
        <f t="shared" si="4"/>
        <v>1.0231479382022983E-2</v>
      </c>
    </row>
    <row r="11" spans="1:22" ht="15.75" x14ac:dyDescent="0.25">
      <c r="B11" s="165">
        <v>60</v>
      </c>
      <c r="C11" s="185">
        <v>1.78E-2</v>
      </c>
      <c r="D11" s="185">
        <v>1.78E-2</v>
      </c>
      <c r="E11" s="188">
        <f t="shared" si="0"/>
        <v>1.78E-2</v>
      </c>
      <c r="G11" s="165">
        <v>60</v>
      </c>
      <c r="H11" s="185">
        <v>1.24E-2</v>
      </c>
      <c r="I11" s="185">
        <v>1.09E-2</v>
      </c>
      <c r="J11" s="38">
        <f t="shared" si="1"/>
        <v>1.1590966520201796E-2</v>
      </c>
      <c r="L11" s="165">
        <v>60</v>
      </c>
      <c r="M11" s="185">
        <v>3.0099999999999998E-2</v>
      </c>
      <c r="N11" s="185">
        <v>3.44E-2</v>
      </c>
      <c r="O11" s="38">
        <f t="shared" si="2"/>
        <v>3.0644303797468353E-2</v>
      </c>
      <c r="Q11" s="186">
        <v>60</v>
      </c>
      <c r="R11" s="185">
        <v>3.0099999999999998E-2</v>
      </c>
      <c r="S11" s="185">
        <v>3.44E-2</v>
      </c>
      <c r="T11" s="38">
        <f t="shared" si="3"/>
        <v>3.0605232034965933E-2</v>
      </c>
      <c r="V11" s="38">
        <f t="shared" si="4"/>
        <v>1.4279017291320297E-2</v>
      </c>
    </row>
    <row r="12" spans="1:22" x14ac:dyDescent="0.25">
      <c r="T12" s="38"/>
    </row>
    <row r="16" spans="1:22" x14ac:dyDescent="0.25">
      <c r="J16" s="37"/>
      <c r="K16" s="35"/>
      <c r="L16" s="37"/>
      <c r="M16" s="36"/>
    </row>
    <row r="22" spans="2:8" x14ac:dyDescent="0.25">
      <c r="C22" s="170" t="s">
        <v>42</v>
      </c>
      <c r="D22" s="37" t="s">
        <v>453</v>
      </c>
      <c r="E22" s="37" t="s">
        <v>455</v>
      </c>
      <c r="F22" s="37" t="s">
        <v>456</v>
      </c>
      <c r="G22" s="37" t="s">
        <v>457</v>
      </c>
      <c r="H22" s="37" t="s">
        <v>458</v>
      </c>
    </row>
    <row r="23" spans="2:8" x14ac:dyDescent="0.25">
      <c r="B23" s="38" t="s">
        <v>443</v>
      </c>
      <c r="C23">
        <v>118372</v>
      </c>
      <c r="D23" s="78">
        <v>53544</v>
      </c>
      <c r="E23" s="78">
        <v>64828</v>
      </c>
      <c r="F23" s="37">
        <f>D23/$C23</f>
        <v>0.45233670124691649</v>
      </c>
      <c r="G23" s="37">
        <f>E23/$C23</f>
        <v>0.54766329875308351</v>
      </c>
      <c r="H23" s="37">
        <f>C23/SUM($C$23:$C$26)</f>
        <v>0.35978347096887925</v>
      </c>
    </row>
    <row r="24" spans="2:8" x14ac:dyDescent="0.25">
      <c r="B24" s="38" t="s">
        <v>444</v>
      </c>
      <c r="C24">
        <v>202779</v>
      </c>
      <c r="D24" s="78">
        <v>93409</v>
      </c>
      <c r="E24" s="78">
        <v>109370</v>
      </c>
      <c r="F24" s="37">
        <f t="shared" ref="F24:G26" si="5">D24/$C24</f>
        <v>0.46064434680119737</v>
      </c>
      <c r="G24" s="37">
        <f t="shared" si="5"/>
        <v>0.53935565319880263</v>
      </c>
      <c r="H24" s="37">
        <f t="shared" ref="H24:H26" si="6">C24/SUM($C$23:$C$26)</f>
        <v>0.61633268390834295</v>
      </c>
    </row>
    <row r="25" spans="2:8" x14ac:dyDescent="0.25">
      <c r="B25" s="38" t="s">
        <v>445</v>
      </c>
      <c r="C25">
        <v>79</v>
      </c>
      <c r="D25" s="110">
        <v>69</v>
      </c>
      <c r="E25" s="53">
        <v>10</v>
      </c>
      <c r="F25" s="37">
        <f t="shared" si="5"/>
        <v>0.87341772151898733</v>
      </c>
      <c r="G25" s="37">
        <f t="shared" si="5"/>
        <v>0.12658227848101267</v>
      </c>
      <c r="H25" s="37">
        <f t="shared" si="6"/>
        <v>2.4011501205134205E-4</v>
      </c>
    </row>
    <row r="26" spans="2:8" x14ac:dyDescent="0.25">
      <c r="B26" s="38" t="s">
        <v>446</v>
      </c>
      <c r="C26">
        <v>7779</v>
      </c>
      <c r="D26" s="78">
        <v>6865</v>
      </c>
      <c r="E26" s="125">
        <v>914</v>
      </c>
      <c r="F26" s="37">
        <f t="shared" si="5"/>
        <v>0.8825041779148991</v>
      </c>
      <c r="G26" s="37">
        <f t="shared" si="5"/>
        <v>0.11749582208510091</v>
      </c>
      <c r="H26" s="37">
        <f t="shared" si="6"/>
        <v>2.3643730110726454E-2</v>
      </c>
    </row>
    <row r="33" spans="9:10" x14ac:dyDescent="0.25">
      <c r="I33" s="14"/>
      <c r="J33" s="15"/>
    </row>
    <row r="34" spans="9:10" x14ac:dyDescent="0.25">
      <c r="I34" s="14"/>
      <c r="J34" s="15"/>
    </row>
  </sheetData>
  <hyperlinks>
    <hyperlink ref="A1" location="TOC!A1" display="TOC" xr:uid="{00000000-0004-0000-21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D14"/>
  <sheetViews>
    <sheetView topLeftCell="A16" workbookViewId="0">
      <selection activeCell="G56" sqref="G56"/>
    </sheetView>
  </sheetViews>
  <sheetFormatPr defaultRowHeight="15" x14ac:dyDescent="0.25"/>
  <sheetData>
    <row r="1" spans="1:4" x14ac:dyDescent="0.25">
      <c r="A1" s="1" t="s">
        <v>0</v>
      </c>
    </row>
    <row r="2" spans="1:4" x14ac:dyDescent="0.25">
      <c r="B2" t="s">
        <v>289</v>
      </c>
    </row>
    <row r="3" spans="1:4" x14ac:dyDescent="0.25">
      <c r="B3" t="s">
        <v>290</v>
      </c>
    </row>
    <row r="5" spans="1:4" x14ac:dyDescent="0.25">
      <c r="B5" t="s">
        <v>467</v>
      </c>
    </row>
    <row r="6" spans="1:4" x14ac:dyDescent="0.25">
      <c r="B6" t="s">
        <v>317</v>
      </c>
      <c r="C6" t="s">
        <v>468</v>
      </c>
      <c r="D6" t="s">
        <v>469</v>
      </c>
    </row>
    <row r="7" spans="1:4" ht="15.75" x14ac:dyDescent="0.25">
      <c r="B7" s="137">
        <v>25</v>
      </c>
      <c r="C7" s="184">
        <v>2.9999999999999997E-4</v>
      </c>
      <c r="D7" s="190">
        <v>1E-4</v>
      </c>
    </row>
    <row r="8" spans="1:4" ht="15.75" x14ac:dyDescent="0.25">
      <c r="B8" s="137">
        <v>30</v>
      </c>
      <c r="C8" s="184">
        <v>4.0000000000000002E-4</v>
      </c>
      <c r="D8" s="190">
        <v>2.0000000000000001E-4</v>
      </c>
    </row>
    <row r="9" spans="1:4" ht="15.75" x14ac:dyDescent="0.25">
      <c r="B9" s="137">
        <v>35</v>
      </c>
      <c r="C9" s="184">
        <v>6.9999999999999999E-4</v>
      </c>
      <c r="D9" s="190">
        <v>2.9999999999999997E-4</v>
      </c>
    </row>
    <row r="10" spans="1:4" ht="15.75" x14ac:dyDescent="0.25">
      <c r="B10" s="137">
        <v>40</v>
      </c>
      <c r="C10" s="184">
        <v>1E-3</v>
      </c>
      <c r="D10" s="190">
        <v>4.0000000000000002E-4</v>
      </c>
    </row>
    <row r="11" spans="1:4" ht="15.75" x14ac:dyDescent="0.25">
      <c r="B11" s="137">
        <v>45</v>
      </c>
      <c r="C11" s="184">
        <v>1.4E-3</v>
      </c>
      <c r="D11" s="190">
        <v>5.9999999999999995E-4</v>
      </c>
    </row>
    <row r="12" spans="1:4" ht="15.75" x14ac:dyDescent="0.25">
      <c r="B12" s="137">
        <v>50</v>
      </c>
      <c r="C12" s="184">
        <v>1.9E-3</v>
      </c>
      <c r="D12" s="190">
        <v>8.9999999999999998E-4</v>
      </c>
    </row>
    <row r="13" spans="1:4" ht="15.75" x14ac:dyDescent="0.25">
      <c r="B13" s="137">
        <v>55</v>
      </c>
      <c r="C13" s="184">
        <v>3.3E-3</v>
      </c>
      <c r="D13" s="190">
        <v>1.6999999999999999E-3</v>
      </c>
    </row>
    <row r="14" spans="1:4" ht="15.75" x14ac:dyDescent="0.25">
      <c r="B14" s="165">
        <v>60</v>
      </c>
      <c r="C14" s="185">
        <v>6.1000000000000004E-3</v>
      </c>
      <c r="D14" s="191">
        <v>3.3999999999999998E-3</v>
      </c>
    </row>
  </sheetData>
  <hyperlinks>
    <hyperlink ref="A1" location="TOC!A1" display="TOC" xr:uid="{00000000-0004-0000-2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6"/>
  <sheetViews>
    <sheetView workbookViewId="0">
      <selection activeCell="D28" sqref="D28"/>
    </sheetView>
  </sheetViews>
  <sheetFormatPr defaultRowHeight="15" x14ac:dyDescent="0.25"/>
  <cols>
    <col min="2" max="2" width="52" customWidth="1"/>
    <col min="3" max="3" width="49.5703125" customWidth="1"/>
    <col min="4" max="4" width="131.140625" customWidth="1"/>
  </cols>
  <sheetData>
    <row r="1" spans="1:4" x14ac:dyDescent="0.25">
      <c r="A1" s="1" t="s">
        <v>0</v>
      </c>
    </row>
    <row r="4" spans="1:4" x14ac:dyDescent="0.25">
      <c r="A4" s="7" t="s">
        <v>132</v>
      </c>
      <c r="C4" s="7"/>
    </row>
    <row r="5" spans="1:4" ht="30" x14ac:dyDescent="0.25">
      <c r="A5" s="31" t="s">
        <v>133</v>
      </c>
      <c r="B5" s="31" t="s">
        <v>134</v>
      </c>
      <c r="C5" s="31" t="s">
        <v>135</v>
      </c>
    </row>
    <row r="6" spans="1:4" x14ac:dyDescent="0.25">
      <c r="A6">
        <v>9</v>
      </c>
      <c r="B6" t="s">
        <v>136</v>
      </c>
      <c r="C6" t="s">
        <v>137</v>
      </c>
    </row>
    <row r="7" spans="1:4" x14ac:dyDescent="0.25">
      <c r="A7">
        <v>83</v>
      </c>
      <c r="B7" t="s">
        <v>138</v>
      </c>
      <c r="C7" t="s">
        <v>139</v>
      </c>
    </row>
    <row r="8" spans="1:4" x14ac:dyDescent="0.25">
      <c r="A8">
        <v>26</v>
      </c>
      <c r="B8" t="s">
        <v>140</v>
      </c>
      <c r="C8" t="s">
        <v>141</v>
      </c>
    </row>
    <row r="9" spans="1:4" x14ac:dyDescent="0.25">
      <c r="A9">
        <v>125</v>
      </c>
      <c r="B9" t="s">
        <v>142</v>
      </c>
      <c r="C9" t="s">
        <v>143</v>
      </c>
    </row>
    <row r="10" spans="1:4" x14ac:dyDescent="0.25">
      <c r="A10">
        <v>85</v>
      </c>
      <c r="B10" t="s">
        <v>144</v>
      </c>
      <c r="C10" t="s">
        <v>145</v>
      </c>
      <c r="D10" t="s">
        <v>335</v>
      </c>
    </row>
    <row r="11" spans="1:4" x14ac:dyDescent="0.25">
      <c r="A11">
        <v>115</v>
      </c>
      <c r="B11" t="s">
        <v>146</v>
      </c>
      <c r="C11" t="s">
        <v>147</v>
      </c>
    </row>
    <row r="12" spans="1:4" x14ac:dyDescent="0.25">
      <c r="A12">
        <v>80</v>
      </c>
      <c r="B12" t="s">
        <v>148</v>
      </c>
      <c r="C12" t="s">
        <v>149</v>
      </c>
    </row>
    <row r="13" spans="1:4" x14ac:dyDescent="0.25">
      <c r="A13">
        <v>91</v>
      </c>
      <c r="B13" t="s">
        <v>150</v>
      </c>
      <c r="C13" t="s">
        <v>151</v>
      </c>
    </row>
    <row r="14" spans="1:4" x14ac:dyDescent="0.25">
      <c r="A14">
        <v>76</v>
      </c>
      <c r="B14" t="s">
        <v>152</v>
      </c>
      <c r="C14" t="s">
        <v>153</v>
      </c>
    </row>
    <row r="15" spans="1:4" x14ac:dyDescent="0.25">
      <c r="A15">
        <v>43</v>
      </c>
      <c r="B15" t="s">
        <v>154</v>
      </c>
      <c r="C15" t="s">
        <v>155</v>
      </c>
    </row>
    <row r="16" spans="1:4" x14ac:dyDescent="0.25">
      <c r="A16">
        <v>32</v>
      </c>
      <c r="B16" t="s">
        <v>156</v>
      </c>
      <c r="C16" t="s">
        <v>157</v>
      </c>
    </row>
    <row r="17" spans="1:3" x14ac:dyDescent="0.25">
      <c r="A17">
        <v>6</v>
      </c>
      <c r="B17" t="s">
        <v>158</v>
      </c>
      <c r="C17" t="s">
        <v>159</v>
      </c>
    </row>
    <row r="18" spans="1:3" x14ac:dyDescent="0.25">
      <c r="A18">
        <v>119</v>
      </c>
      <c r="B18" t="s">
        <v>160</v>
      </c>
      <c r="C18" t="s">
        <v>161</v>
      </c>
    </row>
    <row r="19" spans="1:3" x14ac:dyDescent="0.25">
      <c r="A19">
        <v>38</v>
      </c>
      <c r="B19" t="s">
        <v>162</v>
      </c>
      <c r="C19" t="s">
        <v>163</v>
      </c>
    </row>
    <row r="20" spans="1:3" x14ac:dyDescent="0.25">
      <c r="A20">
        <v>69</v>
      </c>
      <c r="B20" t="s">
        <v>164</v>
      </c>
      <c r="C20" t="s">
        <v>165</v>
      </c>
    </row>
    <row r="22" spans="1:3" x14ac:dyDescent="0.25">
      <c r="A22" s="7" t="s">
        <v>166</v>
      </c>
      <c r="C22" s="7"/>
    </row>
    <row r="23" spans="1:3" ht="30" x14ac:dyDescent="0.25">
      <c r="A23" s="31" t="s">
        <v>133</v>
      </c>
      <c r="B23" s="31"/>
      <c r="C23" s="31" t="s">
        <v>135</v>
      </c>
    </row>
    <row r="24" spans="1:3" x14ac:dyDescent="0.25">
      <c r="A24">
        <v>10</v>
      </c>
      <c r="B24" t="s">
        <v>167</v>
      </c>
      <c r="C24" t="s">
        <v>168</v>
      </c>
    </row>
    <row r="25" spans="1:3" x14ac:dyDescent="0.25">
      <c r="A25">
        <v>108</v>
      </c>
      <c r="B25" t="s">
        <v>169</v>
      </c>
      <c r="C25" t="s">
        <v>170</v>
      </c>
    </row>
    <row r="26" spans="1:3" x14ac:dyDescent="0.25">
      <c r="A26">
        <v>78</v>
      </c>
      <c r="B26" t="s">
        <v>171</v>
      </c>
      <c r="C26" t="s">
        <v>172</v>
      </c>
    </row>
    <row r="27" spans="1:3" x14ac:dyDescent="0.25">
      <c r="A27">
        <v>88</v>
      </c>
      <c r="B27" t="s">
        <v>173</v>
      </c>
      <c r="C27" t="s">
        <v>174</v>
      </c>
    </row>
    <row r="28" spans="1:3" x14ac:dyDescent="0.25">
      <c r="A28">
        <v>28</v>
      </c>
      <c r="B28" t="s">
        <v>175</v>
      </c>
      <c r="C28" t="s">
        <v>176</v>
      </c>
    </row>
    <row r="29" spans="1:3" x14ac:dyDescent="0.25">
      <c r="A29">
        <v>111</v>
      </c>
      <c r="B29" t="s">
        <v>177</v>
      </c>
      <c r="C29" t="s">
        <v>178</v>
      </c>
    </row>
    <row r="30" spans="1:3" x14ac:dyDescent="0.25">
      <c r="A30">
        <v>92</v>
      </c>
      <c r="B30" t="s">
        <v>179</v>
      </c>
      <c r="C30" t="s">
        <v>180</v>
      </c>
    </row>
    <row r="31" spans="1:3" x14ac:dyDescent="0.25">
      <c r="A31">
        <v>34</v>
      </c>
      <c r="B31" t="s">
        <v>181</v>
      </c>
      <c r="C31" t="s">
        <v>182</v>
      </c>
    </row>
    <row r="32" spans="1:3" x14ac:dyDescent="0.25">
      <c r="A32">
        <v>77</v>
      </c>
      <c r="B32" t="s">
        <v>183</v>
      </c>
      <c r="C32" t="s">
        <v>184</v>
      </c>
    </row>
    <row r="33" spans="1:3" x14ac:dyDescent="0.25">
      <c r="A33">
        <v>53</v>
      </c>
      <c r="B33" t="s">
        <v>185</v>
      </c>
      <c r="C33" t="s">
        <v>186</v>
      </c>
    </row>
    <row r="34" spans="1:3" x14ac:dyDescent="0.25">
      <c r="A34">
        <v>64</v>
      </c>
      <c r="B34" t="s">
        <v>187</v>
      </c>
      <c r="C34" t="s">
        <v>188</v>
      </c>
    </row>
    <row r="35" spans="1:3" x14ac:dyDescent="0.25">
      <c r="A35">
        <v>49</v>
      </c>
      <c r="B35" t="s">
        <v>189</v>
      </c>
      <c r="C35" t="s">
        <v>190</v>
      </c>
    </row>
    <row r="36" spans="1:3" x14ac:dyDescent="0.25">
      <c r="A36">
        <v>51</v>
      </c>
      <c r="B36" t="s">
        <v>191</v>
      </c>
      <c r="C36" t="s">
        <v>192</v>
      </c>
    </row>
    <row r="37" spans="1:3" x14ac:dyDescent="0.25">
      <c r="A37">
        <v>2</v>
      </c>
      <c r="B37" t="s">
        <v>193</v>
      </c>
      <c r="C37" t="s">
        <v>194</v>
      </c>
    </row>
    <row r="38" spans="1:3" x14ac:dyDescent="0.25">
      <c r="A38">
        <v>73</v>
      </c>
      <c r="B38" t="s">
        <v>195</v>
      </c>
      <c r="C38" t="s">
        <v>196</v>
      </c>
    </row>
    <row r="40" spans="1:3" x14ac:dyDescent="0.25">
      <c r="A40" s="7" t="s">
        <v>197</v>
      </c>
      <c r="C40" s="7"/>
    </row>
    <row r="41" spans="1:3" x14ac:dyDescent="0.25">
      <c r="A41" s="31" t="s">
        <v>133</v>
      </c>
      <c r="B41" s="31"/>
      <c r="C41" s="31" t="s">
        <v>135</v>
      </c>
    </row>
    <row r="42" spans="1:3" x14ac:dyDescent="0.25">
      <c r="A42">
        <v>150</v>
      </c>
      <c r="B42" t="s">
        <v>198</v>
      </c>
      <c r="C42" t="s">
        <v>199</v>
      </c>
    </row>
    <row r="43" spans="1:3" x14ac:dyDescent="0.25">
      <c r="A43">
        <v>84</v>
      </c>
      <c r="B43" t="s">
        <v>200</v>
      </c>
      <c r="C43" t="s">
        <v>201</v>
      </c>
    </row>
    <row r="44" spans="1:3" x14ac:dyDescent="0.25">
      <c r="A44">
        <v>72</v>
      </c>
      <c r="B44" t="s">
        <v>202</v>
      </c>
      <c r="C44" t="s">
        <v>203</v>
      </c>
    </row>
    <row r="45" spans="1:3" x14ac:dyDescent="0.25">
      <c r="A45">
        <v>140</v>
      </c>
      <c r="B45" t="s">
        <v>204</v>
      </c>
      <c r="C45" t="s">
        <v>205</v>
      </c>
    </row>
    <row r="46" spans="1:3" x14ac:dyDescent="0.25">
      <c r="A46">
        <v>86</v>
      </c>
      <c r="B46" t="s">
        <v>206</v>
      </c>
      <c r="C46" t="s">
        <v>207</v>
      </c>
    </row>
    <row r="47" spans="1:3" x14ac:dyDescent="0.25">
      <c r="A47">
        <v>149</v>
      </c>
      <c r="B47" t="s">
        <v>208</v>
      </c>
      <c r="C47" t="s">
        <v>209</v>
      </c>
    </row>
    <row r="48" spans="1:3" x14ac:dyDescent="0.25">
      <c r="A48">
        <v>117</v>
      </c>
      <c r="B48" t="s">
        <v>210</v>
      </c>
      <c r="C48" t="s">
        <v>211</v>
      </c>
    </row>
    <row r="49" spans="1:3" x14ac:dyDescent="0.25">
      <c r="A49">
        <v>68</v>
      </c>
      <c r="B49" t="s">
        <v>212</v>
      </c>
      <c r="C49" t="s">
        <v>213</v>
      </c>
    </row>
    <row r="50" spans="1:3" x14ac:dyDescent="0.25">
      <c r="A50">
        <v>133</v>
      </c>
      <c r="B50" t="s">
        <v>214</v>
      </c>
      <c r="C50" t="s">
        <v>215</v>
      </c>
    </row>
    <row r="51" spans="1:3" x14ac:dyDescent="0.25">
      <c r="A51">
        <v>5</v>
      </c>
      <c r="B51" t="s">
        <v>216</v>
      </c>
      <c r="C51" t="s">
        <v>217</v>
      </c>
    </row>
    <row r="52" spans="1:3" x14ac:dyDescent="0.25">
      <c r="A52">
        <v>19</v>
      </c>
      <c r="B52" t="s">
        <v>218</v>
      </c>
      <c r="C52" t="s">
        <v>219</v>
      </c>
    </row>
    <row r="53" spans="1:3" x14ac:dyDescent="0.25">
      <c r="A53">
        <v>99</v>
      </c>
      <c r="B53" t="s">
        <v>220</v>
      </c>
      <c r="C53" t="s">
        <v>221</v>
      </c>
    </row>
    <row r="54" spans="1:3" x14ac:dyDescent="0.25">
      <c r="A54">
        <v>30</v>
      </c>
      <c r="B54" t="s">
        <v>222</v>
      </c>
      <c r="C54" t="s">
        <v>223</v>
      </c>
    </row>
    <row r="55" spans="1:3" x14ac:dyDescent="0.25">
      <c r="A55">
        <v>135</v>
      </c>
      <c r="B55" t="s">
        <v>224</v>
      </c>
      <c r="C55" t="s">
        <v>225</v>
      </c>
    </row>
    <row r="56" spans="1:3" x14ac:dyDescent="0.25">
      <c r="A56">
        <v>146</v>
      </c>
      <c r="B56" t="s">
        <v>226</v>
      </c>
      <c r="C56" t="s">
        <v>227</v>
      </c>
    </row>
  </sheetData>
  <hyperlinks>
    <hyperlink ref="A1" location="TOC!A1" display="TOC"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L62"/>
  <sheetViews>
    <sheetView zoomScale="120" zoomScaleNormal="120" workbookViewId="0">
      <pane xSplit="5" ySplit="7" topLeftCell="F26" activePane="bottomRight" state="frozen"/>
      <selection pane="topRight" activeCell="D1" sqref="D1"/>
      <selection pane="bottomLeft" activeCell="A4" sqref="A4"/>
      <selection pane="bottomRight" activeCell="F37" sqref="F37"/>
    </sheetView>
  </sheetViews>
  <sheetFormatPr defaultRowHeight="15" x14ac:dyDescent="0.25"/>
  <cols>
    <col min="2" max="2" width="10.140625" customWidth="1"/>
    <col min="3" max="3" width="35.85546875" customWidth="1"/>
    <col min="4" max="4" width="8.7109375" bestFit="1" customWidth="1"/>
    <col min="5" max="5" width="41.85546875" customWidth="1"/>
    <col min="6" max="6" width="20.42578125" customWidth="1"/>
    <col min="7" max="7" width="12.42578125" customWidth="1"/>
    <col min="8" max="9" width="13.5703125" customWidth="1"/>
    <col min="10" max="10" width="15.5703125" customWidth="1"/>
    <col min="11" max="11" width="69.5703125" customWidth="1"/>
    <col min="12" max="12" width="11.85546875" customWidth="1"/>
    <col min="13" max="13" width="38.85546875" customWidth="1"/>
    <col min="14" max="14" width="24" customWidth="1"/>
    <col min="15" max="15" width="34.7109375" bestFit="1" customWidth="1"/>
    <col min="16" max="16" width="8.140625" bestFit="1" customWidth="1"/>
  </cols>
  <sheetData>
    <row r="1" spans="1:12" x14ac:dyDescent="0.25">
      <c r="A1" s="1" t="s">
        <v>0</v>
      </c>
    </row>
    <row r="2" spans="1:12" x14ac:dyDescent="0.25">
      <c r="A2" s="11" t="s">
        <v>35</v>
      </c>
      <c r="B2" s="12" t="s">
        <v>36</v>
      </c>
    </row>
    <row r="3" spans="1:12" x14ac:dyDescent="0.25">
      <c r="A3" s="11" t="s">
        <v>37</v>
      </c>
      <c r="B3" s="12" t="s">
        <v>540</v>
      </c>
    </row>
    <row r="4" spans="1:12" x14ac:dyDescent="0.25">
      <c r="A4" s="1"/>
    </row>
    <row r="5" spans="1:12" s="27" customFormat="1" x14ac:dyDescent="0.25">
      <c r="A5" s="27" t="s">
        <v>283</v>
      </c>
    </row>
    <row r="6" spans="1:12" ht="60" x14ac:dyDescent="0.25">
      <c r="J6" s="23" t="s">
        <v>69</v>
      </c>
      <c r="K6" s="23"/>
      <c r="L6" s="23"/>
    </row>
    <row r="7" spans="1:12" s="7" customFormat="1" x14ac:dyDescent="0.25">
      <c r="A7" s="7" t="s">
        <v>273</v>
      </c>
      <c r="B7" s="7" t="s">
        <v>24</v>
      </c>
      <c r="C7" s="7" t="s">
        <v>19</v>
      </c>
      <c r="D7" s="7" t="s">
        <v>541</v>
      </c>
      <c r="E7" s="7" t="s">
        <v>20</v>
      </c>
      <c r="F7" s="7" t="s">
        <v>54</v>
      </c>
      <c r="G7" s="7" t="s">
        <v>72</v>
      </c>
      <c r="H7" s="7" t="s">
        <v>70</v>
      </c>
      <c r="I7" s="7" t="s">
        <v>67</v>
      </c>
      <c r="J7" s="7" t="s">
        <v>68</v>
      </c>
      <c r="K7" s="7" t="s">
        <v>71</v>
      </c>
    </row>
    <row r="8" spans="1:12" s="7" customFormat="1" x14ac:dyDescent="0.25">
      <c r="B8" s="286" t="s">
        <v>542</v>
      </c>
      <c r="C8" s="286" t="s">
        <v>543</v>
      </c>
      <c r="D8" s="25" t="s">
        <v>544</v>
      </c>
      <c r="E8" t="s">
        <v>145</v>
      </c>
      <c r="F8" s="287" t="s">
        <v>547</v>
      </c>
    </row>
    <row r="9" spans="1:12" s="7" customFormat="1" x14ac:dyDescent="0.25">
      <c r="B9" s="286" t="s">
        <v>542</v>
      </c>
      <c r="C9" s="286" t="s">
        <v>545</v>
      </c>
      <c r="D9" s="25" t="s">
        <v>544</v>
      </c>
      <c r="F9" s="288" t="s">
        <v>546</v>
      </c>
    </row>
    <row r="10" spans="1:12" s="7" customFormat="1" x14ac:dyDescent="0.25"/>
    <row r="11" spans="1:12" x14ac:dyDescent="0.25">
      <c r="A11" t="s">
        <v>340</v>
      </c>
      <c r="B11" s="25" t="s">
        <v>23</v>
      </c>
      <c r="C11" s="25" t="s">
        <v>15</v>
      </c>
      <c r="D11" s="25" t="s">
        <v>548</v>
      </c>
      <c r="E11" s="25" t="s">
        <v>21</v>
      </c>
      <c r="F11" s="292">
        <v>32406</v>
      </c>
      <c r="G11" s="289">
        <v>1000000</v>
      </c>
      <c r="H11" s="25" t="s">
        <v>336</v>
      </c>
      <c r="I11" s="25" t="s">
        <v>337</v>
      </c>
      <c r="J11" s="24" t="s">
        <v>338</v>
      </c>
      <c r="K11" s="25" t="s">
        <v>534</v>
      </c>
    </row>
    <row r="12" spans="1:12" x14ac:dyDescent="0.25">
      <c r="A12" t="s">
        <v>340</v>
      </c>
      <c r="B12" s="25" t="s">
        <v>23</v>
      </c>
      <c r="C12" s="25" t="s">
        <v>16</v>
      </c>
      <c r="D12" s="25" t="s">
        <v>548</v>
      </c>
      <c r="E12" s="25" t="s">
        <v>22</v>
      </c>
      <c r="F12" s="292">
        <v>56839</v>
      </c>
      <c r="G12" s="289">
        <v>1000000</v>
      </c>
      <c r="H12" s="25" t="s">
        <v>336</v>
      </c>
      <c r="I12" s="25" t="s">
        <v>337</v>
      </c>
      <c r="J12" s="24" t="s">
        <v>338</v>
      </c>
    </row>
    <row r="13" spans="1:12" x14ac:dyDescent="0.25">
      <c r="A13" t="s">
        <v>340</v>
      </c>
      <c r="B13" s="25" t="s">
        <v>23</v>
      </c>
      <c r="C13" t="s">
        <v>80</v>
      </c>
      <c r="D13" s="25" t="s">
        <v>548</v>
      </c>
      <c r="E13" t="s">
        <v>100</v>
      </c>
      <c r="F13" s="292">
        <v>91832</v>
      </c>
      <c r="G13" s="289">
        <v>1000000</v>
      </c>
      <c r="H13" s="25" t="s">
        <v>336</v>
      </c>
      <c r="I13" s="25" t="s">
        <v>337</v>
      </c>
      <c r="J13" s="24" t="s">
        <v>338</v>
      </c>
    </row>
    <row r="14" spans="1:12" x14ac:dyDescent="0.25">
      <c r="A14" t="s">
        <v>340</v>
      </c>
      <c r="B14" s="25" t="s">
        <v>23</v>
      </c>
      <c r="C14" s="25" t="s">
        <v>17</v>
      </c>
      <c r="D14" s="25" t="s">
        <v>548</v>
      </c>
      <c r="E14" s="25" t="s">
        <v>25</v>
      </c>
      <c r="F14" s="292">
        <v>42522</v>
      </c>
      <c r="G14" s="289">
        <v>1000000</v>
      </c>
      <c r="H14" s="25" t="s">
        <v>336</v>
      </c>
      <c r="I14" s="25" t="s">
        <v>337</v>
      </c>
      <c r="J14" s="24" t="s">
        <v>533</v>
      </c>
    </row>
    <row r="15" spans="1:12" x14ac:dyDescent="0.25">
      <c r="A15" t="s">
        <v>340</v>
      </c>
      <c r="B15" s="25" t="s">
        <v>23</v>
      </c>
      <c r="C15" s="25" t="s">
        <v>18</v>
      </c>
      <c r="D15" s="25" t="s">
        <v>548</v>
      </c>
      <c r="E15" s="25" t="s">
        <v>26</v>
      </c>
      <c r="F15" s="292">
        <v>56839</v>
      </c>
      <c r="G15" s="289">
        <v>1000000</v>
      </c>
      <c r="H15" s="25" t="s">
        <v>336</v>
      </c>
      <c r="I15" s="25" t="s">
        <v>337</v>
      </c>
      <c r="J15" s="24" t="s">
        <v>338</v>
      </c>
    </row>
    <row r="16" spans="1:12" x14ac:dyDescent="0.25">
      <c r="A16" t="s">
        <v>340</v>
      </c>
      <c r="B16" s="25" t="s">
        <v>23</v>
      </c>
      <c r="C16" t="s">
        <v>104</v>
      </c>
      <c r="D16" s="25" t="s">
        <v>548</v>
      </c>
      <c r="E16" t="s">
        <v>105</v>
      </c>
      <c r="F16" s="292">
        <f>F14-F11</f>
        <v>10116</v>
      </c>
      <c r="G16" s="289">
        <v>1000000</v>
      </c>
      <c r="H16" s="25"/>
      <c r="J16" s="24"/>
      <c r="K16" t="s">
        <v>535</v>
      </c>
    </row>
    <row r="17" spans="1:12" x14ac:dyDescent="0.25">
      <c r="A17" t="s">
        <v>340</v>
      </c>
      <c r="B17" s="25" t="s">
        <v>23</v>
      </c>
      <c r="C17" s="25" t="s">
        <v>73</v>
      </c>
      <c r="D17" s="25" t="s">
        <v>548</v>
      </c>
      <c r="E17" s="25" t="s">
        <v>76</v>
      </c>
      <c r="F17" s="292">
        <v>12951</v>
      </c>
      <c r="G17" s="289">
        <v>1000000</v>
      </c>
      <c r="H17" s="25" t="s">
        <v>336</v>
      </c>
      <c r="I17" s="25" t="s">
        <v>337</v>
      </c>
      <c r="J17" s="24" t="s">
        <v>338</v>
      </c>
    </row>
    <row r="18" spans="1:12" x14ac:dyDescent="0.25">
      <c r="B18" s="25" t="s">
        <v>23</v>
      </c>
      <c r="C18" s="25" t="s">
        <v>293</v>
      </c>
      <c r="D18" s="25" t="s">
        <v>548</v>
      </c>
      <c r="E18" s="25" t="s">
        <v>294</v>
      </c>
      <c r="F18" s="291"/>
      <c r="G18" s="25"/>
      <c r="H18" s="25"/>
      <c r="I18" s="25"/>
      <c r="J18" s="24"/>
      <c r="K18" s="25"/>
      <c r="L18" s="26"/>
    </row>
    <row r="19" spans="1:12" x14ac:dyDescent="0.25">
      <c r="B19" s="25"/>
      <c r="C19" s="25"/>
      <c r="D19" s="25"/>
      <c r="E19" s="25"/>
      <c r="F19" s="291"/>
      <c r="J19" s="24"/>
    </row>
    <row r="20" spans="1:12" x14ac:dyDescent="0.25">
      <c r="A20" t="s">
        <v>340</v>
      </c>
      <c r="B20" s="25" t="s">
        <v>106</v>
      </c>
      <c r="C20" s="25" t="s">
        <v>27</v>
      </c>
      <c r="D20" s="25" t="s">
        <v>548</v>
      </c>
      <c r="E20" s="25" t="s">
        <v>28</v>
      </c>
      <c r="F20" s="293">
        <v>7.4999999999999997E-3</v>
      </c>
      <c r="H20" s="25" t="s">
        <v>336</v>
      </c>
      <c r="I20" s="25" t="s">
        <v>337</v>
      </c>
      <c r="J20" s="24" t="s">
        <v>339</v>
      </c>
      <c r="K20" t="s">
        <v>342</v>
      </c>
    </row>
    <row r="21" spans="1:12" x14ac:dyDescent="0.25">
      <c r="A21" t="s">
        <v>340</v>
      </c>
      <c r="B21" s="25" t="s">
        <v>106</v>
      </c>
      <c r="C21" s="25" t="s">
        <v>55</v>
      </c>
      <c r="D21" s="25" t="s">
        <v>548</v>
      </c>
      <c r="E21" s="25" t="s">
        <v>74</v>
      </c>
      <c r="F21" s="294">
        <v>0.03</v>
      </c>
      <c r="H21" s="25" t="s">
        <v>336</v>
      </c>
      <c r="I21" s="25" t="s">
        <v>337</v>
      </c>
      <c r="J21" s="24" t="s">
        <v>339</v>
      </c>
      <c r="K21" t="s">
        <v>341</v>
      </c>
    </row>
    <row r="22" spans="1:12" x14ac:dyDescent="0.25">
      <c r="A22" t="s">
        <v>340</v>
      </c>
      <c r="B22" s="25" t="s">
        <v>106</v>
      </c>
      <c r="C22" s="25" t="s">
        <v>107</v>
      </c>
      <c r="D22" s="25" t="s">
        <v>548</v>
      </c>
      <c r="E22" s="25" t="s">
        <v>75</v>
      </c>
      <c r="F22" s="293">
        <v>3.7499999999999999E-2</v>
      </c>
      <c r="H22" s="25" t="s">
        <v>336</v>
      </c>
      <c r="I22" s="25" t="s">
        <v>337</v>
      </c>
      <c r="J22" s="24" t="s">
        <v>339</v>
      </c>
    </row>
    <row r="23" spans="1:12" x14ac:dyDescent="0.25">
      <c r="B23" s="25"/>
      <c r="C23" s="25"/>
      <c r="D23" s="25"/>
      <c r="E23" s="25"/>
      <c r="F23" s="291"/>
    </row>
    <row r="24" spans="1:12" x14ac:dyDescent="0.25">
      <c r="B24" s="25" t="s">
        <v>77</v>
      </c>
      <c r="C24" s="25" t="s">
        <v>53</v>
      </c>
      <c r="D24" s="25" t="s">
        <v>544</v>
      </c>
      <c r="E24" t="s">
        <v>101</v>
      </c>
      <c r="F24" s="24" t="s">
        <v>536</v>
      </c>
      <c r="H24" s="25"/>
      <c r="I24" s="25" t="s">
        <v>537</v>
      </c>
      <c r="J24" s="24" t="s">
        <v>538</v>
      </c>
    </row>
    <row r="26" spans="1:12" s="48" customFormat="1" x14ac:dyDescent="0.25">
      <c r="A26" s="48" t="s">
        <v>340</v>
      </c>
      <c r="B26" s="47" t="s">
        <v>295</v>
      </c>
      <c r="C26" s="47" t="s">
        <v>296</v>
      </c>
      <c r="D26" s="25" t="s">
        <v>544</v>
      </c>
      <c r="E26" s="48" t="s">
        <v>306</v>
      </c>
      <c r="F26" s="49" t="s">
        <v>550</v>
      </c>
      <c r="K26" s="48" t="s">
        <v>307</v>
      </c>
    </row>
    <row r="27" spans="1:12" s="48" customFormat="1" x14ac:dyDescent="0.25">
      <c r="A27" s="48" t="s">
        <v>340</v>
      </c>
      <c r="B27" s="47" t="s">
        <v>295</v>
      </c>
      <c r="C27" s="47" t="s">
        <v>297</v>
      </c>
      <c r="D27" s="25" t="s">
        <v>544</v>
      </c>
      <c r="E27" s="48" t="s">
        <v>306</v>
      </c>
      <c r="F27" s="49" t="s">
        <v>298</v>
      </c>
      <c r="K27" s="48" t="s">
        <v>307</v>
      </c>
    </row>
    <row r="28" spans="1:12" s="48" customFormat="1" x14ac:dyDescent="0.25">
      <c r="A28" s="48" t="s">
        <v>340</v>
      </c>
      <c r="B28" s="47" t="s">
        <v>295</v>
      </c>
      <c r="C28" s="47" t="s">
        <v>299</v>
      </c>
      <c r="D28" s="25" t="s">
        <v>544</v>
      </c>
      <c r="E28" s="48" t="s">
        <v>306</v>
      </c>
      <c r="F28" s="49" t="s">
        <v>550</v>
      </c>
      <c r="K28" s="48" t="s">
        <v>307</v>
      </c>
    </row>
    <row r="29" spans="1:12" s="48" customFormat="1" x14ac:dyDescent="0.25">
      <c r="A29" s="48" t="s">
        <v>340</v>
      </c>
      <c r="B29" s="47" t="s">
        <v>295</v>
      </c>
      <c r="C29" s="47" t="s">
        <v>560</v>
      </c>
      <c r="D29" s="25" t="s">
        <v>544</v>
      </c>
      <c r="E29" s="48" t="s">
        <v>306</v>
      </c>
      <c r="F29" s="49" t="s">
        <v>550</v>
      </c>
      <c r="K29" s="48" t="s">
        <v>307</v>
      </c>
    </row>
    <row r="30" spans="1:12" s="48" customFormat="1" x14ac:dyDescent="0.25">
      <c r="D30" s="43"/>
    </row>
    <row r="31" spans="1:12" s="48" customFormat="1" x14ac:dyDescent="0.25">
      <c r="A31" s="48" t="s">
        <v>340</v>
      </c>
      <c r="B31" s="47" t="s">
        <v>295</v>
      </c>
      <c r="C31" s="47" t="s">
        <v>300</v>
      </c>
      <c r="D31" s="290" t="s">
        <v>548</v>
      </c>
      <c r="E31" s="48" t="s">
        <v>304</v>
      </c>
      <c r="F31" s="48">
        <v>-1</v>
      </c>
      <c r="K31" s="48" t="s">
        <v>305</v>
      </c>
    </row>
    <row r="32" spans="1:12" s="48" customFormat="1" x14ac:dyDescent="0.25">
      <c r="A32" s="48" t="s">
        <v>340</v>
      </c>
      <c r="B32" s="47" t="s">
        <v>295</v>
      </c>
      <c r="C32" s="47" t="s">
        <v>301</v>
      </c>
      <c r="D32" s="290" t="s">
        <v>548</v>
      </c>
      <c r="E32" s="48" t="s">
        <v>304</v>
      </c>
      <c r="F32" s="48">
        <v>4</v>
      </c>
      <c r="K32" s="48" t="s">
        <v>305</v>
      </c>
    </row>
    <row r="33" spans="1:11" s="48" customFormat="1" x14ac:dyDescent="0.25">
      <c r="A33" s="48" t="s">
        <v>340</v>
      </c>
      <c r="B33" s="47" t="s">
        <v>295</v>
      </c>
      <c r="C33" s="47" t="s">
        <v>302</v>
      </c>
      <c r="D33" s="290" t="s">
        <v>548</v>
      </c>
      <c r="E33" s="48" t="s">
        <v>304</v>
      </c>
      <c r="F33" s="48">
        <v>-1</v>
      </c>
      <c r="K33" s="48" t="s">
        <v>305</v>
      </c>
    </row>
    <row r="34" spans="1:11" s="48" customFormat="1" x14ac:dyDescent="0.25">
      <c r="A34" s="48" t="s">
        <v>340</v>
      </c>
      <c r="B34" s="47" t="s">
        <v>295</v>
      </c>
      <c r="C34" s="47" t="s">
        <v>303</v>
      </c>
      <c r="D34" s="290" t="s">
        <v>548</v>
      </c>
      <c r="E34" s="48" t="s">
        <v>304</v>
      </c>
      <c r="F34" s="48">
        <v>-1</v>
      </c>
      <c r="K34" s="48" t="s">
        <v>305</v>
      </c>
    </row>
    <row r="35" spans="1:11" s="48" customFormat="1" x14ac:dyDescent="0.25">
      <c r="D35" s="43"/>
    </row>
    <row r="36" spans="1:11" s="48" customFormat="1" x14ac:dyDescent="0.25">
      <c r="A36" s="48" t="s">
        <v>340</v>
      </c>
      <c r="B36" s="47" t="s">
        <v>295</v>
      </c>
      <c r="C36" s="47" t="s">
        <v>308</v>
      </c>
      <c r="D36" s="290" t="s">
        <v>549</v>
      </c>
      <c r="F36" s="48">
        <v>0</v>
      </c>
      <c r="K36" s="48" t="s">
        <v>510</v>
      </c>
    </row>
    <row r="38" spans="1:11" s="27" customFormat="1" x14ac:dyDescent="0.25">
      <c r="A38" s="27" t="s">
        <v>81</v>
      </c>
    </row>
    <row r="39" spans="1:11" s="7" customFormat="1" x14ac:dyDescent="0.25">
      <c r="A39" s="7" t="s">
        <v>273</v>
      </c>
      <c r="B39" s="7" t="s">
        <v>284</v>
      </c>
      <c r="C39" s="7" t="s">
        <v>20</v>
      </c>
    </row>
    <row r="40" spans="1:11" x14ac:dyDescent="0.25">
      <c r="A40" t="s">
        <v>340</v>
      </c>
      <c r="B40">
        <v>1</v>
      </c>
      <c r="C40" t="s">
        <v>247</v>
      </c>
    </row>
    <row r="41" spans="1:11" x14ac:dyDescent="0.25">
      <c r="A41" t="s">
        <v>340</v>
      </c>
      <c r="B41">
        <v>1</v>
      </c>
      <c r="C41" t="s">
        <v>82</v>
      </c>
    </row>
    <row r="42" spans="1:11" x14ac:dyDescent="0.25">
      <c r="E42" t="s">
        <v>83</v>
      </c>
    </row>
    <row r="43" spans="1:11" x14ac:dyDescent="0.25">
      <c r="E43" t="s">
        <v>84</v>
      </c>
    </row>
    <row r="44" spans="1:11" x14ac:dyDescent="0.25">
      <c r="E44" t="s">
        <v>85</v>
      </c>
    </row>
    <row r="46" spans="1:11" x14ac:dyDescent="0.25">
      <c r="A46" t="s">
        <v>340</v>
      </c>
      <c r="B46">
        <v>2</v>
      </c>
      <c r="C46" t="s">
        <v>86</v>
      </c>
      <c r="J46" t="s">
        <v>435</v>
      </c>
      <c r="K46" t="s">
        <v>434</v>
      </c>
    </row>
    <row r="47" spans="1:11" x14ac:dyDescent="0.25">
      <c r="A47" t="s">
        <v>340</v>
      </c>
      <c r="B47">
        <v>2</v>
      </c>
      <c r="C47" t="s">
        <v>87</v>
      </c>
    </row>
    <row r="49" spans="1:11" x14ac:dyDescent="0.25">
      <c r="A49" t="s">
        <v>340</v>
      </c>
      <c r="B49">
        <v>3</v>
      </c>
      <c r="C49" t="s">
        <v>88</v>
      </c>
      <c r="J49" t="s">
        <v>449</v>
      </c>
      <c r="K49" t="s">
        <v>448</v>
      </c>
    </row>
    <row r="50" spans="1:11" x14ac:dyDescent="0.25">
      <c r="E50" t="s">
        <v>89</v>
      </c>
    </row>
    <row r="51" spans="1:11" x14ac:dyDescent="0.25">
      <c r="E51" t="s">
        <v>90</v>
      </c>
    </row>
    <row r="52" spans="1:11" x14ac:dyDescent="0.25">
      <c r="E52" t="s">
        <v>91</v>
      </c>
    </row>
    <row r="53" spans="1:11" x14ac:dyDescent="0.25">
      <c r="E53" t="s">
        <v>84</v>
      </c>
    </row>
    <row r="54" spans="1:11" x14ac:dyDescent="0.25">
      <c r="E54" t="s">
        <v>85</v>
      </c>
    </row>
    <row r="56" spans="1:11" x14ac:dyDescent="0.25">
      <c r="A56" t="s">
        <v>340</v>
      </c>
      <c r="B56">
        <v>4</v>
      </c>
      <c r="C56" t="s">
        <v>92</v>
      </c>
    </row>
    <row r="57" spans="1:11" x14ac:dyDescent="0.25">
      <c r="A57" t="s">
        <v>340</v>
      </c>
      <c r="B57">
        <v>4</v>
      </c>
      <c r="C57" t="s">
        <v>93</v>
      </c>
      <c r="K57" t="s">
        <v>504</v>
      </c>
    </row>
    <row r="58" spans="1:11" x14ac:dyDescent="0.25">
      <c r="E58" t="s">
        <v>94</v>
      </c>
    </row>
    <row r="59" spans="1:11" x14ac:dyDescent="0.25">
      <c r="E59" t="s">
        <v>84</v>
      </c>
    </row>
    <row r="61" spans="1:11" x14ac:dyDescent="0.25">
      <c r="A61" t="s">
        <v>340</v>
      </c>
      <c r="B61">
        <v>5</v>
      </c>
      <c r="C61" t="s">
        <v>95</v>
      </c>
    </row>
    <row r="62" spans="1:11" ht="120" x14ac:dyDescent="0.25">
      <c r="A62" t="s">
        <v>340</v>
      </c>
      <c r="B62">
        <v>6</v>
      </c>
      <c r="C62" s="23" t="s">
        <v>96</v>
      </c>
      <c r="D62" s="23"/>
      <c r="J62" t="s">
        <v>470</v>
      </c>
    </row>
  </sheetData>
  <hyperlinks>
    <hyperlink ref="A1" location="TOC!A1" display="TOC"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opLeftCell="A16" zoomScale="115" zoomScaleNormal="115" workbookViewId="0">
      <selection activeCell="O34" sqref="O34"/>
    </sheetView>
  </sheetViews>
  <sheetFormatPr defaultRowHeight="15" x14ac:dyDescent="0.25"/>
  <sheetData>
    <row r="1" spans="1:1" x14ac:dyDescent="0.25">
      <c r="A1" s="1" t="s">
        <v>0</v>
      </c>
    </row>
  </sheetData>
  <hyperlinks>
    <hyperlink ref="A1" location="TOC!A1" display="TOC" xr:uid="{00000000-0004-0000-05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56A2C-B98D-4FCE-94A0-546DCCCE884E}">
  <dimension ref="B3:Z20"/>
  <sheetViews>
    <sheetView topLeftCell="K1" workbookViewId="0">
      <selection activeCell="Z10" sqref="Z10"/>
    </sheetView>
  </sheetViews>
  <sheetFormatPr defaultRowHeight="15" x14ac:dyDescent="0.25"/>
  <cols>
    <col min="2" max="2" width="21.140625" customWidth="1"/>
    <col min="3" max="5" width="15.140625" customWidth="1"/>
    <col min="7" max="9" width="18" customWidth="1"/>
    <col min="11" max="13" width="11.42578125" customWidth="1"/>
    <col min="15" max="17" width="15.7109375" customWidth="1"/>
    <col min="19" max="19" width="21.28515625" customWidth="1"/>
    <col min="20" max="21" width="16.5703125" customWidth="1"/>
    <col min="22" max="22" width="11.140625" customWidth="1"/>
    <col min="23" max="23" width="20.85546875" customWidth="1"/>
    <col min="24" max="24" width="15.28515625" bestFit="1" customWidth="1"/>
    <col min="25" max="25" width="14.85546875" customWidth="1"/>
    <col min="26" max="26" width="15.28515625" bestFit="1" customWidth="1"/>
  </cols>
  <sheetData>
    <row r="3" spans="2:26" x14ac:dyDescent="0.25">
      <c r="B3" t="s">
        <v>443</v>
      </c>
      <c r="C3" t="s">
        <v>519</v>
      </c>
      <c r="G3" t="s">
        <v>444</v>
      </c>
      <c r="K3" t="s">
        <v>463</v>
      </c>
      <c r="O3" t="s">
        <v>401</v>
      </c>
      <c r="S3" t="s">
        <v>397</v>
      </c>
    </row>
    <row r="4" spans="2:26" ht="15" customHeight="1" x14ac:dyDescent="0.25">
      <c r="B4" s="236" t="s">
        <v>511</v>
      </c>
      <c r="C4" s="279"/>
      <c r="D4" s="295" t="s">
        <v>513</v>
      </c>
      <c r="E4" s="296"/>
      <c r="G4" s="279"/>
      <c r="H4" s="295" t="s">
        <v>513</v>
      </c>
      <c r="I4" s="296"/>
      <c r="K4" s="279"/>
      <c r="L4" s="295" t="s">
        <v>513</v>
      </c>
      <c r="M4" s="296"/>
      <c r="O4" s="279"/>
      <c r="P4" s="295" t="s">
        <v>513</v>
      </c>
      <c r="Q4" s="296"/>
      <c r="S4" s="279"/>
      <c r="T4" s="295" t="s">
        <v>513</v>
      </c>
      <c r="U4" s="296"/>
      <c r="V4" s="283"/>
      <c r="X4" s="279"/>
      <c r="Y4" s="295" t="s">
        <v>513</v>
      </c>
      <c r="Z4" s="296"/>
    </row>
    <row r="5" spans="2:26" ht="85.5" customHeight="1" x14ac:dyDescent="0.25">
      <c r="B5" s="238"/>
      <c r="C5" s="279" t="s">
        <v>512</v>
      </c>
      <c r="D5" s="263" t="s">
        <v>514</v>
      </c>
      <c r="E5" s="263" t="s">
        <v>515</v>
      </c>
      <c r="G5" s="279" t="s">
        <v>512</v>
      </c>
      <c r="H5" s="263" t="s">
        <v>514</v>
      </c>
      <c r="I5" s="263" t="s">
        <v>515</v>
      </c>
      <c r="K5" s="279" t="s">
        <v>512</v>
      </c>
      <c r="L5" s="263" t="s">
        <v>514</v>
      </c>
      <c r="M5" s="263" t="s">
        <v>515</v>
      </c>
      <c r="O5" s="279" t="s">
        <v>512</v>
      </c>
      <c r="P5" s="263" t="s">
        <v>514</v>
      </c>
      <c r="Q5" s="263" t="s">
        <v>515</v>
      </c>
      <c r="S5" s="279" t="s">
        <v>512</v>
      </c>
      <c r="T5" s="263" t="s">
        <v>514</v>
      </c>
      <c r="U5" s="263" t="s">
        <v>515</v>
      </c>
      <c r="V5" s="284"/>
      <c r="X5" s="279" t="s">
        <v>512</v>
      </c>
      <c r="Y5" s="263" t="s">
        <v>514</v>
      </c>
      <c r="Z5" s="263" t="s">
        <v>515</v>
      </c>
    </row>
    <row r="6" spans="2:26" ht="34.5" customHeight="1" x14ac:dyDescent="0.25">
      <c r="B6" s="234" t="s">
        <v>520</v>
      </c>
      <c r="C6" s="264">
        <v>22316766932</v>
      </c>
      <c r="D6" s="265" t="s">
        <v>516</v>
      </c>
      <c r="E6" s="264">
        <v>22316766932</v>
      </c>
      <c r="G6" s="269">
        <v>30560582941</v>
      </c>
      <c r="H6" s="270" t="s">
        <v>526</v>
      </c>
      <c r="I6" s="269">
        <v>30560582941</v>
      </c>
      <c r="K6" s="264">
        <v>25271366</v>
      </c>
      <c r="L6" s="265" t="s">
        <v>516</v>
      </c>
      <c r="M6" s="264">
        <v>25271366</v>
      </c>
      <c r="O6" s="269">
        <v>2214681949</v>
      </c>
      <c r="P6" s="270" t="s">
        <v>528</v>
      </c>
      <c r="Q6" s="269">
        <v>2214681949</v>
      </c>
      <c r="S6" s="282">
        <f>SUM(C6,G6,K6,O6)</f>
        <v>55117303188</v>
      </c>
      <c r="T6" s="282">
        <f t="shared" ref="T6:U11" si="0">SUM(D6,H6,L6,P6)</f>
        <v>0</v>
      </c>
      <c r="U6" s="282">
        <f t="shared" si="0"/>
        <v>55117303188</v>
      </c>
      <c r="V6" s="282"/>
    </row>
    <row r="7" spans="2:26" ht="34.5" customHeight="1" x14ac:dyDescent="0.25">
      <c r="B7" s="234" t="s">
        <v>521</v>
      </c>
      <c r="C7" s="266">
        <v>627407895</v>
      </c>
      <c r="D7" s="265" t="s">
        <v>517</v>
      </c>
      <c r="E7" s="266">
        <v>627407895</v>
      </c>
      <c r="G7" s="271">
        <v>1025069484</v>
      </c>
      <c r="H7" s="270" t="s">
        <v>527</v>
      </c>
      <c r="I7" s="271">
        <v>1025069484</v>
      </c>
      <c r="K7" s="266">
        <v>19150824</v>
      </c>
      <c r="L7" s="265" t="s">
        <v>517</v>
      </c>
      <c r="M7" s="266">
        <v>19150824</v>
      </c>
      <c r="O7" s="271">
        <v>49716266</v>
      </c>
      <c r="P7" s="270" t="s">
        <v>527</v>
      </c>
      <c r="Q7" s="271">
        <v>49716266</v>
      </c>
      <c r="S7" s="282">
        <f t="shared" ref="S7:S11" si="1">SUM(C7,G7,K7,O7)</f>
        <v>1721344469</v>
      </c>
      <c r="T7" s="282">
        <f t="shared" si="0"/>
        <v>0</v>
      </c>
      <c r="U7" s="282">
        <f t="shared" si="0"/>
        <v>1721344469</v>
      </c>
      <c r="V7" s="282"/>
      <c r="W7" t="s">
        <v>531</v>
      </c>
      <c r="X7" s="282">
        <f>SUM(S6:S7)</f>
        <v>56838647657</v>
      </c>
      <c r="Z7" s="282">
        <f>SUM(U6:U7)</f>
        <v>56838647657</v>
      </c>
    </row>
    <row r="8" spans="2:26" ht="34.5" customHeight="1" x14ac:dyDescent="0.25">
      <c r="B8" s="234" t="s">
        <v>522</v>
      </c>
      <c r="C8" s="266">
        <v>13869492810</v>
      </c>
      <c r="D8" s="266">
        <v>2727132895</v>
      </c>
      <c r="E8" s="266">
        <v>11142359915</v>
      </c>
      <c r="G8" s="271">
        <v>21320352943</v>
      </c>
      <c r="H8" s="271">
        <v>4191225959</v>
      </c>
      <c r="I8" s="271">
        <v>17129126984</v>
      </c>
      <c r="K8" s="266">
        <v>8172705</v>
      </c>
      <c r="L8" s="266">
        <v>2291666</v>
      </c>
      <c r="M8" s="266">
        <v>5881039</v>
      </c>
      <c r="O8" s="271">
        <v>1880412795</v>
      </c>
      <c r="P8" s="271">
        <v>487971740</v>
      </c>
      <c r="Q8" s="271">
        <v>1392441055</v>
      </c>
      <c r="S8" s="282">
        <f t="shared" si="1"/>
        <v>37078431253</v>
      </c>
      <c r="T8" s="282">
        <f t="shared" si="0"/>
        <v>7408622260</v>
      </c>
      <c r="U8" s="282">
        <f t="shared" si="0"/>
        <v>29669808993</v>
      </c>
      <c r="V8" s="282"/>
    </row>
    <row r="9" spans="2:26" ht="34.5" customHeight="1" x14ac:dyDescent="0.25">
      <c r="B9" s="234" t="s">
        <v>523</v>
      </c>
      <c r="C9" s="266">
        <v>1724517336</v>
      </c>
      <c r="D9" s="266">
        <v>794716731</v>
      </c>
      <c r="E9" s="266">
        <v>929800605</v>
      </c>
      <c r="G9" s="271">
        <v>2026484746</v>
      </c>
      <c r="H9" s="271">
        <v>963413457</v>
      </c>
      <c r="I9" s="271">
        <v>1063071289</v>
      </c>
      <c r="K9" s="266">
        <v>2160763</v>
      </c>
      <c r="L9" s="266">
        <v>1098990</v>
      </c>
      <c r="M9" s="266">
        <v>1061773</v>
      </c>
      <c r="O9" s="271">
        <v>346347945</v>
      </c>
      <c r="P9" s="271">
        <v>172097357</v>
      </c>
      <c r="Q9" s="271">
        <v>174250588</v>
      </c>
      <c r="S9" s="282">
        <f t="shared" si="1"/>
        <v>4099510790</v>
      </c>
      <c r="T9" s="282">
        <f t="shared" si="0"/>
        <v>1931326535</v>
      </c>
      <c r="U9" s="282">
        <f t="shared" si="0"/>
        <v>2168184255</v>
      </c>
      <c r="V9" s="282"/>
    </row>
    <row r="10" spans="2:26" ht="34.5" customHeight="1" x14ac:dyDescent="0.25">
      <c r="B10" s="234" t="s">
        <v>524</v>
      </c>
      <c r="C10" s="266">
        <v>456455952</v>
      </c>
      <c r="D10" s="266">
        <v>155273302</v>
      </c>
      <c r="E10" s="266">
        <v>301182650</v>
      </c>
      <c r="G10" s="271">
        <v>829637165</v>
      </c>
      <c r="H10" s="271">
        <v>275523739</v>
      </c>
      <c r="I10" s="271">
        <v>554113426</v>
      </c>
      <c r="K10" s="266">
        <v>385601</v>
      </c>
      <c r="L10" s="266">
        <v>171007</v>
      </c>
      <c r="M10" s="266">
        <v>214594</v>
      </c>
      <c r="O10" s="271">
        <v>57779476</v>
      </c>
      <c r="P10" s="271">
        <v>23354637</v>
      </c>
      <c r="Q10" s="271">
        <v>34424839</v>
      </c>
      <c r="S10" s="282">
        <f t="shared" si="1"/>
        <v>1344258194</v>
      </c>
      <c r="T10" s="282">
        <f t="shared" si="0"/>
        <v>454322685</v>
      </c>
      <c r="U10" s="282">
        <f t="shared" si="0"/>
        <v>889935509</v>
      </c>
      <c r="V10" s="282"/>
      <c r="W10" t="s">
        <v>532</v>
      </c>
      <c r="X10" s="282">
        <f>SUM(S8:S10)</f>
        <v>42522200237</v>
      </c>
      <c r="Y10" s="282">
        <f t="shared" ref="Y10:Z10" si="2">SUM(T8:T10)</f>
        <v>9794271480</v>
      </c>
      <c r="Z10" s="282">
        <f t="shared" si="2"/>
        <v>32727928757</v>
      </c>
    </row>
    <row r="11" spans="2:26" ht="34.5" customHeight="1" x14ac:dyDescent="0.25">
      <c r="B11" s="234" t="s">
        <v>525</v>
      </c>
      <c r="C11" s="267">
        <v>2371703805</v>
      </c>
      <c r="D11" s="267">
        <v>1482654192</v>
      </c>
      <c r="E11" s="267">
        <v>889049613</v>
      </c>
      <c r="G11" s="272">
        <v>3580911389</v>
      </c>
      <c r="H11" s="272">
        <v>2231578776</v>
      </c>
      <c r="I11" s="272">
        <v>1349332613</v>
      </c>
      <c r="K11" s="267">
        <v>2311085</v>
      </c>
      <c r="L11" s="267">
        <v>1455571</v>
      </c>
      <c r="M11" s="267">
        <v>855514</v>
      </c>
      <c r="O11" s="272">
        <v>130497102</v>
      </c>
      <c r="P11" s="272">
        <v>104039122</v>
      </c>
      <c r="Q11" s="272">
        <v>26457980</v>
      </c>
      <c r="S11" s="282">
        <f t="shared" si="1"/>
        <v>6085423381</v>
      </c>
      <c r="T11" s="282">
        <f t="shared" si="0"/>
        <v>3819727661</v>
      </c>
      <c r="U11" s="282">
        <f t="shared" si="0"/>
        <v>2265695720</v>
      </c>
      <c r="V11" s="282"/>
    </row>
    <row r="12" spans="2:26" ht="15" customHeight="1" x14ac:dyDescent="0.25">
      <c r="B12" s="277" t="s">
        <v>518</v>
      </c>
      <c r="C12" s="273">
        <v>41366344730</v>
      </c>
      <c r="D12" s="273">
        <v>5159777120</v>
      </c>
      <c r="E12" s="280">
        <v>36206567610</v>
      </c>
      <c r="G12">
        <v>59343038668</v>
      </c>
      <c r="H12">
        <v>7661741931</v>
      </c>
      <c r="I12" s="276">
        <v>51681296737</v>
      </c>
      <c r="K12">
        <v>57452344</v>
      </c>
      <c r="L12">
        <v>5017234</v>
      </c>
      <c r="M12" s="276">
        <v>52435110</v>
      </c>
      <c r="O12">
        <v>4679435533</v>
      </c>
      <c r="P12">
        <v>787462856</v>
      </c>
      <c r="Q12" s="276">
        <v>3891972677</v>
      </c>
      <c r="S12" s="282">
        <f t="shared" ref="S12" si="3">SUM(C12,G12,K12,O12)</f>
        <v>105446271275</v>
      </c>
      <c r="T12" s="282">
        <f t="shared" ref="T12" si="4">SUM(D12,H12,L12,P12)</f>
        <v>13613999141</v>
      </c>
      <c r="U12" s="282">
        <f t="shared" ref="U12:U14" si="5">SUM(E12,I12,M12,Q12)</f>
        <v>91832272134</v>
      </c>
      <c r="V12" s="282"/>
    </row>
    <row r="13" spans="2:26" ht="15" customHeight="1" x14ac:dyDescent="0.25">
      <c r="B13" s="234" t="s">
        <v>529</v>
      </c>
      <c r="C13" s="274"/>
      <c r="D13" s="274"/>
      <c r="E13" s="281">
        <v>28995284803</v>
      </c>
      <c r="I13" s="276">
        <v>45537800850</v>
      </c>
      <c r="M13" s="276">
        <v>27651140</v>
      </c>
      <c r="Q13" s="276">
        <v>3500214774</v>
      </c>
      <c r="U13" s="282">
        <f t="shared" si="5"/>
        <v>78060951567</v>
      </c>
      <c r="V13" s="282"/>
    </row>
    <row r="14" spans="2:26" ht="15" customHeight="1" x14ac:dyDescent="0.25">
      <c r="B14" s="278" t="s">
        <v>530</v>
      </c>
      <c r="C14" s="275"/>
      <c r="D14" s="275"/>
      <c r="E14" s="268">
        <v>7211282807</v>
      </c>
      <c r="I14">
        <v>6143495887</v>
      </c>
      <c r="M14">
        <v>24783970</v>
      </c>
      <c r="Q14">
        <v>391757903</v>
      </c>
      <c r="U14" s="282">
        <f t="shared" si="5"/>
        <v>13771320567</v>
      </c>
      <c r="V14" s="282"/>
    </row>
    <row r="15" spans="2:26" x14ac:dyDescent="0.25">
      <c r="B15" s="101"/>
    </row>
    <row r="16" spans="2:26" x14ac:dyDescent="0.25">
      <c r="B16" s="101"/>
    </row>
    <row r="17" spans="2:2" x14ac:dyDescent="0.25">
      <c r="B17" s="101"/>
    </row>
    <row r="18" spans="2:2" x14ac:dyDescent="0.25">
      <c r="B18" s="101"/>
    </row>
    <row r="19" spans="2:2" x14ac:dyDescent="0.25">
      <c r="B19" s="101"/>
    </row>
    <row r="20" spans="2:2" x14ac:dyDescent="0.25">
      <c r="B20" s="101"/>
    </row>
  </sheetData>
  <mergeCells count="6">
    <mergeCell ref="D4:E4"/>
    <mergeCell ref="P4:Q4"/>
    <mergeCell ref="T4:U4"/>
    <mergeCell ref="Y4:Z4"/>
    <mergeCell ref="H4:I4"/>
    <mergeCell ref="L4:M4"/>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election activeCell="G14" sqref="G14"/>
    </sheetView>
  </sheetViews>
  <sheetFormatPr defaultRowHeight="15" x14ac:dyDescent="0.25"/>
  <sheetData>
    <row r="1" spans="1:1" x14ac:dyDescent="0.25">
      <c r="A1" s="1" t="s">
        <v>0</v>
      </c>
    </row>
  </sheetData>
  <hyperlinks>
    <hyperlink ref="A1" location="TOC!A1" display="TOC" xr:uid="{00000000-0004-0000-06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5" x14ac:dyDescent="0.25"/>
  <sheetData>
    <row r="1" spans="1:1" x14ac:dyDescent="0.25">
      <c r="A1" s="1" t="s">
        <v>0</v>
      </c>
    </row>
  </sheetData>
  <hyperlinks>
    <hyperlink ref="A1" location="TOC!A1" display="TOC" xr:uid="{00000000-0004-0000-07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TOC</vt:lpstr>
      <vt:lpstr>Issues</vt:lpstr>
      <vt:lpstr>StepsAndLinks</vt:lpstr>
      <vt:lpstr>PlanNames</vt:lpstr>
      <vt:lpstr>singleValues</vt:lpstr>
      <vt:lpstr>singleValuesScreenshots</vt:lpstr>
      <vt:lpstr>PV</vt:lpstr>
      <vt:lpstr>erc_rule</vt:lpstr>
      <vt:lpstr>SummaryAssumptions</vt:lpstr>
      <vt:lpstr>ActivesSched</vt:lpstr>
      <vt:lpstr>SalarySched_byAgeGrp</vt:lpstr>
      <vt:lpstr>Actives_raw_Total</vt:lpstr>
      <vt:lpstr>Actives_raw_Total_clean</vt:lpstr>
      <vt:lpstr>Actives_raw_State</vt:lpstr>
      <vt:lpstr>Actives_raw_Local</vt:lpstr>
      <vt:lpstr>Actives_raw_Safety</vt:lpstr>
      <vt:lpstr>Actives_raw_Law</vt:lpstr>
      <vt:lpstr>RetireesSched</vt:lpstr>
      <vt:lpstr>Retirees_raw</vt:lpstr>
      <vt:lpstr>SalaryGrowthSched_SingleCol</vt:lpstr>
      <vt:lpstr>SalaryGrowthSched_Matrix</vt:lpstr>
      <vt:lpstr>SalaryGrowth_raw</vt:lpstr>
      <vt:lpstr>TermRatesSched_SingleCol</vt:lpstr>
      <vt:lpstr>TermRatesSched_LowYOS</vt:lpstr>
      <vt:lpstr>TermRatesSched_Matrix</vt:lpstr>
      <vt:lpstr>TermRates_raw</vt:lpstr>
      <vt:lpstr>RetirementRatesSched_SingleCol</vt:lpstr>
      <vt:lpstr>RetirementRatesSched_LowYOS</vt:lpstr>
      <vt:lpstr>RetirementRates_raw_combine</vt:lpstr>
      <vt:lpstr>RetirementRatesSched_Matrix</vt:lpstr>
      <vt:lpstr>RetirementRates_raw_unreduced</vt:lpstr>
      <vt:lpstr>RetirementRates_raw_reduced</vt:lpstr>
      <vt:lpstr>DisbRatesSched_SingleCol</vt:lpstr>
      <vt:lpstr>DisbRatesSched_LowYOS</vt:lpstr>
      <vt:lpstr>DisbRatesSched_Matrix</vt:lpstr>
      <vt:lpstr>DisbRates_raw</vt:lpstr>
      <vt:lpstr>MortalityInfo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Yimeng Yin</cp:lastModifiedBy>
  <dcterms:created xsi:type="dcterms:W3CDTF">2017-08-09T13:33:07Z</dcterms:created>
  <dcterms:modified xsi:type="dcterms:W3CDTF">2017-10-03T02:44:32Z</dcterms:modified>
</cp:coreProperties>
</file>