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1E286683-CA9D-4FEC-904F-41B86C423A7D}" xr6:coauthVersionLast="40" xr6:coauthVersionMax="40" xr10:uidLastSave="{00000000-0000-0000-0000-000000000000}"/>
  <bookViews>
    <workbookView xWindow="-120" yWindow="-120" windowWidth="29040" windowHeight="17640" tabRatio="853" activeTab="3" xr2:uid="{00000000-000D-0000-FFFF-FFFF00000000}"/>
  </bookViews>
  <sheets>
    <sheet name="TOC" sheetId="44" r:id="rId1"/>
    <sheet name="Init_amort" sheetId="18" r:id="rId2"/>
    <sheet name="Init_unrecReturn" sheetId="27" r:id="rId3"/>
    <sheet name="Init_amort_raw" sheetId="45" r:id="rId4"/>
    <sheet name="Init_unrecReturn_raw" sheetId="4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6" l="1"/>
  <c r="F23" i="46"/>
  <c r="G23" i="46"/>
  <c r="G10" i="46"/>
  <c r="C21" i="46"/>
  <c r="D20" i="46"/>
  <c r="C20" i="46"/>
  <c r="E19" i="46"/>
  <c r="D19" i="46"/>
  <c r="F18" i="46"/>
  <c r="E18" i="46"/>
  <c r="D18" i="46"/>
  <c r="C18" i="46"/>
  <c r="C19" i="46"/>
  <c r="C17" i="46"/>
  <c r="G17" i="46"/>
  <c r="F17" i="46"/>
  <c r="D17" i="46"/>
  <c r="E17" i="46"/>
  <c r="E23" i="46" s="1"/>
  <c r="B18" i="46"/>
  <c r="B19" i="46"/>
  <c r="B20" i="46"/>
  <c r="B21" i="46"/>
  <c r="B17" i="46"/>
  <c r="J13" i="46"/>
  <c r="E7" i="46"/>
  <c r="G7" i="46" s="1"/>
  <c r="E8" i="46"/>
  <c r="G8" i="46" s="1"/>
  <c r="E9" i="46"/>
  <c r="G9" i="46" s="1"/>
  <c r="E10" i="46"/>
  <c r="E11" i="46"/>
  <c r="E6" i="46"/>
  <c r="G6" i="46" s="1"/>
  <c r="R54" i="45"/>
  <c r="C23" i="46" l="1"/>
  <c r="G13" i="46"/>
  <c r="K10" i="27"/>
  <c r="K9" i="27"/>
  <c r="K8" i="27"/>
  <c r="K7" i="27"/>
</calcChain>
</file>

<file path=xl/sharedStrings.xml><?xml version="1.0" encoding="utf-8"?>
<sst xmlns="http://schemas.openxmlformats.org/spreadsheetml/2006/main" count="127" uniqueCount="79">
  <si>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</si>
  <si>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</si>
  <si>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</si>
  <si>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</si>
  <si>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</si>
  <si>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</si>
  <si>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</si>
  <si>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</si>
  <si>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</si>
  <si>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</si>
  <si>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</si>
  <si>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</si>
  <si>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</si>
  <si>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</si>
  <si>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</si>
  <si>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</si>
  <si>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startcell</t>
  </si>
  <si>
    <t>endcell</t>
  </si>
  <si>
    <t>tier</t>
  </si>
  <si>
    <t>source</t>
  </si>
  <si>
    <t>Tier</t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</si>
  <si>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</si>
  <si>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</si>
  <si>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</si>
  <si>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</si>
  <si>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</si>
  <si>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</si>
  <si>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</si>
  <si>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</si>
  <si>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</si>
  <si>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</si>
  <si>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</si>
  <si>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</si>
  <si>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</si>
  <si>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C6</t>
  </si>
  <si>
    <t>sumTier</t>
  </si>
  <si>
    <t>cd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</si>
  <si>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</si>
  <si>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</si>
  <si>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</si>
  <si>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</si>
  <si>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</si>
  <si>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</si>
  <si>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</si>
  <si>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</si>
  <si>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</si>
  <si>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</si>
  <si>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</si>
  <si>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cp</t>
  </si>
  <si>
    <t>D11</t>
  </si>
  <si>
    <t>amort.type</t>
  </si>
  <si>
    <t>closed</t>
  </si>
  <si>
    <t>L11</t>
  </si>
  <si>
    <t>15%* UIR for prior year</t>
  </si>
  <si>
    <t>15%* UIR for 2nd prior year</t>
  </si>
  <si>
    <t>15%* UIR for 3nd prior year</t>
  </si>
  <si>
    <t>15%* UIR for 4nd prior year</t>
  </si>
  <si>
    <t>20%* UIR for 6nd prior year</t>
  </si>
  <si>
    <t>20%* UIR for 5nd prior year</t>
  </si>
  <si>
    <t>2016(lag) AV</t>
  </si>
  <si>
    <t>Total UIR</t>
  </si>
  <si>
    <t>Increment</t>
  </si>
  <si>
    <t>% of tot. UIR</t>
  </si>
  <si>
    <t>remaining years</t>
  </si>
  <si>
    <t>remaining balance</t>
  </si>
  <si>
    <t>MVA:</t>
  </si>
  <si>
    <t>AVA</t>
  </si>
  <si>
    <t>diff</t>
  </si>
  <si>
    <t>total ramaining value</t>
  </si>
  <si>
    <t>Year sum</t>
  </si>
  <si>
    <t>Source: AV2018 Report (AV2016lag), np8</t>
  </si>
  <si>
    <t>Returns to be realized in future years</t>
  </si>
  <si>
    <t>Total unrealized return is approx. equal to the difference between AVA and MVA</t>
  </si>
  <si>
    <t>FY established</t>
  </si>
  <si>
    <t>Initial UAL</t>
  </si>
  <si>
    <t>Gain/Loss</t>
  </si>
  <si>
    <t>skipY1</t>
  </si>
  <si>
    <t>Assumption Change</t>
  </si>
  <si>
    <t>Date 
Established (end of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</si>
</sst>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m\ d\,\ yyyy"/>
    <numFmt numFmtId="169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1"/>
    <xf numFmtId="0" fontId="0" fillId="0" borderId="0" xfId="0" quotePrefix="1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1" fillId="2" borderId="0" xfId="0" applyFont="1" applyFill="1"/>
    <xf numFmtId="0" fontId="3" fillId="0" borderId="3" xfId="0" applyFont="1" applyBorder="1" applyAlignment="1">
      <alignment horizontal="left" wrapText="1" indent="15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167" fontId="5" fillId="0" borderId="0" xfId="0" applyNumberFormat="1" applyFont="1" applyAlignment="1">
      <alignment horizontal="left" vertical="center" wrapText="1" indent="15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2"/>
    </xf>
    <xf numFmtId="37" fontId="5" fillId="0" borderId="0" xfId="0" applyNumberFormat="1" applyFont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2"/>
    </xf>
    <xf numFmtId="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/>
    </xf>
    <xf numFmtId="1" fontId="8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horizontal="left" wrapText="1" indent="1"/>
    </xf>
    <xf numFmtId="0" fontId="8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right" vertical="center" wrapText="1"/>
    </xf>
    <xf numFmtId="1" fontId="8" fillId="2" borderId="0" xfId="0" applyNumberFormat="1" applyFont="1" applyFill="1" applyAlignment="1">
      <alignment horizontal="center" vertical="top" wrapText="1"/>
    </xf>
    <xf numFmtId="1" fontId="9" fillId="2" borderId="0" xfId="0" applyNumberFormat="1" applyFont="1" applyFill="1" applyAlignment="1">
      <alignment horizontal="center" vertical="center" wrapText="1"/>
    </xf>
    <xf numFmtId="1" fontId="9" fillId="2" borderId="0" xfId="0" applyNumberFormat="1" applyFont="1" applyFill="1" applyAlignment="1">
      <alignment horizontal="right" vertical="top" wrapText="1"/>
    </xf>
    <xf numFmtId="169" fontId="9" fillId="2" borderId="0" xfId="0" applyNumberFormat="1" applyFont="1" applyFill="1" applyAlignment="1">
      <alignment horizontal="right" vertical="center" wrapText="1"/>
    </xf>
    <xf numFmtId="1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1" fontId="0" fillId="0" borderId="3" xfId="0" applyNumberFormat="1" applyBorder="1"/>
    <xf numFmtId="0" fontId="0" fillId="0" borderId="8" xfId="0" applyBorder="1"/>
    <xf numFmtId="0" fontId="0" fillId="0" borderId="1" xfId="0" applyBorder="1"/>
    <xf numFmtId="1" fontId="1" fillId="0" borderId="9" xfId="0" applyNumberFormat="1" applyFont="1" applyBorder="1"/>
    <xf numFmtId="1" fontId="0" fillId="0" borderId="1" xfId="0" applyNumberFormat="1" applyBorder="1"/>
    <xf numFmtId="1" fontId="0" fillId="0" borderId="9" xfId="0" applyNumberFormat="1" applyBorder="1"/>
    <xf numFmtId="0" fontId="1" fillId="0" borderId="9" xfId="0" applyFont="1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top" wrapText="1"/>
    </xf>
    <xf numFmtId="167" fontId="1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57150</xdr:rowOff>
    </xdr:from>
    <xdr:to>
      <xdr:col>5</xdr:col>
      <xdr:colOff>4762500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7105650" y="1200150"/>
          <a:ext cx="4572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"DeferredReturn" is the value to be added to AVA</a:t>
          </a:r>
          <a:r>
            <a:rPr lang="en-US" sz="1100" baseline="0"/>
            <a:t> in each year. See sheet "Init_unrecReturn_raw" for the calculation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160247</xdr:rowOff>
    </xdr:from>
    <xdr:to>
      <xdr:col>18</xdr:col>
      <xdr:colOff>961448</xdr:colOff>
      <xdr:row>35</xdr:row>
      <xdr:rowOff>16509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1C6E9-CE4F-44FF-A9D9-0F2D9B4F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8465" y="350747"/>
          <a:ext cx="9065542" cy="6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14261</xdr:colOff>
      <xdr:row>79</xdr:row>
      <xdr:rowOff>4075</xdr:rowOff>
    </xdr:from>
    <xdr:to>
      <xdr:col>22</xdr:col>
      <xdr:colOff>163472</xdr:colOff>
      <xdr:row>120</xdr:row>
      <xdr:rowOff>184051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1B64D-9F3E-496F-A7C3-A0610FF4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85" y="15815575"/>
          <a:ext cx="12027446" cy="7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1101387</xdr:colOff>
      <xdr:row>37</xdr:row>
      <xdr:rowOff>155863</xdr:rowOff>
    </xdr:from>
    <xdr:to>
      <xdr:col>17</xdr:col>
      <xdr:colOff>938188</xdr:colOff>
      <xdr:row>78</xdr:row>
      <xdr:rowOff>175665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35EC24-524F-4290-B633-9C6F0542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5622" y="7585363"/>
          <a:ext cx="8340385" cy="7830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1545851</xdr:colOff>
      <xdr:row>0</xdr:row>
      <xdr:rowOff>0</xdr:rowOff>
    </xdr:from>
    <xdr:to>
      <xdr:col>21</xdr:col>
      <xdr:colOff>478288</xdr:colOff>
      <xdr:row>47</xdr:row>
      <xdr:rowOff>84524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8509-8E4C-43AF-BAB3-548E5ACA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5701" y="0"/>
          <a:ext cx="6104762" cy="9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6" t="s">
        <v>3</v>
      </c>
      <c r="B2" s="5" t="s">
        <v>32</v>
      </c>
    </row>
    <row r="3" spans="1:2" x14ac:dyDescent="0.25">
      <c r="A3" s="6" t="s">
        <v>4</v>
      </c>
      <c r="B3" s="5" t="s">
        <v>37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8</v>
      </c>
      <c r="B5" s="5" t="s">
        <v>7</v>
      </c>
    </row>
    <row r="6" spans="1:2" x14ac:dyDescent="0.25">
      <c r="A6" s="6" t="s">
        <v>9</v>
      </c>
      <c r="B6" s="5" t="s">
        <v>10</v>
      </c>
    </row>
    <row r="7" spans="1:2" x14ac:dyDescent="0.25">
      <c r="A7" s="6" t="s">
        <v>11</v>
      </c>
      <c r="B7" s="5" t="s">
        <v>33</v>
      </c>
    </row>
    <row r="8" spans="1:2" x14ac:dyDescent="0.25">
      <c r="A8" s="6" t="s">
        <v>13</v>
      </c>
      <c r="B8" s="5" t="s">
        <v>12</v>
      </c>
    </row>
    <row r="9" spans="1:2" x14ac:dyDescent="0.25">
      <c r="A9" s="6" t="s">
        <v>14</v>
      </c>
      <c r="B9" s="5" t="s">
        <v>38</v>
      </c>
    </row>
    <row r="10" spans="1:2" x14ac:dyDescent="0.25">
      <c r="A10" s="6" t="s">
        <v>15</v>
      </c>
      <c r="B10" s="5" t="s">
        <v>39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2"/>
  <sheetViews>
    <sheetView zoomScale="85" zoomScaleNormal="85" workbookViewId="0">
      <selection activeCell="C6" sqref="C6:L8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3" bestFit="1" customWidth="1"/>
    <col min="4" max="4" width="32.28515625" style="8" customWidth="1"/>
    <col min="5" max="5" width="32.28515625" style="9" customWidth="1"/>
    <col min="6" max="6" width="32.28515625" style="11" customWidth="1"/>
    <col min="7" max="7" width="32.28515625" style="9" customWidth="1"/>
    <col min="8" max="8" width="32.28515625" style="12" customWidth="1"/>
    <col min="9" max="9" width="15.7109375" customWidth="1"/>
    <col min="10" max="10" width="10.85546875" customWidth="1"/>
    <col min="11" max="11" width="12.85546875" customWidth="1"/>
    <col min="12" max="15" width="27.28515625" customWidth="1"/>
    <col min="16" max="19" width="14.5703125" customWidth="1"/>
  </cols>
  <sheetData>
    <row r="1" spans="1:15" x14ac:dyDescent="0.25">
      <c r="A1" s="5" t="s">
        <v>0</v>
      </c>
    </row>
    <row r="2" spans="1:15" x14ac:dyDescent="0.25">
      <c r="A2" t="s">
        <v>16</v>
      </c>
      <c r="B2" t="s">
        <v>47</v>
      </c>
    </row>
    <row r="3" spans="1:15" x14ac:dyDescent="0.25">
      <c r="A3" t="s">
        <v>17</v>
      </c>
      <c r="B3" t="s">
        <v>52</v>
      </c>
      <c r="F3" s="10"/>
    </row>
    <row r="4" spans="1:15" x14ac:dyDescent="0.25">
      <c r="A4" t="s">
        <v>19</v>
      </c>
      <c r="B4" t="s">
        <v>21</v>
      </c>
    </row>
    <row r="5" spans="1:15" x14ac:dyDescent="0.25">
      <c r="B5" s="4"/>
    </row>
    <row r="6" spans="1:15" ht="30.75" customHeight="1" x14ac:dyDescent="0.25">
      <c r="C6" s="2" t="s">
        <v>20</v>
      </c>
      <c r="D6" s="29" t="s">
        <v>40</v>
      </c>
      <c r="E6" s="30" t="s">
        <v>41</v>
      </c>
      <c r="F6" s="31" t="s">
        <v>42</v>
      </c>
      <c r="G6" s="32" t="s">
        <v>43</v>
      </c>
      <c r="H6" s="33" t="s">
        <v>44</v>
      </c>
      <c r="I6" s="32" t="s">
        <v>45</v>
      </c>
      <c r="J6" s="34" t="s">
        <v>46</v>
      </c>
    </row>
    <row r="7" spans="1:15" ht="30.75" customHeight="1" x14ac:dyDescent="0.25">
      <c r="C7" s="14" t="s">
        <v>18</v>
      </c>
      <c r="D7" s="35" t="s">
        <v>22</v>
      </c>
      <c r="E7" s="36" t="s">
        <v>23</v>
      </c>
      <c r="F7" s="37" t="s">
        <v>24</v>
      </c>
      <c r="G7" s="38" t="s">
        <v>25</v>
      </c>
      <c r="H7" s="39" t="s">
        <v>26</v>
      </c>
      <c r="I7" s="38" t="s">
        <v>27</v>
      </c>
      <c r="J7" s="40" t="s">
        <v>28</v>
      </c>
      <c r="K7" s="38" t="s">
        <v>29</v>
      </c>
      <c r="L7" s="38" t="s">
        <v>50</v>
      </c>
    </row>
    <row r="8" spans="1:15" x14ac:dyDescent="0.25">
      <c r="C8" s="7" t="s">
        <v>35</v>
      </c>
      <c r="D8" s="7"/>
      <c r="E8" s="41">
        <v>2012</v>
      </c>
      <c r="F8" s="43">
        <v>0.75</v>
      </c>
      <c r="G8" s="26">
        <v>21</v>
      </c>
      <c r="H8" s="43">
        <v>0.7</v>
      </c>
      <c r="I8" s="26">
        <v>18</v>
      </c>
      <c r="J8" s="42">
        <v>0</v>
      </c>
      <c r="K8" s="27" t="s">
        <v>48</v>
      </c>
      <c r="L8" t="s">
        <v>51</v>
      </c>
    </row>
    <row r="9" spans="1:15" x14ac:dyDescent="0.25">
      <c r="E9" s="41">
        <v>2013</v>
      </c>
      <c r="F9" s="43">
        <v>0.125</v>
      </c>
      <c r="G9" s="26">
        <v>14</v>
      </c>
      <c r="H9" s="43">
        <v>0.1</v>
      </c>
      <c r="I9" s="26">
        <v>12</v>
      </c>
      <c r="J9" s="42">
        <v>0</v>
      </c>
      <c r="K9" s="27" t="s">
        <v>36</v>
      </c>
      <c r="L9" t="s">
        <v>51</v>
      </c>
    </row>
    <row r="10" spans="1:15" x14ac:dyDescent="0.25">
      <c r="E10" s="41">
        <v>2014</v>
      </c>
      <c r="F10" s="43">
        <v>0.125</v>
      </c>
      <c r="G10" s="26">
        <v>14</v>
      </c>
      <c r="H10" s="43">
        <v>0.1</v>
      </c>
      <c r="I10" s="26">
        <v>13</v>
      </c>
      <c r="J10" s="42">
        <v>0</v>
      </c>
      <c r="K10" s="27" t="s">
        <v>36</v>
      </c>
      <c r="L10" t="s">
        <v>51</v>
      </c>
    </row>
    <row r="11" spans="1:15" x14ac:dyDescent="0.25">
      <c r="E11" s="41">
        <v>2015</v>
      </c>
      <c r="F11" s="43">
        <v>0.125</v>
      </c>
      <c r="G11" s="26">
        <v>14</v>
      </c>
      <c r="H11" s="43">
        <v>0.1</v>
      </c>
      <c r="I11" s="26">
        <v>14</v>
      </c>
      <c r="J11" s="42">
        <v>0</v>
      </c>
      <c r="K11" s="27" t="s">
        <v>36</v>
      </c>
      <c r="L11" t="s">
        <v>51</v>
      </c>
    </row>
    <row r="15" spans="1:15" x14ac:dyDescent="0.25">
      <c r="L15" s="15"/>
      <c r="M15" s="16"/>
      <c r="N15" s="17"/>
      <c r="O15" s="18"/>
    </row>
    <row r="16" spans="1:15" x14ac:dyDescent="0.25">
      <c r="L16" s="19"/>
      <c r="M16" s="20"/>
      <c r="N16" s="20"/>
      <c r="O16" s="20"/>
    </row>
    <row r="17" spans="12:15" x14ac:dyDescent="0.25">
      <c r="L17" s="19"/>
      <c r="M17" s="21"/>
      <c r="N17" s="21"/>
      <c r="O17" s="21"/>
    </row>
    <row r="18" spans="12:15" x14ac:dyDescent="0.25">
      <c r="L18" s="19"/>
      <c r="M18" s="21"/>
      <c r="N18" s="21"/>
      <c r="O18" s="21"/>
    </row>
    <row r="19" spans="12:15" x14ac:dyDescent="0.25">
      <c r="L19" s="19"/>
      <c r="M19" s="21"/>
      <c r="N19" s="21"/>
      <c r="O19" s="22"/>
    </row>
    <row r="20" spans="12:15" x14ac:dyDescent="0.25">
      <c r="L20" s="19"/>
      <c r="M20" s="23"/>
      <c r="N20" s="23"/>
      <c r="O20" s="23"/>
    </row>
    <row r="21" spans="12:15" x14ac:dyDescent="0.25">
      <c r="L21" s="19"/>
      <c r="M21" s="23"/>
      <c r="N21" s="23"/>
      <c r="O21" s="23"/>
    </row>
    <row r="22" spans="12:15" x14ac:dyDescent="0.25">
      <c r="L22" s="19"/>
      <c r="M22" s="21"/>
      <c r="N22" s="24"/>
      <c r="O22" s="25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E20" sqref="E20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5" t="s">
        <v>0</v>
      </c>
    </row>
    <row r="2" spans="1:11" x14ac:dyDescent="0.25">
      <c r="A2" t="s">
        <v>16</v>
      </c>
      <c r="B2" t="s">
        <v>34</v>
      </c>
    </row>
    <row r="3" spans="1:11" x14ac:dyDescent="0.25">
      <c r="A3" t="s">
        <v>17</v>
      </c>
      <c r="B3" t="s">
        <v>49</v>
      </c>
    </row>
    <row r="4" spans="1:11" x14ac:dyDescent="0.25">
      <c r="A4" t="s">
        <v>19</v>
      </c>
    </row>
    <row r="6" spans="1:11" x14ac:dyDescent="0.25">
      <c r="C6" t="s">
        <v>31</v>
      </c>
      <c r="D6" t="s">
        <v>30</v>
      </c>
      <c r="K6">
        <v>2016</v>
      </c>
    </row>
    <row r="7" spans="1:11" x14ac:dyDescent="0.25">
      <c r="C7">
        <v>2017</v>
      </c>
      <c r="D7" s="8">
        <v>963185.66666666674</v>
      </c>
      <c r="K7">
        <f>-631701234*0.2</f>
        <v>-126340246.80000001</v>
      </c>
    </row>
    <row r="8" spans="1:11" x14ac:dyDescent="0.25">
      <c r="C8">
        <v>2018</v>
      </c>
      <c r="D8" s="8">
        <v>1548152.6666666667</v>
      </c>
      <c r="K8">
        <f>-631701234*0.2</f>
        <v>-126340246.80000001</v>
      </c>
    </row>
    <row r="9" spans="1:11" x14ac:dyDescent="0.25">
      <c r="C9">
        <v>2019</v>
      </c>
      <c r="D9" s="8">
        <v>897822.66666666663</v>
      </c>
      <c r="K9">
        <f>-631701234*0.2</f>
        <v>-126340246.80000001</v>
      </c>
    </row>
    <row r="10" spans="1:11" x14ac:dyDescent="0.25">
      <c r="C10">
        <v>2020</v>
      </c>
      <c r="D10" s="8">
        <v>-487037.33333333337</v>
      </c>
      <c r="I10" s="8"/>
      <c r="K10">
        <f>-631701234*0.2</f>
        <v>-126340246.80000001</v>
      </c>
    </row>
    <row r="11" spans="1:11" x14ac:dyDescent="0.25">
      <c r="C11">
        <v>2021</v>
      </c>
      <c r="D11" s="8">
        <v>-307664</v>
      </c>
      <c r="I11" s="13"/>
    </row>
    <row r="12" spans="1:11" x14ac:dyDescent="0.25">
      <c r="I12" s="13"/>
    </row>
    <row r="13" spans="1:11" x14ac:dyDescent="0.25">
      <c r="I13" s="13"/>
    </row>
    <row r="14" spans="1:11" x14ac:dyDescent="0.25">
      <c r="I14" s="13"/>
    </row>
    <row r="15" spans="1:11" x14ac:dyDescent="0.25">
      <c r="I15" s="13"/>
      <c r="J15" s="1"/>
    </row>
    <row r="16" spans="1:11" x14ac:dyDescent="0.25">
      <c r="I16" s="13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B4:R54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9.140625" customWidth="1"/>
    <col min="2" max="2" width="13.42578125" customWidth="1"/>
    <col min="3" max="3" width="20.5703125" style="3" customWidth="1"/>
    <col min="4" max="4" width="13.42578125" style="8" customWidth="1"/>
    <col min="5" max="5" width="15.42578125" style="9" customWidth="1"/>
    <col min="6" max="6" width="13.42578125" style="11" customWidth="1"/>
    <col min="7" max="7" width="15.140625" style="9" customWidth="1"/>
    <col min="8" max="8" width="17.140625" style="12" customWidth="1"/>
    <col min="9" max="9" width="15.85546875" customWidth="1"/>
    <col min="10" max="10" width="15.7109375" customWidth="1"/>
    <col min="11" max="11" width="13.42578125" customWidth="1"/>
    <col min="12" max="12" width="10.7109375" style="60" customWidth="1"/>
    <col min="13" max="15" width="27.28515625" customWidth="1"/>
    <col min="16" max="19" width="14.5703125" customWidth="1"/>
  </cols>
  <sheetData>
    <row r="4" spans="2:15" ht="45" x14ac:dyDescent="0.25">
      <c r="B4" s="2" t="s">
        <v>20</v>
      </c>
      <c r="C4" s="29" t="s">
        <v>40</v>
      </c>
      <c r="D4" s="30" t="s">
        <v>78</v>
      </c>
      <c r="E4" s="31" t="s">
        <v>42</v>
      </c>
      <c r="F4" s="32" t="s">
        <v>43</v>
      </c>
      <c r="G4" s="33" t="s">
        <v>44</v>
      </c>
      <c r="H4" s="32" t="s">
        <v>45</v>
      </c>
      <c r="I4" s="34" t="s">
        <v>46</v>
      </c>
    </row>
    <row r="5" spans="2:15" ht="30" x14ac:dyDescent="0.25">
      <c r="B5" s="2" t="s">
        <v>18</v>
      </c>
      <c r="C5" s="29" t="s">
        <v>22</v>
      </c>
      <c r="D5" s="30" t="s">
        <v>23</v>
      </c>
      <c r="E5" s="31" t="s">
        <v>24</v>
      </c>
      <c r="F5" s="32" t="s">
        <v>25</v>
      </c>
      <c r="G5" s="33" t="s">
        <v>26</v>
      </c>
      <c r="H5" s="32" t="s">
        <v>27</v>
      </c>
      <c r="I5" s="34" t="s">
        <v>28</v>
      </c>
      <c r="J5" s="32" t="s">
        <v>29</v>
      </c>
      <c r="K5" s="32" t="s">
        <v>50</v>
      </c>
      <c r="L5" s="61" t="s">
        <v>76</v>
      </c>
      <c r="M5" s="16"/>
      <c r="N5" s="17"/>
      <c r="O5" s="18"/>
    </row>
    <row r="6" spans="2:15" x14ac:dyDescent="0.25">
      <c r="C6" s="58" t="s">
        <v>74</v>
      </c>
      <c r="D6" s="62">
        <v>2010</v>
      </c>
      <c r="E6" s="63">
        <v>20524023</v>
      </c>
      <c r="F6" s="9">
        <v>22</v>
      </c>
      <c r="G6" s="63">
        <v>21099902</v>
      </c>
      <c r="H6" s="9">
        <v>16</v>
      </c>
      <c r="I6" s="64">
        <v>1841243</v>
      </c>
      <c r="J6" s="3" t="s">
        <v>48</v>
      </c>
      <c r="K6" s="58" t="s">
        <v>51</v>
      </c>
      <c r="L6" s="65" t="b">
        <v>0</v>
      </c>
      <c r="M6" s="20"/>
      <c r="N6" s="20"/>
      <c r="O6" s="20"/>
    </row>
    <row r="7" spans="2:15" x14ac:dyDescent="0.25">
      <c r="C7" s="3" t="s">
        <v>75</v>
      </c>
      <c r="D7" s="12">
        <v>2011</v>
      </c>
      <c r="E7" s="11">
        <v>1329890</v>
      </c>
      <c r="F7" s="9">
        <v>15</v>
      </c>
      <c r="G7" s="11">
        <v>1142813</v>
      </c>
      <c r="H7" s="12">
        <v>10</v>
      </c>
      <c r="I7" s="66">
        <v>157299</v>
      </c>
      <c r="J7" s="58" t="s">
        <v>36</v>
      </c>
      <c r="K7" s="58" t="s">
        <v>51</v>
      </c>
      <c r="L7" s="65" t="b">
        <v>0</v>
      </c>
      <c r="M7" s="21"/>
      <c r="N7" s="21"/>
      <c r="O7" s="21"/>
    </row>
    <row r="8" spans="2:15" x14ac:dyDescent="0.25">
      <c r="C8" s="3" t="s">
        <v>75</v>
      </c>
      <c r="D8" s="12">
        <v>2012</v>
      </c>
      <c r="E8" s="11">
        <v>778617</v>
      </c>
      <c r="F8" s="9">
        <v>15</v>
      </c>
      <c r="G8" s="11">
        <v>714347</v>
      </c>
      <c r="H8" s="12">
        <v>11</v>
      </c>
      <c r="I8" s="66">
        <v>92094</v>
      </c>
      <c r="J8" s="58" t="s">
        <v>36</v>
      </c>
      <c r="K8" s="58" t="s">
        <v>51</v>
      </c>
      <c r="L8" s="65" t="b">
        <v>0</v>
      </c>
      <c r="M8" s="21"/>
      <c r="N8" s="21"/>
      <c r="O8" s="21"/>
    </row>
    <row r="9" spans="2:15" x14ac:dyDescent="0.25">
      <c r="C9" s="3" t="s">
        <v>75</v>
      </c>
      <c r="D9" s="12">
        <v>2013</v>
      </c>
      <c r="E9" s="11">
        <v>2065938</v>
      </c>
      <c r="F9" s="9">
        <v>15</v>
      </c>
      <c r="G9" s="11">
        <v>2007638</v>
      </c>
      <c r="H9" s="12">
        <v>12</v>
      </c>
      <c r="I9" s="66">
        <v>244358</v>
      </c>
      <c r="J9" s="58" t="s">
        <v>36</v>
      </c>
      <c r="K9" s="58" t="s">
        <v>51</v>
      </c>
      <c r="L9" s="65" t="b">
        <v>0</v>
      </c>
      <c r="M9" s="21"/>
      <c r="N9" s="21"/>
      <c r="O9" s="22"/>
    </row>
    <row r="10" spans="2:15" x14ac:dyDescent="0.25">
      <c r="C10" s="3" t="s">
        <v>75</v>
      </c>
      <c r="D10" s="12">
        <v>2014</v>
      </c>
      <c r="E10" s="11">
        <v>992710</v>
      </c>
      <c r="F10" s="9">
        <v>15</v>
      </c>
      <c r="G10" s="11">
        <v>1015096</v>
      </c>
      <c r="H10" s="12">
        <v>13</v>
      </c>
      <c r="I10" s="66">
        <v>117417</v>
      </c>
      <c r="J10" s="58" t="s">
        <v>36</v>
      </c>
      <c r="K10" s="58" t="s">
        <v>51</v>
      </c>
      <c r="L10" s="65" t="b">
        <v>0</v>
      </c>
      <c r="M10" s="23"/>
      <c r="N10" s="23"/>
      <c r="O10" s="23"/>
    </row>
    <row r="11" spans="2:15" x14ac:dyDescent="0.25">
      <c r="C11" s="3" t="s">
        <v>77</v>
      </c>
      <c r="D11" s="12">
        <v>2014</v>
      </c>
      <c r="E11" s="11">
        <v>2239586</v>
      </c>
      <c r="F11" s="9">
        <v>20</v>
      </c>
      <c r="G11" s="11">
        <v>2332248</v>
      </c>
      <c r="H11" s="12">
        <v>18</v>
      </c>
      <c r="I11" s="66">
        <v>224142</v>
      </c>
      <c r="J11" s="58" t="s">
        <v>36</v>
      </c>
      <c r="K11" s="58" t="s">
        <v>51</v>
      </c>
      <c r="L11" s="65" t="b">
        <v>0</v>
      </c>
      <c r="M11" s="23"/>
      <c r="N11" s="23"/>
      <c r="O11" s="23"/>
    </row>
    <row r="12" spans="2:15" x14ac:dyDescent="0.25">
      <c r="C12" s="3" t="s">
        <v>75</v>
      </c>
      <c r="D12" s="12">
        <v>2015</v>
      </c>
      <c r="E12" s="11">
        <v>734444</v>
      </c>
      <c r="F12" s="9">
        <v>15</v>
      </c>
      <c r="G12" s="11">
        <v>785855</v>
      </c>
      <c r="H12" s="12">
        <v>14</v>
      </c>
      <c r="I12" s="66">
        <v>86870</v>
      </c>
      <c r="J12" s="58" t="s">
        <v>36</v>
      </c>
      <c r="K12" s="58" t="s">
        <v>51</v>
      </c>
      <c r="L12" s="65" t="b">
        <v>0</v>
      </c>
      <c r="M12" s="21"/>
      <c r="N12" s="24"/>
      <c r="O12" s="25"/>
    </row>
    <row r="13" spans="2:15" x14ac:dyDescent="0.25">
      <c r="C13" s="3" t="s">
        <v>75</v>
      </c>
      <c r="D13" s="12">
        <v>2016</v>
      </c>
      <c r="E13" s="11">
        <v>-848432</v>
      </c>
      <c r="F13" s="9">
        <v>15</v>
      </c>
      <c r="G13" s="11">
        <v>-848432</v>
      </c>
      <c r="H13" s="12">
        <v>15</v>
      </c>
      <c r="I13" s="66">
        <v>-100352</v>
      </c>
      <c r="J13" s="58" t="s">
        <v>36</v>
      </c>
      <c r="K13" s="58" t="s">
        <v>51</v>
      </c>
      <c r="L13" s="58" t="b">
        <v>1</v>
      </c>
    </row>
    <row r="54" spans="18:18" x14ac:dyDescent="0.25">
      <c r="R54">
        <f>1787614923*1.03</f>
        <v>1841243370.6900001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4A6-4079-4DCD-A733-47E75B31555E}">
  <dimension ref="A3:L23"/>
  <sheetViews>
    <sheetView zoomScaleNormal="100" workbookViewId="0">
      <selection activeCell="I28" sqref="I27:I28"/>
    </sheetView>
  </sheetViews>
  <sheetFormatPr defaultRowHeight="15" x14ac:dyDescent="0.25"/>
  <cols>
    <col min="1" max="1" width="13.42578125" customWidth="1"/>
    <col min="2" max="2" width="28" customWidth="1"/>
    <col min="3" max="3" width="11.7109375" customWidth="1"/>
    <col min="4" max="4" width="16.42578125" customWidth="1"/>
    <col min="5" max="5" width="13.140625" customWidth="1"/>
    <col min="6" max="6" width="16.5703125" customWidth="1"/>
    <col min="7" max="7" width="20.28515625" customWidth="1"/>
    <col min="8" max="8" width="5.42578125" customWidth="1"/>
    <col min="11" max="11" width="4.140625" customWidth="1"/>
    <col min="12" max="12" width="25.28515625" customWidth="1"/>
  </cols>
  <sheetData>
    <row r="3" spans="1:12" x14ac:dyDescent="0.25">
      <c r="A3" t="s">
        <v>70</v>
      </c>
    </row>
    <row r="4" spans="1:12" x14ac:dyDescent="0.25">
      <c r="A4" s="57" t="s">
        <v>59</v>
      </c>
      <c r="B4" s="46"/>
      <c r="C4" s="46"/>
      <c r="D4" s="46"/>
      <c r="E4" s="46"/>
      <c r="F4" s="46"/>
      <c r="G4" s="47"/>
    </row>
    <row r="5" spans="1:12" x14ac:dyDescent="0.25">
      <c r="A5" s="48" t="s">
        <v>73</v>
      </c>
      <c r="C5" t="s">
        <v>61</v>
      </c>
      <c r="D5" t="s">
        <v>62</v>
      </c>
      <c r="E5" t="s">
        <v>60</v>
      </c>
      <c r="F5" t="s">
        <v>63</v>
      </c>
      <c r="G5" s="49" t="s">
        <v>64</v>
      </c>
    </row>
    <row r="6" spans="1:12" x14ac:dyDescent="0.25">
      <c r="A6" s="48">
        <v>2016</v>
      </c>
      <c r="B6" t="s">
        <v>53</v>
      </c>
      <c r="C6">
        <v>-230748</v>
      </c>
      <c r="D6">
        <v>0.15</v>
      </c>
      <c r="E6">
        <f>C6/D6</f>
        <v>-1538320</v>
      </c>
      <c r="F6">
        <v>5</v>
      </c>
      <c r="G6" s="50">
        <f>E6*0.85</f>
        <v>-1307572</v>
      </c>
    </row>
    <row r="7" spans="1:12" x14ac:dyDescent="0.25">
      <c r="A7" s="48">
        <v>2015</v>
      </c>
      <c r="B7" t="s">
        <v>54</v>
      </c>
      <c r="C7">
        <v>-134530</v>
      </c>
      <c r="D7">
        <v>0.15</v>
      </c>
      <c r="E7">
        <f t="shared" ref="E7:E11" si="0">C7/D7</f>
        <v>-896866.66666666674</v>
      </c>
      <c r="F7">
        <v>4</v>
      </c>
      <c r="G7" s="50">
        <f>E7*0.7</f>
        <v>-627806.66666666663</v>
      </c>
    </row>
    <row r="8" spans="1:12" x14ac:dyDescent="0.25">
      <c r="A8" s="48">
        <v>2014</v>
      </c>
      <c r="B8" t="s">
        <v>55</v>
      </c>
      <c r="C8">
        <v>980958</v>
      </c>
      <c r="D8">
        <v>0.15</v>
      </c>
      <c r="E8">
        <f t="shared" si="0"/>
        <v>6539720</v>
      </c>
      <c r="F8">
        <v>3</v>
      </c>
      <c r="G8" s="50">
        <f>E8*0.55</f>
        <v>3596846.0000000005</v>
      </c>
    </row>
    <row r="9" spans="1:12" x14ac:dyDescent="0.25">
      <c r="A9" s="48">
        <v>2013</v>
      </c>
      <c r="B9" t="s">
        <v>56</v>
      </c>
      <c r="C9">
        <v>454115</v>
      </c>
      <c r="D9">
        <v>0.15</v>
      </c>
      <c r="E9">
        <f t="shared" si="0"/>
        <v>3027433.3333333335</v>
      </c>
      <c r="F9">
        <v>2</v>
      </c>
      <c r="G9" s="50">
        <f>E9*0.4</f>
        <v>1210973.3333333335</v>
      </c>
    </row>
    <row r="10" spans="1:12" x14ac:dyDescent="0.25">
      <c r="A10" s="48">
        <v>2012</v>
      </c>
      <c r="B10" t="s">
        <v>58</v>
      </c>
      <c r="C10">
        <v>-257981</v>
      </c>
      <c r="D10">
        <v>0.2</v>
      </c>
      <c r="E10">
        <f t="shared" si="0"/>
        <v>-1289905</v>
      </c>
      <c r="F10">
        <v>1</v>
      </c>
      <c r="G10" s="50">
        <f>E10*0.2</f>
        <v>-257981</v>
      </c>
    </row>
    <row r="11" spans="1:12" x14ac:dyDescent="0.25">
      <c r="A11" s="48">
        <v>2011</v>
      </c>
      <c r="B11" t="s">
        <v>57</v>
      </c>
      <c r="C11">
        <v>0</v>
      </c>
      <c r="D11">
        <v>0.2</v>
      </c>
      <c r="E11">
        <f t="shared" si="0"/>
        <v>0</v>
      </c>
      <c r="F11">
        <v>0</v>
      </c>
      <c r="G11" s="49"/>
      <c r="I11" s="45" t="s">
        <v>65</v>
      </c>
      <c r="J11" s="47">
        <v>41440456</v>
      </c>
    </row>
    <row r="12" spans="1:12" x14ac:dyDescent="0.25">
      <c r="A12" s="48"/>
      <c r="G12" s="49"/>
      <c r="I12" s="48" t="s">
        <v>66</v>
      </c>
      <c r="J12" s="49">
        <v>38825998</v>
      </c>
    </row>
    <row r="13" spans="1:12" ht="60" x14ac:dyDescent="0.25">
      <c r="A13" s="51"/>
      <c r="B13" s="52"/>
      <c r="C13" s="52"/>
      <c r="D13" s="52"/>
      <c r="E13" s="52"/>
      <c r="F13" s="52" t="s">
        <v>68</v>
      </c>
      <c r="G13" s="53">
        <f>SUM(G6:G11)</f>
        <v>2614459.6666666674</v>
      </c>
      <c r="I13" s="51" t="s">
        <v>67</v>
      </c>
      <c r="J13" s="56">
        <f>J11-J12</f>
        <v>2614458</v>
      </c>
      <c r="L13" s="28" t="s">
        <v>72</v>
      </c>
    </row>
    <row r="14" spans="1:12" x14ac:dyDescent="0.25">
      <c r="G14" s="44"/>
      <c r="J14" s="2"/>
    </row>
    <row r="15" spans="1:12" x14ac:dyDescent="0.25">
      <c r="A15" s="57" t="s">
        <v>71</v>
      </c>
      <c r="B15" s="46"/>
      <c r="C15" s="46"/>
      <c r="D15" s="46"/>
      <c r="E15" s="46"/>
      <c r="F15" s="46"/>
      <c r="G15" s="47"/>
    </row>
    <row r="16" spans="1:12" x14ac:dyDescent="0.25">
      <c r="A16" s="48"/>
      <c r="B16" s="2" t="s">
        <v>60</v>
      </c>
      <c r="C16" s="2">
        <v>2017</v>
      </c>
      <c r="D16" s="2">
        <v>2018</v>
      </c>
      <c r="E16" s="2">
        <v>2019</v>
      </c>
      <c r="F16" s="2">
        <v>2020</v>
      </c>
      <c r="G16" s="59">
        <v>2021</v>
      </c>
    </row>
    <row r="17" spans="1:7" x14ac:dyDescent="0.25">
      <c r="A17" s="48"/>
      <c r="B17" s="8">
        <f>E6</f>
        <v>-1538320</v>
      </c>
      <c r="C17" s="8">
        <f>$B17*0.15</f>
        <v>-230748</v>
      </c>
      <c r="D17" s="8">
        <f>$B$17*0.15</f>
        <v>-230748</v>
      </c>
      <c r="E17" s="8">
        <f>$B$17*0.15</f>
        <v>-230748</v>
      </c>
      <c r="F17" s="8">
        <f>$B$17*0.2</f>
        <v>-307664</v>
      </c>
      <c r="G17" s="50">
        <f>$B$17*0.2</f>
        <v>-307664</v>
      </c>
    </row>
    <row r="18" spans="1:7" x14ac:dyDescent="0.25">
      <c r="A18" s="48"/>
      <c r="B18" s="8">
        <f t="shared" ref="B18:B21" si="1">E7</f>
        <v>-896866.66666666674</v>
      </c>
      <c r="C18" s="8">
        <f t="shared" ref="C18:D19" si="2">$B18*0.15</f>
        <v>-134530</v>
      </c>
      <c r="D18" s="8">
        <f t="shared" si="2"/>
        <v>-134530</v>
      </c>
      <c r="E18" s="8">
        <f>$B18*0.2</f>
        <v>-179373.33333333337</v>
      </c>
      <c r="F18" s="8">
        <f>$B18*0.2</f>
        <v>-179373.33333333337</v>
      </c>
      <c r="G18" s="50"/>
    </row>
    <row r="19" spans="1:7" x14ac:dyDescent="0.25">
      <c r="A19" s="48"/>
      <c r="B19" s="8">
        <f t="shared" si="1"/>
        <v>6539720</v>
      </c>
      <c r="C19" s="8">
        <f t="shared" si="2"/>
        <v>980958</v>
      </c>
      <c r="D19" s="8">
        <f>$B19*0.2</f>
        <v>1307944</v>
      </c>
      <c r="E19" s="8">
        <f>$B19*0.2</f>
        <v>1307944</v>
      </c>
      <c r="F19" s="8"/>
      <c r="G19" s="50"/>
    </row>
    <row r="20" spans="1:7" x14ac:dyDescent="0.25">
      <c r="A20" s="48"/>
      <c r="B20" s="8">
        <f t="shared" si="1"/>
        <v>3027433.3333333335</v>
      </c>
      <c r="C20" s="8">
        <f>$B20*0.2</f>
        <v>605486.66666666674</v>
      </c>
      <c r="D20" s="8">
        <f>$B20*0.2</f>
        <v>605486.66666666674</v>
      </c>
      <c r="E20" s="8"/>
      <c r="F20" s="8"/>
      <c r="G20" s="50"/>
    </row>
    <row r="21" spans="1:7" x14ac:dyDescent="0.25">
      <c r="A21" s="48"/>
      <c r="B21" s="8">
        <f t="shared" si="1"/>
        <v>-1289905</v>
      </c>
      <c r="C21" s="8">
        <f>$B21*0.2</f>
        <v>-257981</v>
      </c>
      <c r="D21" s="8"/>
      <c r="E21" s="8"/>
      <c r="F21" s="8"/>
      <c r="G21" s="50"/>
    </row>
    <row r="22" spans="1:7" x14ac:dyDescent="0.25">
      <c r="A22" s="48"/>
      <c r="G22" s="49"/>
    </row>
    <row r="23" spans="1:7" x14ac:dyDescent="0.25">
      <c r="A23" s="51"/>
      <c r="B23" s="52" t="s">
        <v>69</v>
      </c>
      <c r="C23" s="54">
        <f>SUM(C17:C21)</f>
        <v>963185.66666666674</v>
      </c>
      <c r="D23" s="54">
        <f t="shared" ref="D23:G23" si="3">SUM(D17:D21)</f>
        <v>1548152.6666666667</v>
      </c>
      <c r="E23" s="54">
        <f t="shared" si="3"/>
        <v>897822.66666666663</v>
      </c>
      <c r="F23" s="54">
        <f t="shared" si="3"/>
        <v>-487037.33333333337</v>
      </c>
      <c r="G23" s="55">
        <f t="shared" si="3"/>
        <v>-307664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Init_amort</vt:lpstr>
      <vt:lpstr>Init_unrecReturn</vt:lpstr>
      <vt:lpstr>Init_amort_raw</vt:lpstr>
      <vt:lpstr>Init_unrecReturn_raw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2019-03-08T13:39:26Z</dcterms:modified>
</cp:coreProperties>
</file>