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Git\RSF_NYCTRS\Inputs_data\"/>
    </mc:Choice>
  </mc:AlternateContent>
  <xr:revisionPtr revIDLastSave="0" documentId="13_ncr:1_{8A80B103-CB04-43C5-917E-AA0501E5BD26}" xr6:coauthVersionLast="41" xr6:coauthVersionMax="41" xr10:uidLastSave="{00000000-0000-0000-0000-000000000000}"/>
  <bookViews>
    <workbookView xWindow="28680" yWindow="1530" windowWidth="29040" windowHeight="15840" tabRatio="853" activeTab="1" xr2:uid="{00000000-000D-0000-FFFF-FFFF00000000}"/>
  </bookViews>
  <sheets>
    <sheet name="TOC" sheetId="44" r:id="rId1"/>
    <sheet name="Init_amort" sheetId="18" r:id="rId2"/>
    <sheet name="Init_unrecReturn" sheetId="27" r:id="rId3"/>
    <sheet name="Init_amort_raw" sheetId="45" r:id="rId4"/>
    <sheet name="Init_unrecReturn_raw" sheetId="4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46" l="1"/>
  <c r="F23" i="46"/>
  <c r="G23" i="46"/>
  <c r="G10" i="46"/>
  <c r="C21" i="46"/>
  <c r="D20" i="46"/>
  <c r="C20" i="46"/>
  <c r="E19" i="46"/>
  <c r="D19" i="46"/>
  <c r="F18" i="46"/>
  <c r="E18" i="46"/>
  <c r="D18" i="46"/>
  <c r="C18" i="46"/>
  <c r="C19" i="46"/>
  <c r="C17" i="46"/>
  <c r="G17" i="46"/>
  <c r="F17" i="46"/>
  <c r="D17" i="46"/>
  <c r="E17" i="46"/>
  <c r="E23" i="46" s="1"/>
  <c r="B18" i="46"/>
  <c r="B19" i="46"/>
  <c r="B20" i="46"/>
  <c r="B21" i="46"/>
  <c r="B17" i="46"/>
  <c r="J13" i="46"/>
  <c r="E7" i="46"/>
  <c r="G7" i="46" s="1"/>
  <c r="E8" i="46"/>
  <c r="G8" i="46" s="1"/>
  <c r="E9" i="46"/>
  <c r="G9" i="46" s="1"/>
  <c r="E10" i="46"/>
  <c r="E11" i="46"/>
  <c r="E6" i="46"/>
  <c r="G6" i="46" s="1"/>
  <c r="R54" i="45"/>
  <c r="C23" i="46" l="1"/>
  <c r="G13" i="46"/>
  <c r="K10" i="27"/>
  <c r="K9" i="27"/>
  <c r="K8" i="27"/>
  <c r="K7" i="27"/>
</calcChain>
</file>

<file path=xl/sharedStrings.xml><?xml version="1.0" encoding="utf-8"?>
<sst xmlns="http://schemas.openxmlformats.org/spreadsheetml/2006/main" count="169" uniqueCount="78">
  <si>
    <t>TOC</t>
  </si>
  <si>
    <t>Sheet #</t>
  </si>
  <si>
    <t>Table of Contents</t>
  </si>
  <si>
    <t>1</t>
  </si>
  <si>
    <t>2</t>
  </si>
  <si>
    <t>FundingPolicy</t>
  </si>
  <si>
    <t>3</t>
  </si>
  <si>
    <t>Assumptions</t>
  </si>
  <si>
    <t>4</t>
  </si>
  <si>
    <t>5</t>
  </si>
  <si>
    <t>Init_amort</t>
  </si>
  <si>
    <t>6</t>
  </si>
  <si>
    <t>External_Fund</t>
  </si>
  <si>
    <t>7</t>
  </si>
  <si>
    <t>8</t>
  </si>
  <si>
    <t>9</t>
  </si>
  <si>
    <t>startcell</t>
  </si>
  <si>
    <t>endcell</t>
  </si>
  <si>
    <t>tier</t>
  </si>
  <si>
    <t>source</t>
  </si>
  <si>
    <t>Tier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</si>
  <si>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</si>
  <si>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</si>
  <si>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</si>
  <si>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</si>
  <si>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</si>
  <si>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</si>
  <si>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</si>
  <si>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</si>
  <si>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DeferredReturn</t>
  </si>
  <si>
    <t>year</t>
  </si>
  <si>
    <t>Tier.param</t>
  </si>
  <si>
    <t>Init_unrecReturn</t>
  </si>
  <si>
    <t>C6</t>
  </si>
  <si>
    <t>sumTier</t>
  </si>
  <si>
    <t>cd</t>
  </si>
  <si>
    <t>Tiers</t>
  </si>
  <si>
    <t>GASBcashflow</t>
  </si>
  <si>
    <t>detective</t>
  </si>
  <si>
    <t>Type</t>
  </si>
  <si>
    <t>Date
Established</t>
  </si>
  <si>
    <t>Initial Amount</t>
  </si>
  <si>
    <t>Initial
Period</t>
  </si>
  <si>
    <t>Outstanding Balance</t>
  </si>
  <si>
    <t>Years
Remaining</t>
  </si>
  <si>
    <t>Annual Payment</t>
  </si>
  <si>
    <t>C7</t>
  </si>
  <si>
    <t>cp</t>
  </si>
  <si>
    <t>D11</t>
  </si>
  <si>
    <t>amort.type</t>
  </si>
  <si>
    <t>closed</t>
  </si>
  <si>
    <t>L11</t>
  </si>
  <si>
    <t>15%* UIR for prior year</t>
  </si>
  <si>
    <t>15%* UIR for 2nd prior year</t>
  </si>
  <si>
    <t>15%* UIR for 3nd prior year</t>
  </si>
  <si>
    <t>15%* UIR for 4nd prior year</t>
  </si>
  <si>
    <t>20%* UIR for 6nd prior year</t>
  </si>
  <si>
    <t>20%* UIR for 5nd prior year</t>
  </si>
  <si>
    <t>2016(lag) AV</t>
  </si>
  <si>
    <t>Total UIR</t>
  </si>
  <si>
    <t>Increment</t>
  </si>
  <si>
    <t>% of tot. UIR</t>
  </si>
  <si>
    <t>remaining years</t>
  </si>
  <si>
    <t>remaining balance</t>
  </si>
  <si>
    <t>MVA:</t>
  </si>
  <si>
    <t>AVA</t>
  </si>
  <si>
    <t>diff</t>
  </si>
  <si>
    <t>total ramaining value</t>
  </si>
  <si>
    <t>Year sum</t>
  </si>
  <si>
    <t>Source: AV2018 Report (AV2016lag), np8</t>
  </si>
  <si>
    <t>Returns to be realized in future years</t>
  </si>
  <si>
    <t>Total unrealized return is approx. equal to the difference between AVA and MVA</t>
  </si>
  <si>
    <t>FY established</t>
  </si>
  <si>
    <t>Initial UAL</t>
  </si>
  <si>
    <t>Gain/Loss</t>
  </si>
  <si>
    <t>skipY1</t>
  </si>
  <si>
    <t>Assumption Change</t>
  </si>
  <si>
    <t>Date 
Established (end of 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</si>
</sst>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/>
    <xf numFmtId="0" fontId="2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right" vertical="center" wrapText="1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vertical="center"/>
    </xf>
    <xf numFmtId="0" fontId="3" fillId="0" borderId="3" xfId="0" applyFont="1" applyBorder="1" applyAlignment="1">
      <alignment horizontal="left" wrapText="1" indent="15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164" fontId="5" fillId="0" borderId="0" xfId="0" applyNumberFormat="1" applyFont="1" applyAlignment="1">
      <alignment horizontal="left" vertical="center" wrapText="1" indent="15"/>
    </xf>
    <xf numFmtId="0" fontId="5" fillId="0" borderId="0" xfId="0" applyFont="1" applyAlignment="1">
      <alignment horizontal="right" vertical="center" wrapText="1" indent="1"/>
    </xf>
    <xf numFmtId="3" fontId="5" fillId="0" borderId="0" xfId="0" applyNumberFormat="1" applyFont="1" applyAlignment="1">
      <alignment horizontal="right" vertical="center" wrapText="1" indent="1"/>
    </xf>
    <xf numFmtId="3" fontId="5" fillId="0" borderId="0" xfId="0" applyNumberFormat="1" applyFont="1" applyAlignment="1">
      <alignment horizontal="right" vertical="center" wrapText="1" indent="2"/>
    </xf>
    <xf numFmtId="37" fontId="5" fillId="0" borderId="0" xfId="0" applyNumberFormat="1" applyFont="1" applyAlignment="1">
      <alignment horizontal="right" vertical="center" wrapText="1" indent="1"/>
    </xf>
    <xf numFmtId="3" fontId="5" fillId="0" borderId="1" xfId="0" applyNumberFormat="1" applyFont="1" applyBorder="1" applyAlignment="1">
      <alignment horizontal="right" vertical="center" wrapText="1" indent="1"/>
    </xf>
    <xf numFmtId="3" fontId="5" fillId="0" borderId="1" xfId="0" applyNumberFormat="1" applyFont="1" applyBorder="1" applyAlignment="1">
      <alignment horizontal="right" vertical="center" wrapText="1" indent="2"/>
    </xf>
    <xf numFmtId="0" fontId="0" fillId="0" borderId="0" xfId="0" applyAlignment="1">
      <alignment wrapText="1"/>
    </xf>
    <xf numFmtId="0" fontId="8" fillId="0" borderId="0" xfId="0" applyFont="1" applyAlignment="1">
      <alignment horizontal="left" wrapText="1" indent="1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Alignment="1">
      <alignment vertical="center" wrapText="1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right" vertical="center" wrapText="1"/>
    </xf>
    <xf numFmtId="1" fontId="8" fillId="0" borderId="0" xfId="0" applyNumberFormat="1" applyFont="1" applyAlignment="1">
      <alignment horizontal="center" vertical="top" wrapText="1"/>
    </xf>
    <xf numFmtId="1" fontId="1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3" xfId="0" applyBorder="1"/>
    <xf numFmtId="1" fontId="0" fillId="0" borderId="3" xfId="0" applyNumberFormat="1" applyBorder="1"/>
    <xf numFmtId="0" fontId="0" fillId="0" borderId="8" xfId="0" applyBorder="1"/>
    <xf numFmtId="0" fontId="0" fillId="0" borderId="1" xfId="0" applyBorder="1"/>
    <xf numFmtId="1" fontId="1" fillId="0" borderId="9" xfId="0" applyNumberFormat="1" applyFont="1" applyBorder="1"/>
    <xf numFmtId="1" fontId="0" fillId="0" borderId="1" xfId="0" applyNumberFormat="1" applyBorder="1"/>
    <xf numFmtId="1" fontId="0" fillId="0" borderId="9" xfId="0" applyNumberFormat="1" applyBorder="1"/>
    <xf numFmtId="0" fontId="1" fillId="0" borderId="9" xfId="0" applyFont="1" applyBorder="1"/>
    <xf numFmtId="0" fontId="1" fillId="0" borderId="5" xfId="0" applyFont="1" applyBorder="1"/>
    <xf numFmtId="0" fontId="0" fillId="0" borderId="0" xfId="0" applyAlignment="1">
      <alignment horizontal="center"/>
    </xf>
    <xf numFmtId="0" fontId="1" fillId="0" borderId="3" xfId="0" applyFont="1" applyBorder="1"/>
    <xf numFmtId="0" fontId="0" fillId="0" borderId="0" xfId="0" applyAlignment="1">
      <alignment horizontal="left"/>
    </xf>
    <xf numFmtId="0" fontId="3" fillId="0" borderId="3" xfId="0" applyFont="1" applyBorder="1" applyAlignment="1">
      <alignment horizontal="left" wrapText="1"/>
    </xf>
    <xf numFmtId="1" fontId="10" fillId="0" borderId="0" xfId="0" applyNumberFormat="1" applyFont="1" applyAlignment="1">
      <alignment horizontal="center" vertical="center" wrapText="1"/>
    </xf>
    <xf numFmtId="1" fontId="10" fillId="0" borderId="0" xfId="0" applyNumberFormat="1" applyFont="1" applyAlignment="1">
      <alignment horizontal="right" vertical="center" wrapText="1"/>
    </xf>
    <xf numFmtId="1" fontId="10" fillId="0" borderId="0" xfId="0" applyNumberFormat="1" applyFont="1" applyAlignment="1">
      <alignment horizontal="right" vertical="top" wrapText="1"/>
    </xf>
    <xf numFmtId="164" fontId="1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8" fillId="2" borderId="0" xfId="0" applyFont="1" applyFill="1" applyAlignment="1">
      <alignment horizontal="left" wrapText="1" indent="1"/>
    </xf>
    <xf numFmtId="0" fontId="8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vertical="center" wrapText="1"/>
    </xf>
    <xf numFmtId="1" fontId="8" fillId="2" borderId="0" xfId="0" applyNumberFormat="1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right" vertical="center" wrapText="1"/>
    </xf>
    <xf numFmtId="1" fontId="8" fillId="2" borderId="0" xfId="0" applyNumberFormat="1" applyFont="1" applyFill="1" applyAlignment="1">
      <alignment horizontal="center" vertical="top" wrapText="1"/>
    </xf>
    <xf numFmtId="0" fontId="3" fillId="2" borderId="3" xfId="0" applyFont="1" applyFill="1" applyBorder="1" applyAlignment="1">
      <alignment horizontal="left" wrapText="1"/>
    </xf>
    <xf numFmtId="0" fontId="0" fillId="2" borderId="0" xfId="0" applyFill="1"/>
    <xf numFmtId="0" fontId="0" fillId="2" borderId="0" xfId="0" applyFill="1" applyAlignment="1">
      <alignment horizontal="center"/>
    </xf>
    <xf numFmtId="1" fontId="10" fillId="2" borderId="0" xfId="0" applyNumberFormat="1" applyFont="1" applyFill="1" applyAlignment="1">
      <alignment horizontal="center" vertical="center" wrapText="1"/>
    </xf>
    <xf numFmtId="1" fontId="10" fillId="2" borderId="0" xfId="0" applyNumberFormat="1" applyFont="1" applyFill="1" applyAlignment="1">
      <alignment horizontal="right" vertical="center" wrapText="1"/>
    </xf>
    <xf numFmtId="1" fontId="0" fillId="2" borderId="0" xfId="0" applyNumberFormat="1" applyFill="1" applyAlignment="1">
      <alignment horizontal="center" vertical="center"/>
    </xf>
    <xf numFmtId="1" fontId="10" fillId="2" borderId="0" xfId="0" applyNumberFormat="1" applyFont="1" applyFill="1" applyAlignment="1">
      <alignment horizontal="right" vertical="top" wrapText="1"/>
    </xf>
    <xf numFmtId="0" fontId="0" fillId="2" borderId="0" xfId="0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right" vertical="center"/>
    </xf>
    <xf numFmtId="1" fontId="0" fillId="2" borderId="0" xfId="0" applyNumberFormat="1" applyFill="1" applyAlignment="1">
      <alignment horizontal="right"/>
    </xf>
    <xf numFmtId="1" fontId="9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horizontal="right" vertical="center" wrapText="1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57150</xdr:rowOff>
    </xdr:from>
    <xdr:to>
      <xdr:col>5</xdr:col>
      <xdr:colOff>4762500</xdr:colOff>
      <xdr:row>15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7105650" y="1200150"/>
          <a:ext cx="45720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"DeferredReturn" is the value to be added to AVA</a:t>
          </a:r>
          <a:r>
            <a:rPr lang="en-US" sz="1100" baseline="0"/>
            <a:t> in each year. See sheet "Init_unrecReturn_raw" for the calculation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</xdr:row>
      <xdr:rowOff>160247</xdr:rowOff>
    </xdr:from>
    <xdr:to>
      <xdr:col>18</xdr:col>
      <xdr:colOff>961448</xdr:colOff>
      <xdr:row>35</xdr:row>
      <xdr:rowOff>16509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F1C6E9-CE4F-44FF-A9D9-0F2D9B4FC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8465" y="350747"/>
          <a:ext cx="9065542" cy="69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14261</xdr:colOff>
      <xdr:row>79</xdr:row>
      <xdr:rowOff>4075</xdr:rowOff>
    </xdr:from>
    <xdr:to>
      <xdr:col>22</xdr:col>
      <xdr:colOff>163472</xdr:colOff>
      <xdr:row>120</xdr:row>
      <xdr:rowOff>184051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11B64D-9F3E-496F-A7C3-A0610FF47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4085" y="15815575"/>
          <a:ext cx="12027446" cy="79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1101387</xdr:colOff>
      <xdr:row>37</xdr:row>
      <xdr:rowOff>155863</xdr:rowOff>
    </xdr:from>
    <xdr:to>
      <xdr:col>17</xdr:col>
      <xdr:colOff>938188</xdr:colOff>
      <xdr:row>78</xdr:row>
      <xdr:rowOff>175665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35EC24-524F-4290-B633-9C6F0542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55622" y="7585363"/>
          <a:ext cx="8340385" cy="78303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1545851</xdr:colOff>
      <xdr:row>0</xdr:row>
      <xdr:rowOff>0</xdr:rowOff>
    </xdr:from>
    <xdr:to>
      <xdr:col>21</xdr:col>
      <xdr:colOff>478288</xdr:colOff>
      <xdr:row>47</xdr:row>
      <xdr:rowOff>84524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A58509-8E4C-43AF-BAB3-548E5ACA6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5701" y="0"/>
          <a:ext cx="6104762" cy="9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4E1-6B81-4306-A4B0-82F517A8F913}">
  <dimension ref="A1:B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8" sqref="E38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2" t="s">
        <v>1</v>
      </c>
      <c r="B1" s="2" t="s">
        <v>2</v>
      </c>
    </row>
    <row r="2" spans="1:2" x14ac:dyDescent="0.25">
      <c r="A2" s="6" t="s">
        <v>3</v>
      </c>
      <c r="B2" s="5" t="s">
        <v>31</v>
      </c>
    </row>
    <row r="3" spans="1:2" x14ac:dyDescent="0.25">
      <c r="A3" s="6" t="s">
        <v>4</v>
      </c>
      <c r="B3" s="5" t="s">
        <v>36</v>
      </c>
    </row>
    <row r="4" spans="1:2" x14ac:dyDescent="0.25">
      <c r="A4" s="6" t="s">
        <v>6</v>
      </c>
      <c r="B4" s="5" t="s">
        <v>5</v>
      </c>
    </row>
    <row r="5" spans="1:2" x14ac:dyDescent="0.25">
      <c r="A5" s="6" t="s">
        <v>8</v>
      </c>
      <c r="B5" s="5" t="s">
        <v>7</v>
      </c>
    </row>
    <row r="6" spans="1:2" x14ac:dyDescent="0.25">
      <c r="A6" s="6" t="s">
        <v>9</v>
      </c>
      <c r="B6" s="5" t="s">
        <v>10</v>
      </c>
    </row>
    <row r="7" spans="1:2" x14ac:dyDescent="0.25">
      <c r="A7" s="6" t="s">
        <v>11</v>
      </c>
      <c r="B7" s="5" t="s">
        <v>32</v>
      </c>
    </row>
    <row r="8" spans="1:2" x14ac:dyDescent="0.25">
      <c r="A8" s="6" t="s">
        <v>13</v>
      </c>
      <c r="B8" s="5" t="s">
        <v>12</v>
      </c>
    </row>
    <row r="9" spans="1:2" x14ac:dyDescent="0.25">
      <c r="A9" s="6" t="s">
        <v>14</v>
      </c>
      <c r="B9" s="5" t="s">
        <v>37</v>
      </c>
    </row>
    <row r="10" spans="1:2" x14ac:dyDescent="0.25">
      <c r="A10" s="6" t="s">
        <v>15</v>
      </c>
      <c r="B10" s="5" t="s">
        <v>38</v>
      </c>
    </row>
  </sheetData>
  <hyperlinks>
    <hyperlink ref="B2" location="'Tier.param'!A1" display="Tier.param" xr:uid="{DE58F871-AE91-46D1-8B9D-5FBB96CB380E}"/>
    <hyperlink ref="B3" location="'Tiers'!A1" display="Tiers" xr:uid="{E5DD4D6C-17C1-49B0-AF10-02806BD557CF}"/>
    <hyperlink ref="B4" location="'FundingPolicy'!A1" display="FundingPolicy" xr:uid="{97398024-26A3-4D9D-A9DB-D604212E9A03}"/>
    <hyperlink ref="B5" location="'Assumptions'!A1" display="Assumptions" xr:uid="{00768387-D134-4092-8438-E9B934A78F8E}"/>
    <hyperlink ref="B6" location="'Init_amort'!A1" display="Init_amort" xr:uid="{C0D93DA6-3850-4060-80DD-5779D18DD2E3}"/>
    <hyperlink ref="B7" location="'Init_unrecReturn'!A1" display="Init_unrecReturn" xr:uid="{EEF131E7-6F52-4913-8D5D-F25E7ACE9DD2}"/>
    <hyperlink ref="B8" location="'External_Fund'!A1" display="External_Fund" xr:uid="{DEE77EE8-C2B8-4B95-BFB4-DD8CA5B65F0A}"/>
    <hyperlink ref="B9" location="'GASBcashflow'!A1" display="GASBcashflow" xr:uid="{CC4789E4-F933-4F04-AA5B-8B5E3CD5D53F}"/>
    <hyperlink ref="B10" location="'detective'!A1" display="detective" xr:uid="{35EBB806-B041-4F94-A2F5-6DED4FD000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O36"/>
  <sheetViews>
    <sheetView tabSelected="1" topLeftCell="E1" zoomScale="130" zoomScaleNormal="130" workbookViewId="0">
      <selection activeCell="H16" sqref="H16"/>
    </sheetView>
  </sheetViews>
  <sheetFormatPr defaultRowHeight="15" x14ac:dyDescent="0.25"/>
  <cols>
    <col min="1" max="1" width="18.85546875" customWidth="1"/>
    <col min="2" max="2" width="27.28515625" customWidth="1"/>
    <col min="3" max="3" width="13.42578125" style="3" customWidth="1"/>
    <col min="4" max="4" width="28.28515625" style="7" customWidth="1"/>
    <col min="5" max="5" width="30.5703125" style="8" customWidth="1"/>
    <col min="6" max="6" width="15.5703125" style="10" customWidth="1"/>
    <col min="7" max="7" width="20.28515625" style="8" customWidth="1"/>
    <col min="8" max="8" width="16.28515625" style="11" customWidth="1"/>
    <col min="9" max="9" width="15.7109375" customWidth="1"/>
    <col min="10" max="10" width="13.28515625" customWidth="1"/>
    <col min="11" max="11" width="18.5703125" customWidth="1"/>
    <col min="12" max="13" width="17.5703125" customWidth="1"/>
    <col min="14" max="15" width="27.28515625" customWidth="1"/>
    <col min="16" max="19" width="14.5703125" customWidth="1"/>
  </cols>
  <sheetData>
    <row r="1" spans="1:13" x14ac:dyDescent="0.25">
      <c r="A1" s="5" t="s">
        <v>0</v>
      </c>
    </row>
    <row r="2" spans="1:13" x14ac:dyDescent="0.25">
      <c r="A2" t="s">
        <v>16</v>
      </c>
      <c r="B2" t="s">
        <v>46</v>
      </c>
    </row>
    <row r="3" spans="1:13" x14ac:dyDescent="0.25">
      <c r="A3" t="s">
        <v>17</v>
      </c>
      <c r="B3" t="s">
        <v>51</v>
      </c>
      <c r="F3" s="9"/>
    </row>
    <row r="4" spans="1:13" x14ac:dyDescent="0.25">
      <c r="A4" t="s">
        <v>19</v>
      </c>
    </row>
    <row r="6" spans="1:13" ht="30" x14ac:dyDescent="0.25">
      <c r="C6" s="2" t="s">
        <v>20</v>
      </c>
      <c r="D6" s="25" t="s">
        <v>39</v>
      </c>
      <c r="E6" s="26" t="s">
        <v>77</v>
      </c>
      <c r="F6" s="27" t="s">
        <v>41</v>
      </c>
      <c r="G6" s="28" t="s">
        <v>42</v>
      </c>
      <c r="H6" s="29" t="s">
        <v>43</v>
      </c>
      <c r="I6" s="28" t="s">
        <v>44</v>
      </c>
      <c r="J6" s="30" t="s">
        <v>45</v>
      </c>
      <c r="M6" s="47"/>
    </row>
    <row r="7" spans="1:13" ht="30" x14ac:dyDescent="0.25">
      <c r="C7" s="54" t="s">
        <v>18</v>
      </c>
      <c r="D7" s="55" t="s">
        <v>21</v>
      </c>
      <c r="E7" s="56" t="s">
        <v>22</v>
      </c>
      <c r="F7" s="57" t="s">
        <v>23</v>
      </c>
      <c r="G7" s="58" t="s">
        <v>24</v>
      </c>
      <c r="H7" s="59" t="s">
        <v>25</v>
      </c>
      <c r="I7" s="58" t="s">
        <v>26</v>
      </c>
      <c r="J7" s="60" t="s">
        <v>27</v>
      </c>
      <c r="K7" s="58" t="s">
        <v>28</v>
      </c>
      <c r="L7" s="58" t="s">
        <v>49</v>
      </c>
      <c r="M7" s="61" t="s">
        <v>75</v>
      </c>
    </row>
    <row r="8" spans="1:13" x14ac:dyDescent="0.25">
      <c r="C8" s="62"/>
      <c r="D8" s="63" t="s">
        <v>73</v>
      </c>
      <c r="E8" s="64">
        <v>2010</v>
      </c>
      <c r="F8" s="65">
        <v>20524023000</v>
      </c>
      <c r="G8" s="66">
        <v>22</v>
      </c>
      <c r="H8" s="65">
        <v>21099902000</v>
      </c>
      <c r="I8" s="66">
        <v>16</v>
      </c>
      <c r="J8" s="67">
        <v>1841243000</v>
      </c>
      <c r="K8" s="68" t="s">
        <v>47</v>
      </c>
      <c r="L8" s="63" t="s">
        <v>50</v>
      </c>
      <c r="M8" s="69" t="b">
        <v>0</v>
      </c>
    </row>
    <row r="9" spans="1:13" x14ac:dyDescent="0.25">
      <c r="C9" s="62"/>
      <c r="D9" s="68" t="s">
        <v>74</v>
      </c>
      <c r="E9" s="70">
        <v>2011</v>
      </c>
      <c r="F9" s="71">
        <v>1329890000</v>
      </c>
      <c r="G9" s="66">
        <v>15</v>
      </c>
      <c r="H9" s="71">
        <v>1142813000</v>
      </c>
      <c r="I9" s="70">
        <v>10</v>
      </c>
      <c r="J9" s="72">
        <v>157299000</v>
      </c>
      <c r="K9" s="63" t="s">
        <v>35</v>
      </c>
      <c r="L9" s="63" t="s">
        <v>50</v>
      </c>
      <c r="M9" s="69" t="b">
        <v>0</v>
      </c>
    </row>
    <row r="10" spans="1:13" x14ac:dyDescent="0.25">
      <c r="C10" s="62"/>
      <c r="D10" s="68" t="s">
        <v>74</v>
      </c>
      <c r="E10" s="70">
        <v>2012</v>
      </c>
      <c r="F10" s="71">
        <v>778617000</v>
      </c>
      <c r="G10" s="66">
        <v>15</v>
      </c>
      <c r="H10" s="71">
        <v>714347000</v>
      </c>
      <c r="I10" s="70">
        <v>11</v>
      </c>
      <c r="J10" s="72">
        <v>92094000</v>
      </c>
      <c r="K10" s="63" t="s">
        <v>35</v>
      </c>
      <c r="L10" s="63" t="s">
        <v>50</v>
      </c>
      <c r="M10" s="69" t="b">
        <v>0</v>
      </c>
    </row>
    <row r="11" spans="1:13" x14ac:dyDescent="0.25">
      <c r="C11" s="62"/>
      <c r="D11" s="68" t="s">
        <v>74</v>
      </c>
      <c r="E11" s="70">
        <v>2013</v>
      </c>
      <c r="F11" s="71">
        <v>2065938000</v>
      </c>
      <c r="G11" s="66">
        <v>15</v>
      </c>
      <c r="H11" s="71">
        <v>2007638000</v>
      </c>
      <c r="I11" s="70">
        <v>12</v>
      </c>
      <c r="J11" s="72">
        <v>244358000</v>
      </c>
      <c r="K11" s="63" t="s">
        <v>35</v>
      </c>
      <c r="L11" s="63" t="s">
        <v>50</v>
      </c>
      <c r="M11" s="69" t="b">
        <v>0</v>
      </c>
    </row>
    <row r="12" spans="1:13" x14ac:dyDescent="0.25">
      <c r="C12" s="62"/>
      <c r="D12" s="68" t="s">
        <v>74</v>
      </c>
      <c r="E12" s="70">
        <v>2014</v>
      </c>
      <c r="F12" s="71">
        <v>992710000</v>
      </c>
      <c r="G12" s="66">
        <v>15</v>
      </c>
      <c r="H12" s="71">
        <v>1015096000</v>
      </c>
      <c r="I12" s="70">
        <v>13</v>
      </c>
      <c r="J12" s="72">
        <v>117417000</v>
      </c>
      <c r="K12" s="63" t="s">
        <v>35</v>
      </c>
      <c r="L12" s="63" t="s">
        <v>50</v>
      </c>
      <c r="M12" s="69" t="b">
        <v>0</v>
      </c>
    </row>
    <row r="13" spans="1:13" x14ac:dyDescent="0.25">
      <c r="C13" s="62"/>
      <c r="D13" s="68" t="s">
        <v>76</v>
      </c>
      <c r="E13" s="70">
        <v>2014</v>
      </c>
      <c r="F13" s="71">
        <v>2239586000</v>
      </c>
      <c r="G13" s="66">
        <v>20</v>
      </c>
      <c r="H13" s="71">
        <v>2332248000</v>
      </c>
      <c r="I13" s="70">
        <v>18</v>
      </c>
      <c r="J13" s="72">
        <v>224142000</v>
      </c>
      <c r="K13" s="63" t="s">
        <v>35</v>
      </c>
      <c r="L13" s="63" t="s">
        <v>50</v>
      </c>
      <c r="M13" s="69" t="b">
        <v>0</v>
      </c>
    </row>
    <row r="14" spans="1:13" x14ac:dyDescent="0.25">
      <c r="C14" s="62"/>
      <c r="D14" s="68" t="s">
        <v>74</v>
      </c>
      <c r="E14" s="70">
        <v>2015</v>
      </c>
      <c r="F14" s="71">
        <v>734444000</v>
      </c>
      <c r="G14" s="66">
        <v>15</v>
      </c>
      <c r="H14" s="71">
        <v>785855000</v>
      </c>
      <c r="I14" s="70">
        <v>14</v>
      </c>
      <c r="J14" s="72">
        <v>86870000</v>
      </c>
      <c r="K14" s="63" t="s">
        <v>35</v>
      </c>
      <c r="L14" s="63" t="s">
        <v>50</v>
      </c>
      <c r="M14" s="69" t="b">
        <v>0</v>
      </c>
    </row>
    <row r="15" spans="1:13" x14ac:dyDescent="0.25">
      <c r="C15" s="62"/>
      <c r="D15" s="68" t="s">
        <v>74</v>
      </c>
      <c r="E15" s="70">
        <v>2016</v>
      </c>
      <c r="F15" s="71">
        <v>-848432000</v>
      </c>
      <c r="G15" s="66">
        <v>15</v>
      </c>
      <c r="H15" s="71">
        <v>-848432000</v>
      </c>
      <c r="I15" s="70">
        <v>15</v>
      </c>
      <c r="J15" s="72">
        <v>-100352000</v>
      </c>
      <c r="K15" s="63" t="s">
        <v>35</v>
      </c>
      <c r="L15" s="63" t="s">
        <v>50</v>
      </c>
      <c r="M15" s="63" t="b">
        <v>1</v>
      </c>
    </row>
    <row r="19" spans="2:15" x14ac:dyDescent="0.25">
      <c r="B19" s="4"/>
    </row>
    <row r="20" spans="2:15" ht="30.75" customHeight="1" x14ac:dyDescent="0.25">
      <c r="C20" s="2" t="s">
        <v>20</v>
      </c>
      <c r="D20" s="25" t="s">
        <v>39</v>
      </c>
      <c r="E20" s="26" t="s">
        <v>40</v>
      </c>
      <c r="F20" s="27" t="s">
        <v>41</v>
      </c>
      <c r="G20" s="28" t="s">
        <v>42</v>
      </c>
      <c r="H20" s="29" t="s">
        <v>43</v>
      </c>
      <c r="I20" s="28" t="s">
        <v>44</v>
      </c>
      <c r="J20" s="30" t="s">
        <v>45</v>
      </c>
    </row>
    <row r="21" spans="2:15" ht="30.75" customHeight="1" x14ac:dyDescent="0.25">
      <c r="C21" s="2" t="s">
        <v>18</v>
      </c>
      <c r="D21" s="25" t="s">
        <v>21</v>
      </c>
      <c r="E21" s="26" t="s">
        <v>22</v>
      </c>
      <c r="F21" s="27" t="s">
        <v>23</v>
      </c>
      <c r="G21" s="28" t="s">
        <v>24</v>
      </c>
      <c r="H21" s="29" t="s">
        <v>25</v>
      </c>
      <c r="I21" s="28" t="s">
        <v>26</v>
      </c>
      <c r="J21" s="30" t="s">
        <v>27</v>
      </c>
      <c r="K21" s="28" t="s">
        <v>28</v>
      </c>
      <c r="L21" s="28" t="s">
        <v>49</v>
      </c>
    </row>
    <row r="22" spans="2:15" x14ac:dyDescent="0.25">
      <c r="C22" t="s">
        <v>34</v>
      </c>
      <c r="D22"/>
      <c r="E22" s="73">
        <v>2012</v>
      </c>
      <c r="F22" s="74">
        <v>0.75</v>
      </c>
      <c r="G22" s="75">
        <v>21</v>
      </c>
      <c r="H22" s="74">
        <v>0.7</v>
      </c>
      <c r="I22" s="75">
        <v>18</v>
      </c>
      <c r="J22" s="76">
        <v>0</v>
      </c>
      <c r="K22" s="77" t="s">
        <v>47</v>
      </c>
      <c r="L22" t="s">
        <v>50</v>
      </c>
    </row>
    <row r="23" spans="2:15" x14ac:dyDescent="0.25">
      <c r="E23" s="73">
        <v>2013</v>
      </c>
      <c r="F23" s="74">
        <v>0.125</v>
      </c>
      <c r="G23" s="75">
        <v>14</v>
      </c>
      <c r="H23" s="74">
        <v>0.1</v>
      </c>
      <c r="I23" s="75">
        <v>12</v>
      </c>
      <c r="J23" s="76">
        <v>0</v>
      </c>
      <c r="K23" s="77" t="s">
        <v>35</v>
      </c>
      <c r="L23" t="s">
        <v>50</v>
      </c>
    </row>
    <row r="24" spans="2:15" x14ac:dyDescent="0.25">
      <c r="E24" s="73">
        <v>2014</v>
      </c>
      <c r="F24" s="74">
        <v>0.125</v>
      </c>
      <c r="G24" s="75">
        <v>14</v>
      </c>
      <c r="H24" s="74">
        <v>0.1</v>
      </c>
      <c r="I24" s="75">
        <v>13</v>
      </c>
      <c r="J24" s="76">
        <v>0</v>
      </c>
      <c r="K24" s="77" t="s">
        <v>35</v>
      </c>
      <c r="L24" t="s">
        <v>50</v>
      </c>
    </row>
    <row r="25" spans="2:15" x14ac:dyDescent="0.25">
      <c r="E25" s="73">
        <v>2015</v>
      </c>
      <c r="F25" s="74">
        <v>0.125</v>
      </c>
      <c r="G25" s="75">
        <v>14</v>
      </c>
      <c r="H25" s="74">
        <v>0.1</v>
      </c>
      <c r="I25" s="75">
        <v>14</v>
      </c>
      <c r="J25" s="76">
        <v>0</v>
      </c>
      <c r="K25" s="77" t="s">
        <v>35</v>
      </c>
      <c r="L25" t="s">
        <v>50</v>
      </c>
    </row>
    <row r="29" spans="2:15" x14ac:dyDescent="0.25">
      <c r="L29" s="13"/>
      <c r="M29" s="14"/>
      <c r="N29" s="15"/>
      <c r="O29" s="16"/>
    </row>
    <row r="30" spans="2:15" x14ac:dyDescent="0.25">
      <c r="L30" s="17"/>
      <c r="M30" s="18"/>
      <c r="N30" s="18"/>
      <c r="O30" s="18"/>
    </row>
    <row r="31" spans="2:15" x14ac:dyDescent="0.25">
      <c r="L31" s="17"/>
      <c r="M31" s="19"/>
      <c r="N31" s="19"/>
      <c r="O31" s="19"/>
    </row>
    <row r="32" spans="2:15" x14ac:dyDescent="0.25">
      <c r="L32" s="17"/>
      <c r="M32" s="19"/>
      <c r="N32" s="19"/>
      <c r="O32" s="19"/>
    </row>
    <row r="33" spans="12:15" x14ac:dyDescent="0.25">
      <c r="L33" s="17"/>
      <c r="M33" s="19"/>
      <c r="N33" s="19"/>
      <c r="O33" s="20"/>
    </row>
    <row r="34" spans="12:15" x14ac:dyDescent="0.25">
      <c r="L34" s="17"/>
      <c r="M34" s="21"/>
      <c r="N34" s="21"/>
      <c r="O34" s="21"/>
    </row>
    <row r="35" spans="12:15" x14ac:dyDescent="0.25">
      <c r="L35" s="17"/>
      <c r="M35" s="21"/>
      <c r="N35" s="21"/>
      <c r="O35" s="21"/>
    </row>
    <row r="36" spans="12:15" x14ac:dyDescent="0.25">
      <c r="L36" s="17"/>
      <c r="M36" s="19"/>
      <c r="N36" s="22"/>
      <c r="O36" s="23"/>
    </row>
  </sheetData>
  <hyperlinks>
    <hyperlink ref="A1" location="TOC!A1" display="TOC" xr:uid="{00000000-0004-0000-0A00-000000000000}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6"/>
  <sheetViews>
    <sheetView workbookViewId="0">
      <selection activeCell="D18" sqref="D18"/>
    </sheetView>
  </sheetViews>
  <sheetFormatPr defaultRowHeight="15" x14ac:dyDescent="0.25"/>
  <cols>
    <col min="2" max="3" width="20.5703125" customWidth="1"/>
    <col min="4" max="4" width="24.5703125" customWidth="1"/>
    <col min="5" max="5" width="28.85546875" customWidth="1"/>
    <col min="6" max="6" width="77.7109375" customWidth="1"/>
    <col min="8" max="11" width="30.85546875" customWidth="1"/>
  </cols>
  <sheetData>
    <row r="1" spans="1:11" x14ac:dyDescent="0.25">
      <c r="A1" s="5" t="s">
        <v>0</v>
      </c>
    </row>
    <row r="2" spans="1:11" x14ac:dyDescent="0.25">
      <c r="A2" t="s">
        <v>16</v>
      </c>
      <c r="B2" t="s">
        <v>33</v>
      </c>
    </row>
    <row r="3" spans="1:11" x14ac:dyDescent="0.25">
      <c r="A3" t="s">
        <v>17</v>
      </c>
      <c r="B3" t="s">
        <v>48</v>
      </c>
    </row>
    <row r="4" spans="1:11" x14ac:dyDescent="0.25">
      <c r="A4" t="s">
        <v>19</v>
      </c>
    </row>
    <row r="6" spans="1:11" x14ac:dyDescent="0.25">
      <c r="C6" t="s">
        <v>30</v>
      </c>
      <c r="D6" t="s">
        <v>29</v>
      </c>
      <c r="K6">
        <v>2016</v>
      </c>
    </row>
    <row r="7" spans="1:11" x14ac:dyDescent="0.25">
      <c r="C7">
        <v>2017</v>
      </c>
      <c r="D7" s="7">
        <v>963185.66666666674</v>
      </c>
      <c r="K7">
        <f>-631701234*0.2</f>
        <v>-126340246.80000001</v>
      </c>
    </row>
    <row r="8" spans="1:11" x14ac:dyDescent="0.25">
      <c r="C8">
        <v>2018</v>
      </c>
      <c r="D8" s="7">
        <v>1548152.6666666667</v>
      </c>
      <c r="K8">
        <f>-631701234*0.2</f>
        <v>-126340246.80000001</v>
      </c>
    </row>
    <row r="9" spans="1:11" x14ac:dyDescent="0.25">
      <c r="C9">
        <v>2019</v>
      </c>
      <c r="D9" s="7">
        <v>897822.66666666663</v>
      </c>
      <c r="K9">
        <f>-631701234*0.2</f>
        <v>-126340246.80000001</v>
      </c>
    </row>
    <row r="10" spans="1:11" x14ac:dyDescent="0.25">
      <c r="C10">
        <v>2020</v>
      </c>
      <c r="D10" s="7">
        <v>-487037.33333333337</v>
      </c>
      <c r="I10" s="7"/>
      <c r="K10">
        <f>-631701234*0.2</f>
        <v>-126340246.80000001</v>
      </c>
    </row>
    <row r="11" spans="1:11" x14ac:dyDescent="0.25">
      <c r="C11">
        <v>2021</v>
      </c>
      <c r="D11" s="7">
        <v>-307664</v>
      </c>
      <c r="I11" s="12"/>
    </row>
    <row r="12" spans="1:11" x14ac:dyDescent="0.25">
      <c r="I12" s="12"/>
    </row>
    <row r="13" spans="1:11" x14ac:dyDescent="0.25">
      <c r="I13" s="12"/>
    </row>
    <row r="14" spans="1:11" x14ac:dyDescent="0.25">
      <c r="I14" s="12"/>
    </row>
    <row r="15" spans="1:11" x14ac:dyDescent="0.25">
      <c r="I15" s="12"/>
      <c r="J15" s="1"/>
    </row>
    <row r="16" spans="1:11" x14ac:dyDescent="0.25">
      <c r="I16" s="12"/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761C-2B4D-4952-B770-B1A990EAC888}">
  <dimension ref="B4:R54"/>
  <sheetViews>
    <sheetView zoomScale="85" zoomScaleNormal="85" workbookViewId="0">
      <selection activeCell="B4" sqref="B4:L13"/>
    </sheetView>
  </sheetViews>
  <sheetFormatPr defaultRowHeight="15" x14ac:dyDescent="0.25"/>
  <cols>
    <col min="1" max="1" width="9.140625" customWidth="1"/>
    <col min="2" max="2" width="13.42578125" customWidth="1"/>
    <col min="3" max="3" width="20.5703125" style="3" customWidth="1"/>
    <col min="4" max="4" width="13.42578125" style="7" customWidth="1"/>
    <col min="5" max="5" width="15.42578125" style="8" customWidth="1"/>
    <col min="6" max="6" width="13.42578125" style="10" customWidth="1"/>
    <col min="7" max="7" width="15.140625" style="8" customWidth="1"/>
    <col min="8" max="8" width="17.140625" style="11" customWidth="1"/>
    <col min="9" max="9" width="15.85546875" customWidth="1"/>
    <col min="10" max="10" width="15.7109375" customWidth="1"/>
    <col min="11" max="11" width="13.42578125" customWidth="1"/>
    <col min="12" max="12" width="10.7109375" style="47" customWidth="1"/>
    <col min="13" max="15" width="27.28515625" customWidth="1"/>
    <col min="16" max="19" width="14.5703125" customWidth="1"/>
  </cols>
  <sheetData>
    <row r="4" spans="2:15" ht="45" x14ac:dyDescent="0.25">
      <c r="B4" s="2" t="s">
        <v>20</v>
      </c>
      <c r="C4" s="25" t="s">
        <v>39</v>
      </c>
      <c r="D4" s="26" t="s">
        <v>77</v>
      </c>
      <c r="E4" s="27" t="s">
        <v>41</v>
      </c>
      <c r="F4" s="28" t="s">
        <v>42</v>
      </c>
      <c r="G4" s="29" t="s">
        <v>43</v>
      </c>
      <c r="H4" s="28" t="s">
        <v>44</v>
      </c>
      <c r="I4" s="30" t="s">
        <v>45</v>
      </c>
    </row>
    <row r="5" spans="2:15" ht="30" x14ac:dyDescent="0.25">
      <c r="B5" s="2" t="s">
        <v>18</v>
      </c>
      <c r="C5" s="25" t="s">
        <v>21</v>
      </c>
      <c r="D5" s="26" t="s">
        <v>22</v>
      </c>
      <c r="E5" s="27" t="s">
        <v>23</v>
      </c>
      <c r="F5" s="28" t="s">
        <v>24</v>
      </c>
      <c r="G5" s="29" t="s">
        <v>25</v>
      </c>
      <c r="H5" s="28" t="s">
        <v>26</v>
      </c>
      <c r="I5" s="30" t="s">
        <v>27</v>
      </c>
      <c r="J5" s="28" t="s">
        <v>28</v>
      </c>
      <c r="K5" s="28" t="s">
        <v>49</v>
      </c>
      <c r="L5" s="48" t="s">
        <v>75</v>
      </c>
      <c r="M5" s="14"/>
      <c r="N5" s="15"/>
      <c r="O5" s="16"/>
    </row>
    <row r="6" spans="2:15" x14ac:dyDescent="0.25">
      <c r="C6" s="45" t="s">
        <v>73</v>
      </c>
      <c r="D6" s="49">
        <v>2010</v>
      </c>
      <c r="E6" s="50">
        <v>20524023</v>
      </c>
      <c r="F6" s="8">
        <v>22</v>
      </c>
      <c r="G6" s="50">
        <v>21099902</v>
      </c>
      <c r="H6" s="8">
        <v>16</v>
      </c>
      <c r="I6" s="51">
        <v>1841243</v>
      </c>
      <c r="J6" s="3" t="s">
        <v>47</v>
      </c>
      <c r="K6" s="45" t="s">
        <v>50</v>
      </c>
      <c r="L6" s="52" t="b">
        <v>0</v>
      </c>
      <c r="M6" s="18"/>
      <c r="N6" s="18"/>
      <c r="O6" s="18"/>
    </row>
    <row r="7" spans="2:15" x14ac:dyDescent="0.25">
      <c r="C7" s="3" t="s">
        <v>74</v>
      </c>
      <c r="D7" s="11">
        <v>2011</v>
      </c>
      <c r="E7" s="10">
        <v>1329890</v>
      </c>
      <c r="F7" s="8">
        <v>15</v>
      </c>
      <c r="G7" s="10">
        <v>1142813</v>
      </c>
      <c r="H7" s="11">
        <v>10</v>
      </c>
      <c r="I7" s="53">
        <v>157299</v>
      </c>
      <c r="J7" s="45" t="s">
        <v>35</v>
      </c>
      <c r="K7" s="45" t="s">
        <v>50</v>
      </c>
      <c r="L7" s="52" t="b">
        <v>0</v>
      </c>
      <c r="M7" s="19"/>
      <c r="N7" s="19"/>
      <c r="O7" s="19"/>
    </row>
    <row r="8" spans="2:15" x14ac:dyDescent="0.25">
      <c r="C8" s="3" t="s">
        <v>74</v>
      </c>
      <c r="D8" s="11">
        <v>2012</v>
      </c>
      <c r="E8" s="10">
        <v>778617</v>
      </c>
      <c r="F8" s="8">
        <v>15</v>
      </c>
      <c r="G8" s="10">
        <v>714347</v>
      </c>
      <c r="H8" s="11">
        <v>11</v>
      </c>
      <c r="I8" s="53">
        <v>92094</v>
      </c>
      <c r="J8" s="45" t="s">
        <v>35</v>
      </c>
      <c r="K8" s="45" t="s">
        <v>50</v>
      </c>
      <c r="L8" s="52" t="b">
        <v>0</v>
      </c>
      <c r="M8" s="19"/>
      <c r="N8" s="19"/>
      <c r="O8" s="19"/>
    </row>
    <row r="9" spans="2:15" x14ac:dyDescent="0.25">
      <c r="C9" s="3" t="s">
        <v>74</v>
      </c>
      <c r="D9" s="11">
        <v>2013</v>
      </c>
      <c r="E9" s="10">
        <v>2065938</v>
      </c>
      <c r="F9" s="8">
        <v>15</v>
      </c>
      <c r="G9" s="10">
        <v>2007638</v>
      </c>
      <c r="H9" s="11">
        <v>12</v>
      </c>
      <c r="I9" s="53">
        <v>244358</v>
      </c>
      <c r="J9" s="45" t="s">
        <v>35</v>
      </c>
      <c r="K9" s="45" t="s">
        <v>50</v>
      </c>
      <c r="L9" s="52" t="b">
        <v>0</v>
      </c>
      <c r="M9" s="19"/>
      <c r="N9" s="19"/>
      <c r="O9" s="20"/>
    </row>
    <row r="10" spans="2:15" x14ac:dyDescent="0.25">
      <c r="C10" s="3" t="s">
        <v>74</v>
      </c>
      <c r="D10" s="11">
        <v>2014</v>
      </c>
      <c r="E10" s="10">
        <v>992710</v>
      </c>
      <c r="F10" s="8">
        <v>15</v>
      </c>
      <c r="G10" s="10">
        <v>1015096</v>
      </c>
      <c r="H10" s="11">
        <v>13</v>
      </c>
      <c r="I10" s="53">
        <v>117417</v>
      </c>
      <c r="J10" s="45" t="s">
        <v>35</v>
      </c>
      <c r="K10" s="45" t="s">
        <v>50</v>
      </c>
      <c r="L10" s="52" t="b">
        <v>0</v>
      </c>
      <c r="M10" s="21"/>
      <c r="N10" s="21"/>
      <c r="O10" s="21"/>
    </row>
    <row r="11" spans="2:15" x14ac:dyDescent="0.25">
      <c r="C11" s="3" t="s">
        <v>76</v>
      </c>
      <c r="D11" s="11">
        <v>2014</v>
      </c>
      <c r="E11" s="10">
        <v>2239586</v>
      </c>
      <c r="F11" s="8">
        <v>20</v>
      </c>
      <c r="G11" s="10">
        <v>2332248</v>
      </c>
      <c r="H11" s="11">
        <v>18</v>
      </c>
      <c r="I11" s="53">
        <v>224142</v>
      </c>
      <c r="J11" s="45" t="s">
        <v>35</v>
      </c>
      <c r="K11" s="45" t="s">
        <v>50</v>
      </c>
      <c r="L11" s="52" t="b">
        <v>0</v>
      </c>
      <c r="M11" s="21"/>
      <c r="N11" s="21"/>
      <c r="O11" s="21"/>
    </row>
    <row r="12" spans="2:15" x14ac:dyDescent="0.25">
      <c r="C12" s="3" t="s">
        <v>74</v>
      </c>
      <c r="D12" s="11">
        <v>2015</v>
      </c>
      <c r="E12" s="10">
        <v>734444</v>
      </c>
      <c r="F12" s="8">
        <v>15</v>
      </c>
      <c r="G12" s="10">
        <v>785855</v>
      </c>
      <c r="H12" s="11">
        <v>14</v>
      </c>
      <c r="I12" s="53">
        <v>86870</v>
      </c>
      <c r="J12" s="45" t="s">
        <v>35</v>
      </c>
      <c r="K12" s="45" t="s">
        <v>50</v>
      </c>
      <c r="L12" s="52" t="b">
        <v>0</v>
      </c>
      <c r="M12" s="19"/>
      <c r="N12" s="22"/>
      <c r="O12" s="23"/>
    </row>
    <row r="13" spans="2:15" x14ac:dyDescent="0.25">
      <c r="C13" s="3" t="s">
        <v>74</v>
      </c>
      <c r="D13" s="11">
        <v>2016</v>
      </c>
      <c r="E13" s="10">
        <v>-848432</v>
      </c>
      <c r="F13" s="8">
        <v>15</v>
      </c>
      <c r="G13" s="10">
        <v>-848432</v>
      </c>
      <c r="H13" s="11">
        <v>15</v>
      </c>
      <c r="I13" s="53">
        <v>-100352</v>
      </c>
      <c r="J13" s="45" t="s">
        <v>35</v>
      </c>
      <c r="K13" s="45" t="s">
        <v>50</v>
      </c>
      <c r="L13" s="45" t="b">
        <v>1</v>
      </c>
    </row>
    <row r="54" spans="18:18" x14ac:dyDescent="0.25">
      <c r="R54">
        <f>1787614923*1.03</f>
        <v>1841243370.6900001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A4A6-4079-4DCD-A733-47E75B31555E}">
  <dimension ref="A3:L23"/>
  <sheetViews>
    <sheetView zoomScaleNormal="100" workbookViewId="0">
      <selection activeCell="G29" sqref="G29"/>
    </sheetView>
  </sheetViews>
  <sheetFormatPr defaultRowHeight="15" x14ac:dyDescent="0.25"/>
  <cols>
    <col min="1" max="1" width="13.42578125" customWidth="1"/>
    <col min="2" max="2" width="28" customWidth="1"/>
    <col min="3" max="3" width="11.7109375" customWidth="1"/>
    <col min="4" max="4" width="16.42578125" customWidth="1"/>
    <col min="5" max="5" width="13.140625" customWidth="1"/>
    <col min="6" max="6" width="16.5703125" customWidth="1"/>
    <col min="7" max="7" width="20.28515625" customWidth="1"/>
    <col min="8" max="8" width="5.42578125" customWidth="1"/>
    <col min="11" max="11" width="4.140625" customWidth="1"/>
    <col min="12" max="12" width="25.28515625" customWidth="1"/>
  </cols>
  <sheetData>
    <row r="3" spans="1:12" x14ac:dyDescent="0.25">
      <c r="A3" t="s">
        <v>69</v>
      </c>
    </row>
    <row r="4" spans="1:12" x14ac:dyDescent="0.25">
      <c r="A4" s="44" t="s">
        <v>58</v>
      </c>
      <c r="B4" s="33"/>
      <c r="C4" s="33"/>
      <c r="D4" s="33"/>
      <c r="E4" s="33"/>
      <c r="F4" s="33"/>
      <c r="G4" s="34"/>
    </row>
    <row r="5" spans="1:12" x14ac:dyDescent="0.25">
      <c r="A5" s="35" t="s">
        <v>72</v>
      </c>
      <c r="C5" t="s">
        <v>60</v>
      </c>
      <c r="D5" t="s">
        <v>61</v>
      </c>
      <c r="E5" t="s">
        <v>59</v>
      </c>
      <c r="F5" t="s">
        <v>62</v>
      </c>
      <c r="G5" s="36" t="s">
        <v>63</v>
      </c>
    </row>
    <row r="6" spans="1:12" x14ac:dyDescent="0.25">
      <c r="A6" s="35">
        <v>2016</v>
      </c>
      <c r="B6" t="s">
        <v>52</v>
      </c>
      <c r="C6">
        <v>-230748</v>
      </c>
      <c r="D6">
        <v>0.15</v>
      </c>
      <c r="E6">
        <f>C6/D6</f>
        <v>-1538320</v>
      </c>
      <c r="F6">
        <v>5</v>
      </c>
      <c r="G6" s="37">
        <f>E6*0.85</f>
        <v>-1307572</v>
      </c>
    </row>
    <row r="7" spans="1:12" x14ac:dyDescent="0.25">
      <c r="A7" s="35">
        <v>2015</v>
      </c>
      <c r="B7" t="s">
        <v>53</v>
      </c>
      <c r="C7">
        <v>-134530</v>
      </c>
      <c r="D7">
        <v>0.15</v>
      </c>
      <c r="E7">
        <f t="shared" ref="E7:E11" si="0">C7/D7</f>
        <v>-896866.66666666674</v>
      </c>
      <c r="F7">
        <v>4</v>
      </c>
      <c r="G7" s="37">
        <f>E7*0.7</f>
        <v>-627806.66666666663</v>
      </c>
    </row>
    <row r="8" spans="1:12" x14ac:dyDescent="0.25">
      <c r="A8" s="35">
        <v>2014</v>
      </c>
      <c r="B8" t="s">
        <v>54</v>
      </c>
      <c r="C8">
        <v>980958</v>
      </c>
      <c r="D8">
        <v>0.15</v>
      </c>
      <c r="E8">
        <f t="shared" si="0"/>
        <v>6539720</v>
      </c>
      <c r="F8">
        <v>3</v>
      </c>
      <c r="G8" s="37">
        <f>E8*0.55</f>
        <v>3596846.0000000005</v>
      </c>
    </row>
    <row r="9" spans="1:12" x14ac:dyDescent="0.25">
      <c r="A9" s="35">
        <v>2013</v>
      </c>
      <c r="B9" t="s">
        <v>55</v>
      </c>
      <c r="C9">
        <v>454115</v>
      </c>
      <c r="D9">
        <v>0.15</v>
      </c>
      <c r="E9">
        <f t="shared" si="0"/>
        <v>3027433.3333333335</v>
      </c>
      <c r="F9">
        <v>2</v>
      </c>
      <c r="G9" s="37">
        <f>E9*0.4</f>
        <v>1210973.3333333335</v>
      </c>
    </row>
    <row r="10" spans="1:12" x14ac:dyDescent="0.25">
      <c r="A10" s="35">
        <v>2012</v>
      </c>
      <c r="B10" t="s">
        <v>57</v>
      </c>
      <c r="C10">
        <v>-257981</v>
      </c>
      <c r="D10">
        <v>0.2</v>
      </c>
      <c r="E10">
        <f t="shared" si="0"/>
        <v>-1289905</v>
      </c>
      <c r="F10">
        <v>1</v>
      </c>
      <c r="G10" s="37">
        <f>E10*0.2</f>
        <v>-257981</v>
      </c>
    </row>
    <row r="11" spans="1:12" x14ac:dyDescent="0.25">
      <c r="A11" s="35">
        <v>2011</v>
      </c>
      <c r="B11" t="s">
        <v>56</v>
      </c>
      <c r="C11">
        <v>0</v>
      </c>
      <c r="D11">
        <v>0.2</v>
      </c>
      <c r="E11">
        <f t="shared" si="0"/>
        <v>0</v>
      </c>
      <c r="F11">
        <v>0</v>
      </c>
      <c r="G11" s="36"/>
      <c r="I11" s="32" t="s">
        <v>64</v>
      </c>
      <c r="J11" s="34">
        <v>41440456</v>
      </c>
    </row>
    <row r="12" spans="1:12" x14ac:dyDescent="0.25">
      <c r="A12" s="35"/>
      <c r="G12" s="36"/>
      <c r="I12" s="35" t="s">
        <v>65</v>
      </c>
      <c r="J12" s="36">
        <v>38825998</v>
      </c>
    </row>
    <row r="13" spans="1:12" ht="60" x14ac:dyDescent="0.25">
      <c r="A13" s="38"/>
      <c r="B13" s="39"/>
      <c r="C13" s="39"/>
      <c r="D13" s="39"/>
      <c r="E13" s="39"/>
      <c r="F13" s="39" t="s">
        <v>67</v>
      </c>
      <c r="G13" s="40">
        <f>SUM(G6:G11)</f>
        <v>2614459.6666666674</v>
      </c>
      <c r="I13" s="38" t="s">
        <v>66</v>
      </c>
      <c r="J13" s="43">
        <f>J11-J12</f>
        <v>2614458</v>
      </c>
      <c r="L13" s="24" t="s">
        <v>71</v>
      </c>
    </row>
    <row r="14" spans="1:12" x14ac:dyDescent="0.25">
      <c r="G14" s="31"/>
      <c r="J14" s="2"/>
    </row>
    <row r="15" spans="1:12" x14ac:dyDescent="0.25">
      <c r="A15" s="44" t="s">
        <v>70</v>
      </c>
      <c r="B15" s="33"/>
      <c r="C15" s="33"/>
      <c r="D15" s="33"/>
      <c r="E15" s="33"/>
      <c r="F15" s="33"/>
      <c r="G15" s="34"/>
    </row>
    <row r="16" spans="1:12" x14ac:dyDescent="0.25">
      <c r="A16" s="35"/>
      <c r="B16" s="2" t="s">
        <v>59</v>
      </c>
      <c r="C16" s="2">
        <v>2017</v>
      </c>
      <c r="D16" s="2">
        <v>2018</v>
      </c>
      <c r="E16" s="2">
        <v>2019</v>
      </c>
      <c r="F16" s="2">
        <v>2020</v>
      </c>
      <c r="G16" s="46">
        <v>2021</v>
      </c>
    </row>
    <row r="17" spans="1:7" x14ac:dyDescent="0.25">
      <c r="A17" s="35"/>
      <c r="B17" s="7">
        <f>E6</f>
        <v>-1538320</v>
      </c>
      <c r="C17" s="7">
        <f>$B17*0.15</f>
        <v>-230748</v>
      </c>
      <c r="D17" s="7">
        <f>$B$17*0.15</f>
        <v>-230748</v>
      </c>
      <c r="E17" s="7">
        <f>$B$17*0.15</f>
        <v>-230748</v>
      </c>
      <c r="F17" s="7">
        <f>$B$17*0.2</f>
        <v>-307664</v>
      </c>
      <c r="G17" s="37">
        <f>$B$17*0.2</f>
        <v>-307664</v>
      </c>
    </row>
    <row r="18" spans="1:7" x14ac:dyDescent="0.25">
      <c r="A18" s="35"/>
      <c r="B18" s="7">
        <f t="shared" ref="B18:B21" si="1">E7</f>
        <v>-896866.66666666674</v>
      </c>
      <c r="C18" s="7">
        <f t="shared" ref="C18:D19" si="2">$B18*0.15</f>
        <v>-134530</v>
      </c>
      <c r="D18" s="7">
        <f t="shared" si="2"/>
        <v>-134530</v>
      </c>
      <c r="E18" s="7">
        <f>$B18*0.2</f>
        <v>-179373.33333333337</v>
      </c>
      <c r="F18" s="7">
        <f>$B18*0.2</f>
        <v>-179373.33333333337</v>
      </c>
      <c r="G18" s="37"/>
    </row>
    <row r="19" spans="1:7" x14ac:dyDescent="0.25">
      <c r="A19" s="35"/>
      <c r="B19" s="7">
        <f t="shared" si="1"/>
        <v>6539720</v>
      </c>
      <c r="C19" s="7">
        <f t="shared" si="2"/>
        <v>980958</v>
      </c>
      <c r="D19" s="7">
        <f>$B19*0.2</f>
        <v>1307944</v>
      </c>
      <c r="E19" s="7">
        <f>$B19*0.2</f>
        <v>1307944</v>
      </c>
      <c r="F19" s="7"/>
      <c r="G19" s="37"/>
    </row>
    <row r="20" spans="1:7" x14ac:dyDescent="0.25">
      <c r="A20" s="35"/>
      <c r="B20" s="7">
        <f t="shared" si="1"/>
        <v>3027433.3333333335</v>
      </c>
      <c r="C20" s="7">
        <f>$B20*0.2</f>
        <v>605486.66666666674</v>
      </c>
      <c r="D20" s="7">
        <f>$B20*0.2</f>
        <v>605486.66666666674</v>
      </c>
      <c r="E20" s="7"/>
      <c r="F20" s="7"/>
      <c r="G20" s="37"/>
    </row>
    <row r="21" spans="1:7" x14ac:dyDescent="0.25">
      <c r="A21" s="35"/>
      <c r="B21" s="7">
        <f t="shared" si="1"/>
        <v>-1289905</v>
      </c>
      <c r="C21" s="7">
        <f>$B21*0.2</f>
        <v>-257981</v>
      </c>
      <c r="D21" s="7"/>
      <c r="E21" s="7"/>
      <c r="F21" s="7"/>
      <c r="G21" s="37"/>
    </row>
    <row r="22" spans="1:7" x14ac:dyDescent="0.25">
      <c r="A22" s="35"/>
      <c r="G22" s="36"/>
    </row>
    <row r="23" spans="1:7" x14ac:dyDescent="0.25">
      <c r="A23" s="38"/>
      <c r="B23" s="39" t="s">
        <v>68</v>
      </c>
      <c r="C23" s="41">
        <f>SUM(C17:C21)</f>
        <v>963185.66666666674</v>
      </c>
      <c r="D23" s="41">
        <f t="shared" ref="D23:G23" si="3">SUM(D17:D21)</f>
        <v>1548152.6666666667</v>
      </c>
      <c r="E23" s="41">
        <f t="shared" si="3"/>
        <v>897822.66666666663</v>
      </c>
      <c r="F23" s="41">
        <f t="shared" si="3"/>
        <v>-487037.33333333337</v>
      </c>
      <c r="G23" s="42">
        <f t="shared" si="3"/>
        <v>-307664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Init_amort</vt:lpstr>
      <vt:lpstr>Init_unrecReturn</vt:lpstr>
      <vt:lpstr>Init_amort_raw</vt:lpstr>
      <vt:lpstr>Init_unrecReturn_raw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2019-03-14T16:33:41Z</dcterms:modified>
</cp:coreProperties>
</file>