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filterPrivacy="1"/>
  <xr:revisionPtr revIDLastSave="0" documentId="13_ncr:1_{74D11B1F-B296-481D-B0A9-12EA312BBAC5}" xr6:coauthVersionLast="45" xr6:coauthVersionMax="45" xr10:uidLastSave="{00000000-0000-0000-0000-000000000000}"/>
  <bookViews>
    <workbookView xWindow="-120" yWindow="-120" windowWidth="28110" windowHeight="18240" tabRatio="524" xr2:uid="{00000000-000D-0000-FFFF-FFFF00000000}"/>
  </bookViews>
  <sheets>
    <sheet name="params" sheetId="1" r:id="rId1"/>
    <sheet name="GlobalParams" sheetId="3" r:id="rId2"/>
    <sheet name="returns" sheetId="2" r:id="rId3"/>
    <sheet name="Calibration_AV2016lag" sheetId="10" r:id="rId4"/>
    <sheet name="Calibration_AV2016lag (2)" sheetId="15" r:id="rId5"/>
    <sheet name="PVB 1" sheetId="12" r:id="rId6"/>
    <sheet name="PVB 2" sheetId="13" r:id="rId7"/>
    <sheet name="PVB 1 (2)" sheetId="16" r:id="rId8"/>
    <sheet name="Sheet2" sheetId="17" r:id="rId9"/>
    <sheet name="First3Years" sheetId="14" r:id="rId10"/>
    <sheet name="DetectiveWork" sheetId="11" r:id="rId11"/>
    <sheet name="Variable fund" sheetId="1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2" l="1"/>
  <c r="F2" i="2"/>
  <c r="E57" i="18"/>
  <c r="E54" i="18"/>
  <c r="E51" i="18"/>
  <c r="E50" i="18"/>
  <c r="F50" i="18"/>
  <c r="D29" i="18"/>
  <c r="E29" i="18"/>
  <c r="I29" i="18"/>
  <c r="H29" i="18"/>
  <c r="G29" i="18"/>
  <c r="F29" i="18"/>
  <c r="D6" i="15"/>
  <c r="C6" i="15"/>
  <c r="G5" i="17"/>
  <c r="G6" i="17" s="1"/>
  <c r="F40" i="13"/>
  <c r="H15" i="17"/>
  <c r="H16" i="17"/>
  <c r="H17" i="17"/>
  <c r="H18" i="17"/>
  <c r="I19" i="17" s="1"/>
  <c r="H19" i="17"/>
  <c r="H20" i="17"/>
  <c r="H21" i="17"/>
  <c r="H22" i="17"/>
  <c r="H23" i="17"/>
  <c r="H24" i="17"/>
  <c r="H25" i="17"/>
  <c r="H26" i="17"/>
  <c r="H27" i="17"/>
  <c r="H28" i="17"/>
  <c r="H29" i="17"/>
  <c r="H30" i="17"/>
  <c r="H31" i="17"/>
  <c r="H32" i="17"/>
  <c r="H33" i="17"/>
  <c r="H34" i="17"/>
  <c r="H35" i="17"/>
  <c r="H14" i="17"/>
  <c r="I14" i="17"/>
  <c r="I13" i="17"/>
  <c r="I12" i="17"/>
  <c r="I11" i="17"/>
  <c r="I10" i="17"/>
  <c r="I9" i="17"/>
  <c r="I8" i="17"/>
  <c r="I7" i="17"/>
  <c r="I6" i="17"/>
  <c r="I5" i="17"/>
  <c r="E5" i="17"/>
  <c r="E6" i="17"/>
  <c r="E7" i="17"/>
  <c r="E8" i="17"/>
  <c r="E9" i="17"/>
  <c r="E10" i="17"/>
  <c r="E11" i="17"/>
  <c r="E12" i="17"/>
  <c r="E13" i="17"/>
  <c r="E14" i="17"/>
  <c r="D14" i="17" s="1"/>
  <c r="C5" i="17"/>
  <c r="C6" i="17" s="1"/>
  <c r="J11" i="16"/>
  <c r="I15" i="17"/>
  <c r="M33" i="15"/>
  <c r="I16" i="17"/>
  <c r="D14" i="12"/>
  <c r="D32" i="15"/>
  <c r="F32" i="15"/>
  <c r="C23" i="15"/>
  <c r="C28" i="15" s="1"/>
  <c r="C22" i="15"/>
  <c r="F19" i="15"/>
  <c r="D33" i="15"/>
  <c r="F33" i="15"/>
  <c r="D34" i="15"/>
  <c r="D35" i="15"/>
  <c r="F35" i="15"/>
  <c r="D37" i="15"/>
  <c r="F37" i="15" s="1"/>
  <c r="D39" i="15"/>
  <c r="F39" i="15" s="1"/>
  <c r="D40" i="15"/>
  <c r="F40" i="15" s="1"/>
  <c r="F34" i="15"/>
  <c r="C20" i="15"/>
  <c r="D20" i="15" s="1"/>
  <c r="F20" i="15" s="1"/>
  <c r="C44" i="15"/>
  <c r="D30" i="15"/>
  <c r="F30" i="15" s="1"/>
  <c r="D27" i="15"/>
  <c r="F27" i="15"/>
  <c r="D18" i="15"/>
  <c r="D19" i="15"/>
  <c r="D17" i="15"/>
  <c r="D15" i="15"/>
  <c r="D14" i="15"/>
  <c r="D13" i="15"/>
  <c r="D12" i="15"/>
  <c r="F12" i="15"/>
  <c r="D9" i="15"/>
  <c r="D8" i="15"/>
  <c r="H7" i="15"/>
  <c r="D7" i="15"/>
  <c r="D5" i="15"/>
  <c r="F5" i="15"/>
  <c r="D4" i="15"/>
  <c r="F4" i="15"/>
  <c r="D3" i="15"/>
  <c r="F3" i="15"/>
  <c r="C41" i="10"/>
  <c r="G11" i="10"/>
  <c r="G6" i="10"/>
  <c r="I17" i="17"/>
  <c r="I18" i="17"/>
  <c r="C25" i="15"/>
  <c r="D25" i="15"/>
  <c r="F25" i="15"/>
  <c r="D22" i="15"/>
  <c r="F22" i="15" s="1"/>
  <c r="D23" i="15"/>
  <c r="F23" i="15"/>
  <c r="C22" i="10"/>
  <c r="D22" i="10" s="1"/>
  <c r="D4" i="10"/>
  <c r="D5" i="10"/>
  <c r="D6" i="10"/>
  <c r="D7" i="10"/>
  <c r="D8" i="10"/>
  <c r="D10" i="10"/>
  <c r="D11" i="10"/>
  <c r="D12" i="10"/>
  <c r="D13" i="10"/>
  <c r="D15" i="10"/>
  <c r="D16" i="10"/>
  <c r="D17" i="10"/>
  <c r="D20" i="10"/>
  <c r="D24" i="10"/>
  <c r="D27" i="10"/>
  <c r="D3" i="10"/>
  <c r="F6" i="12"/>
  <c r="C19" i="10"/>
  <c r="D19" i="10"/>
  <c r="C20" i="10"/>
  <c r="C25" i="10"/>
  <c r="C39" i="10" s="1"/>
  <c r="C38" i="10"/>
  <c r="G26" i="12"/>
  <c r="G25" i="12"/>
  <c r="G24" i="12"/>
  <c r="F32" i="2"/>
  <c r="E32" i="2"/>
  <c r="F31" i="2"/>
  <c r="E31" i="2"/>
  <c r="F30" i="2"/>
  <c r="E30" i="2"/>
  <c r="F29" i="2"/>
  <c r="E29" i="2"/>
  <c r="F28" i="2"/>
  <c r="E28" i="2"/>
  <c r="E27" i="2"/>
  <c r="F26" i="2"/>
  <c r="E26" i="2" s="1"/>
  <c r="F25" i="2"/>
  <c r="E25" i="2" s="1"/>
  <c r="F24" i="2"/>
  <c r="E24" i="2"/>
  <c r="F23" i="2"/>
  <c r="E23" i="2" s="1"/>
  <c r="F22" i="2"/>
  <c r="E22" i="2" s="1"/>
  <c r="F21" i="2"/>
  <c r="E21" i="2" s="1"/>
  <c r="F20" i="2"/>
  <c r="E20" i="2"/>
  <c r="E19" i="2"/>
  <c r="F18" i="2"/>
  <c r="E18" i="2"/>
  <c r="F17" i="2"/>
  <c r="E17" i="2"/>
  <c r="F13" i="2"/>
  <c r="E13" i="2" s="1"/>
  <c r="F16" i="2"/>
  <c r="E16" i="2" s="1"/>
  <c r="F15" i="2"/>
  <c r="E15" i="2" s="1"/>
  <c r="E14" i="2"/>
  <c r="F12" i="2"/>
  <c r="E12" i="2"/>
  <c r="F11" i="2"/>
  <c r="E11" i="2"/>
  <c r="F10" i="2"/>
  <c r="E10" i="2"/>
  <c r="F9" i="2"/>
  <c r="E9" i="2"/>
  <c r="E8" i="2"/>
  <c r="F7" i="2"/>
  <c r="E7" i="2" s="1"/>
  <c r="F6" i="2"/>
  <c r="E6" i="2" s="1"/>
  <c r="I4" i="11"/>
  <c r="E4" i="2"/>
  <c r="F5" i="2"/>
  <c r="E5" i="2" s="1"/>
  <c r="E3" i="2"/>
  <c r="E2" i="2"/>
  <c r="E15" i="17" l="1"/>
  <c r="D15" i="17" s="1"/>
  <c r="G7" i="17"/>
  <c r="G8" i="17" s="1"/>
  <c r="G9" i="17" s="1"/>
  <c r="G10" i="17" s="1"/>
  <c r="G11" i="17" s="1"/>
  <c r="G12" i="17" s="1"/>
  <c r="G13" i="17" s="1"/>
  <c r="G14" i="17" s="1"/>
  <c r="G15" i="17" s="1"/>
  <c r="G16" i="17" s="1"/>
  <c r="G17" i="17" s="1"/>
  <c r="G18" i="17" s="1"/>
  <c r="G19" i="17" s="1"/>
  <c r="G20" i="17" s="1"/>
  <c r="G21" i="17" s="1"/>
  <c r="G22" i="17" s="1"/>
  <c r="G23" i="17" s="1"/>
  <c r="G24" i="17" s="1"/>
  <c r="G25" i="17" s="1"/>
  <c r="G26" i="17" s="1"/>
  <c r="G27" i="17" s="1"/>
  <c r="G28" i="17" s="1"/>
  <c r="G29" i="17" s="1"/>
  <c r="G30" i="17" s="1"/>
  <c r="G31" i="17" s="1"/>
  <c r="G32" i="17" s="1"/>
  <c r="G33" i="17" s="1"/>
  <c r="G34" i="17" s="1"/>
  <c r="G35" i="17" s="1"/>
  <c r="D28" i="15"/>
  <c r="F28" i="15" s="1"/>
  <c r="C42" i="15"/>
  <c r="C41" i="15"/>
  <c r="C7" i="17"/>
  <c r="C8" i="17" s="1"/>
  <c r="C9" i="17" s="1"/>
  <c r="C10" i="17" s="1"/>
  <c r="C11" i="17" s="1"/>
  <c r="C12" i="17" s="1"/>
  <c r="C13" i="17" s="1"/>
  <c r="C14" i="17" s="1"/>
  <c r="C15" i="17" s="1"/>
  <c r="C16" i="17" s="1"/>
  <c r="I28" i="17"/>
  <c r="I34" i="17"/>
  <c r="I26" i="17"/>
  <c r="I21" i="17"/>
  <c r="I33" i="17"/>
  <c r="I25" i="17"/>
  <c r="I20" i="17"/>
  <c r="I32" i="17"/>
  <c r="I24" i="17"/>
  <c r="I35" i="17"/>
  <c r="I31" i="17"/>
  <c r="I23" i="17"/>
  <c r="D25" i="10"/>
  <c r="I22" i="17"/>
  <c r="I30" i="17"/>
  <c r="I27" i="17"/>
  <c r="I29" i="17"/>
  <c r="G37" i="17" l="1"/>
  <c r="C17" i="17"/>
  <c r="E16" i="17"/>
  <c r="D16" i="17" s="1"/>
  <c r="E17" i="17" l="1"/>
  <c r="D17" i="17" s="1"/>
  <c r="E18" i="17"/>
  <c r="D18" i="17" s="1"/>
  <c r="E19" i="17" l="1"/>
  <c r="D19" i="17" s="1"/>
  <c r="C18" i="17"/>
  <c r="C19" i="17" l="1"/>
  <c r="C20" i="17" s="1"/>
  <c r="E20" i="17"/>
  <c r="D20" i="17" s="1"/>
  <c r="E21" i="17" s="1"/>
  <c r="D21" i="17" s="1"/>
  <c r="E22" i="17" l="1"/>
  <c r="D22" i="17" s="1"/>
  <c r="E23" i="17" s="1"/>
  <c r="D23" i="17" s="1"/>
  <c r="E24" i="17" s="1"/>
  <c r="D24" i="17" s="1"/>
  <c r="E25" i="17" s="1"/>
  <c r="D25" i="17" s="1"/>
  <c r="E26" i="17" s="1"/>
  <c r="D26" i="17" s="1"/>
  <c r="E27" i="17" s="1"/>
  <c r="D27" i="17" s="1"/>
  <c r="E28" i="17" s="1"/>
  <c r="D28" i="17" s="1"/>
  <c r="E29" i="17" s="1"/>
  <c r="D29" i="17" s="1"/>
  <c r="E30" i="17" s="1"/>
  <c r="D30" i="17" s="1"/>
  <c r="E31" i="17" s="1"/>
  <c r="D31" i="17" s="1"/>
  <c r="E32" i="17" s="1"/>
  <c r="D32" i="17" s="1"/>
  <c r="E33" i="17" s="1"/>
  <c r="D33" i="17" s="1"/>
  <c r="E34" i="17" s="1"/>
  <c r="D34" i="17" s="1"/>
  <c r="E35" i="17" s="1"/>
  <c r="D35" i="17" s="1"/>
  <c r="C21" i="17"/>
  <c r="C22" i="17" l="1"/>
  <c r="C23" i="17" s="1"/>
  <c r="C24" i="17" s="1"/>
  <c r="C25" i="17" s="1"/>
  <c r="C26" i="17" s="1"/>
  <c r="C27" i="17" s="1"/>
  <c r="C28" i="17" s="1"/>
  <c r="C29" i="17" s="1"/>
  <c r="C30" i="17" s="1"/>
  <c r="C31" i="17" s="1"/>
  <c r="C32" i="17" s="1"/>
  <c r="C33" i="17" s="1"/>
  <c r="C34" i="17" s="1"/>
  <c r="C35" i="17" s="1"/>
  <c r="C37" i="17"/>
  <c r="K37"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 authorId="0" shapeId="0" xr:uid="{E6AA1FA0-BFAB-4875-9A5C-50F9685507C0}">
      <text>
        <r>
          <rPr>
            <b/>
            <sz val="9"/>
            <color indexed="81"/>
            <rFont val="Tahoma"/>
            <family val="2"/>
          </rPr>
          <t>Author:</t>
        </r>
        <r>
          <rPr>
            <sz val="9"/>
            <color indexed="81"/>
            <rFont val="Tahoma"/>
            <family val="2"/>
          </rPr>
          <t xml:space="preserve">
Values: SingleTier; MultiTier</t>
        </r>
      </text>
    </comment>
    <comment ref="M4" authorId="0" shapeId="0" xr:uid="{0293D194-19C9-42F4-94A3-B37793CAC8F6}">
      <text>
        <r>
          <rPr>
            <b/>
            <sz val="9"/>
            <color indexed="81"/>
            <rFont val="Tahoma"/>
            <family val="2"/>
          </rPr>
          <t>Author:</t>
        </r>
        <r>
          <rPr>
            <sz val="9"/>
            <color indexed="81"/>
            <rFont val="Tahoma"/>
            <family val="2"/>
          </rPr>
          <t xml:space="preserve">
Skip the year-1 amort. payment for new amortization basis. 
Does not affect existing amort. basis
</t>
        </r>
      </text>
    </comment>
    <comment ref="T4" authorId="0" shapeId="0" xr:uid="{D29CD304-2CDF-417F-9E02-63FF8702FBB5}">
      <text>
        <r>
          <rPr>
            <b/>
            <sz val="9"/>
            <color indexed="81"/>
            <rFont val="Tahoma"/>
            <family val="2"/>
          </rPr>
          <t>Author:</t>
        </r>
        <r>
          <rPr>
            <sz val="9"/>
            <color indexed="81"/>
            <rFont val="Tahoma"/>
            <family val="2"/>
          </rPr>
          <t xml:space="preserve">
20292733/43629545 = 46.5%</t>
        </r>
      </text>
    </comment>
    <comment ref="AO4" authorId="0" shapeId="0" xr:uid="{D91F68BF-928B-4B3B-9F98-4B2FFAC0BBBC}">
      <text>
        <r>
          <rPr>
            <b/>
            <sz val="9"/>
            <color indexed="81"/>
            <rFont val="Tahoma"/>
            <family val="2"/>
          </rPr>
          <t>Author:</t>
        </r>
        <r>
          <rPr>
            <sz val="9"/>
            <color indexed="81"/>
            <rFont val="Tahoma"/>
            <family val="2"/>
          </rPr>
          <t xml:space="preserve">
method2 = No smoothing
</t>
        </r>
      </text>
    </comment>
    <comment ref="AZ4" authorId="0" shapeId="0" xr:uid="{D8DF56B1-E0DB-40EC-9DAC-B2E600541C22}">
      <text>
        <r>
          <rPr>
            <b/>
            <sz val="9"/>
            <color indexed="81"/>
            <rFont val="Tahoma"/>
            <family val="2"/>
          </rPr>
          <t>Author:</t>
        </r>
        <r>
          <rPr>
            <sz val="9"/>
            <color indexed="81"/>
            <rFont val="Tahoma"/>
            <family val="2"/>
          </rPr>
          <t xml:space="preserve">
AL_pct; AA0, noSmoothing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DA958DB-FCE2-4693-9EC3-E2BA5499F8F5}">
      <text>
        <r>
          <rPr>
            <b/>
            <sz val="9"/>
            <color indexed="81"/>
            <rFont val="Tahoma"/>
            <family val="2"/>
          </rPr>
          <t>Author:</t>
        </r>
        <r>
          <rPr>
            <sz val="9"/>
            <color indexed="81"/>
            <rFont val="Tahoma"/>
            <family val="2"/>
          </rPr>
          <t xml:space="preserve">
adj because using tier results not obl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1126C6A6-A9F8-4231-A650-77C050A872C1}">
      <text>
        <r>
          <rPr>
            <b/>
            <sz val="9"/>
            <color indexed="81"/>
            <rFont val="Tahoma"/>
            <family val="2"/>
          </rPr>
          <t>Author:</t>
        </r>
        <r>
          <rPr>
            <sz val="9"/>
            <color indexed="81"/>
            <rFont val="Tahoma"/>
            <family val="2"/>
          </rPr>
          <t xml:space="preserve">
adj because using tier results not obl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DDF1CF52-8DCF-4669-8381-8CDAA6ABBE43}">
      <text>
        <r>
          <rPr>
            <b/>
            <sz val="9"/>
            <color indexed="81"/>
            <rFont val="Tahoma"/>
            <family val="2"/>
          </rPr>
          <t>Author:</t>
        </r>
        <r>
          <rPr>
            <sz val="9"/>
            <color indexed="81"/>
            <rFont val="Tahoma"/>
            <family val="2"/>
          </rPr>
          <t xml:space="preserve">
adj because using tier results not obl results</t>
        </r>
      </text>
    </comment>
    <comment ref="D5" authorId="0" shapeId="0" xr:uid="{8AADE9C7-BF21-4EA9-9AF8-43A6970E0EBE}">
      <text>
        <r>
          <rPr>
            <b/>
            <sz val="9"/>
            <color indexed="81"/>
            <rFont val="Tahoma"/>
            <family val="2"/>
          </rPr>
          <t>Author:</t>
        </r>
        <r>
          <rPr>
            <sz val="9"/>
            <color indexed="81"/>
            <rFont val="Tahoma"/>
            <family val="2"/>
          </rPr>
          <t xml:space="preserve">
adj because using tier results not obl results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5" authorId="0" shapeId="0" xr:uid="{51E3EAE5-48C8-40AB-8952-20588FED2828}">
      <text>
        <r>
          <rPr>
            <b/>
            <sz val="8"/>
            <color indexed="81"/>
            <rFont val="Tahoma"/>
            <family val="2"/>
          </rPr>
          <t>Corrected from 481,464,604</t>
        </r>
      </text>
    </comment>
    <comment ref="D40" authorId="0" shapeId="0" xr:uid="{39FE136E-08B9-44E9-8A9B-D0144F0AC925}">
      <text>
        <r>
          <rPr>
            <b/>
            <sz val="8"/>
            <color indexed="81"/>
            <rFont val="Tahoma"/>
            <family val="2"/>
          </rPr>
          <t>Updated from 3,954,653,716 due to rounding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873586C9-0526-4EF8-8986-7703F1DD56A1}">
      <text>
        <r>
          <rPr>
            <b/>
            <sz val="9"/>
            <color indexed="81"/>
            <rFont val="Tahoma"/>
            <family val="2"/>
          </rPr>
          <t>Author:</t>
        </r>
        <r>
          <rPr>
            <sz val="9"/>
            <color indexed="81"/>
            <rFont val="Tahoma"/>
            <family val="2"/>
          </rPr>
          <t xml:space="preserve">
adj because using tier results not obl results</t>
        </r>
      </text>
    </comment>
  </commentList>
</comments>
</file>

<file path=xl/sharedStrings.xml><?xml version="1.0" encoding="utf-8"?>
<sst xmlns="http://schemas.openxmlformats.org/spreadsheetml/2006/main" count="1085" uniqueCount="345">
  <si>
    <t>runname</t>
  </si>
  <si>
    <t>nsim</t>
  </si>
  <si>
    <t>nyear</t>
  </si>
  <si>
    <t>ncore</t>
  </si>
  <si>
    <t>ADC</t>
  </si>
  <si>
    <t>nonNegC</t>
  </si>
  <si>
    <t>EEC_fixed</t>
  </si>
  <si>
    <t>i</t>
  </si>
  <si>
    <t>ir.mean</t>
  </si>
  <si>
    <t>ir.sd</t>
  </si>
  <si>
    <t>m</t>
  </si>
  <si>
    <t>salgrowth_amort</t>
  </si>
  <si>
    <t>amort_method</t>
  </si>
  <si>
    <t>s.year</t>
  </si>
  <si>
    <t>include</t>
  </si>
  <si>
    <t>note</t>
  </si>
  <si>
    <t>ConPolicy</t>
  </si>
  <si>
    <t>r.mean</t>
  </si>
  <si>
    <t>r.sd</t>
  </si>
  <si>
    <t>period</t>
  </si>
  <si>
    <t>return_det</t>
  </si>
  <si>
    <t>RS1</t>
  </si>
  <si>
    <t>return_type</t>
  </si>
  <si>
    <t>scenario</t>
  </si>
  <si>
    <t>return_scenario</t>
  </si>
  <si>
    <t>r.geoMean</t>
  </si>
  <si>
    <t>wf_growth</t>
  </si>
  <si>
    <t>nyear.override</t>
  </si>
  <si>
    <t>useAVamort</t>
  </si>
  <si>
    <t>useAVunrecReturn</t>
  </si>
  <si>
    <t>MA_0_pct</t>
  </si>
  <si>
    <t>AA_0_pct</t>
  </si>
  <si>
    <t>AL_pct</t>
  </si>
  <si>
    <t>MVA</t>
  </si>
  <si>
    <t>MA_0</t>
  </si>
  <si>
    <t>AA_0</t>
  </si>
  <si>
    <t>amort_type</t>
  </si>
  <si>
    <t>closed</t>
  </si>
  <si>
    <t>cd</t>
  </si>
  <si>
    <t>cola</t>
  </si>
  <si>
    <t>notes</t>
  </si>
  <si>
    <t>calibration</t>
  </si>
  <si>
    <t>init_year</t>
  </si>
  <si>
    <t>min_age</t>
  </si>
  <si>
    <t>max_age</t>
  </si>
  <si>
    <t>min_ea</t>
  </si>
  <si>
    <t>max_ea</t>
  </si>
  <si>
    <t>max_retAge</t>
  </si>
  <si>
    <t>min_retAge</t>
  </si>
  <si>
    <t>fasyears</t>
  </si>
  <si>
    <t>benefit parameters</t>
  </si>
  <si>
    <t>age_vben</t>
  </si>
  <si>
    <t>v.year</t>
  </si>
  <si>
    <t>Return Assumptions</t>
  </si>
  <si>
    <t>infl</t>
  </si>
  <si>
    <t>actuarial_method</t>
  </si>
  <si>
    <t>EAN.CD</t>
  </si>
  <si>
    <t>Actuarial Methods and assumptions</t>
  </si>
  <si>
    <t>Amortization</t>
  </si>
  <si>
    <t>Asset Smoothing</t>
  </si>
  <si>
    <t>s.upper</t>
  </si>
  <si>
    <t>s.lower</t>
  </si>
  <si>
    <t>smooth_method</t>
  </si>
  <si>
    <t>method1</t>
  </si>
  <si>
    <t>Initial Funding</t>
  </si>
  <si>
    <t>init_MA_type</t>
  </si>
  <si>
    <t>init_AA_type</t>
  </si>
  <si>
    <t>workforce</t>
  </si>
  <si>
    <t>estInitTerm</t>
  </si>
  <si>
    <t>TDA</t>
  </si>
  <si>
    <t>TDA_on</t>
  </si>
  <si>
    <t>i.TDAfixed</t>
  </si>
  <si>
    <t>init_MA_TDA_type</t>
  </si>
  <si>
    <t>MA_pct</t>
  </si>
  <si>
    <t>init_MA_TDA_pct</t>
  </si>
  <si>
    <t>init_MA_TDA_preset</t>
  </si>
  <si>
    <t>s.year.TDA</t>
  </si>
  <si>
    <t>Model Assumptions</t>
  </si>
  <si>
    <t>startingSalgrowth</t>
  </si>
  <si>
    <t>no_entrants</t>
  </si>
  <si>
    <t>t4a_LowYos_nUp</t>
  </si>
  <si>
    <t>t4a_HighYos_nUp</t>
  </si>
  <si>
    <t>t4a_LowYos_sUp</t>
  </si>
  <si>
    <t>t4a_HighYos_sUp</t>
  </si>
  <si>
    <t>scale_nact</t>
  </si>
  <si>
    <t>scaleName_nact</t>
  </si>
  <si>
    <t>scaleName_sal</t>
  </si>
  <si>
    <t>scale_sal</t>
  </si>
  <si>
    <t>scale_adj_factor</t>
  </si>
  <si>
    <t>scale_nact_LowYosUp</t>
  </si>
  <si>
    <t>scale_nact_HighYosUp</t>
  </si>
  <si>
    <t>scale_sal_LowYosUp</t>
  </si>
  <si>
    <t>scale_sal_HighYosUp</t>
  </si>
  <si>
    <t>Sensitivity test parameters</t>
  </si>
  <si>
    <t>CAFR2017 p63</t>
  </si>
  <si>
    <t>FY2016 end</t>
  </si>
  <si>
    <t>FY2017 end</t>
  </si>
  <si>
    <t>Pension Liability</t>
  </si>
  <si>
    <t>Fiduciary net position</t>
  </si>
  <si>
    <t>AA</t>
  </si>
  <si>
    <t>MA</t>
  </si>
  <si>
    <t>TDA assets</t>
  </si>
  <si>
    <t>2016-2017</t>
  </si>
  <si>
    <t>2017-2018</t>
  </si>
  <si>
    <t>2018-2019</t>
  </si>
  <si>
    <t>internal</t>
  </si>
  <si>
    <t>TDA_type</t>
  </si>
  <si>
    <t>income</t>
  </si>
  <si>
    <t>TDA_smooth_on</t>
  </si>
  <si>
    <t>payout</t>
  </si>
  <si>
    <t>t4a_TDApayout</t>
  </si>
  <si>
    <t>t4a_TDAamort</t>
  </si>
  <si>
    <t>off</t>
  </si>
  <si>
    <t>TDA_policy</t>
  </si>
  <si>
    <t>noTDA</t>
  </si>
  <si>
    <t>TDAamort</t>
  </si>
  <si>
    <t>TDApayout</t>
  </si>
  <si>
    <t>method2</t>
  </si>
  <si>
    <t>cp</t>
  </si>
  <si>
    <t>open</t>
  </si>
  <si>
    <t>sensitivity_on</t>
  </si>
  <si>
    <t>RS_15low</t>
  </si>
  <si>
    <t>2020-2024</t>
  </si>
  <si>
    <t>2025-2034</t>
  </si>
  <si>
    <t>RS_30low</t>
  </si>
  <si>
    <t>2020-2049</t>
  </si>
  <si>
    <t>2034-2049</t>
  </si>
  <si>
    <t>2025-2049</t>
  </si>
  <si>
    <t>OYLM</t>
  </si>
  <si>
    <t>OYLM_on</t>
  </si>
  <si>
    <t>TDAamortAS</t>
  </si>
  <si>
    <t>on</t>
  </si>
  <si>
    <t>t4a_TDAamort_OYLM</t>
  </si>
  <si>
    <t>2020-2021</t>
  </si>
  <si>
    <t>2021-2022</t>
  </si>
  <si>
    <t>2022-2023</t>
  </si>
  <si>
    <t>2023-2024</t>
  </si>
  <si>
    <t>RS_DF1</t>
  </si>
  <si>
    <t>RS_DF2</t>
  </si>
  <si>
    <t>t4a_noTDA_OYLM_DF2</t>
  </si>
  <si>
    <t>t4a_TDAamortAS_OYLM_DF2</t>
  </si>
  <si>
    <t>corridor</t>
  </si>
  <si>
    <t>OYLM_skipY1</t>
  </si>
  <si>
    <t>share_UFT</t>
  </si>
  <si>
    <t>EAN.CP</t>
  </si>
  <si>
    <t>noSmoothing</t>
  </si>
  <si>
    <t>Tiers</t>
  </si>
  <si>
    <t>tier_Mode</t>
  </si>
  <si>
    <t>singleTier_select</t>
  </si>
  <si>
    <t>t4a</t>
  </si>
  <si>
    <t>multiTier</t>
  </si>
  <si>
    <t>PVFB_disbRet</t>
  </si>
  <si>
    <t>PVFB_total</t>
  </si>
  <si>
    <t>AL_actives</t>
  </si>
  <si>
    <t>PVFB_other</t>
  </si>
  <si>
    <t>Notes</t>
  </si>
  <si>
    <t>PVFB_servRet</t>
  </si>
  <si>
    <t>Service retirement + Beneficiaries</t>
  </si>
  <si>
    <t>Supplemental + designated annnuity</t>
  </si>
  <si>
    <t>Ordinary + accidental disability</t>
  </si>
  <si>
    <t>PVFB_nonActives</t>
  </si>
  <si>
    <t>Present Value of Benefits</t>
  </si>
  <si>
    <t>inc/dec %</t>
  </si>
  <si>
    <r>
      <t>Active Participants</t>
    </r>
    <r>
      <rPr>
        <vertAlign val="superscript"/>
        <sz val="10"/>
        <rFont val="Arial"/>
        <family val="2"/>
      </rPr>
      <t>1</t>
    </r>
  </si>
  <si>
    <t>Service retirement</t>
  </si>
  <si>
    <t>Ordinary disability retirement</t>
  </si>
  <si>
    <t>Accidental disability retirement</t>
  </si>
  <si>
    <t>Ordinary death benefits</t>
  </si>
  <si>
    <t>Accidental death benefits</t>
  </si>
  <si>
    <t>Return of contributions</t>
  </si>
  <si>
    <t>Vested benefits</t>
  </si>
  <si>
    <r>
      <t>Variable funds</t>
    </r>
    <r>
      <rPr>
        <vertAlign val="superscript"/>
        <sz val="10"/>
        <rFont val="Arial"/>
        <family val="2"/>
      </rPr>
      <t>2</t>
    </r>
  </si>
  <si>
    <t>Total Active Participant PVB</t>
  </si>
  <si>
    <r>
      <t>Non-active Participants</t>
    </r>
    <r>
      <rPr>
        <vertAlign val="superscript"/>
        <sz val="10"/>
        <rFont val="Arial"/>
        <family val="2"/>
      </rPr>
      <t>3</t>
    </r>
  </si>
  <si>
    <t>Service Retirements</t>
  </si>
  <si>
    <t>Ordinary Disability Retirements</t>
  </si>
  <si>
    <t>Beneficiaries</t>
  </si>
  <si>
    <t>Accidental Disabilities</t>
  </si>
  <si>
    <t>Accidental Deaths</t>
  </si>
  <si>
    <t>Supplemental Benefits</t>
  </si>
  <si>
    <t>Designated Annuitants</t>
  </si>
  <si>
    <t>Total Non-active Participant PVB</t>
  </si>
  <si>
    <t>Total Present Value of Benefits</t>
  </si>
  <si>
    <r>
      <t>Accumulated Employee Contributions</t>
    </r>
    <r>
      <rPr>
        <vertAlign val="superscript"/>
        <sz val="10"/>
        <rFont val="Arial"/>
        <family val="2"/>
      </rPr>
      <t>4</t>
    </r>
  </si>
  <si>
    <t>Includes members not on active payroll and not currently receiving retirement benefits.</t>
  </si>
  <si>
    <t>Includes loads for annuitization factors for Variable Funds.</t>
  </si>
  <si>
    <t>Includes only members and beneficiaries currently receiving retirement benefits.</t>
  </si>
  <si>
    <t>Included in the Present Value of Benefits of Active Participants.</t>
  </si>
  <si>
    <t>NEW YORK CITY TEACHERS' RETIREMENT SYSTEM</t>
  </si>
  <si>
    <t>ACTUARIAL VALUATION AS OF JUNE 30, 2016 (Lag)</t>
  </si>
  <si>
    <t>TO COMPUTE PENSION EXPENSE FOR FISCAL YEAR 2018</t>
  </si>
  <si>
    <t>UNDER 2016 A&amp;M</t>
  </si>
  <si>
    <t>FINAL</t>
  </si>
  <si>
    <t>Valuation Date</t>
  </si>
  <si>
    <t>Fiscal Year</t>
  </si>
  <si>
    <t>2018</t>
  </si>
  <si>
    <t>Summary of Data</t>
  </si>
  <si>
    <t>1.</t>
  </si>
  <si>
    <t>Actives</t>
  </si>
  <si>
    <t>a.</t>
  </si>
  <si>
    <t>Number</t>
  </si>
  <si>
    <t>b.</t>
  </si>
  <si>
    <t>Total Salary</t>
  </si>
  <si>
    <t>c.</t>
  </si>
  <si>
    <t>Average Salary</t>
  </si>
  <si>
    <t>d.</t>
  </si>
  <si>
    <t>Average Age</t>
  </si>
  <si>
    <t>e.</t>
  </si>
  <si>
    <t>Average Service</t>
  </si>
  <si>
    <t>f.</t>
  </si>
  <si>
    <t>Salary Time = 0.5</t>
  </si>
  <si>
    <t>g.</t>
  </si>
  <si>
    <t>Salary Time = 1.0</t>
  </si>
  <si>
    <t>h.</t>
  </si>
  <si>
    <t>Salary Time = 1.5</t>
  </si>
  <si>
    <t>2.</t>
  </si>
  <si>
    <t>Inactives</t>
  </si>
  <si>
    <t>3.</t>
  </si>
  <si>
    <t>Terminated Vested</t>
  </si>
  <si>
    <t>4.</t>
  </si>
  <si>
    <t>Retirees</t>
  </si>
  <si>
    <t>Total Benefits</t>
  </si>
  <si>
    <t>5.</t>
  </si>
  <si>
    <t>Total</t>
  </si>
  <si>
    <t>Liabilities</t>
  </si>
  <si>
    <t>d1.</t>
  </si>
  <si>
    <t>DA</t>
  </si>
  <si>
    <t>Loads</t>
  </si>
  <si>
    <t>Actuarial Accrued Liability</t>
  </si>
  <si>
    <t>servRet + beneficiaries</t>
  </si>
  <si>
    <t>disbRet</t>
  </si>
  <si>
    <t>other</t>
  </si>
  <si>
    <t>PVFB_actives1_servRet</t>
  </si>
  <si>
    <t>PVFB_actives1_disbRet</t>
  </si>
  <si>
    <t>PVFB_actives1_deathBen</t>
  </si>
  <si>
    <t>PVFB_actives1_vested</t>
  </si>
  <si>
    <t>PVFB_actives1_returnCon</t>
  </si>
  <si>
    <t>PVFB_actives1_variable</t>
  </si>
  <si>
    <t>PVFB_actives</t>
  </si>
  <si>
    <t>PVFB_actives2</t>
  </si>
  <si>
    <t>PVFB_inactives</t>
  </si>
  <si>
    <t>PVFB_terminated</t>
  </si>
  <si>
    <t>PVFB_loads</t>
  </si>
  <si>
    <t>AL_total</t>
  </si>
  <si>
    <t>AL actives+PVB inactives+PVB terms + loads +PVB nonactives</t>
  </si>
  <si>
    <t>EEC</t>
  </si>
  <si>
    <t>employer NC</t>
  </si>
  <si>
    <t>SC</t>
  </si>
  <si>
    <t>B</t>
  </si>
  <si>
    <t>AVA</t>
  </si>
  <si>
    <t>payroll</t>
  </si>
  <si>
    <t>SC+ employer NC + admin cost</t>
  </si>
  <si>
    <t>AV2016lag report table I-1, np2</t>
  </si>
  <si>
    <t>Funded ratio AVA</t>
  </si>
  <si>
    <t>Funded ratio MVA</t>
  </si>
  <si>
    <t>AV2016lag report table II-2, np7</t>
  </si>
  <si>
    <t>FY2016 value</t>
  </si>
  <si>
    <t>multiTier_TDAamortAS_OYLM</t>
  </si>
  <si>
    <t>multiTier_noTDA</t>
  </si>
  <si>
    <t>multiTier_noTDA_OYLM</t>
  </si>
  <si>
    <t>multiTier_TDAamortAS</t>
  </si>
  <si>
    <t>multiTier_noTDA_OYLM_low15</t>
  </si>
  <si>
    <t>multiTier_TDAamortAS_OYLM_low15</t>
  </si>
  <si>
    <t>multiTier_C15dA0</t>
  </si>
  <si>
    <t>multiTier_C15dA6noCorridor</t>
  </si>
  <si>
    <t>multiTier_O15dA6</t>
  </si>
  <si>
    <t>multiTier_O15pA6</t>
  </si>
  <si>
    <t>multiTier_O30pA6</t>
  </si>
  <si>
    <t>multiTier_O30pA6_noTDA</t>
  </si>
  <si>
    <t>multiTier_noTDA_OYLM_DF1</t>
  </si>
  <si>
    <t>multiTier_TDAamortAS_OYLM_DF1</t>
  </si>
  <si>
    <t>multiTier_C30dA6</t>
  </si>
  <si>
    <t>multiTier_C15pA6</t>
  </si>
  <si>
    <t>multiTier_noTDA_OYLM_low30</t>
  </si>
  <si>
    <t>multiTier_TDAamortAS_OYLM_low30</t>
  </si>
  <si>
    <t>ERC</t>
  </si>
  <si>
    <t>ERC_PR</t>
  </si>
  <si>
    <t>Diff %</t>
  </si>
  <si>
    <t>PVFB_servRet+other</t>
  </si>
  <si>
    <t>Target ($B)</t>
  </si>
  <si>
    <t>Model ($B)</t>
  </si>
  <si>
    <t>EEC (received in FY2016)</t>
  </si>
  <si>
    <t>Table 1</t>
  </si>
  <si>
    <t>Table 2</t>
  </si>
  <si>
    <t>Age</t>
  </si>
  <si>
    <t>Max Allowance at age 60</t>
  </si>
  <si>
    <t>Benefit</t>
  </si>
  <si>
    <t>COLA Increase</t>
  </si>
  <si>
    <t>accumlative COLA</t>
  </si>
  <si>
    <t>PV at 60</t>
  </si>
  <si>
    <t>Diff in PV</t>
  </si>
  <si>
    <t>limit</t>
  </si>
  <si>
    <t>PVFB_actives1_term estimated</t>
  </si>
  <si>
    <t>calibrated benefit downward to match the target</t>
  </si>
  <si>
    <t>Diversified Equity fund</t>
  </si>
  <si>
    <t>short-term investment</t>
  </si>
  <si>
    <t>Equity Securities</t>
  </si>
  <si>
    <t>Debt Securities</t>
  </si>
  <si>
    <t>Corporate bonds</t>
  </si>
  <si>
    <t>Short-term investments</t>
  </si>
  <si>
    <t>Equity Security</t>
  </si>
  <si>
    <t>International equity</t>
  </si>
  <si>
    <t>Collateral form Securities lending</t>
  </si>
  <si>
    <t>Balanced fund</t>
  </si>
  <si>
    <t>International Equity</t>
  </si>
  <si>
    <t>Inflation Protected</t>
  </si>
  <si>
    <t>Socially Responsible Equity Fund</t>
  </si>
  <si>
    <t>Fixed Return Fund</t>
  </si>
  <si>
    <t>commercial paper</t>
  </si>
  <si>
    <t>short-term investment fund</t>
  </si>
  <si>
    <t>Discount notes</t>
  </si>
  <si>
    <t>Debt securities</t>
  </si>
  <si>
    <t>U.S. Government</t>
  </si>
  <si>
    <t>Corportate and Other</t>
  </si>
  <si>
    <t xml:space="preserve">Equtiy security </t>
  </si>
  <si>
    <t>Alternative</t>
  </si>
  <si>
    <t>Collective Trust Funds</t>
  </si>
  <si>
    <t>Mortgage debt security</t>
  </si>
  <si>
    <t>TIPS</t>
  </si>
  <si>
    <t>Fixed Income</t>
  </si>
  <si>
    <t>Collateral from Security lending</t>
  </si>
  <si>
    <t>Variable Fund</t>
  </si>
  <si>
    <t>nyear_loads</t>
  </si>
  <si>
    <t>TDA_netCF_MA</t>
  </si>
  <si>
    <t>TDA_netCF_PR</t>
  </si>
  <si>
    <t>TDAamortAS_highGrowth</t>
  </si>
  <si>
    <t>TDAamortAS_lowGrowth</t>
  </si>
  <si>
    <t>multiTier_TDAamortAS_OYLM_TDA_highG</t>
  </si>
  <si>
    <t>multiTier_TDAamortAS_OYLM_TDA_lowG</t>
  </si>
  <si>
    <t>multiTier_TDAamortAS_OYLM_TDA_LowRate1_base</t>
  </si>
  <si>
    <t>multiTier_TDAamortAS_OYLM_TDA_LowRate1_lowG</t>
  </si>
  <si>
    <t>TDAamortAS_LowRate1_base</t>
  </si>
  <si>
    <t>TDAamortAS_LowRate1_lowGrowth</t>
  </si>
  <si>
    <t>multiTier_TDAamortAS_OYLM_TDA_LowRate2_base</t>
  </si>
  <si>
    <t>multiTier_TDAamortAS_OYLM_TDA_LowRate2_lowG</t>
  </si>
  <si>
    <t>offset_C_PR</t>
  </si>
  <si>
    <t>TDAamortAS_LowRate2_base</t>
  </si>
  <si>
    <t>TDAamortAS_LowRate2_lowGrowth</t>
  </si>
  <si>
    <t>multiTier_TDAamortAS_OYLM_offset10</t>
  </si>
  <si>
    <t>multiTier_TDAamortAS_OYLM_offset15</t>
  </si>
  <si>
    <t>TDAamortAS_offset10</t>
  </si>
  <si>
    <t>TDAamortAS_offset15</t>
  </si>
  <si>
    <t>multiTier_TDAamortAS_OYLM_offset18</t>
  </si>
  <si>
    <t>TDAamortAS_offset18</t>
  </si>
  <si>
    <t>TDAamortAS with OYLM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</si>
</sst>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0.000"/>
    <numFmt numFmtId="165" formatCode="0.0000"/>
    <numFmt numFmtId="166" formatCode="_(* #,##0_);_(* \(#,##0\);_(* &quot;-&quot;??_);_(@_)"/>
    <numFmt numFmtId="167" formatCode="m/dd/yyyy"/>
    <numFmt numFmtId="168" formatCode="0.0%"/>
    <numFmt numFmtId="169" formatCode="_(&quot;$&quot;* #,##0_);_(&quot;$&quot;* \(#,##0\);_(&quot;$&quot;* &quot;-&quot;??_);_(@_)"/>
    <numFmt numFmtId="170" formatCode="0.0_);\(0.0\)"/>
    <numFmt numFmtId="171" formatCode="[$-409]mmmm\ d\,\ yyyy;@"/>
    <numFmt numFmtId="172" formatCode="0.000%"/>
    <numFmt numFmtId="173" formatCode="0.0"/>
    <numFmt numFmtId="174" formatCode="_(* #,##0.0_);_(* \(#,##0.0\);_(* &quot;-&quot;??_);_(@_)"/>
  </numFmts>
  <fonts count="27">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10"/>
      <name val="Arial"/>
      <family val="2"/>
    </font>
    <font>
      <sz val="12"/>
      <name val="Arial"/>
      <family val="2"/>
    </font>
    <font>
      <sz val="11"/>
      <name val="Arial"/>
      <family val="2"/>
    </font>
    <font>
      <vertAlign val="superscript"/>
      <sz val="10"/>
      <name val="Arial"/>
      <family val="2"/>
    </font>
    <font>
      <b/>
      <sz val="12"/>
      <color indexed="8"/>
      <name val="Arial MT"/>
    </font>
    <font>
      <sz val="12"/>
      <color indexed="8"/>
      <name val="Arial MT"/>
    </font>
    <font>
      <u/>
      <sz val="10"/>
      <color indexed="12"/>
      <name val="Arial"/>
      <family val="2"/>
    </font>
    <font>
      <sz val="12"/>
      <color indexed="57"/>
      <name val="Arial MT"/>
    </font>
    <font>
      <vertAlign val="superscript"/>
      <sz val="8"/>
      <name val="Arial"/>
      <family val="2"/>
    </font>
    <font>
      <sz val="9"/>
      <name val="Arial"/>
      <family val="2"/>
    </font>
    <font>
      <vertAlign val="superscript"/>
      <sz val="9"/>
      <name val="Arial"/>
      <family val="2"/>
    </font>
    <font>
      <b/>
      <sz val="12"/>
      <name val="Arial"/>
      <family val="2"/>
    </font>
    <font>
      <b/>
      <sz val="12"/>
      <name val="Arial MT"/>
    </font>
    <font>
      <u val="singleAccounting"/>
      <sz val="12"/>
      <name val="Arial"/>
      <family val="2"/>
    </font>
    <font>
      <u/>
      <sz val="12"/>
      <color indexed="48"/>
      <name val="Arial"/>
      <family val="2"/>
    </font>
    <font>
      <sz val="12"/>
      <color indexed="48"/>
      <name val="Arial"/>
      <family val="2"/>
    </font>
    <font>
      <sz val="12"/>
      <color indexed="10"/>
      <name val="Arial"/>
      <family val="2"/>
    </font>
    <font>
      <b/>
      <sz val="8"/>
      <color indexed="81"/>
      <name val="Tahoma"/>
      <family val="2"/>
    </font>
    <font>
      <sz val="11"/>
      <color theme="1"/>
      <name val="Arial"/>
      <family val="2"/>
    </font>
    <font>
      <sz val="11"/>
      <color rgb="FFFF0000"/>
      <name val="Arial"/>
      <family val="2"/>
    </font>
    <font>
      <b/>
      <sz val="10"/>
      <name val="Arial"/>
      <family val="2"/>
    </font>
  </fonts>
  <fills count="19">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diagonal/>
    </border>
    <border>
      <left/>
      <right/>
      <top/>
      <bottom style="thin">
        <color indexed="64"/>
      </bottom>
      <diagonal/>
    </border>
  </borders>
  <cellStyleXfs count="7">
    <xf numFmtId="0" fontId="0" fillId="0" borderId="0"/>
    <xf numFmtId="9" fontId="2" fillId="0" borderId="0" applyFont="0" applyFill="0" applyBorder="0" applyAlignment="0" applyProtection="0"/>
    <xf numFmtId="43" fontId="2" fillId="0" borderId="0" applyFont="0" applyFill="0" applyBorder="0" applyAlignment="0" applyProtection="0"/>
    <xf numFmtId="0" fontId="6" fillId="0" borderId="0"/>
    <xf numFmtId="37" fontId="6" fillId="0" borderId="2">
      <alignment vertical="center"/>
      <protection locked="0"/>
    </xf>
    <xf numFmtId="44" fontId="6" fillId="0" borderId="0" applyFont="0" applyFill="0" applyBorder="0" applyAlignment="0" applyProtection="0"/>
    <xf numFmtId="0" fontId="12" fillId="0" borderId="0" applyNumberFormat="0" applyFill="0" applyBorder="0" applyAlignment="0" applyProtection="0">
      <alignment vertical="top"/>
      <protection locked="0"/>
    </xf>
  </cellStyleXfs>
  <cellXfs count="178">
    <xf numFmtId="0" fontId="0" fillId="0" borderId="0" xfId="0"/>
    <xf numFmtId="0" fontId="1" fillId="0" borderId="0" xfId="0" applyFont="1"/>
    <xf numFmtId="0" fontId="1" fillId="2" borderId="0" xfId="0" applyFont="1" applyFill="1"/>
    <xf numFmtId="2" fontId="0" fillId="0" borderId="0" xfId="0" applyNumberFormat="1" applyAlignment="1">
      <alignment horizontal="right"/>
    </xf>
    <xf numFmtId="165" fontId="0" fillId="0" borderId="0" xfId="0" applyNumberFormat="1"/>
    <xf numFmtId="164" fontId="0" fillId="0" borderId="0" xfId="0" applyNumberFormat="1" applyAlignment="1">
      <alignment horizontal="right"/>
    </xf>
    <xf numFmtId="10" fontId="0" fillId="0" borderId="0" xfId="1" applyNumberFormat="1"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5" fillId="8" borderId="0" xfId="0" applyFont="1" applyFill="1"/>
    <xf numFmtId="0" fontId="5" fillId="11" borderId="0" xfId="0" applyFont="1" applyFill="1"/>
    <xf numFmtId="0" fontId="5" fillId="3" borderId="0" xfId="0" applyFont="1" applyFill="1"/>
    <xf numFmtId="0" fontId="5" fillId="5" borderId="0" xfId="0" applyFont="1" applyFill="1"/>
    <xf numFmtId="0" fontId="5" fillId="7" borderId="0" xfId="0" applyFont="1" applyFill="1"/>
    <xf numFmtId="0" fontId="5" fillId="6" borderId="0" xfId="0" applyFont="1" applyFill="1"/>
    <xf numFmtId="0" fontId="5" fillId="10" borderId="0" xfId="0" applyFont="1" applyFill="1"/>
    <xf numFmtId="0" fontId="5" fillId="4" borderId="0" xfId="0" applyFont="1" applyFill="1"/>
    <xf numFmtId="0" fontId="5" fillId="9" borderId="0" xfId="0" applyFont="1" applyFill="1"/>
    <xf numFmtId="0" fontId="5" fillId="0" borderId="0" xfId="0" applyFont="1"/>
    <xf numFmtId="0" fontId="0" fillId="0" borderId="0" xfId="0" applyAlignment="1">
      <alignment horizontal="center"/>
    </xf>
    <xf numFmtId="166" fontId="0" fillId="0" borderId="0" xfId="2" applyNumberFormat="1" applyFont="1"/>
    <xf numFmtId="166" fontId="0" fillId="0" borderId="0" xfId="0" applyNumberFormat="1"/>
    <xf numFmtId="43" fontId="0" fillId="0" borderId="0" xfId="0" applyNumberFormat="1"/>
    <xf numFmtId="0" fontId="0" fillId="12" borderId="0" xfId="0" applyFill="1"/>
    <xf numFmtId="0" fontId="0" fillId="13" borderId="0" xfId="0" applyFill="1"/>
    <xf numFmtId="0" fontId="0" fillId="14" borderId="0" xfId="0" applyFill="1"/>
    <xf numFmtId="0" fontId="0" fillId="15" borderId="0" xfId="0" applyFill="1"/>
    <xf numFmtId="3" fontId="7" fillId="0" borderId="0" xfId="2" applyNumberFormat="1" applyFont="1"/>
    <xf numFmtId="0" fontId="6" fillId="0" borderId="0" xfId="3"/>
    <xf numFmtId="167" fontId="6" fillId="0" borderId="0" xfId="3" applyNumberFormat="1" applyAlignment="1" applyProtection="1">
      <alignment horizontal="center"/>
      <protection locked="0"/>
    </xf>
    <xf numFmtId="0" fontId="6" fillId="0" borderId="0" xfId="3" applyAlignment="1">
      <alignment horizontal="center" wrapText="1"/>
    </xf>
    <xf numFmtId="0" fontId="6" fillId="0" borderId="0" xfId="3" applyProtection="1">
      <protection locked="0"/>
    </xf>
    <xf numFmtId="0" fontId="6" fillId="0" borderId="1" xfId="3" applyBorder="1" applyAlignment="1" applyProtection="1">
      <alignment horizontal="left" wrapText="1" indent="1"/>
      <protection locked="0"/>
    </xf>
    <xf numFmtId="42" fontId="6" fillId="0" borderId="1" xfId="4" applyNumberFormat="1" applyBorder="1">
      <alignment vertical="center"/>
      <protection locked="0"/>
    </xf>
    <xf numFmtId="168" fontId="6" fillId="0" borderId="1" xfId="3" applyNumberFormat="1" applyBorder="1" applyAlignment="1" applyProtection="1">
      <alignment vertical="center"/>
      <protection locked="0"/>
    </xf>
    <xf numFmtId="37" fontId="6" fillId="0" borderId="1" xfId="4" applyBorder="1">
      <alignment vertical="center"/>
      <protection locked="0"/>
    </xf>
    <xf numFmtId="37" fontId="10" fillId="0" borderId="0" xfId="3" applyNumberFormat="1" applyFont="1" applyProtection="1">
      <protection locked="0"/>
    </xf>
    <xf numFmtId="37" fontId="11" fillId="0" borderId="0" xfId="3" applyNumberFormat="1" applyFont="1" applyProtection="1">
      <protection locked="0"/>
    </xf>
    <xf numFmtId="169" fontId="6" fillId="0" borderId="0" xfId="3" applyNumberFormat="1" applyProtection="1">
      <protection locked="0"/>
    </xf>
    <xf numFmtId="0" fontId="6" fillId="0" borderId="0" xfId="3" applyAlignment="1" applyProtection="1">
      <alignment horizontal="left" wrapText="1" indent="1"/>
      <protection locked="0"/>
    </xf>
    <xf numFmtId="37" fontId="6" fillId="0" borderId="0" xfId="4" applyBorder="1">
      <alignment vertical="center"/>
      <protection locked="0"/>
    </xf>
    <xf numFmtId="170" fontId="6" fillId="0" borderId="0" xfId="3" applyNumberFormat="1" applyAlignment="1">
      <alignment vertical="center"/>
    </xf>
    <xf numFmtId="0" fontId="6" fillId="0" borderId="0" xfId="3" applyAlignment="1">
      <alignment horizontal="left" wrapText="1" indent="1"/>
    </xf>
    <xf numFmtId="169" fontId="6" fillId="0" borderId="0" xfId="5" applyNumberFormat="1" applyAlignment="1" applyProtection="1">
      <alignment vertical="center"/>
      <protection locked="0"/>
    </xf>
    <xf numFmtId="168" fontId="6" fillId="0" borderId="0" xfId="3" applyNumberFormat="1" applyAlignment="1" applyProtection="1">
      <alignment vertical="center"/>
      <protection locked="0"/>
    </xf>
    <xf numFmtId="37" fontId="13" fillId="0" borderId="0" xfId="3" applyNumberFormat="1" applyFont="1" applyProtection="1">
      <protection locked="0"/>
    </xf>
    <xf numFmtId="168" fontId="6" fillId="0" borderId="3" xfId="3" applyNumberFormat="1" applyBorder="1" applyAlignment="1" applyProtection="1">
      <alignment vertical="center"/>
      <protection locked="0"/>
    </xf>
    <xf numFmtId="169" fontId="6" fillId="0" borderId="0" xfId="5" applyNumberFormat="1" applyAlignment="1">
      <alignment vertical="center"/>
    </xf>
    <xf numFmtId="0" fontId="6" fillId="0" borderId="0" xfId="3" applyAlignment="1">
      <alignment vertical="center" wrapText="1"/>
    </xf>
    <xf numFmtId="169" fontId="6" fillId="0" borderId="1" xfId="5" applyNumberFormat="1" applyBorder="1" applyProtection="1">
      <protection locked="0"/>
    </xf>
    <xf numFmtId="168" fontId="6" fillId="0" borderId="1" xfId="3" applyNumberFormat="1" applyBorder="1" applyProtection="1">
      <protection locked="0"/>
    </xf>
    <xf numFmtId="37" fontId="6" fillId="0" borderId="0" xfId="3" applyNumberFormat="1" applyProtection="1">
      <protection locked="0"/>
    </xf>
    <xf numFmtId="0" fontId="14" fillId="0" borderId="0" xfId="3" applyFont="1" applyAlignment="1" applyProtection="1">
      <alignment vertical="top"/>
      <protection locked="0"/>
    </xf>
    <xf numFmtId="0" fontId="15" fillId="0" borderId="0" xfId="3" applyFont="1" applyAlignment="1" applyProtection="1">
      <alignment vertical="top"/>
      <protection locked="0"/>
    </xf>
    <xf numFmtId="0" fontId="15" fillId="0" borderId="0" xfId="3" applyFont="1" applyProtection="1">
      <protection locked="0"/>
    </xf>
    <xf numFmtId="0" fontId="16" fillId="0" borderId="0" xfId="3" applyFont="1" applyAlignment="1" applyProtection="1">
      <alignment vertical="top"/>
      <protection locked="0"/>
    </xf>
    <xf numFmtId="0" fontId="15" fillId="0" borderId="0" xfId="3" applyFont="1"/>
    <xf numFmtId="0" fontId="17" fillId="0" borderId="0" xfId="0" applyFont="1" applyAlignment="1">
      <alignment horizontal="center"/>
    </xf>
    <xf numFmtId="0" fontId="7" fillId="0" borderId="0" xfId="0" applyFont="1"/>
    <xf numFmtId="166" fontId="18" fillId="0" borderId="0" xfId="2" applyNumberFormat="1" applyFont="1" applyAlignment="1">
      <alignment horizontal="center"/>
    </xf>
    <xf numFmtId="3" fontId="17" fillId="0" borderId="0" xfId="0" applyNumberFormat="1" applyFont="1"/>
    <xf numFmtId="3" fontId="7" fillId="0" borderId="0" xfId="0" applyNumberFormat="1" applyFont="1"/>
    <xf numFmtId="171" fontId="17" fillId="0" borderId="0" xfId="2" quotePrefix="1" applyNumberFormat="1" applyFont="1" applyAlignment="1">
      <alignment horizontal="center"/>
    </xf>
    <xf numFmtId="3" fontId="17" fillId="0" borderId="0" xfId="0" applyNumberFormat="1" applyFont="1" applyAlignment="1">
      <alignment horizontal="right"/>
    </xf>
    <xf numFmtId="166" fontId="17" fillId="0" borderId="0" xfId="2" quotePrefix="1" applyNumberFormat="1" applyFont="1" applyAlignment="1">
      <alignment horizontal="center"/>
    </xf>
    <xf numFmtId="0" fontId="17" fillId="0" borderId="0" xfId="0" applyFont="1"/>
    <xf numFmtId="0" fontId="7" fillId="0" borderId="0" xfId="0" quotePrefix="1" applyFont="1" applyAlignment="1">
      <alignment horizontal="right"/>
    </xf>
    <xf numFmtId="0" fontId="7" fillId="0" borderId="0" xfId="0" applyFont="1" applyAlignment="1">
      <alignment horizontal="right"/>
    </xf>
    <xf numFmtId="166" fontId="7" fillId="0" borderId="0" xfId="2" applyNumberFormat="1" applyFont="1"/>
    <xf numFmtId="0" fontId="6" fillId="0" borderId="1" xfId="0" applyFont="1" applyBorder="1" applyAlignment="1" applyProtection="1">
      <alignment horizontal="left"/>
      <protection locked="0"/>
    </xf>
    <xf numFmtId="43" fontId="7" fillId="0" borderId="0" xfId="2" applyFont="1"/>
    <xf numFmtId="0" fontId="0" fillId="0" borderId="1" xfId="0" applyBorder="1" applyAlignment="1" applyProtection="1">
      <alignment horizontal="left"/>
      <protection locked="0"/>
    </xf>
    <xf numFmtId="37" fontId="7" fillId="0" borderId="0" xfId="2" applyNumberFormat="1" applyFont="1"/>
    <xf numFmtId="39" fontId="7" fillId="0" borderId="0" xfId="2" applyNumberFormat="1" applyFont="1"/>
    <xf numFmtId="166" fontId="7" fillId="0" borderId="0" xfId="0" applyNumberFormat="1" applyFont="1"/>
    <xf numFmtId="4" fontId="7" fillId="0" borderId="0" xfId="0" applyNumberFormat="1" applyFont="1"/>
    <xf numFmtId="0" fontId="7" fillId="0" borderId="0" xfId="0" applyFont="1" applyAlignment="1">
      <alignment horizontal="left"/>
    </xf>
    <xf numFmtId="0" fontId="7" fillId="0" borderId="0" xfId="0" applyFont="1" applyAlignment="1">
      <alignment horizontal="left" indent="1"/>
    </xf>
    <xf numFmtId="10" fontId="7" fillId="0" borderId="0" xfId="1" applyNumberFormat="1" applyFont="1"/>
    <xf numFmtId="0" fontId="7" fillId="0" borderId="0" xfId="0" quotePrefix="1" applyFont="1"/>
    <xf numFmtId="3" fontId="19" fillId="0" borderId="0" xfId="2" applyNumberFormat="1" applyFont="1"/>
    <xf numFmtId="0" fontId="20" fillId="0" borderId="0" xfId="0" applyFont="1"/>
    <xf numFmtId="166" fontId="21" fillId="0" borderId="0" xfId="2" applyNumberFormat="1" applyFont="1"/>
    <xf numFmtId="0" fontId="21" fillId="0" borderId="0" xfId="0" applyFont="1"/>
    <xf numFmtId="3" fontId="21" fillId="0" borderId="0" xfId="2" applyNumberFormat="1" applyFont="1"/>
    <xf numFmtId="172" fontId="7" fillId="0" borderId="0" xfId="1" applyNumberFormat="1" applyFont="1"/>
    <xf numFmtId="0" fontId="22" fillId="0" borderId="0" xfId="0" quotePrefix="1" applyFont="1" applyAlignment="1">
      <alignment horizontal="right"/>
    </xf>
    <xf numFmtId="0" fontId="22" fillId="0" borderId="0" xfId="0" applyFont="1"/>
    <xf numFmtId="0" fontId="22" fillId="0" borderId="0" xfId="0" applyFont="1" applyAlignment="1">
      <alignment horizontal="left"/>
    </xf>
    <xf numFmtId="0" fontId="22" fillId="0" borderId="0" xfId="0" applyFont="1" applyAlignment="1">
      <alignment horizontal="right"/>
    </xf>
    <xf numFmtId="37" fontId="21" fillId="0" borderId="0" xfId="2" applyNumberFormat="1" applyFont="1"/>
    <xf numFmtId="166" fontId="7" fillId="0" borderId="4" xfId="2" applyNumberFormat="1" applyFont="1" applyBorder="1" applyAlignment="1">
      <alignment horizontal="right"/>
    </xf>
    <xf numFmtId="166" fontId="7" fillId="0" borderId="0" xfId="2" applyNumberFormat="1" applyFont="1" applyAlignment="1">
      <alignment horizontal="right"/>
    </xf>
    <xf numFmtId="0" fontId="17" fillId="0" borderId="0" xfId="0" quotePrefix="1" applyFont="1" applyAlignment="1">
      <alignment horizontal="left"/>
    </xf>
    <xf numFmtId="166" fontId="19" fillId="0" borderId="0" xfId="2" applyNumberFormat="1" applyFont="1"/>
    <xf numFmtId="166" fontId="7" fillId="0" borderId="0" xfId="2" applyNumberFormat="1" applyFont="1" applyAlignment="1">
      <alignment horizontal="left" indent="1"/>
    </xf>
    <xf numFmtId="42" fontId="6" fillId="0" borderId="0" xfId="3" applyNumberFormat="1"/>
    <xf numFmtId="37" fontId="6" fillId="0" borderId="0" xfId="3" applyNumberFormat="1"/>
    <xf numFmtId="0" fontId="24" fillId="0" borderId="0" xfId="0" applyFont="1"/>
    <xf numFmtId="166" fontId="24" fillId="0" borderId="0" xfId="2" applyNumberFormat="1" applyFont="1"/>
    <xf numFmtId="42" fontId="8" fillId="0" borderId="1" xfId="4" applyNumberFormat="1" applyFont="1" applyBorder="1">
      <alignment vertical="center"/>
      <protection locked="0"/>
    </xf>
    <xf numFmtId="37" fontId="8" fillId="0" borderId="0" xfId="3" applyNumberFormat="1" applyFont="1"/>
    <xf numFmtId="37" fontId="8" fillId="0" borderId="1" xfId="4" applyFont="1" applyBorder="1">
      <alignment vertical="center"/>
      <protection locked="0"/>
    </xf>
    <xf numFmtId="166" fontId="8" fillId="16" borderId="0" xfId="2" applyNumberFormat="1" applyFont="1" applyFill="1"/>
    <xf numFmtId="37" fontId="8" fillId="16" borderId="0" xfId="2" applyNumberFormat="1" applyFont="1" applyFill="1"/>
    <xf numFmtId="166" fontId="24" fillId="16" borderId="0" xfId="2" applyNumberFormat="1" applyFont="1" applyFill="1"/>
    <xf numFmtId="166" fontId="24" fillId="17" borderId="0" xfId="2" applyNumberFormat="1" applyFont="1" applyFill="1"/>
    <xf numFmtId="173" fontId="8" fillId="0" borderId="0" xfId="4" applyNumberFormat="1" applyFont="1" applyBorder="1">
      <alignment vertical="center"/>
      <protection locked="0"/>
    </xf>
    <xf numFmtId="168" fontId="24" fillId="0" borderId="0" xfId="1" applyNumberFormat="1" applyFont="1"/>
    <xf numFmtId="0" fontId="24" fillId="5" borderId="0" xfId="0" applyFont="1" applyFill="1"/>
    <xf numFmtId="10" fontId="8" fillId="0" borderId="0" xfId="1" applyNumberFormat="1" applyFont="1" applyAlignment="1" applyProtection="1">
      <alignment vertical="center"/>
      <protection locked="0"/>
    </xf>
    <xf numFmtId="174" fontId="24" fillId="0" borderId="0" xfId="2" applyNumberFormat="1" applyFont="1"/>
    <xf numFmtId="43" fontId="24" fillId="0" borderId="0" xfId="2" applyFont="1"/>
    <xf numFmtId="0" fontId="25" fillId="5" borderId="0" xfId="0" applyFont="1" applyFill="1"/>
    <xf numFmtId="2" fontId="8" fillId="0" borderId="0" xfId="4" applyNumberFormat="1" applyFont="1" applyBorder="1">
      <alignment vertical="center"/>
      <protection locked="0"/>
    </xf>
    <xf numFmtId="10" fontId="25" fillId="0" borderId="0" xfId="1" applyNumberFormat="1" applyFont="1" applyAlignment="1" applyProtection="1">
      <alignment vertical="center"/>
      <protection locked="0"/>
    </xf>
    <xf numFmtId="164" fontId="8" fillId="0" borderId="0" xfId="4" applyNumberFormat="1" applyFont="1" applyBorder="1">
      <alignment vertical="center"/>
      <protection locked="0"/>
    </xf>
    <xf numFmtId="169" fontId="12" fillId="0" borderId="0" xfId="6" applyNumberFormat="1" applyAlignment="1">
      <protection locked="0"/>
    </xf>
    <xf numFmtId="0" fontId="12" fillId="0" borderId="0" xfId="6" applyAlignment="1">
      <protection locked="0"/>
    </xf>
    <xf numFmtId="0" fontId="17" fillId="3" borderId="0" xfId="0" applyFont="1" applyFill="1"/>
    <xf numFmtId="10" fontId="7" fillId="3" borderId="0" xfId="1" applyNumberFormat="1" applyFont="1" applyFill="1"/>
    <xf numFmtId="0" fontId="7" fillId="3" borderId="0" xfId="0" applyFont="1" applyFill="1"/>
    <xf numFmtId="0" fontId="7" fillId="3" borderId="0" xfId="0" quotePrefix="1" applyFont="1" applyFill="1" applyAlignment="1">
      <alignment horizontal="right"/>
    </xf>
    <xf numFmtId="0" fontId="7" fillId="3" borderId="0" xfId="0" applyFont="1" applyFill="1" applyAlignment="1">
      <alignment horizontal="right"/>
    </xf>
    <xf numFmtId="37" fontId="7" fillId="3" borderId="0" xfId="2" applyNumberFormat="1" applyFont="1" applyFill="1"/>
    <xf numFmtId="166" fontId="7" fillId="3" borderId="0" xfId="2" applyNumberFormat="1" applyFont="1" applyFill="1"/>
    <xf numFmtId="0" fontId="7" fillId="3" borderId="0" xfId="0" quotePrefix="1" applyFont="1" applyFill="1"/>
    <xf numFmtId="3" fontId="7" fillId="3" borderId="0" xfId="2" applyNumberFormat="1" applyFont="1" applyFill="1"/>
    <xf numFmtId="0" fontId="6" fillId="4" borderId="0" xfId="3" applyFill="1"/>
    <xf numFmtId="167" fontId="6" fillId="4" borderId="0" xfId="3" applyNumberFormat="1" applyFill="1" applyAlignment="1" applyProtection="1">
      <alignment horizontal="center"/>
      <protection locked="0"/>
    </xf>
    <xf numFmtId="0" fontId="6" fillId="4" borderId="0" xfId="3" applyFill="1" applyProtection="1">
      <protection locked="0"/>
    </xf>
    <xf numFmtId="0" fontId="6" fillId="4" borderId="1" xfId="3" applyFill="1" applyBorder="1" applyAlignment="1" applyProtection="1">
      <alignment horizontal="left" wrapText="1" indent="1"/>
      <protection locked="0"/>
    </xf>
    <xf numFmtId="42" fontId="6" fillId="4" borderId="1" xfId="4" applyNumberFormat="1" applyFill="1" applyBorder="1">
      <alignment vertical="center"/>
      <protection locked="0"/>
    </xf>
    <xf numFmtId="37" fontId="6" fillId="4" borderId="1" xfId="4" applyFill="1" applyBorder="1">
      <alignment vertical="center"/>
      <protection locked="0"/>
    </xf>
    <xf numFmtId="0" fontId="6" fillId="4" borderId="0" xfId="3" applyFill="1" applyAlignment="1">
      <alignment horizontal="left" wrapText="1" indent="1"/>
    </xf>
    <xf numFmtId="169" fontId="6" fillId="4" borderId="0" xfId="5" applyNumberFormat="1" applyFill="1" applyAlignment="1" applyProtection="1">
      <alignment vertical="center"/>
      <protection locked="0"/>
    </xf>
    <xf numFmtId="169" fontId="6" fillId="4" borderId="0" xfId="5" applyNumberFormat="1" applyFill="1" applyAlignment="1">
      <alignment vertical="center"/>
    </xf>
    <xf numFmtId="0" fontId="6" fillId="4" borderId="0" xfId="3" applyFill="1" applyAlignment="1">
      <alignment vertical="center" wrapText="1"/>
    </xf>
    <xf numFmtId="169" fontId="6" fillId="4" borderId="1" xfId="5" applyNumberFormat="1" applyFill="1" applyBorder="1" applyProtection="1">
      <protection locked="0"/>
    </xf>
    <xf numFmtId="0" fontId="15" fillId="4" borderId="0" xfId="3" applyFont="1" applyFill="1" applyAlignment="1" applyProtection="1">
      <alignment vertical="top"/>
      <protection locked="0"/>
    </xf>
    <xf numFmtId="0" fontId="15" fillId="4" borderId="0" xfId="3" applyFont="1" applyFill="1" applyProtection="1">
      <protection locked="0"/>
    </xf>
    <xf numFmtId="0" fontId="15" fillId="4" borderId="0" xfId="3" applyFont="1" applyFill="1"/>
    <xf numFmtId="0" fontId="6" fillId="18" borderId="0" xfId="3" applyFill="1"/>
    <xf numFmtId="0" fontId="26" fillId="18" borderId="0" xfId="3" applyFont="1" applyFill="1"/>
    <xf numFmtId="0" fontId="17" fillId="18" borderId="0" xfId="0" applyFont="1" applyFill="1"/>
    <xf numFmtId="10" fontId="7" fillId="18" borderId="0" xfId="1" applyNumberFormat="1" applyFont="1" applyFill="1"/>
    <xf numFmtId="0" fontId="7" fillId="18" borderId="0" xfId="0" applyFont="1" applyFill="1"/>
    <xf numFmtId="0" fontId="7" fillId="18" borderId="0" xfId="0" applyFont="1" applyFill="1" applyAlignment="1">
      <alignment horizontal="right"/>
    </xf>
    <xf numFmtId="37" fontId="7" fillId="18" borderId="0" xfId="2" applyNumberFormat="1" applyFont="1" applyFill="1"/>
    <xf numFmtId="166" fontId="7" fillId="18" borderId="0" xfId="2" applyNumberFormat="1" applyFont="1" applyFill="1"/>
    <xf numFmtId="0" fontId="7" fillId="18" borderId="0" xfId="0" quotePrefix="1" applyFont="1" applyFill="1"/>
    <xf numFmtId="3" fontId="7" fillId="18" borderId="0" xfId="2" applyNumberFormat="1" applyFont="1" applyFill="1"/>
    <xf numFmtId="166" fontId="6" fillId="0" borderId="0" xfId="3" applyNumberFormat="1"/>
    <xf numFmtId="1" fontId="0" fillId="0" borderId="0" xfId="0" applyNumberFormat="1"/>
    <xf numFmtId="6" fontId="0" fillId="0" borderId="0" xfId="0" applyNumberFormat="1"/>
    <xf numFmtId="37" fontId="8" fillId="0" borderId="0" xfId="4" applyFont="1" applyBorder="1">
      <alignment vertical="center"/>
      <protection locked="0"/>
    </xf>
    <xf numFmtId="3" fontId="0" fillId="0" borderId="0" xfId="0" applyNumberFormat="1"/>
    <xf numFmtId="168" fontId="0" fillId="0" borderId="0" xfId="1" applyNumberFormat="1" applyFont="1"/>
    <xf numFmtId="0" fontId="5" fillId="16" borderId="0" xfId="0" applyFont="1" applyFill="1"/>
    <xf numFmtId="0" fontId="1" fillId="16" borderId="0" xfId="0" applyFont="1" applyFill="1"/>
    <xf numFmtId="0" fontId="0" fillId="9" borderId="0" xfId="0" applyFill="1"/>
    <xf numFmtId="2" fontId="0" fillId="9" borderId="0" xfId="0" applyNumberFormat="1" applyFill="1" applyAlignment="1">
      <alignment horizontal="right"/>
    </xf>
    <xf numFmtId="164" fontId="0" fillId="9" borderId="0" xfId="0" applyNumberFormat="1" applyFill="1" applyAlignment="1">
      <alignment horizontal="right"/>
    </xf>
    <xf numFmtId="0" fontId="0" fillId="9" borderId="0" xfId="0" applyFill="1" applyAlignment="1">
      <alignment horizontal="center"/>
    </xf>
    <xf numFmtId="0" fontId="8" fillId="0" borderId="0" xfId="3" applyFont="1" applyAlignment="1">
      <alignment horizontal="center"/>
    </xf>
    <xf numFmtId="0" fontId="8" fillId="0" borderId="0" xfId="3" applyFont="1" applyAlignment="1" applyProtection="1">
      <alignment horizontal="center"/>
      <protection locked="0"/>
    </xf>
    <xf numFmtId="169" fontId="12" fillId="0" borderId="0" xfId="6" applyNumberFormat="1" applyAlignment="1">
      <protection locked="0"/>
    </xf>
    <xf numFmtId="0" fontId="12" fillId="0" borderId="0" xfId="6" applyAlignment="1">
      <protection locked="0"/>
    </xf>
    <xf numFmtId="0" fontId="17" fillId="0" borderId="0" xfId="0" applyFont="1" applyAlignment="1">
      <alignment horizontal="center"/>
    </xf>
    <xf numFmtId="0" fontId="8" fillId="4" borderId="0" xfId="3" applyFont="1" applyFill="1" applyAlignment="1">
      <alignment horizontal="center"/>
    </xf>
    <xf numFmtId="0" fontId="8" fillId="4" borderId="0" xfId="3" applyFont="1" applyFill="1" applyAlignment="1" applyProtection="1">
      <alignment horizontal="center"/>
      <protection locked="0"/>
    </xf>
  </cellXfs>
  <cellStyles count="7">
    <cellStyle name="Comma" xfId="2" builtinId="3"/>
    <cellStyle name="Currency 2" xfId="5" xr:uid="{E1CC2806-A2AF-4747-949B-C94DA1D813F1}"/>
    <cellStyle name="Hyperlink" xfId="6" builtinId="8"/>
    <cellStyle name="Normal" xfId="0" builtinId="0"/>
    <cellStyle name="Normal 2" xfId="3" xr:uid="{FA7D1D9A-352E-4AEA-A1C2-E11916AE8568}"/>
    <cellStyle name="NumericGeneral" xfId="4" xr:uid="{BFC01E0A-97D3-4746-B68A-574A32152576}"/>
    <cellStyle name="Percent" xfId="1" builtinId="5"/>
  </cellStyles>
  <dxfs count="1">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K59"/>
  <sheetViews>
    <sheetView tabSelected="1" zoomScaleNormal="100" workbookViewId="0">
      <pane xSplit="4" ySplit="4" topLeftCell="R5" activePane="bottomRight" state="frozen"/>
      <selection pane="topRight" activeCell="E1" sqref="E1"/>
      <selection pane="bottomLeft" activeCell="A5" sqref="A5"/>
      <selection pane="bottomRight" activeCell="D25" sqref="D25"/>
    </sheetView>
  </sheetViews>
  <sheetFormatPr defaultRowHeight="15"/>
  <cols>
    <col min="1" max="1" width="49.140625" customWidth="1"/>
    <col min="2" max="2" width="6.28515625" customWidth="1"/>
    <col min="3" max="3" width="35.140625" customWidth="1"/>
    <col min="4" max="4" width="12.85546875" customWidth="1"/>
    <col min="5" max="5" width="11.7109375" customWidth="1"/>
    <col min="6" max="6" width="18" customWidth="1"/>
    <col min="7" max="7" width="19.140625" customWidth="1"/>
    <col min="8" max="8" width="29.140625" customWidth="1"/>
    <col min="9" max="9" width="18.28515625" customWidth="1"/>
    <col min="10" max="10" width="12.85546875" customWidth="1"/>
    <col min="11" max="11" width="17.7109375" customWidth="1"/>
    <col min="12" max="12" width="18.28515625" customWidth="1"/>
    <col min="13" max="13" width="17.42578125" customWidth="1"/>
    <col min="14" max="14" width="7.85546875" bestFit="1" customWidth="1"/>
    <col min="15" max="15" width="14.7109375" customWidth="1"/>
    <col min="16" max="16" width="17.28515625" customWidth="1"/>
    <col min="17" max="17" width="10.42578125" bestFit="1" customWidth="1"/>
    <col min="18" max="18" width="10.28515625" bestFit="1" customWidth="1"/>
    <col min="19" max="19" width="18" bestFit="1" customWidth="1"/>
    <col min="20" max="20" width="16.5703125" bestFit="1" customWidth="1"/>
    <col min="21" max="21" width="19.7109375" bestFit="1" customWidth="1"/>
    <col min="22" max="22" width="10.85546875" customWidth="1"/>
    <col min="23" max="23" width="14" customWidth="1"/>
    <col min="24" max="25" width="16" customWidth="1"/>
    <col min="26" max="26" width="17.42578125" customWidth="1"/>
    <col min="27" max="30" width="14.28515625" customWidth="1"/>
    <col min="31" max="33" width="19.7109375" customWidth="1"/>
    <col min="34" max="34" width="14.42578125" bestFit="1" customWidth="1"/>
    <col min="35" max="35" width="11.28515625" bestFit="1" customWidth="1"/>
    <col min="36" max="36" width="7.85546875" customWidth="1"/>
    <col min="37" max="37" width="16.140625" bestFit="1" customWidth="1"/>
    <col min="38" max="38" width="16" bestFit="1" customWidth="1"/>
    <col min="39" max="39" width="7.7109375" bestFit="1" customWidth="1"/>
    <col min="40" max="40" width="7.5703125" bestFit="1" customWidth="1"/>
    <col min="41" max="41" width="15.85546875" bestFit="1" customWidth="1"/>
    <col min="42" max="42" width="8.7109375" customWidth="1"/>
    <col min="43" max="43" width="14" customWidth="1"/>
    <col min="44" max="44" width="13.42578125" customWidth="1"/>
    <col min="45" max="45" width="12.5703125" customWidth="1"/>
    <col min="46" max="46" width="14.85546875" customWidth="1"/>
    <col min="51" max="51" width="12" customWidth="1"/>
    <col min="52" max="52" width="13.7109375" customWidth="1"/>
    <col min="55" max="55" width="15.140625" customWidth="1"/>
    <col min="56" max="57" width="16.5703125" customWidth="1"/>
    <col min="58" max="58" width="12" bestFit="1" customWidth="1"/>
    <col min="59" max="59" width="18" bestFit="1" customWidth="1"/>
    <col min="60" max="60" width="14.28515625" bestFit="1" customWidth="1"/>
    <col min="61" max="61" width="12.28515625" customWidth="1"/>
    <col min="62" max="62" width="11.42578125" customWidth="1"/>
    <col min="63" max="63" width="14.28515625" customWidth="1"/>
  </cols>
  <sheetData>
    <row r="3" spans="1:63" s="25" customFormat="1" ht="18.75">
      <c r="A3" s="16"/>
      <c r="B3" s="16"/>
      <c r="C3" s="16"/>
      <c r="D3" s="16"/>
      <c r="E3" s="16"/>
      <c r="F3" s="21" t="s">
        <v>93</v>
      </c>
      <c r="G3" s="21"/>
      <c r="H3" s="21"/>
      <c r="I3" s="21"/>
      <c r="J3" s="23" t="s">
        <v>146</v>
      </c>
      <c r="K3" s="23"/>
      <c r="L3" s="19" t="s">
        <v>128</v>
      </c>
      <c r="M3" s="9"/>
      <c r="N3" s="17" t="s">
        <v>69</v>
      </c>
      <c r="O3" s="17"/>
      <c r="P3" s="17"/>
      <c r="Q3" s="17"/>
      <c r="R3" s="17"/>
      <c r="S3" s="17"/>
      <c r="T3" s="17"/>
      <c r="U3" s="17"/>
      <c r="V3" s="17"/>
      <c r="W3" s="17"/>
      <c r="X3" s="17"/>
      <c r="Y3" s="17"/>
      <c r="Z3" s="165" t="s">
        <v>321</v>
      </c>
      <c r="AA3" s="18" t="s">
        <v>50</v>
      </c>
      <c r="AB3" s="18"/>
      <c r="AC3" s="18"/>
      <c r="AD3" s="18"/>
      <c r="AE3" s="19" t="s">
        <v>57</v>
      </c>
      <c r="AF3" s="19"/>
      <c r="AG3" s="19"/>
      <c r="AH3" s="20" t="s">
        <v>58</v>
      </c>
      <c r="AI3" s="20"/>
      <c r="AJ3" s="20"/>
      <c r="AK3" s="20"/>
      <c r="AL3" s="21" t="s">
        <v>59</v>
      </c>
      <c r="AM3" s="21"/>
      <c r="AN3" s="21"/>
      <c r="AO3" s="21"/>
      <c r="AP3" s="21"/>
      <c r="AQ3" s="22" t="s">
        <v>67</v>
      </c>
      <c r="AR3" s="22"/>
      <c r="AS3" s="23" t="s">
        <v>53</v>
      </c>
      <c r="AT3" s="23"/>
      <c r="AU3" s="23"/>
      <c r="AV3" s="23"/>
      <c r="AW3" s="23"/>
      <c r="AX3" s="23"/>
      <c r="AY3" s="19" t="s">
        <v>64</v>
      </c>
      <c r="AZ3" s="19"/>
      <c r="BA3" s="19"/>
      <c r="BB3" s="19"/>
      <c r="BC3" s="19"/>
      <c r="BD3" s="19"/>
      <c r="BE3" s="24" t="s">
        <v>77</v>
      </c>
      <c r="BF3" s="24"/>
      <c r="BG3" s="24"/>
      <c r="BH3" s="24"/>
      <c r="BI3" s="24"/>
      <c r="BJ3" s="24"/>
      <c r="BK3" s="24"/>
    </row>
    <row r="4" spans="1:63" s="1" customFormat="1">
      <c r="A4" s="12" t="s">
        <v>0</v>
      </c>
      <c r="B4" s="12" t="s">
        <v>40</v>
      </c>
      <c r="C4" s="12" t="s">
        <v>113</v>
      </c>
      <c r="D4" s="12" t="s">
        <v>14</v>
      </c>
      <c r="E4" s="12" t="s">
        <v>41</v>
      </c>
      <c r="F4" s="10" t="s">
        <v>88</v>
      </c>
      <c r="G4" s="10" t="s">
        <v>86</v>
      </c>
      <c r="H4" s="10" t="s">
        <v>85</v>
      </c>
      <c r="I4" s="10" t="s">
        <v>120</v>
      </c>
      <c r="J4" s="8" t="s">
        <v>147</v>
      </c>
      <c r="K4" s="8" t="s">
        <v>148</v>
      </c>
      <c r="L4" s="9" t="s">
        <v>129</v>
      </c>
      <c r="M4" s="9" t="s">
        <v>142</v>
      </c>
      <c r="N4" s="15" t="s">
        <v>70</v>
      </c>
      <c r="O4" s="15" t="s">
        <v>106</v>
      </c>
      <c r="P4" s="15" t="s">
        <v>108</v>
      </c>
      <c r="Q4" s="15" t="s">
        <v>76</v>
      </c>
      <c r="R4" s="15" t="s">
        <v>71</v>
      </c>
      <c r="S4" s="15" t="s">
        <v>72</v>
      </c>
      <c r="T4" s="15" t="s">
        <v>74</v>
      </c>
      <c r="U4" s="15" t="s">
        <v>75</v>
      </c>
      <c r="V4" s="15" t="s">
        <v>143</v>
      </c>
      <c r="W4" s="15" t="s">
        <v>324</v>
      </c>
      <c r="X4" s="15" t="s">
        <v>323</v>
      </c>
      <c r="Y4" s="15" t="s">
        <v>335</v>
      </c>
      <c r="Z4" s="166" t="s">
        <v>322</v>
      </c>
      <c r="AA4" s="7" t="s">
        <v>49</v>
      </c>
      <c r="AB4" s="7" t="s">
        <v>39</v>
      </c>
      <c r="AC4" s="7" t="s">
        <v>51</v>
      </c>
      <c r="AD4" s="7" t="s">
        <v>52</v>
      </c>
      <c r="AE4" s="9" t="s">
        <v>55</v>
      </c>
      <c r="AF4" s="9" t="s">
        <v>78</v>
      </c>
      <c r="AG4" s="9"/>
      <c r="AH4" s="11" t="s">
        <v>12</v>
      </c>
      <c r="AI4" s="11" t="s">
        <v>36</v>
      </c>
      <c r="AJ4" s="11" t="s">
        <v>10</v>
      </c>
      <c r="AK4" s="11" t="s">
        <v>11</v>
      </c>
      <c r="AL4" s="10" t="s">
        <v>13</v>
      </c>
      <c r="AM4" s="10" t="s">
        <v>60</v>
      </c>
      <c r="AN4" s="10" t="s">
        <v>61</v>
      </c>
      <c r="AO4" s="10" t="s">
        <v>62</v>
      </c>
      <c r="AP4" s="10" t="s">
        <v>141</v>
      </c>
      <c r="AQ4" s="14" t="s">
        <v>26</v>
      </c>
      <c r="AR4" s="14" t="s">
        <v>79</v>
      </c>
      <c r="AS4" s="8" t="s">
        <v>22</v>
      </c>
      <c r="AT4" s="8" t="s">
        <v>24</v>
      </c>
      <c r="AU4" s="8" t="s">
        <v>7</v>
      </c>
      <c r="AV4" s="8" t="s">
        <v>8</v>
      </c>
      <c r="AW4" s="8" t="s">
        <v>9</v>
      </c>
      <c r="AX4" s="8" t="s">
        <v>54</v>
      </c>
      <c r="AY4" s="9" t="s">
        <v>65</v>
      </c>
      <c r="AZ4" s="9" t="s">
        <v>66</v>
      </c>
      <c r="BA4" s="9" t="s">
        <v>30</v>
      </c>
      <c r="BB4" s="9" t="s">
        <v>31</v>
      </c>
      <c r="BC4" s="9" t="s">
        <v>34</v>
      </c>
      <c r="BD4" s="9" t="s">
        <v>35</v>
      </c>
      <c r="BE4" s="13" t="s">
        <v>68</v>
      </c>
      <c r="BF4" s="13" t="s">
        <v>28</v>
      </c>
      <c r="BG4" s="13" t="s">
        <v>29</v>
      </c>
      <c r="BH4" s="13" t="s">
        <v>27</v>
      </c>
      <c r="BI4" s="13" t="s">
        <v>16</v>
      </c>
      <c r="BJ4" s="13" t="s">
        <v>5</v>
      </c>
      <c r="BK4" s="13" t="s">
        <v>6</v>
      </c>
    </row>
    <row r="5" spans="1:63">
      <c r="A5" t="s">
        <v>327</v>
      </c>
      <c r="C5" t="s">
        <v>325</v>
      </c>
      <c r="D5" t="b">
        <v>0</v>
      </c>
      <c r="F5">
        <v>0.3</v>
      </c>
      <c r="G5" t="s">
        <v>87</v>
      </c>
      <c r="H5" t="s">
        <v>84</v>
      </c>
      <c r="I5" t="b">
        <v>0</v>
      </c>
      <c r="J5" t="s">
        <v>150</v>
      </c>
      <c r="K5" t="s">
        <v>149</v>
      </c>
      <c r="L5" t="b">
        <v>0</v>
      </c>
      <c r="M5" t="b">
        <v>1</v>
      </c>
      <c r="N5" t="b">
        <v>1</v>
      </c>
      <c r="O5" t="s">
        <v>107</v>
      </c>
      <c r="P5" t="s">
        <v>131</v>
      </c>
      <c r="Q5">
        <v>6</v>
      </c>
      <c r="R5">
        <v>7.0000000000000007E-2</v>
      </c>
      <c r="S5" t="s">
        <v>73</v>
      </c>
      <c r="T5">
        <v>0.46500000000000002</v>
      </c>
      <c r="U5">
        <v>0</v>
      </c>
      <c r="V5">
        <v>0.15</v>
      </c>
      <c r="W5">
        <v>0.02</v>
      </c>
      <c r="X5">
        <v>0</v>
      </c>
      <c r="Y5">
        <v>0</v>
      </c>
      <c r="Z5">
        <v>40</v>
      </c>
      <c r="AA5">
        <v>3</v>
      </c>
      <c r="AB5">
        <v>1.4999999999999999E-2</v>
      </c>
      <c r="AC5">
        <v>62</v>
      </c>
      <c r="AD5">
        <v>5</v>
      </c>
      <c r="AE5" t="s">
        <v>144</v>
      </c>
      <c r="AF5">
        <v>0.03</v>
      </c>
      <c r="AH5" t="s">
        <v>38</v>
      </c>
      <c r="AI5" t="s">
        <v>37</v>
      </c>
      <c r="AJ5">
        <v>15</v>
      </c>
      <c r="AK5">
        <v>0.03</v>
      </c>
      <c r="AL5">
        <v>6</v>
      </c>
      <c r="AM5">
        <v>1.2</v>
      </c>
      <c r="AN5">
        <v>0.8</v>
      </c>
      <c r="AO5" t="s">
        <v>63</v>
      </c>
      <c r="AP5" t="b">
        <v>1</v>
      </c>
      <c r="AQ5">
        <v>0</v>
      </c>
      <c r="AR5" t="b">
        <v>0</v>
      </c>
      <c r="AS5" t="s">
        <v>105</v>
      </c>
      <c r="AT5" t="s">
        <v>21</v>
      </c>
      <c r="AU5">
        <v>7.0000000000000007E-2</v>
      </c>
      <c r="AV5">
        <v>7.7200000000000005E-2</v>
      </c>
      <c r="AW5" s="3">
        <v>0.12</v>
      </c>
      <c r="AX5" s="5">
        <v>2.5000000000000001E-2</v>
      </c>
      <c r="AY5" t="s">
        <v>32</v>
      </c>
      <c r="AZ5" t="s">
        <v>32</v>
      </c>
      <c r="BA5">
        <v>0.624</v>
      </c>
      <c r="BB5">
        <v>0.58599999999999997</v>
      </c>
      <c r="BE5" t="b">
        <v>1</v>
      </c>
      <c r="BF5" t="b">
        <v>1</v>
      </c>
      <c r="BG5" t="b">
        <v>1</v>
      </c>
      <c r="BH5">
        <v>0</v>
      </c>
      <c r="BI5" t="s">
        <v>4</v>
      </c>
      <c r="BJ5" t="b">
        <v>1</v>
      </c>
      <c r="BK5" s="26" t="b">
        <v>1</v>
      </c>
    </row>
    <row r="6" spans="1:63">
      <c r="A6" t="s">
        <v>328</v>
      </c>
      <c r="C6" t="s">
        <v>326</v>
      </c>
      <c r="D6" t="b">
        <v>0</v>
      </c>
      <c r="F6">
        <v>0.3</v>
      </c>
      <c r="G6" t="s">
        <v>87</v>
      </c>
      <c r="H6" t="s">
        <v>84</v>
      </c>
      <c r="I6" t="b">
        <v>0</v>
      </c>
      <c r="J6" t="s">
        <v>150</v>
      </c>
      <c r="K6" t="s">
        <v>149</v>
      </c>
      <c r="L6" t="b">
        <v>0</v>
      </c>
      <c r="M6" t="b">
        <v>1</v>
      </c>
      <c r="N6" t="b">
        <v>1</v>
      </c>
      <c r="O6" t="s">
        <v>107</v>
      </c>
      <c r="P6" t="s">
        <v>131</v>
      </c>
      <c r="Q6">
        <v>6</v>
      </c>
      <c r="R6">
        <v>7.0000000000000007E-2</v>
      </c>
      <c r="S6" t="s">
        <v>73</v>
      </c>
      <c r="T6">
        <v>0.46500000000000002</v>
      </c>
      <c r="U6">
        <v>0</v>
      </c>
      <c r="V6">
        <v>0.15</v>
      </c>
      <c r="W6">
        <v>-0.02</v>
      </c>
      <c r="X6">
        <v>0</v>
      </c>
      <c r="Y6">
        <v>0</v>
      </c>
      <c r="Z6">
        <v>40</v>
      </c>
      <c r="AA6">
        <v>3</v>
      </c>
      <c r="AB6">
        <v>1.4999999999999999E-2</v>
      </c>
      <c r="AC6">
        <v>62</v>
      </c>
      <c r="AD6">
        <v>5</v>
      </c>
      <c r="AE6" t="s">
        <v>144</v>
      </c>
      <c r="AF6">
        <v>0.03</v>
      </c>
      <c r="AH6" t="s">
        <v>38</v>
      </c>
      <c r="AI6" t="s">
        <v>37</v>
      </c>
      <c r="AJ6">
        <v>15</v>
      </c>
      <c r="AK6">
        <v>0.03</v>
      </c>
      <c r="AL6">
        <v>6</v>
      </c>
      <c r="AM6">
        <v>1.2</v>
      </c>
      <c r="AN6">
        <v>0.8</v>
      </c>
      <c r="AO6" t="s">
        <v>63</v>
      </c>
      <c r="AP6" t="b">
        <v>1</v>
      </c>
      <c r="AQ6">
        <v>0</v>
      </c>
      <c r="AR6" t="b">
        <v>0</v>
      </c>
      <c r="AS6" t="s">
        <v>105</v>
      </c>
      <c r="AT6" t="s">
        <v>21</v>
      </c>
      <c r="AU6">
        <v>7.0000000000000007E-2</v>
      </c>
      <c r="AV6">
        <v>7.7200000000000005E-2</v>
      </c>
      <c r="AW6" s="3">
        <v>0.12</v>
      </c>
      <c r="AX6" s="5">
        <v>2.5000000000000001E-2</v>
      </c>
      <c r="AY6" t="s">
        <v>32</v>
      </c>
      <c r="AZ6" t="s">
        <v>32</v>
      </c>
      <c r="BA6">
        <v>0.624</v>
      </c>
      <c r="BB6">
        <v>0.58599999999999997</v>
      </c>
      <c r="BE6" t="b">
        <v>1</v>
      </c>
      <c r="BF6" t="b">
        <v>1</v>
      </c>
      <c r="BG6" t="b">
        <v>1</v>
      </c>
      <c r="BH6">
        <v>0</v>
      </c>
      <c r="BI6" t="s">
        <v>4</v>
      </c>
      <c r="BJ6" t="b">
        <v>1</v>
      </c>
      <c r="BK6" s="26" t="b">
        <v>1</v>
      </c>
    </row>
    <row r="7" spans="1:63">
      <c r="AW7" s="3"/>
      <c r="AX7" s="5"/>
      <c r="BK7" s="26"/>
    </row>
    <row r="8" spans="1:63">
      <c r="A8" t="s">
        <v>329</v>
      </c>
      <c r="C8" t="s">
        <v>331</v>
      </c>
      <c r="D8" t="b">
        <v>0</v>
      </c>
      <c r="F8">
        <v>0.3</v>
      </c>
      <c r="G8" t="s">
        <v>87</v>
      </c>
      <c r="H8" t="s">
        <v>84</v>
      </c>
      <c r="I8" t="b">
        <v>0</v>
      </c>
      <c r="J8" t="s">
        <v>150</v>
      </c>
      <c r="K8" t="s">
        <v>149</v>
      </c>
      <c r="L8" t="b">
        <v>0</v>
      </c>
      <c r="M8" t="b">
        <v>1</v>
      </c>
      <c r="N8" t="b">
        <v>1</v>
      </c>
      <c r="O8" t="s">
        <v>107</v>
      </c>
      <c r="P8" t="s">
        <v>131</v>
      </c>
      <c r="Q8">
        <v>6</v>
      </c>
      <c r="R8">
        <v>0.05</v>
      </c>
      <c r="S8" t="s">
        <v>73</v>
      </c>
      <c r="T8">
        <v>0.46500000000000002</v>
      </c>
      <c r="U8">
        <v>0</v>
      </c>
      <c r="V8">
        <v>0.15</v>
      </c>
      <c r="W8">
        <v>0</v>
      </c>
      <c r="X8">
        <v>0</v>
      </c>
      <c r="Y8">
        <v>0</v>
      </c>
      <c r="Z8">
        <v>40</v>
      </c>
      <c r="AA8">
        <v>3</v>
      </c>
      <c r="AB8">
        <v>1.4999999999999999E-2</v>
      </c>
      <c r="AC8">
        <v>62</v>
      </c>
      <c r="AD8">
        <v>5</v>
      </c>
      <c r="AE8" t="s">
        <v>144</v>
      </c>
      <c r="AF8">
        <v>0.03</v>
      </c>
      <c r="AH8" t="s">
        <v>38</v>
      </c>
      <c r="AI8" t="s">
        <v>37</v>
      </c>
      <c r="AJ8">
        <v>15</v>
      </c>
      <c r="AK8">
        <v>0.03</v>
      </c>
      <c r="AL8">
        <v>6</v>
      </c>
      <c r="AM8">
        <v>1.2</v>
      </c>
      <c r="AN8">
        <v>0.8</v>
      </c>
      <c r="AO8" t="s">
        <v>63</v>
      </c>
      <c r="AP8" t="b">
        <v>1</v>
      </c>
      <c r="AQ8">
        <v>0</v>
      </c>
      <c r="AR8" t="b">
        <v>0</v>
      </c>
      <c r="AS8" t="s">
        <v>105</v>
      </c>
      <c r="AT8" t="s">
        <v>21</v>
      </c>
      <c r="AU8">
        <v>7.0000000000000007E-2</v>
      </c>
      <c r="AV8">
        <v>7.7200000000000005E-2</v>
      </c>
      <c r="AW8" s="3">
        <v>0.12</v>
      </c>
      <c r="AX8" s="5">
        <v>2.5000000000000001E-2</v>
      </c>
      <c r="AY8" t="s">
        <v>32</v>
      </c>
      <c r="AZ8" t="s">
        <v>32</v>
      </c>
      <c r="BA8">
        <v>0.624</v>
      </c>
      <c r="BB8">
        <v>0.58599999999999997</v>
      </c>
      <c r="BE8" t="b">
        <v>1</v>
      </c>
      <c r="BF8" t="b">
        <v>1</v>
      </c>
      <c r="BG8" t="b">
        <v>1</v>
      </c>
      <c r="BH8">
        <v>0</v>
      </c>
      <c r="BI8" t="s">
        <v>4</v>
      </c>
      <c r="BJ8" t="b">
        <v>1</v>
      </c>
      <c r="BK8" s="26" t="b">
        <v>1</v>
      </c>
    </row>
    <row r="9" spans="1:63">
      <c r="A9" t="s">
        <v>330</v>
      </c>
      <c r="C9" t="s">
        <v>332</v>
      </c>
      <c r="D9" t="b">
        <v>0</v>
      </c>
      <c r="F9">
        <v>0.3</v>
      </c>
      <c r="G9" t="s">
        <v>87</v>
      </c>
      <c r="H9" t="s">
        <v>84</v>
      </c>
      <c r="I9" t="b">
        <v>0</v>
      </c>
      <c r="J9" t="s">
        <v>150</v>
      </c>
      <c r="K9" t="s">
        <v>149</v>
      </c>
      <c r="L9" t="b">
        <v>0</v>
      </c>
      <c r="M9" t="b">
        <v>1</v>
      </c>
      <c r="N9" t="b">
        <v>1</v>
      </c>
      <c r="O9" t="s">
        <v>107</v>
      </c>
      <c r="P9" t="s">
        <v>131</v>
      </c>
      <c r="Q9">
        <v>6</v>
      </c>
      <c r="R9">
        <v>0.05</v>
      </c>
      <c r="S9" t="s">
        <v>73</v>
      </c>
      <c r="T9">
        <v>0.46500000000000002</v>
      </c>
      <c r="U9">
        <v>0</v>
      </c>
      <c r="V9">
        <v>0.15</v>
      </c>
      <c r="W9">
        <v>-0.02</v>
      </c>
      <c r="X9">
        <v>0</v>
      </c>
      <c r="Y9">
        <v>0</v>
      </c>
      <c r="Z9">
        <v>40</v>
      </c>
      <c r="AA9">
        <v>3</v>
      </c>
      <c r="AB9">
        <v>1.4999999999999999E-2</v>
      </c>
      <c r="AC9">
        <v>62</v>
      </c>
      <c r="AD9">
        <v>5</v>
      </c>
      <c r="AE9" t="s">
        <v>144</v>
      </c>
      <c r="AF9">
        <v>0.03</v>
      </c>
      <c r="AH9" t="s">
        <v>38</v>
      </c>
      <c r="AI9" t="s">
        <v>37</v>
      </c>
      <c r="AJ9">
        <v>15</v>
      </c>
      <c r="AK9">
        <v>0.03</v>
      </c>
      <c r="AL9">
        <v>6</v>
      </c>
      <c r="AM9">
        <v>1.2</v>
      </c>
      <c r="AN9">
        <v>0.8</v>
      </c>
      <c r="AO9" t="s">
        <v>63</v>
      </c>
      <c r="AP9" t="b">
        <v>1</v>
      </c>
      <c r="AQ9">
        <v>0</v>
      </c>
      <c r="AR9" t="b">
        <v>0</v>
      </c>
      <c r="AS9" t="s">
        <v>105</v>
      </c>
      <c r="AT9" t="s">
        <v>21</v>
      </c>
      <c r="AU9">
        <v>7.0000000000000007E-2</v>
      </c>
      <c r="AV9">
        <v>7.7200000000000005E-2</v>
      </c>
      <c r="AW9" s="3">
        <v>0.12</v>
      </c>
      <c r="AX9" s="5">
        <v>2.5000000000000001E-2</v>
      </c>
      <c r="AY9" t="s">
        <v>32</v>
      </c>
      <c r="AZ9" t="s">
        <v>32</v>
      </c>
      <c r="BA9">
        <v>0.624</v>
      </c>
      <c r="BB9">
        <v>0.58599999999999997</v>
      </c>
      <c r="BE9" t="b">
        <v>1</v>
      </c>
      <c r="BF9" t="b">
        <v>1</v>
      </c>
      <c r="BG9" t="b">
        <v>1</v>
      </c>
      <c r="BH9">
        <v>0</v>
      </c>
      <c r="BI9" t="s">
        <v>4</v>
      </c>
      <c r="BJ9" t="b">
        <v>1</v>
      </c>
      <c r="BK9" s="26" t="b">
        <v>1</v>
      </c>
    </row>
    <row r="10" spans="1:63">
      <c r="AW10" s="3"/>
      <c r="AX10" s="5"/>
      <c r="BK10" s="26"/>
    </row>
    <row r="11" spans="1:63">
      <c r="AW11" s="3"/>
      <c r="AX11" s="5"/>
      <c r="BK11" s="26"/>
    </row>
    <row r="12" spans="1:63">
      <c r="A12" t="s">
        <v>333</v>
      </c>
      <c r="C12" t="s">
        <v>336</v>
      </c>
      <c r="D12" t="b">
        <v>0</v>
      </c>
      <c r="F12">
        <v>0.3</v>
      </c>
      <c r="G12" t="s">
        <v>87</v>
      </c>
      <c r="H12" t="s">
        <v>84</v>
      </c>
      <c r="I12" t="b">
        <v>0</v>
      </c>
      <c r="J12" t="s">
        <v>150</v>
      </c>
      <c r="K12" t="s">
        <v>149</v>
      </c>
      <c r="L12" t="b">
        <v>0</v>
      </c>
      <c r="M12" t="b">
        <v>1</v>
      </c>
      <c r="N12" t="b">
        <v>1</v>
      </c>
      <c r="O12" t="s">
        <v>107</v>
      </c>
      <c r="P12" t="s">
        <v>131</v>
      </c>
      <c r="Q12">
        <v>6</v>
      </c>
      <c r="R12">
        <v>2.5000000000000001E-2</v>
      </c>
      <c r="S12" t="s">
        <v>73</v>
      </c>
      <c r="T12">
        <v>0.46500000000000002</v>
      </c>
      <c r="U12">
        <v>0</v>
      </c>
      <c r="V12">
        <v>0.15</v>
      </c>
      <c r="W12">
        <v>0</v>
      </c>
      <c r="X12">
        <v>0</v>
      </c>
      <c r="Y12">
        <v>0</v>
      </c>
      <c r="Z12">
        <v>40</v>
      </c>
      <c r="AA12">
        <v>3</v>
      </c>
      <c r="AB12">
        <v>1.4999999999999999E-2</v>
      </c>
      <c r="AC12">
        <v>62</v>
      </c>
      <c r="AD12">
        <v>5</v>
      </c>
      <c r="AE12" t="s">
        <v>144</v>
      </c>
      <c r="AF12">
        <v>0.03</v>
      </c>
      <c r="AH12" t="s">
        <v>38</v>
      </c>
      <c r="AI12" t="s">
        <v>37</v>
      </c>
      <c r="AJ12">
        <v>15</v>
      </c>
      <c r="AK12">
        <v>0.03</v>
      </c>
      <c r="AL12">
        <v>6</v>
      </c>
      <c r="AM12">
        <v>1.2</v>
      </c>
      <c r="AN12">
        <v>0.8</v>
      </c>
      <c r="AO12" t="s">
        <v>63</v>
      </c>
      <c r="AP12" t="b">
        <v>1</v>
      </c>
      <c r="AQ12">
        <v>0</v>
      </c>
      <c r="AR12" t="b">
        <v>0</v>
      </c>
      <c r="AS12" t="s">
        <v>105</v>
      </c>
      <c r="AT12" t="s">
        <v>21</v>
      </c>
      <c r="AU12">
        <v>7.0000000000000007E-2</v>
      </c>
      <c r="AV12">
        <v>7.7200000000000005E-2</v>
      </c>
      <c r="AW12" s="3">
        <v>0.12</v>
      </c>
      <c r="AX12" s="5">
        <v>2.5000000000000001E-2</v>
      </c>
      <c r="AY12" t="s">
        <v>32</v>
      </c>
      <c r="AZ12" t="s">
        <v>32</v>
      </c>
      <c r="BA12">
        <v>0.624</v>
      </c>
      <c r="BB12">
        <v>0.58599999999999997</v>
      </c>
      <c r="BE12" t="b">
        <v>1</v>
      </c>
      <c r="BF12" t="b">
        <v>1</v>
      </c>
      <c r="BG12" t="b">
        <v>1</v>
      </c>
      <c r="BH12">
        <v>0</v>
      </c>
      <c r="BI12" t="s">
        <v>4</v>
      </c>
      <c r="BJ12" t="b">
        <v>1</v>
      </c>
      <c r="BK12" s="26" t="b">
        <v>1</v>
      </c>
    </row>
    <row r="13" spans="1:63">
      <c r="A13" t="s">
        <v>334</v>
      </c>
      <c r="C13" t="s">
        <v>337</v>
      </c>
      <c r="D13" t="b">
        <v>0</v>
      </c>
      <c r="F13">
        <v>0.3</v>
      </c>
      <c r="G13" t="s">
        <v>87</v>
      </c>
      <c r="H13" t="s">
        <v>84</v>
      </c>
      <c r="I13" t="b">
        <v>0</v>
      </c>
      <c r="J13" t="s">
        <v>150</v>
      </c>
      <c r="K13" t="s">
        <v>149</v>
      </c>
      <c r="L13" t="b">
        <v>0</v>
      </c>
      <c r="M13" t="b">
        <v>1</v>
      </c>
      <c r="N13" t="b">
        <v>1</v>
      </c>
      <c r="O13" t="s">
        <v>107</v>
      </c>
      <c r="P13" t="s">
        <v>131</v>
      </c>
      <c r="Q13">
        <v>6</v>
      </c>
      <c r="R13">
        <v>2.5000000000000001E-2</v>
      </c>
      <c r="S13" t="s">
        <v>73</v>
      </c>
      <c r="T13">
        <v>0.46500000000000002</v>
      </c>
      <c r="U13">
        <v>0</v>
      </c>
      <c r="V13">
        <v>0.15</v>
      </c>
      <c r="W13">
        <v>-0.02</v>
      </c>
      <c r="X13">
        <v>0</v>
      </c>
      <c r="Y13">
        <v>0</v>
      </c>
      <c r="Z13">
        <v>40</v>
      </c>
      <c r="AA13">
        <v>3</v>
      </c>
      <c r="AB13">
        <v>1.4999999999999999E-2</v>
      </c>
      <c r="AC13">
        <v>62</v>
      </c>
      <c r="AD13">
        <v>5</v>
      </c>
      <c r="AE13" t="s">
        <v>144</v>
      </c>
      <c r="AF13">
        <v>0.03</v>
      </c>
      <c r="AH13" t="s">
        <v>38</v>
      </c>
      <c r="AI13" t="s">
        <v>37</v>
      </c>
      <c r="AJ13">
        <v>15</v>
      </c>
      <c r="AK13">
        <v>0.03</v>
      </c>
      <c r="AL13">
        <v>6</v>
      </c>
      <c r="AM13">
        <v>1.2</v>
      </c>
      <c r="AN13">
        <v>0.8</v>
      </c>
      <c r="AO13" t="s">
        <v>63</v>
      </c>
      <c r="AP13" t="b">
        <v>1</v>
      </c>
      <c r="AQ13">
        <v>0</v>
      </c>
      <c r="AR13" t="b">
        <v>0</v>
      </c>
      <c r="AS13" t="s">
        <v>105</v>
      </c>
      <c r="AT13" t="s">
        <v>21</v>
      </c>
      <c r="AU13">
        <v>7.0000000000000007E-2</v>
      </c>
      <c r="AV13">
        <v>7.7200000000000005E-2</v>
      </c>
      <c r="AW13" s="3">
        <v>0.12</v>
      </c>
      <c r="AX13" s="5">
        <v>2.5000000000000001E-2</v>
      </c>
      <c r="AY13" t="s">
        <v>32</v>
      </c>
      <c r="AZ13" t="s">
        <v>32</v>
      </c>
      <c r="BA13">
        <v>0.624</v>
      </c>
      <c r="BB13">
        <v>0.58599999999999997</v>
      </c>
      <c r="BE13" t="b">
        <v>1</v>
      </c>
      <c r="BF13" t="b">
        <v>1</v>
      </c>
      <c r="BG13" t="b">
        <v>1</v>
      </c>
      <c r="BH13">
        <v>0</v>
      </c>
      <c r="BI13" t="s">
        <v>4</v>
      </c>
      <c r="BJ13" t="b">
        <v>1</v>
      </c>
      <c r="BK13" s="26" t="b">
        <v>1</v>
      </c>
    </row>
    <row r="14" spans="1:63">
      <c r="AW14" s="3"/>
      <c r="AX14" s="5"/>
      <c r="BK14" s="26"/>
    </row>
    <row r="15" spans="1:63">
      <c r="AW15" s="3"/>
      <c r="AX15" s="5"/>
      <c r="BK15" s="26"/>
    </row>
    <row r="16" spans="1:63">
      <c r="A16" t="s">
        <v>258</v>
      </c>
      <c r="C16" t="s">
        <v>114</v>
      </c>
      <c r="D16" t="b">
        <v>0</v>
      </c>
      <c r="F16">
        <v>0.3</v>
      </c>
      <c r="G16" t="s">
        <v>87</v>
      </c>
      <c r="H16" t="s">
        <v>84</v>
      </c>
      <c r="I16" t="b">
        <v>0</v>
      </c>
      <c r="J16" t="s">
        <v>150</v>
      </c>
      <c r="K16" t="s">
        <v>149</v>
      </c>
      <c r="L16" t="b">
        <v>0</v>
      </c>
      <c r="M16" t="b">
        <v>0</v>
      </c>
      <c r="N16" t="b">
        <v>0</v>
      </c>
      <c r="O16" t="s">
        <v>107</v>
      </c>
      <c r="P16" t="s">
        <v>112</v>
      </c>
      <c r="Q16">
        <v>6</v>
      </c>
      <c r="R16">
        <v>7.0000000000000007E-2</v>
      </c>
      <c r="S16" t="s">
        <v>73</v>
      </c>
      <c r="T16">
        <v>0.46500000000000002</v>
      </c>
      <c r="U16">
        <v>0</v>
      </c>
      <c r="V16">
        <v>0.15</v>
      </c>
      <c r="W16">
        <v>0</v>
      </c>
      <c r="X16">
        <v>0</v>
      </c>
      <c r="Y16">
        <v>0</v>
      </c>
      <c r="Z16">
        <v>40</v>
      </c>
      <c r="AA16">
        <v>3</v>
      </c>
      <c r="AB16">
        <v>1.4999999999999999E-2</v>
      </c>
      <c r="AC16">
        <v>62</v>
      </c>
      <c r="AD16">
        <v>5</v>
      </c>
      <c r="AE16" t="s">
        <v>144</v>
      </c>
      <c r="AF16">
        <v>0.03</v>
      </c>
      <c r="AH16" t="s">
        <v>38</v>
      </c>
      <c r="AI16" t="s">
        <v>37</v>
      </c>
      <c r="AJ16">
        <v>15</v>
      </c>
      <c r="AK16">
        <v>0.03</v>
      </c>
      <c r="AL16">
        <v>6</v>
      </c>
      <c r="AM16">
        <v>1.2</v>
      </c>
      <c r="AN16">
        <v>0.8</v>
      </c>
      <c r="AO16" t="s">
        <v>63</v>
      </c>
      <c r="AP16" t="b">
        <v>1</v>
      </c>
      <c r="AQ16">
        <v>0</v>
      </c>
      <c r="AR16" t="b">
        <v>0</v>
      </c>
      <c r="AS16" t="s">
        <v>105</v>
      </c>
      <c r="AT16" t="s">
        <v>21</v>
      </c>
      <c r="AU16">
        <v>7.0000000000000007E-2</v>
      </c>
      <c r="AV16">
        <v>7.7200000000000005E-2</v>
      </c>
      <c r="AW16" s="3">
        <v>0.12</v>
      </c>
      <c r="AX16" s="5">
        <v>2.5000000000000001E-2</v>
      </c>
      <c r="AY16" t="s">
        <v>32</v>
      </c>
      <c r="AZ16" t="s">
        <v>32</v>
      </c>
      <c r="BA16">
        <v>0.624</v>
      </c>
      <c r="BB16">
        <v>0.58599999999999997</v>
      </c>
      <c r="BE16" t="b">
        <v>1</v>
      </c>
      <c r="BF16" t="b">
        <v>1</v>
      </c>
      <c r="BG16" t="b">
        <v>1</v>
      </c>
      <c r="BH16">
        <v>0</v>
      </c>
      <c r="BI16" t="s">
        <v>4</v>
      </c>
      <c r="BJ16" t="b">
        <v>1</v>
      </c>
      <c r="BK16" s="26" t="b">
        <v>1</v>
      </c>
    </row>
    <row r="17" spans="1:63">
      <c r="A17" t="s">
        <v>259</v>
      </c>
      <c r="C17" t="s">
        <v>114</v>
      </c>
      <c r="D17" t="b">
        <v>0</v>
      </c>
      <c r="F17">
        <v>0.3</v>
      </c>
      <c r="G17" t="s">
        <v>87</v>
      </c>
      <c r="H17" t="s">
        <v>84</v>
      </c>
      <c r="I17" t="b">
        <v>0</v>
      </c>
      <c r="J17" t="s">
        <v>150</v>
      </c>
      <c r="K17" t="s">
        <v>149</v>
      </c>
      <c r="L17" t="b">
        <v>0</v>
      </c>
      <c r="M17" t="b">
        <v>1</v>
      </c>
      <c r="N17" t="b">
        <v>0</v>
      </c>
      <c r="O17" t="s">
        <v>107</v>
      </c>
      <c r="P17" t="s">
        <v>112</v>
      </c>
      <c r="Q17">
        <v>6</v>
      </c>
      <c r="R17">
        <v>7.0000000000000007E-2</v>
      </c>
      <c r="S17" t="s">
        <v>73</v>
      </c>
      <c r="T17">
        <v>0.46500000000000002</v>
      </c>
      <c r="U17">
        <v>0</v>
      </c>
      <c r="V17">
        <v>0.15</v>
      </c>
      <c r="W17">
        <v>0</v>
      </c>
      <c r="X17">
        <v>0</v>
      </c>
      <c r="Y17">
        <v>0</v>
      </c>
      <c r="Z17">
        <v>40</v>
      </c>
      <c r="AA17">
        <v>3</v>
      </c>
      <c r="AB17">
        <v>1.4999999999999999E-2</v>
      </c>
      <c r="AC17">
        <v>62</v>
      </c>
      <c r="AD17">
        <v>5</v>
      </c>
      <c r="AE17" t="s">
        <v>144</v>
      </c>
      <c r="AF17">
        <v>0.03</v>
      </c>
      <c r="AH17" t="s">
        <v>38</v>
      </c>
      <c r="AI17" t="s">
        <v>37</v>
      </c>
      <c r="AJ17">
        <v>15</v>
      </c>
      <c r="AK17">
        <v>0.03</v>
      </c>
      <c r="AL17">
        <v>6</v>
      </c>
      <c r="AM17">
        <v>1.2</v>
      </c>
      <c r="AN17">
        <v>0.8</v>
      </c>
      <c r="AO17" t="s">
        <v>63</v>
      </c>
      <c r="AP17" t="b">
        <v>1</v>
      </c>
      <c r="AQ17">
        <v>0</v>
      </c>
      <c r="AR17" t="b">
        <v>0</v>
      </c>
      <c r="AS17" t="s">
        <v>105</v>
      </c>
      <c r="AT17" t="s">
        <v>21</v>
      </c>
      <c r="AU17">
        <v>7.0000000000000007E-2</v>
      </c>
      <c r="AV17">
        <v>7.7200000000000005E-2</v>
      </c>
      <c r="AW17" s="3">
        <v>0.12</v>
      </c>
      <c r="AX17" s="5">
        <v>2.5000000000000001E-2</v>
      </c>
      <c r="AY17" t="s">
        <v>32</v>
      </c>
      <c r="AZ17" t="s">
        <v>32</v>
      </c>
      <c r="BA17">
        <v>0.624</v>
      </c>
      <c r="BB17">
        <v>0.58599999999999997</v>
      </c>
      <c r="BE17" t="b">
        <v>1</v>
      </c>
      <c r="BF17" t="b">
        <v>1</v>
      </c>
      <c r="BG17" t="b">
        <v>1</v>
      </c>
      <c r="BH17">
        <v>0</v>
      </c>
      <c r="BI17" t="s">
        <v>4</v>
      </c>
      <c r="BJ17" t="b">
        <v>1</v>
      </c>
      <c r="BK17" s="26" t="b">
        <v>1</v>
      </c>
    </row>
    <row r="18" spans="1:63">
      <c r="AW18" s="3"/>
      <c r="AX18" s="5"/>
      <c r="BK18" s="26"/>
    </row>
    <row r="19" spans="1:63">
      <c r="A19" t="s">
        <v>260</v>
      </c>
      <c r="C19" t="s">
        <v>130</v>
      </c>
      <c r="D19" t="b">
        <v>0</v>
      </c>
      <c r="F19">
        <v>0.3</v>
      </c>
      <c r="G19" t="s">
        <v>87</v>
      </c>
      <c r="H19" t="s">
        <v>84</v>
      </c>
      <c r="I19" t="b">
        <v>0</v>
      </c>
      <c r="J19" t="s">
        <v>150</v>
      </c>
      <c r="K19" t="s">
        <v>149</v>
      </c>
      <c r="L19" t="b">
        <v>0</v>
      </c>
      <c r="M19" t="b">
        <v>0</v>
      </c>
      <c r="N19" t="b">
        <v>1</v>
      </c>
      <c r="O19" t="s">
        <v>107</v>
      </c>
      <c r="P19" t="s">
        <v>131</v>
      </c>
      <c r="Q19">
        <v>6</v>
      </c>
      <c r="R19">
        <v>7.0000000000000007E-2</v>
      </c>
      <c r="S19" t="s">
        <v>73</v>
      </c>
      <c r="T19">
        <v>0.46500000000000002</v>
      </c>
      <c r="U19">
        <v>0</v>
      </c>
      <c r="V19">
        <v>0.15</v>
      </c>
      <c r="W19">
        <v>0</v>
      </c>
      <c r="X19">
        <v>0</v>
      </c>
      <c r="Y19">
        <v>0</v>
      </c>
      <c r="Z19">
        <v>40</v>
      </c>
      <c r="AA19">
        <v>3</v>
      </c>
      <c r="AB19">
        <v>1.4999999999999999E-2</v>
      </c>
      <c r="AC19">
        <v>62</v>
      </c>
      <c r="AD19">
        <v>5</v>
      </c>
      <c r="AE19" t="s">
        <v>144</v>
      </c>
      <c r="AF19">
        <v>0.03</v>
      </c>
      <c r="AH19" t="s">
        <v>38</v>
      </c>
      <c r="AI19" t="s">
        <v>37</v>
      </c>
      <c r="AJ19">
        <v>15</v>
      </c>
      <c r="AK19">
        <v>0.03</v>
      </c>
      <c r="AL19">
        <v>6</v>
      </c>
      <c r="AM19">
        <v>1.2</v>
      </c>
      <c r="AN19">
        <v>0.8</v>
      </c>
      <c r="AO19" t="s">
        <v>63</v>
      </c>
      <c r="AP19" t="b">
        <v>1</v>
      </c>
      <c r="AQ19">
        <v>0</v>
      </c>
      <c r="AR19" t="b">
        <v>0</v>
      </c>
      <c r="AS19" t="s">
        <v>105</v>
      </c>
      <c r="AT19" t="s">
        <v>21</v>
      </c>
      <c r="AU19">
        <v>7.0000000000000007E-2</v>
      </c>
      <c r="AV19">
        <v>7.7200000000000005E-2</v>
      </c>
      <c r="AW19" s="3">
        <v>0.12</v>
      </c>
      <c r="AX19" s="5">
        <v>2.5000000000000001E-2</v>
      </c>
      <c r="AY19" t="s">
        <v>32</v>
      </c>
      <c r="AZ19" t="s">
        <v>32</v>
      </c>
      <c r="BA19">
        <v>0.624</v>
      </c>
      <c r="BB19">
        <v>0.58599999999999997</v>
      </c>
      <c r="BE19" t="b">
        <v>1</v>
      </c>
      <c r="BF19" t="b">
        <v>1</v>
      </c>
      <c r="BG19" t="b">
        <v>1</v>
      </c>
      <c r="BH19">
        <v>0</v>
      </c>
      <c r="BI19" t="s">
        <v>4</v>
      </c>
      <c r="BJ19" t="b">
        <v>1</v>
      </c>
      <c r="BK19" s="26" t="b">
        <v>1</v>
      </c>
    </row>
    <row r="20" spans="1:63">
      <c r="A20" s="1" t="s">
        <v>257</v>
      </c>
      <c r="C20" t="s">
        <v>344</v>
      </c>
      <c r="D20" t="b">
        <v>0</v>
      </c>
      <c r="F20">
        <v>0.3</v>
      </c>
      <c r="G20" t="s">
        <v>87</v>
      </c>
      <c r="H20" t="s">
        <v>84</v>
      </c>
      <c r="I20" t="b">
        <v>0</v>
      </c>
      <c r="J20" t="s">
        <v>150</v>
      </c>
      <c r="K20" t="s">
        <v>149</v>
      </c>
      <c r="L20" t="b">
        <v>0</v>
      </c>
      <c r="M20" t="b">
        <v>1</v>
      </c>
      <c r="N20" t="b">
        <v>1</v>
      </c>
      <c r="O20" t="s">
        <v>107</v>
      </c>
      <c r="P20" t="s">
        <v>131</v>
      </c>
      <c r="Q20">
        <v>6</v>
      </c>
      <c r="R20">
        <v>7.0000000000000007E-2</v>
      </c>
      <c r="S20" t="s">
        <v>73</v>
      </c>
      <c r="T20">
        <v>0.46500000000000002</v>
      </c>
      <c r="U20">
        <v>0</v>
      </c>
      <c r="V20">
        <v>0.15</v>
      </c>
      <c r="W20">
        <v>0</v>
      </c>
      <c r="X20">
        <v>0</v>
      </c>
      <c r="Y20">
        <v>0</v>
      </c>
      <c r="Z20">
        <v>40</v>
      </c>
      <c r="AA20">
        <v>3</v>
      </c>
      <c r="AB20">
        <v>1.4999999999999999E-2</v>
      </c>
      <c r="AC20">
        <v>62</v>
      </c>
      <c r="AD20">
        <v>5</v>
      </c>
      <c r="AE20" t="s">
        <v>144</v>
      </c>
      <c r="AF20">
        <v>0.03</v>
      </c>
      <c r="AH20" t="s">
        <v>38</v>
      </c>
      <c r="AI20" t="s">
        <v>37</v>
      </c>
      <c r="AJ20">
        <v>15</v>
      </c>
      <c r="AK20">
        <v>0.03</v>
      </c>
      <c r="AL20">
        <v>6</v>
      </c>
      <c r="AM20">
        <v>1.2</v>
      </c>
      <c r="AN20">
        <v>0.8</v>
      </c>
      <c r="AO20" t="s">
        <v>63</v>
      </c>
      <c r="AP20" t="b">
        <v>1</v>
      </c>
      <c r="AQ20">
        <v>0</v>
      </c>
      <c r="AR20" t="b">
        <v>0</v>
      </c>
      <c r="AS20" t="s">
        <v>105</v>
      </c>
      <c r="AT20" t="s">
        <v>21</v>
      </c>
      <c r="AU20">
        <v>7.0000000000000007E-2</v>
      </c>
      <c r="AV20">
        <v>7.7200000000000005E-2</v>
      </c>
      <c r="AW20" s="3">
        <v>0.12</v>
      </c>
      <c r="AX20" s="5">
        <v>2.5000000000000001E-2</v>
      </c>
      <c r="AY20" t="s">
        <v>32</v>
      </c>
      <c r="AZ20" t="s">
        <v>32</v>
      </c>
      <c r="BA20">
        <v>0.624</v>
      </c>
      <c r="BB20">
        <v>0.58599999999999997</v>
      </c>
      <c r="BE20" t="b">
        <v>1</v>
      </c>
      <c r="BF20" t="b">
        <v>1</v>
      </c>
      <c r="BG20" t="b">
        <v>1</v>
      </c>
      <c r="BH20">
        <v>0</v>
      </c>
      <c r="BI20" t="s">
        <v>4</v>
      </c>
      <c r="BJ20" t="b">
        <v>1</v>
      </c>
      <c r="BK20" s="26" t="b">
        <v>1</v>
      </c>
    </row>
    <row r="21" spans="1:63">
      <c r="AW21" s="3"/>
      <c r="AX21" s="5"/>
      <c r="BK21" s="26"/>
    </row>
    <row r="22" spans="1:63">
      <c r="A22" t="s">
        <v>338</v>
      </c>
      <c r="C22" t="s">
        <v>340</v>
      </c>
      <c r="D22" t="b">
        <v>1</v>
      </c>
      <c r="F22">
        <v>0.3</v>
      </c>
      <c r="G22" t="s">
        <v>87</v>
      </c>
      <c r="H22" t="s">
        <v>84</v>
      </c>
      <c r="I22" t="b">
        <v>0</v>
      </c>
      <c r="J22" t="s">
        <v>150</v>
      </c>
      <c r="K22" t="s">
        <v>149</v>
      </c>
      <c r="L22" t="b">
        <v>0</v>
      </c>
      <c r="M22" t="b">
        <v>1</v>
      </c>
      <c r="N22" t="b">
        <v>1</v>
      </c>
      <c r="O22" t="s">
        <v>107</v>
      </c>
      <c r="P22" t="s">
        <v>131</v>
      </c>
      <c r="Q22">
        <v>6</v>
      </c>
      <c r="R22">
        <v>7.0000000000000007E-2</v>
      </c>
      <c r="S22" t="s">
        <v>73</v>
      </c>
      <c r="T22">
        <v>0.46500000000000002</v>
      </c>
      <c r="U22">
        <v>0</v>
      </c>
      <c r="V22">
        <v>0.15</v>
      </c>
      <c r="W22">
        <v>0</v>
      </c>
      <c r="X22">
        <v>0</v>
      </c>
      <c r="Y22">
        <v>0.04</v>
      </c>
      <c r="Z22">
        <v>40</v>
      </c>
      <c r="AA22">
        <v>3</v>
      </c>
      <c r="AB22">
        <v>1.4999999999999999E-2</v>
      </c>
      <c r="AC22">
        <v>62</v>
      </c>
      <c r="AD22">
        <v>5</v>
      </c>
      <c r="AE22" t="s">
        <v>144</v>
      </c>
      <c r="AF22">
        <v>0.03</v>
      </c>
      <c r="AH22" t="s">
        <v>38</v>
      </c>
      <c r="AI22" t="s">
        <v>37</v>
      </c>
      <c r="AJ22">
        <v>15</v>
      </c>
      <c r="AK22">
        <v>0.03</v>
      </c>
      <c r="AL22">
        <v>6</v>
      </c>
      <c r="AM22">
        <v>1.2</v>
      </c>
      <c r="AN22">
        <v>0.8</v>
      </c>
      <c r="AO22" t="s">
        <v>63</v>
      </c>
      <c r="AP22" t="b">
        <v>1</v>
      </c>
      <c r="AQ22">
        <v>0</v>
      </c>
      <c r="AR22" t="b">
        <v>0</v>
      </c>
      <c r="AS22" t="s">
        <v>105</v>
      </c>
      <c r="AT22" t="s">
        <v>21</v>
      </c>
      <c r="AU22">
        <v>7.0000000000000007E-2</v>
      </c>
      <c r="AV22">
        <v>7.7200000000000005E-2</v>
      </c>
      <c r="AW22" s="3">
        <v>0.12</v>
      </c>
      <c r="AX22" s="5">
        <v>2.5000000000000001E-2</v>
      </c>
      <c r="AY22" t="s">
        <v>32</v>
      </c>
      <c r="AZ22" t="s">
        <v>32</v>
      </c>
      <c r="BA22">
        <v>0.624</v>
      </c>
      <c r="BB22">
        <v>0.58599999999999997</v>
      </c>
      <c r="BE22" t="b">
        <v>1</v>
      </c>
      <c r="BF22" t="b">
        <v>1</v>
      </c>
      <c r="BG22" t="b">
        <v>1</v>
      </c>
      <c r="BH22">
        <v>0</v>
      </c>
      <c r="BI22" t="s">
        <v>4</v>
      </c>
      <c r="BJ22" t="b">
        <v>1</v>
      </c>
      <c r="BK22" s="26" t="b">
        <v>1</v>
      </c>
    </row>
    <row r="23" spans="1:63">
      <c r="A23" t="s">
        <v>339</v>
      </c>
      <c r="C23" t="s">
        <v>341</v>
      </c>
      <c r="D23" t="b">
        <v>1</v>
      </c>
      <c r="F23">
        <v>0.3</v>
      </c>
      <c r="G23" t="s">
        <v>87</v>
      </c>
      <c r="H23" t="s">
        <v>84</v>
      </c>
      <c r="I23" t="b">
        <v>0</v>
      </c>
      <c r="J23" t="s">
        <v>150</v>
      </c>
      <c r="K23" t="s">
        <v>149</v>
      </c>
      <c r="L23" t="b">
        <v>0</v>
      </c>
      <c r="M23" t="b">
        <v>1</v>
      </c>
      <c r="N23" t="b">
        <v>1</v>
      </c>
      <c r="O23" t="s">
        <v>107</v>
      </c>
      <c r="P23" t="s">
        <v>131</v>
      </c>
      <c r="Q23">
        <v>6</v>
      </c>
      <c r="R23">
        <v>7.0000000000000007E-2</v>
      </c>
      <c r="S23" t="s">
        <v>73</v>
      </c>
      <c r="T23">
        <v>0.46500000000000002</v>
      </c>
      <c r="U23">
        <v>0</v>
      </c>
      <c r="V23">
        <v>0.15</v>
      </c>
      <c r="W23">
        <v>0</v>
      </c>
      <c r="X23">
        <v>0</v>
      </c>
      <c r="Y23">
        <v>4.4999999999999998E-2</v>
      </c>
      <c r="Z23">
        <v>40</v>
      </c>
      <c r="AA23">
        <v>3</v>
      </c>
      <c r="AB23">
        <v>1.4999999999999999E-2</v>
      </c>
      <c r="AC23">
        <v>62</v>
      </c>
      <c r="AD23">
        <v>5</v>
      </c>
      <c r="AE23" t="s">
        <v>144</v>
      </c>
      <c r="AF23">
        <v>0.03</v>
      </c>
      <c r="AH23" t="s">
        <v>38</v>
      </c>
      <c r="AI23" t="s">
        <v>37</v>
      </c>
      <c r="AJ23">
        <v>15</v>
      </c>
      <c r="AK23">
        <v>0.03</v>
      </c>
      <c r="AL23">
        <v>6</v>
      </c>
      <c r="AM23">
        <v>1.2</v>
      </c>
      <c r="AN23">
        <v>0.8</v>
      </c>
      <c r="AO23" t="s">
        <v>63</v>
      </c>
      <c r="AP23" t="b">
        <v>1</v>
      </c>
      <c r="AQ23">
        <v>0</v>
      </c>
      <c r="AR23" t="b">
        <v>0</v>
      </c>
      <c r="AS23" t="s">
        <v>105</v>
      </c>
      <c r="AT23" t="s">
        <v>21</v>
      </c>
      <c r="AU23">
        <v>7.0000000000000007E-2</v>
      </c>
      <c r="AV23">
        <v>7.7200000000000005E-2</v>
      </c>
      <c r="AW23" s="3">
        <v>0.12</v>
      </c>
      <c r="AX23" s="5">
        <v>2.5000000000000001E-2</v>
      </c>
      <c r="AY23" t="s">
        <v>32</v>
      </c>
      <c r="AZ23" t="s">
        <v>32</v>
      </c>
      <c r="BA23">
        <v>0.624</v>
      </c>
      <c r="BB23">
        <v>0.58599999999999997</v>
      </c>
      <c r="BE23" t="b">
        <v>1</v>
      </c>
      <c r="BF23" t="b">
        <v>1</v>
      </c>
      <c r="BG23" t="b">
        <v>1</v>
      </c>
      <c r="BH23">
        <v>0</v>
      </c>
      <c r="BI23" t="s">
        <v>4</v>
      </c>
      <c r="BJ23" t="b">
        <v>1</v>
      </c>
      <c r="BK23" s="26" t="b">
        <v>1</v>
      </c>
    </row>
    <row r="24" spans="1:63">
      <c r="A24" t="s">
        <v>342</v>
      </c>
      <c r="C24" t="s">
        <v>343</v>
      </c>
      <c r="D24" t="b">
        <v>0</v>
      </c>
      <c r="F24">
        <v>0.3</v>
      </c>
      <c r="G24" t="s">
        <v>87</v>
      </c>
      <c r="H24" t="s">
        <v>84</v>
      </c>
      <c r="I24" t="b">
        <v>0</v>
      </c>
      <c r="J24" t="s">
        <v>150</v>
      </c>
      <c r="K24" t="s">
        <v>149</v>
      </c>
      <c r="L24" t="b">
        <v>0</v>
      </c>
      <c r="M24" t="b">
        <v>1</v>
      </c>
      <c r="N24" t="b">
        <v>1</v>
      </c>
      <c r="O24" t="s">
        <v>107</v>
      </c>
      <c r="P24" t="s">
        <v>131</v>
      </c>
      <c r="Q24">
        <v>6</v>
      </c>
      <c r="R24">
        <v>7.0000000000000007E-2</v>
      </c>
      <c r="S24" t="s">
        <v>73</v>
      </c>
      <c r="T24">
        <v>0.46500000000000002</v>
      </c>
      <c r="U24">
        <v>0</v>
      </c>
      <c r="V24">
        <v>0.15</v>
      </c>
      <c r="W24">
        <v>0</v>
      </c>
      <c r="X24">
        <v>0</v>
      </c>
      <c r="Y24">
        <v>0.08</v>
      </c>
      <c r="Z24">
        <v>40</v>
      </c>
      <c r="AA24">
        <v>3</v>
      </c>
      <c r="AB24">
        <v>1.4999999999999999E-2</v>
      </c>
      <c r="AC24">
        <v>62</v>
      </c>
      <c r="AD24">
        <v>5</v>
      </c>
      <c r="AE24" t="s">
        <v>144</v>
      </c>
      <c r="AF24">
        <v>0.03</v>
      </c>
      <c r="AH24" t="s">
        <v>38</v>
      </c>
      <c r="AI24" t="s">
        <v>37</v>
      </c>
      <c r="AJ24">
        <v>15</v>
      </c>
      <c r="AK24">
        <v>0.03</v>
      </c>
      <c r="AL24">
        <v>6</v>
      </c>
      <c r="AM24">
        <v>1.2</v>
      </c>
      <c r="AN24">
        <v>0.8</v>
      </c>
      <c r="AO24" t="s">
        <v>63</v>
      </c>
      <c r="AP24" t="b">
        <v>1</v>
      </c>
      <c r="AQ24">
        <v>0</v>
      </c>
      <c r="AR24" t="b">
        <v>0</v>
      </c>
      <c r="AS24" t="s">
        <v>105</v>
      </c>
      <c r="AT24" t="s">
        <v>21</v>
      </c>
      <c r="AU24">
        <v>7.0000000000000007E-2</v>
      </c>
      <c r="AV24">
        <v>7.7200000000000005E-2</v>
      </c>
      <c r="AW24" s="3">
        <v>0.12</v>
      </c>
      <c r="AX24" s="5">
        <v>2.5000000000000001E-2</v>
      </c>
      <c r="AY24" t="s">
        <v>32</v>
      </c>
      <c r="AZ24" t="s">
        <v>32</v>
      </c>
      <c r="BA24">
        <v>0.624</v>
      </c>
      <c r="BB24">
        <v>0.58599999999999997</v>
      </c>
      <c r="BE24" t="b">
        <v>1</v>
      </c>
      <c r="BF24" t="b">
        <v>1</v>
      </c>
      <c r="BG24" t="b">
        <v>1</v>
      </c>
      <c r="BH24">
        <v>0</v>
      </c>
      <c r="BI24" t="s">
        <v>4</v>
      </c>
      <c r="BJ24" t="b">
        <v>1</v>
      </c>
      <c r="BK24" s="26" t="b">
        <v>1</v>
      </c>
    </row>
    <row r="25" spans="1:63">
      <c r="AW25" s="3"/>
      <c r="AX25" s="5"/>
      <c r="BK25" s="26"/>
    </row>
    <row r="26" spans="1:63" s="167" customFormat="1">
      <c r="A26" s="167" t="s">
        <v>261</v>
      </c>
      <c r="C26" s="167" t="s">
        <v>114</v>
      </c>
      <c r="D26" s="167" t="b">
        <v>0</v>
      </c>
      <c r="F26" s="167">
        <v>0.3</v>
      </c>
      <c r="G26" s="167" t="s">
        <v>87</v>
      </c>
      <c r="H26" s="167" t="s">
        <v>84</v>
      </c>
      <c r="I26" s="167" t="b">
        <v>0</v>
      </c>
      <c r="J26" s="167" t="s">
        <v>150</v>
      </c>
      <c r="K26" s="167" t="s">
        <v>149</v>
      </c>
      <c r="L26" s="167" t="b">
        <v>0</v>
      </c>
      <c r="M26" s="167" t="b">
        <v>1</v>
      </c>
      <c r="N26" s="167" t="b">
        <v>0</v>
      </c>
      <c r="O26" s="167" t="s">
        <v>107</v>
      </c>
      <c r="P26" s="167" t="s">
        <v>112</v>
      </c>
      <c r="Q26" s="167">
        <v>6</v>
      </c>
      <c r="R26" s="167">
        <v>7.0000000000000007E-2</v>
      </c>
      <c r="S26" s="167" t="s">
        <v>73</v>
      </c>
      <c r="T26" s="167">
        <v>0.46500000000000002</v>
      </c>
      <c r="U26" s="167">
        <v>0</v>
      </c>
      <c r="V26" s="167">
        <v>0.15</v>
      </c>
      <c r="W26" s="167">
        <v>0</v>
      </c>
      <c r="X26" s="167">
        <v>0</v>
      </c>
      <c r="Y26" s="167">
        <v>0</v>
      </c>
      <c r="Z26" s="167">
        <v>40</v>
      </c>
      <c r="AA26" s="167">
        <v>3</v>
      </c>
      <c r="AB26" s="167">
        <v>1.4999999999999999E-2</v>
      </c>
      <c r="AC26" s="167">
        <v>62</v>
      </c>
      <c r="AD26" s="167">
        <v>5</v>
      </c>
      <c r="AE26" s="167" t="s">
        <v>144</v>
      </c>
      <c r="AF26" s="167">
        <v>0.03</v>
      </c>
      <c r="AH26" s="167" t="s">
        <v>38</v>
      </c>
      <c r="AI26" s="167" t="s">
        <v>37</v>
      </c>
      <c r="AJ26" s="167">
        <v>15</v>
      </c>
      <c r="AK26" s="167">
        <v>0.03</v>
      </c>
      <c r="AL26" s="167">
        <v>6</v>
      </c>
      <c r="AM26" s="167">
        <v>1.2</v>
      </c>
      <c r="AN26" s="167">
        <v>0.8</v>
      </c>
      <c r="AO26" s="167" t="s">
        <v>63</v>
      </c>
      <c r="AP26" s="167" t="b">
        <v>1</v>
      </c>
      <c r="AQ26" s="167">
        <v>0</v>
      </c>
      <c r="AR26" s="167" t="b">
        <v>0</v>
      </c>
      <c r="AS26" s="167" t="s">
        <v>105</v>
      </c>
      <c r="AT26" s="167" t="s">
        <v>121</v>
      </c>
      <c r="AU26" s="167">
        <v>7.0000000000000007E-2</v>
      </c>
      <c r="AV26" s="167">
        <v>7.7200000000000005E-2</v>
      </c>
      <c r="AW26" s="168">
        <v>0.12</v>
      </c>
      <c r="AX26" s="169">
        <v>2.5000000000000001E-2</v>
      </c>
      <c r="AY26" s="167" t="s">
        <v>32</v>
      </c>
      <c r="AZ26" s="167" t="s">
        <v>32</v>
      </c>
      <c r="BA26" s="167">
        <v>0.624</v>
      </c>
      <c r="BB26" s="167">
        <v>0.58599999999999997</v>
      </c>
      <c r="BE26" s="167" t="b">
        <v>1</v>
      </c>
      <c r="BF26" s="167" t="b">
        <v>1</v>
      </c>
      <c r="BG26" s="167" t="b">
        <v>1</v>
      </c>
      <c r="BH26" s="167">
        <v>0</v>
      </c>
      <c r="BI26" s="167" t="s">
        <v>4</v>
      </c>
      <c r="BJ26" s="167" t="b">
        <v>1</v>
      </c>
      <c r="BK26" s="170" t="b">
        <v>1</v>
      </c>
    </row>
    <row r="27" spans="1:63" s="167" customFormat="1">
      <c r="A27" s="167" t="s">
        <v>262</v>
      </c>
      <c r="C27" s="167" t="s">
        <v>130</v>
      </c>
      <c r="D27" s="167" t="b">
        <v>0</v>
      </c>
      <c r="F27" s="167">
        <v>0.3</v>
      </c>
      <c r="G27" s="167" t="s">
        <v>87</v>
      </c>
      <c r="H27" s="167" t="s">
        <v>84</v>
      </c>
      <c r="I27" s="167" t="b">
        <v>0</v>
      </c>
      <c r="J27" s="167" t="s">
        <v>150</v>
      </c>
      <c r="K27" s="167" t="s">
        <v>149</v>
      </c>
      <c r="L27" s="167" t="b">
        <v>0</v>
      </c>
      <c r="M27" s="167" t="b">
        <v>1</v>
      </c>
      <c r="N27" s="167" t="b">
        <v>1</v>
      </c>
      <c r="O27" s="167" t="s">
        <v>107</v>
      </c>
      <c r="P27" s="167" t="s">
        <v>131</v>
      </c>
      <c r="Q27" s="167">
        <v>6</v>
      </c>
      <c r="R27" s="167">
        <v>7.0000000000000007E-2</v>
      </c>
      <c r="S27" s="167" t="s">
        <v>73</v>
      </c>
      <c r="T27" s="167">
        <v>0.46500000000000002</v>
      </c>
      <c r="U27" s="167">
        <v>0</v>
      </c>
      <c r="V27" s="167">
        <v>0.15</v>
      </c>
      <c r="W27" s="167">
        <v>0</v>
      </c>
      <c r="X27" s="167">
        <v>0</v>
      </c>
      <c r="Y27" s="167">
        <v>0</v>
      </c>
      <c r="Z27" s="167">
        <v>40</v>
      </c>
      <c r="AA27" s="167">
        <v>3</v>
      </c>
      <c r="AB27" s="167">
        <v>1.4999999999999999E-2</v>
      </c>
      <c r="AC27" s="167">
        <v>62</v>
      </c>
      <c r="AD27" s="167">
        <v>5</v>
      </c>
      <c r="AE27" s="167" t="s">
        <v>144</v>
      </c>
      <c r="AF27" s="167">
        <v>0.03</v>
      </c>
      <c r="AH27" s="167" t="s">
        <v>38</v>
      </c>
      <c r="AI27" s="167" t="s">
        <v>37</v>
      </c>
      <c r="AJ27" s="167">
        <v>15</v>
      </c>
      <c r="AK27" s="167">
        <v>0.03</v>
      </c>
      <c r="AL27" s="167">
        <v>6</v>
      </c>
      <c r="AM27" s="167">
        <v>1.2</v>
      </c>
      <c r="AN27" s="167">
        <v>0.8</v>
      </c>
      <c r="AO27" s="167" t="s">
        <v>63</v>
      </c>
      <c r="AP27" s="167" t="b">
        <v>1</v>
      </c>
      <c r="AQ27" s="167">
        <v>0</v>
      </c>
      <c r="AR27" s="167" t="b">
        <v>0</v>
      </c>
      <c r="AS27" s="167" t="s">
        <v>105</v>
      </c>
      <c r="AT27" s="167" t="s">
        <v>121</v>
      </c>
      <c r="AU27" s="167">
        <v>7.0000000000000007E-2</v>
      </c>
      <c r="AV27" s="167">
        <v>7.7200000000000005E-2</v>
      </c>
      <c r="AW27" s="168">
        <v>0.12</v>
      </c>
      <c r="AX27" s="169">
        <v>2.5000000000000001E-2</v>
      </c>
      <c r="AY27" s="167" t="s">
        <v>32</v>
      </c>
      <c r="AZ27" s="167" t="s">
        <v>32</v>
      </c>
      <c r="BA27" s="167">
        <v>0.624</v>
      </c>
      <c r="BB27" s="167">
        <v>0.58599999999999997</v>
      </c>
      <c r="BE27" s="167" t="b">
        <v>1</v>
      </c>
      <c r="BF27" s="167" t="b">
        <v>1</v>
      </c>
      <c r="BG27" s="167" t="b">
        <v>1</v>
      </c>
      <c r="BH27" s="167">
        <v>0</v>
      </c>
      <c r="BI27" s="167" t="s">
        <v>4</v>
      </c>
      <c r="BJ27" s="167" t="b">
        <v>1</v>
      </c>
      <c r="BK27" s="170" t="b">
        <v>1</v>
      </c>
    </row>
    <row r="28" spans="1:63">
      <c r="AW28" s="3"/>
      <c r="AX28" s="5"/>
      <c r="BK28" s="26"/>
    </row>
    <row r="29" spans="1:63">
      <c r="A29" t="s">
        <v>263</v>
      </c>
      <c r="C29" t="s">
        <v>115</v>
      </c>
      <c r="D29" t="b">
        <v>0</v>
      </c>
      <c r="F29">
        <v>0.3</v>
      </c>
      <c r="G29" t="s">
        <v>87</v>
      </c>
      <c r="H29" t="s">
        <v>84</v>
      </c>
      <c r="I29" t="b">
        <v>0</v>
      </c>
      <c r="J29" t="s">
        <v>150</v>
      </c>
      <c r="K29" t="s">
        <v>149</v>
      </c>
      <c r="L29" t="b">
        <v>0</v>
      </c>
      <c r="M29" t="b">
        <v>1</v>
      </c>
      <c r="N29" t="b">
        <v>1</v>
      </c>
      <c r="O29" t="s">
        <v>107</v>
      </c>
      <c r="P29" t="s">
        <v>131</v>
      </c>
      <c r="Q29">
        <v>6</v>
      </c>
      <c r="R29">
        <v>7.0000000000000007E-2</v>
      </c>
      <c r="S29" t="s">
        <v>73</v>
      </c>
      <c r="T29">
        <v>0.46500000000000002</v>
      </c>
      <c r="U29">
        <v>0</v>
      </c>
      <c r="V29">
        <v>0.15</v>
      </c>
      <c r="W29">
        <v>0</v>
      </c>
      <c r="X29">
        <v>0</v>
      </c>
      <c r="Y29">
        <v>0</v>
      </c>
      <c r="Z29">
        <v>40</v>
      </c>
      <c r="AA29">
        <v>3</v>
      </c>
      <c r="AB29">
        <v>1.4999999999999999E-2</v>
      </c>
      <c r="AC29">
        <v>62</v>
      </c>
      <c r="AD29">
        <v>5</v>
      </c>
      <c r="AE29" t="s">
        <v>144</v>
      </c>
      <c r="AF29">
        <v>0.03</v>
      </c>
      <c r="AH29" t="s">
        <v>38</v>
      </c>
      <c r="AI29" t="s">
        <v>37</v>
      </c>
      <c r="AJ29">
        <v>15</v>
      </c>
      <c r="AK29">
        <v>0.03</v>
      </c>
      <c r="AL29">
        <v>6</v>
      </c>
      <c r="AM29">
        <v>1.2</v>
      </c>
      <c r="AN29">
        <v>0.8</v>
      </c>
      <c r="AO29" t="s">
        <v>117</v>
      </c>
      <c r="AP29" t="b">
        <v>1</v>
      </c>
      <c r="AQ29">
        <v>0</v>
      </c>
      <c r="AR29" t="b">
        <v>0</v>
      </c>
      <c r="AS29" t="s">
        <v>105</v>
      </c>
      <c r="AT29" t="s">
        <v>21</v>
      </c>
      <c r="AU29">
        <v>7.0000000000000007E-2</v>
      </c>
      <c r="AV29">
        <v>7.7200000000000005E-2</v>
      </c>
      <c r="AW29" s="3">
        <v>0.12</v>
      </c>
      <c r="AX29" s="5">
        <v>2.5000000000000001E-2</v>
      </c>
      <c r="AY29" t="s">
        <v>32</v>
      </c>
      <c r="AZ29" t="s">
        <v>145</v>
      </c>
      <c r="BA29">
        <v>0.624</v>
      </c>
      <c r="BB29">
        <v>0.58599999999999997</v>
      </c>
      <c r="BE29" t="b">
        <v>1</v>
      </c>
      <c r="BF29" t="b">
        <v>1</v>
      </c>
      <c r="BG29" t="b">
        <v>1</v>
      </c>
      <c r="BH29">
        <v>0</v>
      </c>
      <c r="BI29" t="s">
        <v>4</v>
      </c>
      <c r="BJ29" t="b">
        <v>1</v>
      </c>
      <c r="BK29" s="26" t="b">
        <v>1</v>
      </c>
    </row>
    <row r="30" spans="1:63" ht="13.5" customHeight="1">
      <c r="A30" t="s">
        <v>264</v>
      </c>
      <c r="C30" t="s">
        <v>115</v>
      </c>
      <c r="D30" t="b">
        <v>0</v>
      </c>
      <c r="F30">
        <v>0.3</v>
      </c>
      <c r="G30" t="s">
        <v>87</v>
      </c>
      <c r="H30" t="s">
        <v>84</v>
      </c>
      <c r="I30" t="b">
        <v>0</v>
      </c>
      <c r="J30" t="s">
        <v>150</v>
      </c>
      <c r="K30" t="s">
        <v>149</v>
      </c>
      <c r="L30" t="b">
        <v>0</v>
      </c>
      <c r="M30" t="b">
        <v>1</v>
      </c>
      <c r="N30" t="b">
        <v>1</v>
      </c>
      <c r="O30" t="s">
        <v>107</v>
      </c>
      <c r="P30" t="s">
        <v>131</v>
      </c>
      <c r="Q30">
        <v>6</v>
      </c>
      <c r="R30">
        <v>7.0000000000000007E-2</v>
      </c>
      <c r="S30" t="s">
        <v>73</v>
      </c>
      <c r="T30">
        <v>0.46500000000000002</v>
      </c>
      <c r="U30">
        <v>0</v>
      </c>
      <c r="V30">
        <v>0.15</v>
      </c>
      <c r="W30">
        <v>0</v>
      </c>
      <c r="X30">
        <v>0</v>
      </c>
      <c r="Y30">
        <v>0</v>
      </c>
      <c r="Z30">
        <v>40</v>
      </c>
      <c r="AA30">
        <v>3</v>
      </c>
      <c r="AB30">
        <v>1.4999999999999999E-2</v>
      </c>
      <c r="AC30">
        <v>62</v>
      </c>
      <c r="AD30">
        <v>5</v>
      </c>
      <c r="AE30" t="s">
        <v>144</v>
      </c>
      <c r="AF30">
        <v>0.03</v>
      </c>
      <c r="AH30" t="s">
        <v>38</v>
      </c>
      <c r="AI30" t="s">
        <v>37</v>
      </c>
      <c r="AJ30">
        <v>15</v>
      </c>
      <c r="AK30">
        <v>0.03</v>
      </c>
      <c r="AL30">
        <v>6</v>
      </c>
      <c r="AM30">
        <v>1.2</v>
      </c>
      <c r="AN30">
        <v>0.8</v>
      </c>
      <c r="AO30" t="s">
        <v>63</v>
      </c>
      <c r="AP30" t="b">
        <v>0</v>
      </c>
      <c r="AQ30">
        <v>0</v>
      </c>
      <c r="AR30" t="b">
        <v>0</v>
      </c>
      <c r="AS30" t="s">
        <v>105</v>
      </c>
      <c r="AT30" t="s">
        <v>21</v>
      </c>
      <c r="AU30">
        <v>7.0000000000000007E-2</v>
      </c>
      <c r="AV30">
        <v>7.7200000000000005E-2</v>
      </c>
      <c r="AW30" s="3">
        <v>0.12</v>
      </c>
      <c r="AX30" s="5">
        <v>2.5000000000000001E-2</v>
      </c>
      <c r="AY30" t="s">
        <v>32</v>
      </c>
      <c r="AZ30" t="s">
        <v>32</v>
      </c>
      <c r="BA30">
        <v>0.624</v>
      </c>
      <c r="BB30">
        <v>0.58599999999999997</v>
      </c>
      <c r="BE30" t="b">
        <v>1</v>
      </c>
      <c r="BF30" t="b">
        <v>1</v>
      </c>
      <c r="BG30" t="b">
        <v>1</v>
      </c>
      <c r="BH30">
        <v>0</v>
      </c>
      <c r="BI30" t="s">
        <v>4</v>
      </c>
      <c r="BJ30" t="b">
        <v>1</v>
      </c>
      <c r="BK30" s="26" t="b">
        <v>1</v>
      </c>
    </row>
    <row r="31" spans="1:63">
      <c r="A31" t="s">
        <v>265</v>
      </c>
      <c r="C31" t="s">
        <v>115</v>
      </c>
      <c r="D31" t="b">
        <v>0</v>
      </c>
      <c r="F31">
        <v>0.3</v>
      </c>
      <c r="G31" t="s">
        <v>87</v>
      </c>
      <c r="H31" t="s">
        <v>84</v>
      </c>
      <c r="I31" t="b">
        <v>0</v>
      </c>
      <c r="J31" t="s">
        <v>150</v>
      </c>
      <c r="K31" t="s">
        <v>149</v>
      </c>
      <c r="L31" t="b">
        <v>0</v>
      </c>
      <c r="M31" t="b">
        <v>1</v>
      </c>
      <c r="N31" t="b">
        <v>1</v>
      </c>
      <c r="O31" t="s">
        <v>107</v>
      </c>
      <c r="P31" t="s">
        <v>131</v>
      </c>
      <c r="Q31">
        <v>6</v>
      </c>
      <c r="R31">
        <v>7.0000000000000007E-2</v>
      </c>
      <c r="S31" t="s">
        <v>73</v>
      </c>
      <c r="T31">
        <v>0.46500000000000002</v>
      </c>
      <c r="U31">
        <v>0</v>
      </c>
      <c r="V31">
        <v>0.15</v>
      </c>
      <c r="W31">
        <v>0</v>
      </c>
      <c r="X31">
        <v>0</v>
      </c>
      <c r="Y31">
        <v>0</v>
      </c>
      <c r="Z31">
        <v>40</v>
      </c>
      <c r="AA31">
        <v>3</v>
      </c>
      <c r="AB31">
        <v>1.4999999999999999E-2</v>
      </c>
      <c r="AC31">
        <v>62</v>
      </c>
      <c r="AD31">
        <v>5</v>
      </c>
      <c r="AE31" t="s">
        <v>144</v>
      </c>
      <c r="AF31">
        <v>0.03</v>
      </c>
      <c r="AH31" t="s">
        <v>38</v>
      </c>
      <c r="AI31" t="s">
        <v>119</v>
      </c>
      <c r="AJ31">
        <v>15</v>
      </c>
      <c r="AK31">
        <v>0.03</v>
      </c>
      <c r="AL31">
        <v>6</v>
      </c>
      <c r="AM31">
        <v>1.2</v>
      </c>
      <c r="AN31">
        <v>0.8</v>
      </c>
      <c r="AO31" t="s">
        <v>63</v>
      </c>
      <c r="AP31" t="b">
        <v>1</v>
      </c>
      <c r="AQ31">
        <v>0</v>
      </c>
      <c r="AR31" t="b">
        <v>0</v>
      </c>
      <c r="AS31" t="s">
        <v>105</v>
      </c>
      <c r="AT31" t="s">
        <v>21</v>
      </c>
      <c r="AU31">
        <v>7.0000000000000007E-2</v>
      </c>
      <c r="AV31">
        <v>7.7200000000000005E-2</v>
      </c>
      <c r="AW31" s="3">
        <v>0.12</v>
      </c>
      <c r="AX31" s="5">
        <v>2.5000000000000001E-2</v>
      </c>
      <c r="AY31" t="s">
        <v>32</v>
      </c>
      <c r="AZ31" t="s">
        <v>32</v>
      </c>
      <c r="BA31">
        <v>0.624</v>
      </c>
      <c r="BB31">
        <v>0.58599999999999997</v>
      </c>
      <c r="BE31" t="b">
        <v>1</v>
      </c>
      <c r="BF31" t="b">
        <v>1</v>
      </c>
      <c r="BG31" t="b">
        <v>1</v>
      </c>
      <c r="BH31">
        <v>0</v>
      </c>
      <c r="BI31" t="s">
        <v>4</v>
      </c>
      <c r="BJ31" t="b">
        <v>1</v>
      </c>
      <c r="BK31" s="26" t="b">
        <v>1</v>
      </c>
    </row>
    <row r="32" spans="1:63">
      <c r="A32" t="s">
        <v>266</v>
      </c>
      <c r="C32" t="s">
        <v>115</v>
      </c>
      <c r="D32" t="b">
        <v>0</v>
      </c>
      <c r="F32">
        <v>0.3</v>
      </c>
      <c r="G32" t="s">
        <v>87</v>
      </c>
      <c r="H32" t="s">
        <v>84</v>
      </c>
      <c r="I32" t="b">
        <v>0</v>
      </c>
      <c r="J32" t="s">
        <v>150</v>
      </c>
      <c r="K32" t="s">
        <v>149</v>
      </c>
      <c r="L32" t="b">
        <v>0</v>
      </c>
      <c r="M32" t="b">
        <v>1</v>
      </c>
      <c r="N32" t="b">
        <v>1</v>
      </c>
      <c r="O32" t="s">
        <v>107</v>
      </c>
      <c r="P32" t="s">
        <v>131</v>
      </c>
      <c r="Q32">
        <v>6</v>
      </c>
      <c r="R32">
        <v>7.0000000000000007E-2</v>
      </c>
      <c r="S32" t="s">
        <v>73</v>
      </c>
      <c r="T32">
        <v>0.46500000000000002</v>
      </c>
      <c r="U32">
        <v>0</v>
      </c>
      <c r="V32">
        <v>0.15</v>
      </c>
      <c r="W32">
        <v>0</v>
      </c>
      <c r="X32">
        <v>0</v>
      </c>
      <c r="Y32">
        <v>0</v>
      </c>
      <c r="Z32">
        <v>40</v>
      </c>
      <c r="AA32">
        <v>3</v>
      </c>
      <c r="AB32">
        <v>1.4999999999999999E-2</v>
      </c>
      <c r="AC32">
        <v>62</v>
      </c>
      <c r="AD32">
        <v>5</v>
      </c>
      <c r="AE32" t="s">
        <v>144</v>
      </c>
      <c r="AF32">
        <v>0.03</v>
      </c>
      <c r="AH32" t="s">
        <v>118</v>
      </c>
      <c r="AI32" t="s">
        <v>119</v>
      </c>
      <c r="AJ32">
        <v>15</v>
      </c>
      <c r="AK32">
        <v>0.03</v>
      </c>
      <c r="AL32">
        <v>6</v>
      </c>
      <c r="AM32">
        <v>1.2</v>
      </c>
      <c r="AN32">
        <v>0.8</v>
      </c>
      <c r="AO32" t="s">
        <v>63</v>
      </c>
      <c r="AP32" t="b">
        <v>1</v>
      </c>
      <c r="AQ32">
        <v>0</v>
      </c>
      <c r="AR32" t="b">
        <v>0</v>
      </c>
      <c r="AS32" t="s">
        <v>105</v>
      </c>
      <c r="AT32" t="s">
        <v>21</v>
      </c>
      <c r="AU32">
        <v>7.0000000000000007E-2</v>
      </c>
      <c r="AV32">
        <v>7.7200000000000005E-2</v>
      </c>
      <c r="AW32" s="3">
        <v>0.12</v>
      </c>
      <c r="AX32" s="5">
        <v>2.5000000000000001E-2</v>
      </c>
      <c r="AY32" t="s">
        <v>32</v>
      </c>
      <c r="AZ32" t="s">
        <v>32</v>
      </c>
      <c r="BA32">
        <v>0.624</v>
      </c>
      <c r="BB32">
        <v>0.58599999999999997</v>
      </c>
      <c r="BE32" t="b">
        <v>1</v>
      </c>
      <c r="BF32" t="b">
        <v>1</v>
      </c>
      <c r="BG32" t="b">
        <v>1</v>
      </c>
      <c r="BH32">
        <v>0</v>
      </c>
      <c r="BI32" t="s">
        <v>4</v>
      </c>
      <c r="BJ32" t="b">
        <v>1</v>
      </c>
      <c r="BK32" s="26" t="b">
        <v>1</v>
      </c>
    </row>
    <row r="33" spans="1:63">
      <c r="A33" t="s">
        <v>267</v>
      </c>
      <c r="C33" t="s">
        <v>115</v>
      </c>
      <c r="D33" t="b">
        <v>0</v>
      </c>
      <c r="F33">
        <v>0.3</v>
      </c>
      <c r="G33" t="s">
        <v>87</v>
      </c>
      <c r="H33" t="s">
        <v>84</v>
      </c>
      <c r="I33" t="b">
        <v>0</v>
      </c>
      <c r="J33" t="s">
        <v>150</v>
      </c>
      <c r="K33" t="s">
        <v>149</v>
      </c>
      <c r="L33" t="b">
        <v>0</v>
      </c>
      <c r="M33" t="b">
        <v>1</v>
      </c>
      <c r="N33" t="b">
        <v>1</v>
      </c>
      <c r="O33" t="s">
        <v>107</v>
      </c>
      <c r="P33" t="s">
        <v>131</v>
      </c>
      <c r="Q33">
        <v>6</v>
      </c>
      <c r="R33">
        <v>7.0000000000000007E-2</v>
      </c>
      <c r="S33" t="s">
        <v>73</v>
      </c>
      <c r="T33">
        <v>0.46500000000000002</v>
      </c>
      <c r="U33">
        <v>0</v>
      </c>
      <c r="V33">
        <v>0.15</v>
      </c>
      <c r="W33">
        <v>0</v>
      </c>
      <c r="X33">
        <v>0</v>
      </c>
      <c r="Y33">
        <v>0</v>
      </c>
      <c r="Z33">
        <v>40</v>
      </c>
      <c r="AA33">
        <v>3</v>
      </c>
      <c r="AB33">
        <v>1.4999999999999999E-2</v>
      </c>
      <c r="AC33">
        <v>62</v>
      </c>
      <c r="AD33">
        <v>5</v>
      </c>
      <c r="AE33" t="s">
        <v>144</v>
      </c>
      <c r="AF33">
        <v>0.03</v>
      </c>
      <c r="AH33" t="s">
        <v>118</v>
      </c>
      <c r="AI33" t="s">
        <v>119</v>
      </c>
      <c r="AJ33">
        <v>30</v>
      </c>
      <c r="AK33">
        <v>0.03</v>
      </c>
      <c r="AL33">
        <v>6</v>
      </c>
      <c r="AM33">
        <v>1.2</v>
      </c>
      <c r="AN33">
        <v>0.8</v>
      </c>
      <c r="AO33" t="s">
        <v>63</v>
      </c>
      <c r="AP33" t="b">
        <v>1</v>
      </c>
      <c r="AQ33">
        <v>0</v>
      </c>
      <c r="AR33" t="b">
        <v>0</v>
      </c>
      <c r="AS33" t="s">
        <v>105</v>
      </c>
      <c r="AT33" t="s">
        <v>21</v>
      </c>
      <c r="AU33">
        <v>7.0000000000000007E-2</v>
      </c>
      <c r="AV33">
        <v>7.7200000000000005E-2</v>
      </c>
      <c r="AW33" s="3">
        <v>0.12</v>
      </c>
      <c r="AX33" s="5">
        <v>2.5000000000000001E-2</v>
      </c>
      <c r="AY33" t="s">
        <v>32</v>
      </c>
      <c r="AZ33" t="s">
        <v>32</v>
      </c>
      <c r="BA33">
        <v>0.624</v>
      </c>
      <c r="BB33">
        <v>0.58599999999999997</v>
      </c>
      <c r="BE33" t="b">
        <v>1</v>
      </c>
      <c r="BF33" t="b">
        <v>1</v>
      </c>
      <c r="BG33" t="b">
        <v>1</v>
      </c>
      <c r="BH33">
        <v>0</v>
      </c>
      <c r="BI33" t="s">
        <v>4</v>
      </c>
      <c r="BJ33" t="b">
        <v>1</v>
      </c>
      <c r="BK33" s="26" t="b">
        <v>1</v>
      </c>
    </row>
    <row r="34" spans="1:63">
      <c r="A34" t="s">
        <v>268</v>
      </c>
      <c r="C34" t="s">
        <v>114</v>
      </c>
      <c r="D34" t="b">
        <v>0</v>
      </c>
      <c r="F34">
        <v>0.3</v>
      </c>
      <c r="G34" t="s">
        <v>87</v>
      </c>
      <c r="H34" t="s">
        <v>84</v>
      </c>
      <c r="I34" t="b">
        <v>0</v>
      </c>
      <c r="J34" t="s">
        <v>150</v>
      </c>
      <c r="K34" t="s">
        <v>149</v>
      </c>
      <c r="L34" t="b">
        <v>0</v>
      </c>
      <c r="M34" t="b">
        <v>1</v>
      </c>
      <c r="N34" t="b">
        <v>0</v>
      </c>
      <c r="O34" t="s">
        <v>107</v>
      </c>
      <c r="P34" t="s">
        <v>112</v>
      </c>
      <c r="Q34">
        <v>6</v>
      </c>
      <c r="R34">
        <v>7.0000000000000007E-2</v>
      </c>
      <c r="S34" t="s">
        <v>73</v>
      </c>
      <c r="T34">
        <v>0.46500000000000002</v>
      </c>
      <c r="U34">
        <v>0</v>
      </c>
      <c r="V34">
        <v>0.15</v>
      </c>
      <c r="W34">
        <v>0</v>
      </c>
      <c r="X34">
        <v>0</v>
      </c>
      <c r="Y34">
        <v>0</v>
      </c>
      <c r="Z34">
        <v>40</v>
      </c>
      <c r="AA34">
        <v>3</v>
      </c>
      <c r="AB34">
        <v>1.4999999999999999E-2</v>
      </c>
      <c r="AC34">
        <v>62</v>
      </c>
      <c r="AD34">
        <v>5</v>
      </c>
      <c r="AE34" t="s">
        <v>144</v>
      </c>
      <c r="AF34">
        <v>0.03</v>
      </c>
      <c r="AH34" t="s">
        <v>118</v>
      </c>
      <c r="AI34" t="s">
        <v>119</v>
      </c>
      <c r="AJ34">
        <v>30</v>
      </c>
      <c r="AK34">
        <v>0.03</v>
      </c>
      <c r="AL34">
        <v>6</v>
      </c>
      <c r="AM34">
        <v>1.2</v>
      </c>
      <c r="AN34">
        <v>0.8</v>
      </c>
      <c r="AO34" t="s">
        <v>63</v>
      </c>
      <c r="AP34" t="b">
        <v>1</v>
      </c>
      <c r="AQ34">
        <v>0</v>
      </c>
      <c r="AR34" t="b">
        <v>0</v>
      </c>
      <c r="AS34" t="s">
        <v>105</v>
      </c>
      <c r="AT34" t="s">
        <v>21</v>
      </c>
      <c r="AU34">
        <v>7.0000000000000007E-2</v>
      </c>
      <c r="AV34">
        <v>7.7200000000000005E-2</v>
      </c>
      <c r="AW34" s="3">
        <v>0.12</v>
      </c>
      <c r="AX34" s="5">
        <v>2.5000000000000001E-2</v>
      </c>
      <c r="AY34" t="s">
        <v>32</v>
      </c>
      <c r="AZ34" t="s">
        <v>32</v>
      </c>
      <c r="BA34">
        <v>0.624</v>
      </c>
      <c r="BB34">
        <v>0.58599999999999997</v>
      </c>
      <c r="BE34" t="b">
        <v>1</v>
      </c>
      <c r="BF34" t="b">
        <v>1</v>
      </c>
      <c r="BG34" t="b">
        <v>1</v>
      </c>
      <c r="BH34">
        <v>0</v>
      </c>
      <c r="BI34" t="s">
        <v>4</v>
      </c>
      <c r="BJ34" t="b">
        <v>1</v>
      </c>
      <c r="BK34" s="26" t="b">
        <v>1</v>
      </c>
    </row>
    <row r="35" spans="1:63">
      <c r="AW35" s="3"/>
      <c r="AX35" s="3"/>
    </row>
    <row r="36" spans="1:63" s="167" customFormat="1">
      <c r="A36" s="167" t="s">
        <v>269</v>
      </c>
      <c r="C36" s="167" t="s">
        <v>114</v>
      </c>
      <c r="D36" s="167" t="b">
        <v>0</v>
      </c>
      <c r="F36" s="167">
        <v>0.3</v>
      </c>
      <c r="G36" s="167" t="s">
        <v>87</v>
      </c>
      <c r="H36" s="167" t="s">
        <v>84</v>
      </c>
      <c r="I36" s="167" t="b">
        <v>0</v>
      </c>
      <c r="J36" s="167" t="s">
        <v>150</v>
      </c>
      <c r="K36" s="167" t="s">
        <v>149</v>
      </c>
      <c r="L36" s="167" t="b">
        <v>0</v>
      </c>
      <c r="M36" s="167" t="b">
        <v>1</v>
      </c>
      <c r="N36" s="167" t="b">
        <v>0</v>
      </c>
      <c r="O36" s="167" t="s">
        <v>107</v>
      </c>
      <c r="P36" s="167" t="s">
        <v>131</v>
      </c>
      <c r="Q36" s="167">
        <v>6</v>
      </c>
      <c r="R36" s="167">
        <v>7.0000000000000007E-2</v>
      </c>
      <c r="S36" s="167" t="s">
        <v>73</v>
      </c>
      <c r="T36" s="167">
        <v>0.46500000000000002</v>
      </c>
      <c r="U36" s="167">
        <v>0</v>
      </c>
      <c r="V36" s="167">
        <v>0.15</v>
      </c>
      <c r="W36" s="167">
        <v>0</v>
      </c>
      <c r="X36" s="167">
        <v>0</v>
      </c>
      <c r="Y36" s="167">
        <v>0</v>
      </c>
      <c r="Z36" s="167">
        <v>40</v>
      </c>
      <c r="AA36" s="167">
        <v>3</v>
      </c>
      <c r="AB36" s="167">
        <v>1.4999999999999999E-2</v>
      </c>
      <c r="AC36" s="167">
        <v>62</v>
      </c>
      <c r="AD36" s="167">
        <v>5</v>
      </c>
      <c r="AE36" s="167" t="s">
        <v>144</v>
      </c>
      <c r="AF36" s="167">
        <v>0.03</v>
      </c>
      <c r="AH36" s="167" t="s">
        <v>38</v>
      </c>
      <c r="AI36" s="167" t="s">
        <v>37</v>
      </c>
      <c r="AJ36" s="167">
        <v>15</v>
      </c>
      <c r="AK36" s="167">
        <v>0.03</v>
      </c>
      <c r="AL36" s="167">
        <v>6</v>
      </c>
      <c r="AM36" s="167">
        <v>1.2</v>
      </c>
      <c r="AN36" s="167">
        <v>0.8</v>
      </c>
      <c r="AO36" s="167" t="s">
        <v>63</v>
      </c>
      <c r="AP36" s="167" t="b">
        <v>1</v>
      </c>
      <c r="AQ36" s="167">
        <v>0</v>
      </c>
      <c r="AR36" s="167" t="b">
        <v>0</v>
      </c>
      <c r="AS36" s="167" t="s">
        <v>105</v>
      </c>
      <c r="AT36" s="167" t="s">
        <v>137</v>
      </c>
      <c r="AU36" s="167">
        <v>7.0000000000000007E-2</v>
      </c>
      <c r="AV36" s="167">
        <v>7.7200000000000005E-2</v>
      </c>
      <c r="AW36" s="168">
        <v>0.12</v>
      </c>
      <c r="AX36" s="169">
        <v>2.5000000000000001E-2</v>
      </c>
      <c r="AY36" s="167" t="s">
        <v>32</v>
      </c>
      <c r="AZ36" s="167" t="s">
        <v>32</v>
      </c>
      <c r="BA36" s="167">
        <v>0.624</v>
      </c>
      <c r="BB36" s="167">
        <v>0.58599999999999997</v>
      </c>
      <c r="BE36" s="167" t="b">
        <v>1</v>
      </c>
      <c r="BF36" s="167" t="b">
        <v>1</v>
      </c>
      <c r="BG36" s="167" t="b">
        <v>1</v>
      </c>
      <c r="BH36" s="167">
        <v>0</v>
      </c>
      <c r="BI36" s="167" t="s">
        <v>4</v>
      </c>
      <c r="BJ36" s="167" t="b">
        <v>1</v>
      </c>
      <c r="BK36" s="170" t="b">
        <v>1</v>
      </c>
    </row>
    <row r="37" spans="1:63" s="167" customFormat="1">
      <c r="A37" s="167" t="s">
        <v>270</v>
      </c>
      <c r="C37" s="167" t="s">
        <v>130</v>
      </c>
      <c r="D37" s="167" t="b">
        <v>0</v>
      </c>
      <c r="F37" s="167">
        <v>0.3</v>
      </c>
      <c r="G37" s="167" t="s">
        <v>87</v>
      </c>
      <c r="H37" s="167" t="s">
        <v>84</v>
      </c>
      <c r="I37" s="167" t="b">
        <v>0</v>
      </c>
      <c r="J37" s="167" t="s">
        <v>150</v>
      </c>
      <c r="K37" s="167" t="s">
        <v>149</v>
      </c>
      <c r="L37" s="167" t="b">
        <v>0</v>
      </c>
      <c r="M37" s="167" t="b">
        <v>1</v>
      </c>
      <c r="N37" s="167" t="b">
        <v>1</v>
      </c>
      <c r="O37" s="167" t="s">
        <v>107</v>
      </c>
      <c r="P37" s="167" t="s">
        <v>131</v>
      </c>
      <c r="Q37" s="167">
        <v>6</v>
      </c>
      <c r="R37" s="167">
        <v>7.0000000000000007E-2</v>
      </c>
      <c r="S37" s="167" t="s">
        <v>73</v>
      </c>
      <c r="T37" s="167">
        <v>0.46500000000000002</v>
      </c>
      <c r="U37" s="167">
        <v>0</v>
      </c>
      <c r="V37" s="167">
        <v>0.15</v>
      </c>
      <c r="W37" s="167">
        <v>0</v>
      </c>
      <c r="X37" s="167">
        <v>0</v>
      </c>
      <c r="Y37" s="167">
        <v>0</v>
      </c>
      <c r="Z37" s="167">
        <v>40</v>
      </c>
      <c r="AA37" s="167">
        <v>3</v>
      </c>
      <c r="AB37" s="167">
        <v>1.4999999999999999E-2</v>
      </c>
      <c r="AC37" s="167">
        <v>62</v>
      </c>
      <c r="AD37" s="167">
        <v>5</v>
      </c>
      <c r="AE37" s="167" t="s">
        <v>144</v>
      </c>
      <c r="AF37" s="167">
        <v>0.03</v>
      </c>
      <c r="AH37" s="167" t="s">
        <v>38</v>
      </c>
      <c r="AI37" s="167" t="s">
        <v>37</v>
      </c>
      <c r="AJ37" s="167">
        <v>15</v>
      </c>
      <c r="AK37" s="167">
        <v>0.03</v>
      </c>
      <c r="AL37" s="167">
        <v>6</v>
      </c>
      <c r="AM37" s="167">
        <v>1.2</v>
      </c>
      <c r="AN37" s="167">
        <v>0.8</v>
      </c>
      <c r="AO37" s="167" t="s">
        <v>63</v>
      </c>
      <c r="AP37" s="167" t="b">
        <v>1</v>
      </c>
      <c r="AQ37" s="167">
        <v>0</v>
      </c>
      <c r="AR37" s="167" t="b">
        <v>0</v>
      </c>
      <c r="AS37" s="167" t="s">
        <v>105</v>
      </c>
      <c r="AT37" s="167" t="s">
        <v>137</v>
      </c>
      <c r="AU37" s="167">
        <v>7.0000000000000007E-2</v>
      </c>
      <c r="AV37" s="167">
        <v>7.7200000000000005E-2</v>
      </c>
      <c r="AW37" s="168">
        <v>0.12</v>
      </c>
      <c r="AX37" s="169">
        <v>2.5000000000000001E-2</v>
      </c>
      <c r="AY37" s="167" t="s">
        <v>32</v>
      </c>
      <c r="AZ37" s="167" t="s">
        <v>32</v>
      </c>
      <c r="BA37" s="167">
        <v>0.624</v>
      </c>
      <c r="BB37" s="167">
        <v>0.58599999999999997</v>
      </c>
      <c r="BE37" s="167" t="b">
        <v>1</v>
      </c>
      <c r="BF37" s="167" t="b">
        <v>1</v>
      </c>
      <c r="BG37" s="167" t="b">
        <v>1</v>
      </c>
      <c r="BH37" s="167">
        <v>0</v>
      </c>
      <c r="BI37" s="167" t="s">
        <v>4</v>
      </c>
      <c r="BJ37" s="167" t="b">
        <v>1</v>
      </c>
      <c r="BK37" s="170" t="b">
        <v>1</v>
      </c>
    </row>
    <row r="38" spans="1:63">
      <c r="AW38" s="3"/>
      <c r="AX38" s="5"/>
      <c r="BK38" s="26"/>
    </row>
    <row r="39" spans="1:63">
      <c r="A39" t="s">
        <v>271</v>
      </c>
      <c r="C39" t="s">
        <v>115</v>
      </c>
      <c r="D39" t="b">
        <v>0</v>
      </c>
      <c r="F39">
        <v>0.3</v>
      </c>
      <c r="G39" t="s">
        <v>87</v>
      </c>
      <c r="H39" t="s">
        <v>84</v>
      </c>
      <c r="I39" t="b">
        <v>0</v>
      </c>
      <c r="L39" t="b">
        <v>0</v>
      </c>
      <c r="M39" t="b">
        <v>1</v>
      </c>
      <c r="N39" t="b">
        <v>1</v>
      </c>
      <c r="O39" t="s">
        <v>107</v>
      </c>
      <c r="P39" t="s">
        <v>131</v>
      </c>
      <c r="Q39">
        <v>6</v>
      </c>
      <c r="R39">
        <v>7.0000000000000007E-2</v>
      </c>
      <c r="S39" t="s">
        <v>73</v>
      </c>
      <c r="T39">
        <v>0.46500000000000002</v>
      </c>
      <c r="U39">
        <v>0</v>
      </c>
      <c r="V39">
        <v>0.15</v>
      </c>
      <c r="W39">
        <v>0</v>
      </c>
      <c r="X39">
        <v>0</v>
      </c>
      <c r="Y39">
        <v>0</v>
      </c>
      <c r="Z39">
        <v>40</v>
      </c>
      <c r="AA39">
        <v>3</v>
      </c>
      <c r="AB39">
        <v>1.4999999999999999E-2</v>
      </c>
      <c r="AC39">
        <v>62</v>
      </c>
      <c r="AD39">
        <v>5</v>
      </c>
      <c r="AE39" t="s">
        <v>144</v>
      </c>
      <c r="AF39">
        <v>0.03</v>
      </c>
      <c r="AH39" t="s">
        <v>38</v>
      </c>
      <c r="AI39" t="s">
        <v>37</v>
      </c>
      <c r="AJ39">
        <v>30</v>
      </c>
      <c r="AK39">
        <v>0.03</v>
      </c>
      <c r="AL39">
        <v>6</v>
      </c>
      <c r="AM39">
        <v>1.2</v>
      </c>
      <c r="AN39">
        <v>0.8</v>
      </c>
      <c r="AO39" t="s">
        <v>63</v>
      </c>
      <c r="AP39" t="b">
        <v>1</v>
      </c>
      <c r="AQ39">
        <v>0</v>
      </c>
      <c r="AR39" t="b">
        <v>0</v>
      </c>
      <c r="AS39" t="s">
        <v>105</v>
      </c>
      <c r="AT39" t="s">
        <v>21</v>
      </c>
      <c r="AU39">
        <v>7.0000000000000007E-2</v>
      </c>
      <c r="AV39">
        <v>7.7200000000000005E-2</v>
      </c>
      <c r="AW39" s="3">
        <v>0.12</v>
      </c>
      <c r="AX39" s="5">
        <v>2.5000000000000001E-2</v>
      </c>
      <c r="AY39" t="s">
        <v>32</v>
      </c>
      <c r="AZ39" t="s">
        <v>32</v>
      </c>
      <c r="BA39">
        <v>0.624</v>
      </c>
      <c r="BB39">
        <v>0.58599999999999997</v>
      </c>
      <c r="BE39" t="b">
        <v>1</v>
      </c>
      <c r="BF39" t="b">
        <v>1</v>
      </c>
      <c r="BG39" t="b">
        <v>1</v>
      </c>
      <c r="BH39">
        <v>0</v>
      </c>
      <c r="BI39" t="s">
        <v>4</v>
      </c>
      <c r="BJ39" t="b">
        <v>1</v>
      </c>
      <c r="BK39" s="26" t="b">
        <v>1</v>
      </c>
    </row>
    <row r="40" spans="1:63">
      <c r="A40" t="s">
        <v>272</v>
      </c>
      <c r="C40" t="s">
        <v>115</v>
      </c>
      <c r="D40" t="b">
        <v>0</v>
      </c>
      <c r="F40">
        <v>0.3</v>
      </c>
      <c r="G40" t="s">
        <v>87</v>
      </c>
      <c r="H40" t="s">
        <v>84</v>
      </c>
      <c r="I40" t="b">
        <v>0</v>
      </c>
      <c r="L40" t="b">
        <v>0</v>
      </c>
      <c r="M40" t="b">
        <v>1</v>
      </c>
      <c r="N40" t="b">
        <v>1</v>
      </c>
      <c r="O40" t="s">
        <v>107</v>
      </c>
      <c r="P40" t="s">
        <v>131</v>
      </c>
      <c r="Q40">
        <v>6</v>
      </c>
      <c r="R40">
        <v>7.0000000000000007E-2</v>
      </c>
      <c r="S40" t="s">
        <v>73</v>
      </c>
      <c r="T40">
        <v>0.46500000000000002</v>
      </c>
      <c r="U40">
        <v>0</v>
      </c>
      <c r="V40">
        <v>0.15</v>
      </c>
      <c r="W40">
        <v>0</v>
      </c>
      <c r="X40">
        <v>0</v>
      </c>
      <c r="Y40">
        <v>0</v>
      </c>
      <c r="Z40">
        <v>40</v>
      </c>
      <c r="AA40">
        <v>3</v>
      </c>
      <c r="AB40">
        <v>1.4999999999999999E-2</v>
      </c>
      <c r="AC40">
        <v>62</v>
      </c>
      <c r="AD40">
        <v>5</v>
      </c>
      <c r="AE40" t="s">
        <v>144</v>
      </c>
      <c r="AF40">
        <v>0.03</v>
      </c>
      <c r="AH40" t="s">
        <v>118</v>
      </c>
      <c r="AI40" t="s">
        <v>37</v>
      </c>
      <c r="AJ40">
        <v>15</v>
      </c>
      <c r="AK40">
        <v>0.03</v>
      </c>
      <c r="AL40">
        <v>6</v>
      </c>
      <c r="AM40">
        <v>1.2</v>
      </c>
      <c r="AN40">
        <v>0.8</v>
      </c>
      <c r="AO40" t="s">
        <v>63</v>
      </c>
      <c r="AP40" t="b">
        <v>1</v>
      </c>
      <c r="AQ40">
        <v>0</v>
      </c>
      <c r="AR40" t="b">
        <v>0</v>
      </c>
      <c r="AS40" t="s">
        <v>105</v>
      </c>
      <c r="AT40" t="s">
        <v>21</v>
      </c>
      <c r="AU40">
        <v>7.0000000000000007E-2</v>
      </c>
      <c r="AV40">
        <v>7.7200000000000005E-2</v>
      </c>
      <c r="AW40" s="3">
        <v>0.12</v>
      </c>
      <c r="AX40" s="5">
        <v>2.5000000000000001E-2</v>
      </c>
      <c r="AY40" t="s">
        <v>32</v>
      </c>
      <c r="AZ40" t="s">
        <v>32</v>
      </c>
      <c r="BA40">
        <v>0.624</v>
      </c>
      <c r="BB40">
        <v>0.58599999999999997</v>
      </c>
      <c r="BE40" t="b">
        <v>1</v>
      </c>
      <c r="BF40" t="b">
        <v>1</v>
      </c>
      <c r="BG40" t="b">
        <v>1</v>
      </c>
      <c r="BH40">
        <v>0</v>
      </c>
      <c r="BI40" t="s">
        <v>4</v>
      </c>
      <c r="BJ40" t="b">
        <v>1</v>
      </c>
      <c r="BK40" s="26" t="b">
        <v>1</v>
      </c>
    </row>
    <row r="41" spans="1:63">
      <c r="AW41" s="3"/>
      <c r="AX41" s="5"/>
      <c r="BK41" s="26"/>
    </row>
    <row r="42" spans="1:63">
      <c r="A42" t="s">
        <v>273</v>
      </c>
      <c r="C42" t="s">
        <v>114</v>
      </c>
      <c r="D42" t="b">
        <v>0</v>
      </c>
      <c r="F42">
        <v>0.3</v>
      </c>
      <c r="G42" t="s">
        <v>87</v>
      </c>
      <c r="H42" t="s">
        <v>84</v>
      </c>
      <c r="I42" t="b">
        <v>0</v>
      </c>
      <c r="L42" t="b">
        <v>0</v>
      </c>
      <c r="M42" t="b">
        <v>1</v>
      </c>
      <c r="N42" t="b">
        <v>0</v>
      </c>
      <c r="O42" t="s">
        <v>107</v>
      </c>
      <c r="P42" t="s">
        <v>112</v>
      </c>
      <c r="Q42">
        <v>6</v>
      </c>
      <c r="R42">
        <v>7.0000000000000007E-2</v>
      </c>
      <c r="S42" t="s">
        <v>73</v>
      </c>
      <c r="T42">
        <v>0.46500000000000002</v>
      </c>
      <c r="U42">
        <v>0</v>
      </c>
      <c r="V42">
        <v>0.15</v>
      </c>
      <c r="W42">
        <v>0</v>
      </c>
      <c r="X42">
        <v>0</v>
      </c>
      <c r="Y42">
        <v>0</v>
      </c>
      <c r="Z42">
        <v>40</v>
      </c>
      <c r="AA42">
        <v>3</v>
      </c>
      <c r="AB42">
        <v>1.4999999999999999E-2</v>
      </c>
      <c r="AC42">
        <v>62</v>
      </c>
      <c r="AD42">
        <v>5</v>
      </c>
      <c r="AE42" t="s">
        <v>144</v>
      </c>
      <c r="AF42">
        <v>0.03</v>
      </c>
      <c r="AH42" t="s">
        <v>38</v>
      </c>
      <c r="AI42" t="s">
        <v>37</v>
      </c>
      <c r="AJ42">
        <v>14</v>
      </c>
      <c r="AK42">
        <v>0.03</v>
      </c>
      <c r="AL42">
        <v>6</v>
      </c>
      <c r="AM42">
        <v>1.2</v>
      </c>
      <c r="AN42">
        <v>0.8</v>
      </c>
      <c r="AO42" t="s">
        <v>63</v>
      </c>
      <c r="AP42" t="b">
        <v>1</v>
      </c>
      <c r="AQ42">
        <v>0</v>
      </c>
      <c r="AR42" t="b">
        <v>0</v>
      </c>
      <c r="AS42" t="s">
        <v>105</v>
      </c>
      <c r="AT42" t="s">
        <v>124</v>
      </c>
      <c r="AU42">
        <v>7.0000000000000007E-2</v>
      </c>
      <c r="AV42">
        <v>7.7200000000000005E-2</v>
      </c>
      <c r="AW42" s="3">
        <v>0.12</v>
      </c>
      <c r="AX42" s="5">
        <v>2.5000000000000001E-2</v>
      </c>
      <c r="AY42" t="s">
        <v>32</v>
      </c>
      <c r="AZ42" t="s">
        <v>32</v>
      </c>
      <c r="BA42">
        <v>0.624</v>
      </c>
      <c r="BB42">
        <v>0.58599999999999997</v>
      </c>
      <c r="BE42" t="b">
        <v>1</v>
      </c>
      <c r="BF42" t="b">
        <v>1</v>
      </c>
      <c r="BG42" t="b">
        <v>1</v>
      </c>
      <c r="BH42">
        <v>0</v>
      </c>
      <c r="BI42" t="s">
        <v>4</v>
      </c>
      <c r="BJ42" t="b">
        <v>1</v>
      </c>
      <c r="BK42" s="26" t="b">
        <v>1</v>
      </c>
    </row>
    <row r="43" spans="1:63">
      <c r="A43" t="s">
        <v>274</v>
      </c>
      <c r="C43" t="s">
        <v>130</v>
      </c>
      <c r="D43" t="b">
        <v>0</v>
      </c>
      <c r="F43">
        <v>0.3</v>
      </c>
      <c r="G43" t="s">
        <v>87</v>
      </c>
      <c r="H43" t="s">
        <v>84</v>
      </c>
      <c r="I43" t="b">
        <v>0</v>
      </c>
      <c r="L43" t="b">
        <v>0</v>
      </c>
      <c r="M43" t="b">
        <v>1</v>
      </c>
      <c r="N43" t="b">
        <v>1</v>
      </c>
      <c r="O43" t="s">
        <v>107</v>
      </c>
      <c r="P43" t="s">
        <v>131</v>
      </c>
      <c r="Q43">
        <v>6</v>
      </c>
      <c r="R43">
        <v>7.0000000000000007E-2</v>
      </c>
      <c r="S43" t="s">
        <v>73</v>
      </c>
      <c r="T43">
        <v>0.46500000000000002</v>
      </c>
      <c r="U43">
        <v>0</v>
      </c>
      <c r="V43">
        <v>0.15</v>
      </c>
      <c r="W43">
        <v>0</v>
      </c>
      <c r="X43">
        <v>0</v>
      </c>
      <c r="Y43">
        <v>0</v>
      </c>
      <c r="Z43">
        <v>40</v>
      </c>
      <c r="AA43">
        <v>3</v>
      </c>
      <c r="AB43">
        <v>1.4999999999999999E-2</v>
      </c>
      <c r="AC43">
        <v>62</v>
      </c>
      <c r="AD43">
        <v>5</v>
      </c>
      <c r="AE43" t="s">
        <v>144</v>
      </c>
      <c r="AF43">
        <v>0.03</v>
      </c>
      <c r="AH43" t="s">
        <v>38</v>
      </c>
      <c r="AI43" t="s">
        <v>37</v>
      </c>
      <c r="AJ43">
        <v>14</v>
      </c>
      <c r="AK43">
        <v>0.03</v>
      </c>
      <c r="AL43">
        <v>6</v>
      </c>
      <c r="AM43">
        <v>1.2</v>
      </c>
      <c r="AN43">
        <v>0.8</v>
      </c>
      <c r="AO43" t="s">
        <v>63</v>
      </c>
      <c r="AP43" t="b">
        <v>1</v>
      </c>
      <c r="AQ43">
        <v>0</v>
      </c>
      <c r="AR43" t="b">
        <v>0</v>
      </c>
      <c r="AS43" t="s">
        <v>105</v>
      </c>
      <c r="AT43" t="s">
        <v>124</v>
      </c>
      <c r="AU43">
        <v>7.0000000000000007E-2</v>
      </c>
      <c r="AV43">
        <v>7.7200000000000005E-2</v>
      </c>
      <c r="AW43" s="3">
        <v>0.12</v>
      </c>
      <c r="AX43" s="5">
        <v>2.5000000000000001E-2</v>
      </c>
      <c r="AY43" t="s">
        <v>32</v>
      </c>
      <c r="AZ43" t="s">
        <v>32</v>
      </c>
      <c r="BA43">
        <v>0.624</v>
      </c>
      <c r="BB43">
        <v>0.58599999999999997</v>
      </c>
      <c r="BE43" t="b">
        <v>1</v>
      </c>
      <c r="BF43" t="b">
        <v>1</v>
      </c>
      <c r="BG43" t="b">
        <v>1</v>
      </c>
      <c r="BH43">
        <v>0</v>
      </c>
      <c r="BI43" t="s">
        <v>4</v>
      </c>
      <c r="BJ43" t="b">
        <v>1</v>
      </c>
      <c r="BK43" s="26" t="b">
        <v>1</v>
      </c>
    </row>
    <row r="44" spans="1:63">
      <c r="AW44" s="3"/>
      <c r="AX44" s="5"/>
      <c r="BK44" s="26"/>
    </row>
    <row r="45" spans="1:63">
      <c r="AW45" s="3"/>
      <c r="AX45" s="5"/>
      <c r="BK45" s="26"/>
    </row>
    <row r="46" spans="1:63">
      <c r="A46" s="33" t="s">
        <v>139</v>
      </c>
      <c r="C46" t="s">
        <v>114</v>
      </c>
      <c r="D46" t="b">
        <v>0</v>
      </c>
      <c r="F46">
        <v>0.3</v>
      </c>
      <c r="G46" t="s">
        <v>87</v>
      </c>
      <c r="H46" t="s">
        <v>84</v>
      </c>
      <c r="I46" t="b">
        <v>0</v>
      </c>
      <c r="L46" t="b">
        <v>1</v>
      </c>
      <c r="N46" t="b">
        <v>0</v>
      </c>
      <c r="O46" t="s">
        <v>107</v>
      </c>
      <c r="P46" t="s">
        <v>131</v>
      </c>
      <c r="Q46">
        <v>6</v>
      </c>
      <c r="R46">
        <v>7.1999999999999995E-2</v>
      </c>
      <c r="S46" t="s">
        <v>73</v>
      </c>
      <c r="T46">
        <v>0.45</v>
      </c>
      <c r="U46">
        <v>0</v>
      </c>
      <c r="AA46">
        <v>3</v>
      </c>
      <c r="AB46">
        <v>1.4999999999999999E-2</v>
      </c>
      <c r="AC46">
        <v>62</v>
      </c>
      <c r="AD46">
        <v>5</v>
      </c>
      <c r="AE46" t="s">
        <v>56</v>
      </c>
      <c r="AF46">
        <v>0.03</v>
      </c>
      <c r="AH46" t="s">
        <v>38</v>
      </c>
      <c r="AI46" t="s">
        <v>37</v>
      </c>
      <c r="AJ46">
        <v>14</v>
      </c>
      <c r="AK46">
        <v>0.03</v>
      </c>
      <c r="AL46">
        <v>6</v>
      </c>
      <c r="AM46">
        <v>1.2</v>
      </c>
      <c r="AN46">
        <v>0.8</v>
      </c>
      <c r="AO46" t="s">
        <v>63</v>
      </c>
      <c r="AQ46">
        <v>0</v>
      </c>
      <c r="AR46" t="b">
        <v>0</v>
      </c>
      <c r="AS46" t="s">
        <v>105</v>
      </c>
      <c r="AT46" t="s">
        <v>138</v>
      </c>
      <c r="AU46">
        <v>7.0000000000000007E-2</v>
      </c>
      <c r="AV46">
        <v>7.7200000000000005E-2</v>
      </c>
      <c r="AW46" s="3">
        <v>0.12</v>
      </c>
      <c r="AX46" s="5">
        <v>2.5000000000000001E-2</v>
      </c>
      <c r="AY46" t="s">
        <v>32</v>
      </c>
      <c r="AZ46" t="s">
        <v>32</v>
      </c>
      <c r="BA46">
        <v>0.623</v>
      </c>
      <c r="BB46">
        <v>0.57999999999999996</v>
      </c>
      <c r="BE46" t="b">
        <v>1</v>
      </c>
      <c r="BF46" t="b">
        <v>1</v>
      </c>
      <c r="BG46" t="b">
        <v>1</v>
      </c>
      <c r="BH46">
        <v>0</v>
      </c>
      <c r="BI46" t="s">
        <v>4</v>
      </c>
      <c r="BJ46" t="b">
        <v>1</v>
      </c>
      <c r="BK46" s="26" t="b">
        <v>1</v>
      </c>
    </row>
    <row r="47" spans="1:63">
      <c r="A47" s="33" t="s">
        <v>140</v>
      </c>
      <c r="C47" t="s">
        <v>130</v>
      </c>
      <c r="D47" t="b">
        <v>0</v>
      </c>
      <c r="F47">
        <v>0.3</v>
      </c>
      <c r="G47" t="s">
        <v>87</v>
      </c>
      <c r="H47" t="s">
        <v>84</v>
      </c>
      <c r="I47" t="b">
        <v>0</v>
      </c>
      <c r="L47" t="b">
        <v>1</v>
      </c>
      <c r="N47" t="b">
        <v>1</v>
      </c>
      <c r="O47" t="s">
        <v>107</v>
      </c>
      <c r="P47" t="s">
        <v>131</v>
      </c>
      <c r="Q47">
        <v>6</v>
      </c>
      <c r="R47">
        <v>7.1999999999999995E-2</v>
      </c>
      <c r="S47" t="s">
        <v>73</v>
      </c>
      <c r="T47">
        <v>0.45</v>
      </c>
      <c r="U47">
        <v>0</v>
      </c>
      <c r="AA47">
        <v>3</v>
      </c>
      <c r="AB47">
        <v>1.4999999999999999E-2</v>
      </c>
      <c r="AC47">
        <v>62</v>
      </c>
      <c r="AD47">
        <v>5</v>
      </c>
      <c r="AE47" t="s">
        <v>56</v>
      </c>
      <c r="AF47">
        <v>0.03</v>
      </c>
      <c r="AH47" t="s">
        <v>38</v>
      </c>
      <c r="AI47" t="s">
        <v>37</v>
      </c>
      <c r="AJ47">
        <v>14</v>
      </c>
      <c r="AK47">
        <v>0.03</v>
      </c>
      <c r="AL47">
        <v>6</v>
      </c>
      <c r="AM47">
        <v>1.2</v>
      </c>
      <c r="AN47">
        <v>0.8</v>
      </c>
      <c r="AO47" t="s">
        <v>63</v>
      </c>
      <c r="AQ47">
        <v>0</v>
      </c>
      <c r="AR47" t="b">
        <v>0</v>
      </c>
      <c r="AS47" t="s">
        <v>105</v>
      </c>
      <c r="AT47" t="s">
        <v>138</v>
      </c>
      <c r="AU47">
        <v>7.0000000000000007E-2</v>
      </c>
      <c r="AV47">
        <v>7.7200000000000005E-2</v>
      </c>
      <c r="AW47" s="3">
        <v>0.12</v>
      </c>
      <c r="AX47" s="5">
        <v>2.5000000000000001E-2</v>
      </c>
      <c r="AY47" t="s">
        <v>32</v>
      </c>
      <c r="AZ47" t="s">
        <v>32</v>
      </c>
      <c r="BA47">
        <v>0.623</v>
      </c>
      <c r="BB47">
        <v>0.57999999999999996</v>
      </c>
      <c r="BE47" t="b">
        <v>1</v>
      </c>
      <c r="BF47" t="b">
        <v>1</v>
      </c>
      <c r="BG47" t="b">
        <v>1</v>
      </c>
      <c r="BH47">
        <v>0</v>
      </c>
      <c r="BI47" t="s">
        <v>4</v>
      </c>
      <c r="BJ47" t="b">
        <v>1</v>
      </c>
      <c r="BK47" s="26" t="b">
        <v>1</v>
      </c>
    </row>
    <row r="48" spans="1:63">
      <c r="AW48" s="3"/>
      <c r="AX48" s="5"/>
      <c r="BK48" s="26"/>
    </row>
    <row r="49" spans="1:63">
      <c r="AW49" s="3"/>
      <c r="AX49" s="3"/>
    </row>
    <row r="50" spans="1:63">
      <c r="A50" s="31" t="s">
        <v>80</v>
      </c>
      <c r="C50" t="s">
        <v>21</v>
      </c>
      <c r="D50" t="b">
        <v>0</v>
      </c>
      <c r="F50">
        <v>0.3</v>
      </c>
      <c r="G50" t="s">
        <v>87</v>
      </c>
      <c r="H50" t="s">
        <v>89</v>
      </c>
      <c r="I50" t="b">
        <v>1</v>
      </c>
      <c r="L50" t="b">
        <v>1</v>
      </c>
      <c r="N50" t="b">
        <v>1</v>
      </c>
      <c r="O50" t="s">
        <v>107</v>
      </c>
      <c r="P50" t="s">
        <v>131</v>
      </c>
      <c r="Q50">
        <v>6</v>
      </c>
      <c r="R50">
        <v>7.1999999999999995E-2</v>
      </c>
      <c r="S50" t="s">
        <v>73</v>
      </c>
      <c r="T50">
        <v>0.45</v>
      </c>
      <c r="U50">
        <v>0</v>
      </c>
      <c r="AA50">
        <v>3</v>
      </c>
      <c r="AB50">
        <v>1.4999999999999999E-2</v>
      </c>
      <c r="AC50">
        <v>62</v>
      </c>
      <c r="AD50">
        <v>5</v>
      </c>
      <c r="AE50" t="s">
        <v>56</v>
      </c>
      <c r="AF50">
        <v>0.03</v>
      </c>
      <c r="AH50" t="s">
        <v>38</v>
      </c>
      <c r="AI50" t="s">
        <v>37</v>
      </c>
      <c r="AJ50">
        <v>14</v>
      </c>
      <c r="AK50">
        <v>0.03</v>
      </c>
      <c r="AL50">
        <v>6</v>
      </c>
      <c r="AM50">
        <v>1.2</v>
      </c>
      <c r="AN50">
        <v>0.8</v>
      </c>
      <c r="AO50" t="s">
        <v>63</v>
      </c>
      <c r="AQ50">
        <v>0</v>
      </c>
      <c r="AR50" t="b">
        <v>0</v>
      </c>
      <c r="AS50" t="s">
        <v>105</v>
      </c>
      <c r="AT50" t="s">
        <v>21</v>
      </c>
      <c r="AU50">
        <v>7.0000000000000007E-2</v>
      </c>
      <c r="AV50">
        <v>7.7200000000000005E-2</v>
      </c>
      <c r="AW50" s="3">
        <v>0.12</v>
      </c>
      <c r="AX50" s="5">
        <v>2.5000000000000001E-2</v>
      </c>
      <c r="AY50" t="s">
        <v>32</v>
      </c>
      <c r="AZ50" t="s">
        <v>32</v>
      </c>
      <c r="BA50">
        <v>0.623</v>
      </c>
      <c r="BB50">
        <v>0.57999999999999996</v>
      </c>
      <c r="BE50" t="b">
        <v>1</v>
      </c>
      <c r="BF50" t="b">
        <v>1</v>
      </c>
      <c r="BG50" t="b">
        <v>1</v>
      </c>
      <c r="BH50">
        <v>0</v>
      </c>
      <c r="BI50" t="s">
        <v>4</v>
      </c>
      <c r="BJ50" t="b">
        <v>1</v>
      </c>
      <c r="BK50" s="26" t="b">
        <v>1</v>
      </c>
    </row>
    <row r="51" spans="1:63">
      <c r="A51" s="31" t="s">
        <v>81</v>
      </c>
      <c r="C51" t="s">
        <v>21</v>
      </c>
      <c r="D51" t="b">
        <v>0</v>
      </c>
      <c r="F51">
        <v>0.3</v>
      </c>
      <c r="G51" t="s">
        <v>87</v>
      </c>
      <c r="H51" t="s">
        <v>90</v>
      </c>
      <c r="I51" t="b">
        <v>1</v>
      </c>
      <c r="L51" t="b">
        <v>1</v>
      </c>
      <c r="N51" t="b">
        <v>1</v>
      </c>
      <c r="O51" t="s">
        <v>107</v>
      </c>
      <c r="P51" t="s">
        <v>131</v>
      </c>
      <c r="Q51">
        <v>6</v>
      </c>
      <c r="R51">
        <v>7.1999999999999995E-2</v>
      </c>
      <c r="S51" t="s">
        <v>73</v>
      </c>
      <c r="T51">
        <v>0.45</v>
      </c>
      <c r="U51">
        <v>0</v>
      </c>
      <c r="AA51">
        <v>3</v>
      </c>
      <c r="AB51">
        <v>1.4999999999999999E-2</v>
      </c>
      <c r="AC51">
        <v>62</v>
      </c>
      <c r="AD51">
        <v>5</v>
      </c>
      <c r="AE51" t="s">
        <v>56</v>
      </c>
      <c r="AF51">
        <v>0.03</v>
      </c>
      <c r="AH51" t="s">
        <v>38</v>
      </c>
      <c r="AI51" t="s">
        <v>37</v>
      </c>
      <c r="AJ51">
        <v>14</v>
      </c>
      <c r="AK51">
        <v>0.03</v>
      </c>
      <c r="AL51">
        <v>6</v>
      </c>
      <c r="AM51">
        <v>1.2</v>
      </c>
      <c r="AN51">
        <v>0.8</v>
      </c>
      <c r="AO51" t="s">
        <v>63</v>
      </c>
      <c r="AQ51">
        <v>0</v>
      </c>
      <c r="AR51" t="b">
        <v>0</v>
      </c>
      <c r="AS51" t="s">
        <v>105</v>
      </c>
      <c r="AT51" t="s">
        <v>21</v>
      </c>
      <c r="AU51">
        <v>7.0000000000000007E-2</v>
      </c>
      <c r="AV51">
        <v>7.7200000000000005E-2</v>
      </c>
      <c r="AW51" s="3">
        <v>0.12</v>
      </c>
      <c r="AX51" s="5">
        <v>2.5000000000000001E-2</v>
      </c>
      <c r="AY51" t="s">
        <v>32</v>
      </c>
      <c r="AZ51" t="s">
        <v>32</v>
      </c>
      <c r="BA51">
        <v>0.623</v>
      </c>
      <c r="BB51">
        <v>0.57999999999999996</v>
      </c>
      <c r="BE51" t="b">
        <v>1</v>
      </c>
      <c r="BF51" t="b">
        <v>1</v>
      </c>
      <c r="BG51" t="b">
        <v>1</v>
      </c>
      <c r="BH51">
        <v>0</v>
      </c>
      <c r="BI51" t="s">
        <v>4</v>
      </c>
      <c r="BJ51" t="b">
        <v>1</v>
      </c>
      <c r="BK51" s="26" t="b">
        <v>1</v>
      </c>
    </row>
    <row r="52" spans="1:63">
      <c r="A52" s="32"/>
    </row>
    <row r="53" spans="1:63">
      <c r="A53" s="31" t="s">
        <v>82</v>
      </c>
      <c r="C53" t="s">
        <v>21</v>
      </c>
      <c r="D53" t="b">
        <v>0</v>
      </c>
      <c r="F53">
        <v>0.3</v>
      </c>
      <c r="G53" t="s">
        <v>91</v>
      </c>
      <c r="H53" t="s">
        <v>84</v>
      </c>
      <c r="I53" t="b">
        <v>1</v>
      </c>
      <c r="L53" t="b">
        <v>1</v>
      </c>
      <c r="N53" t="b">
        <v>1</v>
      </c>
      <c r="O53" t="s">
        <v>107</v>
      </c>
      <c r="P53" t="s">
        <v>131</v>
      </c>
      <c r="Q53">
        <v>6</v>
      </c>
      <c r="R53">
        <v>7.1999999999999995E-2</v>
      </c>
      <c r="S53" t="s">
        <v>73</v>
      </c>
      <c r="T53">
        <v>0.45</v>
      </c>
      <c r="U53">
        <v>0</v>
      </c>
      <c r="AA53">
        <v>3</v>
      </c>
      <c r="AB53">
        <v>1.4999999999999999E-2</v>
      </c>
      <c r="AC53">
        <v>62</v>
      </c>
      <c r="AD53">
        <v>5</v>
      </c>
      <c r="AE53" t="s">
        <v>56</v>
      </c>
      <c r="AF53">
        <v>0.03</v>
      </c>
      <c r="AH53" t="s">
        <v>38</v>
      </c>
      <c r="AI53" t="s">
        <v>37</v>
      </c>
      <c r="AJ53">
        <v>14</v>
      </c>
      <c r="AK53">
        <v>0.03</v>
      </c>
      <c r="AL53">
        <v>6</v>
      </c>
      <c r="AM53">
        <v>1.2</v>
      </c>
      <c r="AN53">
        <v>0.8</v>
      </c>
      <c r="AO53" t="s">
        <v>63</v>
      </c>
      <c r="AQ53">
        <v>0</v>
      </c>
      <c r="AR53" t="b">
        <v>0</v>
      </c>
      <c r="AS53" t="s">
        <v>105</v>
      </c>
      <c r="AT53" t="s">
        <v>21</v>
      </c>
      <c r="AU53">
        <v>7.0000000000000007E-2</v>
      </c>
      <c r="AV53">
        <v>7.7200000000000005E-2</v>
      </c>
      <c r="AW53" s="3">
        <v>0.12</v>
      </c>
      <c r="AX53" s="5">
        <v>2.5000000000000001E-2</v>
      </c>
      <c r="AY53" t="s">
        <v>32</v>
      </c>
      <c r="AZ53" t="s">
        <v>32</v>
      </c>
      <c r="BA53">
        <v>0.623</v>
      </c>
      <c r="BB53">
        <v>0.57999999999999996</v>
      </c>
      <c r="BE53" t="b">
        <v>1</v>
      </c>
      <c r="BF53" t="b">
        <v>1</v>
      </c>
      <c r="BG53" t="b">
        <v>1</v>
      </c>
      <c r="BH53">
        <v>0</v>
      </c>
      <c r="BI53" t="s">
        <v>4</v>
      </c>
      <c r="BJ53" t="b">
        <v>1</v>
      </c>
      <c r="BK53" s="26" t="b">
        <v>1</v>
      </c>
    </row>
    <row r="54" spans="1:63">
      <c r="A54" s="31" t="s">
        <v>83</v>
      </c>
      <c r="C54" t="s">
        <v>21</v>
      </c>
      <c r="D54" t="b">
        <v>0</v>
      </c>
      <c r="F54">
        <v>0.3</v>
      </c>
      <c r="G54" t="s">
        <v>92</v>
      </c>
      <c r="H54" t="s">
        <v>84</v>
      </c>
      <c r="I54" t="b">
        <v>1</v>
      </c>
      <c r="L54" t="b">
        <v>1</v>
      </c>
      <c r="N54" t="b">
        <v>1</v>
      </c>
      <c r="O54" t="s">
        <v>107</v>
      </c>
      <c r="P54" t="s">
        <v>131</v>
      </c>
      <c r="Q54">
        <v>6</v>
      </c>
      <c r="R54">
        <v>7.1999999999999995E-2</v>
      </c>
      <c r="S54" t="s">
        <v>73</v>
      </c>
      <c r="T54">
        <v>0.45</v>
      </c>
      <c r="U54">
        <v>0</v>
      </c>
      <c r="AA54">
        <v>3</v>
      </c>
      <c r="AB54">
        <v>1.4999999999999999E-2</v>
      </c>
      <c r="AC54">
        <v>62</v>
      </c>
      <c r="AD54">
        <v>5</v>
      </c>
      <c r="AE54" t="s">
        <v>56</v>
      </c>
      <c r="AF54">
        <v>0.03</v>
      </c>
      <c r="AH54" t="s">
        <v>38</v>
      </c>
      <c r="AI54" t="s">
        <v>37</v>
      </c>
      <c r="AJ54">
        <v>14</v>
      </c>
      <c r="AK54">
        <v>0.03</v>
      </c>
      <c r="AL54">
        <v>6</v>
      </c>
      <c r="AM54">
        <v>1.2</v>
      </c>
      <c r="AN54">
        <v>0.8</v>
      </c>
      <c r="AO54" t="s">
        <v>63</v>
      </c>
      <c r="AQ54">
        <v>0</v>
      </c>
      <c r="AR54" t="b">
        <v>0</v>
      </c>
      <c r="AS54" t="s">
        <v>105</v>
      </c>
      <c r="AT54" t="s">
        <v>21</v>
      </c>
      <c r="AU54">
        <v>7.0000000000000007E-2</v>
      </c>
      <c r="AV54">
        <v>7.7200000000000005E-2</v>
      </c>
      <c r="AW54" s="3">
        <v>0.12</v>
      </c>
      <c r="AX54" s="5">
        <v>2.5000000000000001E-2</v>
      </c>
      <c r="AY54" t="s">
        <v>32</v>
      </c>
      <c r="AZ54" t="s">
        <v>32</v>
      </c>
      <c r="BA54">
        <v>0.623</v>
      </c>
      <c r="BB54">
        <v>0.57999999999999996</v>
      </c>
      <c r="BE54" t="b">
        <v>1</v>
      </c>
      <c r="BF54" t="b">
        <v>1</v>
      </c>
      <c r="BG54" t="b">
        <v>1</v>
      </c>
      <c r="BH54">
        <v>0</v>
      </c>
      <c r="BI54" t="s">
        <v>4</v>
      </c>
      <c r="BJ54" t="b">
        <v>1</v>
      </c>
      <c r="BK54" s="26" t="b">
        <v>1</v>
      </c>
    </row>
    <row r="57" spans="1:63">
      <c r="A57" s="30" t="s">
        <v>111</v>
      </c>
      <c r="C57" t="s">
        <v>115</v>
      </c>
      <c r="D57" t="b">
        <v>0</v>
      </c>
      <c r="F57">
        <v>0.3</v>
      </c>
      <c r="G57" t="s">
        <v>87</v>
      </c>
      <c r="H57" t="s">
        <v>84</v>
      </c>
      <c r="I57" t="b">
        <v>0</v>
      </c>
      <c r="L57" t="b">
        <v>0</v>
      </c>
      <c r="N57" t="b">
        <v>1</v>
      </c>
      <c r="O57" t="s">
        <v>107</v>
      </c>
      <c r="P57" t="s">
        <v>112</v>
      </c>
      <c r="Q57">
        <v>6</v>
      </c>
      <c r="R57">
        <v>7.1999999999999995E-2</v>
      </c>
      <c r="S57" t="s">
        <v>73</v>
      </c>
      <c r="T57">
        <v>0.45</v>
      </c>
      <c r="U57">
        <v>0</v>
      </c>
      <c r="AA57">
        <v>3</v>
      </c>
      <c r="AB57">
        <v>1.4999999999999999E-2</v>
      </c>
      <c r="AC57">
        <v>62</v>
      </c>
      <c r="AD57">
        <v>5</v>
      </c>
      <c r="AE57" t="s">
        <v>56</v>
      </c>
      <c r="AF57">
        <v>0.03</v>
      </c>
      <c r="AH57" t="s">
        <v>38</v>
      </c>
      <c r="AI57" t="s">
        <v>37</v>
      </c>
      <c r="AJ57">
        <v>14</v>
      </c>
      <c r="AK57">
        <v>0.03</v>
      </c>
      <c r="AL57">
        <v>6</v>
      </c>
      <c r="AM57">
        <v>1.2</v>
      </c>
      <c r="AN57">
        <v>0.8</v>
      </c>
      <c r="AO57" t="s">
        <v>63</v>
      </c>
      <c r="AQ57">
        <v>0</v>
      </c>
      <c r="AR57" t="b">
        <v>0</v>
      </c>
      <c r="AS57" t="s">
        <v>105</v>
      </c>
      <c r="AT57" t="s">
        <v>21</v>
      </c>
      <c r="AU57">
        <v>7.0000000000000007E-2</v>
      </c>
      <c r="AV57">
        <v>7.7200000000000005E-2</v>
      </c>
      <c r="AW57" s="3">
        <v>0.12</v>
      </c>
      <c r="AX57" s="5">
        <v>2.5000000000000001E-2</v>
      </c>
      <c r="AY57" t="s">
        <v>32</v>
      </c>
      <c r="AZ57" t="s">
        <v>32</v>
      </c>
      <c r="BA57">
        <v>0.623</v>
      </c>
      <c r="BB57">
        <v>0.57999999999999996</v>
      </c>
      <c r="BE57" t="b">
        <v>1</v>
      </c>
      <c r="BF57" t="b">
        <v>1</v>
      </c>
      <c r="BG57" t="b">
        <v>1</v>
      </c>
      <c r="BH57">
        <v>0</v>
      </c>
      <c r="BI57" t="s">
        <v>4</v>
      </c>
      <c r="BJ57" t="b">
        <v>1</v>
      </c>
      <c r="BK57" s="26" t="b">
        <v>1</v>
      </c>
    </row>
    <row r="58" spans="1:63">
      <c r="A58" s="30" t="s">
        <v>132</v>
      </c>
      <c r="C58" t="s">
        <v>115</v>
      </c>
      <c r="D58" t="b">
        <v>0</v>
      </c>
      <c r="F58">
        <v>0.3</v>
      </c>
      <c r="G58" t="s">
        <v>87</v>
      </c>
      <c r="H58" t="s">
        <v>84</v>
      </c>
      <c r="I58" t="b">
        <v>0</v>
      </c>
      <c r="L58" t="b">
        <v>1</v>
      </c>
      <c r="N58" t="b">
        <v>1</v>
      </c>
      <c r="O58" t="s">
        <v>107</v>
      </c>
      <c r="P58" t="s">
        <v>112</v>
      </c>
      <c r="Q58">
        <v>6</v>
      </c>
      <c r="R58">
        <v>7.1999999999999995E-2</v>
      </c>
      <c r="S58" t="s">
        <v>73</v>
      </c>
      <c r="T58">
        <v>0.45</v>
      </c>
      <c r="U58">
        <v>0</v>
      </c>
      <c r="AA58">
        <v>3</v>
      </c>
      <c r="AB58">
        <v>1.4999999999999999E-2</v>
      </c>
      <c r="AC58">
        <v>62</v>
      </c>
      <c r="AD58">
        <v>5</v>
      </c>
      <c r="AE58" t="s">
        <v>56</v>
      </c>
      <c r="AF58">
        <v>0.03</v>
      </c>
      <c r="AH58" t="s">
        <v>38</v>
      </c>
      <c r="AI58" t="s">
        <v>37</v>
      </c>
      <c r="AJ58">
        <v>14</v>
      </c>
      <c r="AK58">
        <v>0.03</v>
      </c>
      <c r="AL58">
        <v>6</v>
      </c>
      <c r="AM58">
        <v>1.2</v>
      </c>
      <c r="AN58">
        <v>0.8</v>
      </c>
      <c r="AO58" t="s">
        <v>63</v>
      </c>
      <c r="AQ58">
        <v>0</v>
      </c>
      <c r="AR58" t="b">
        <v>0</v>
      </c>
      <c r="AS58" t="s">
        <v>105</v>
      </c>
      <c r="AT58" t="s">
        <v>21</v>
      </c>
      <c r="AU58">
        <v>7.0000000000000007E-2</v>
      </c>
      <c r="AV58">
        <v>7.7200000000000005E-2</v>
      </c>
      <c r="AW58" s="3">
        <v>0.12</v>
      </c>
      <c r="AX58" s="5">
        <v>2.5000000000000001E-2</v>
      </c>
      <c r="AY58" t="s">
        <v>32</v>
      </c>
      <c r="AZ58" t="s">
        <v>32</v>
      </c>
      <c r="BA58">
        <v>0.623</v>
      </c>
      <c r="BB58">
        <v>0.57999999999999996</v>
      </c>
      <c r="BE58" t="b">
        <v>1</v>
      </c>
      <c r="BF58" t="b">
        <v>1</v>
      </c>
      <c r="BG58" t="b">
        <v>1</v>
      </c>
      <c r="BH58">
        <v>0</v>
      </c>
      <c r="BI58" t="s">
        <v>4</v>
      </c>
      <c r="BJ58" t="b">
        <v>1</v>
      </c>
      <c r="BK58" s="26" t="b">
        <v>1</v>
      </c>
    </row>
    <row r="59" spans="1:63">
      <c r="A59" s="30" t="s">
        <v>110</v>
      </c>
      <c r="C59" t="s">
        <v>116</v>
      </c>
      <c r="D59" t="b">
        <v>0</v>
      </c>
      <c r="F59">
        <v>0.3</v>
      </c>
      <c r="G59" t="s">
        <v>87</v>
      </c>
      <c r="H59" t="s">
        <v>84</v>
      </c>
      <c r="I59" t="b">
        <v>0</v>
      </c>
      <c r="L59" t="b">
        <v>0</v>
      </c>
      <c r="N59" t="b">
        <v>1</v>
      </c>
      <c r="O59" t="s">
        <v>109</v>
      </c>
      <c r="P59" t="s">
        <v>112</v>
      </c>
      <c r="Q59">
        <v>6</v>
      </c>
      <c r="R59">
        <v>7.1999999999999995E-2</v>
      </c>
      <c r="S59" t="s">
        <v>73</v>
      </c>
      <c r="T59">
        <v>0.45</v>
      </c>
      <c r="U59">
        <v>0</v>
      </c>
      <c r="AA59">
        <v>3</v>
      </c>
      <c r="AB59">
        <v>1.4999999999999999E-2</v>
      </c>
      <c r="AC59">
        <v>62</v>
      </c>
      <c r="AD59">
        <v>5</v>
      </c>
      <c r="AE59" t="s">
        <v>56</v>
      </c>
      <c r="AF59">
        <v>0.03</v>
      </c>
      <c r="AH59" t="s">
        <v>38</v>
      </c>
      <c r="AI59" t="s">
        <v>37</v>
      </c>
      <c r="AJ59">
        <v>14</v>
      </c>
      <c r="AK59">
        <v>0.03</v>
      </c>
      <c r="AL59">
        <v>6</v>
      </c>
      <c r="AM59">
        <v>1.2</v>
      </c>
      <c r="AN59">
        <v>0.8</v>
      </c>
      <c r="AO59" t="s">
        <v>63</v>
      </c>
      <c r="AQ59">
        <v>0</v>
      </c>
      <c r="AR59" t="b">
        <v>0</v>
      </c>
      <c r="AS59" t="s">
        <v>105</v>
      </c>
      <c r="AT59" t="s">
        <v>21</v>
      </c>
      <c r="AU59">
        <v>7.0000000000000007E-2</v>
      </c>
      <c r="AV59">
        <v>7.7200000000000005E-2</v>
      </c>
      <c r="AW59" s="3">
        <v>0.12</v>
      </c>
      <c r="AX59" s="5">
        <v>2.5000000000000001E-2</v>
      </c>
      <c r="AY59" t="s">
        <v>32</v>
      </c>
      <c r="AZ59" t="s">
        <v>32</v>
      </c>
      <c r="BA59">
        <v>0.623</v>
      </c>
      <c r="BB59">
        <v>0.57999999999999996</v>
      </c>
      <c r="BE59" t="b">
        <v>1</v>
      </c>
      <c r="BF59" t="b">
        <v>1</v>
      </c>
      <c r="BG59" t="b">
        <v>1</v>
      </c>
      <c r="BH59">
        <v>0</v>
      </c>
      <c r="BI59" t="s">
        <v>4</v>
      </c>
      <c r="BJ59" t="b">
        <v>1</v>
      </c>
      <c r="BK59" s="26" t="b">
        <v>1</v>
      </c>
    </row>
  </sheetData>
  <dataValidations count="2">
    <dataValidation type="list" allowBlank="1" showInputMessage="1" showErrorMessage="1" sqref="BF53:BG54 N53:N54 D57:D59 BF57:BG59 L57:N59 L46:M54 N46:N51 BF5:BG51 L5:N48 D5:D54" xr:uid="{00000000-0002-0000-0000-000000000000}">
      <formula1>"TRUE, FALSE"</formula1>
    </dataValidation>
    <dataValidation type="list" allowBlank="1" showInputMessage="1" showErrorMessage="1" sqref="AS53:AS54 AS57:AS59 AS5:AS51" xr:uid="{00000000-0002-0000-0000-000001000000}">
      <formula1>"simple, internal"</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2C70-1D38-4C9C-8A29-A9ED22FEC02C}">
  <dimension ref="A1"/>
  <sheetViews>
    <sheetView workbookViewId="0">
      <selection activeCell="J35" sqref="J35"/>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DDF8-106A-47EA-BD4C-5B4A1371B873}">
  <dimension ref="B2:I6"/>
  <sheetViews>
    <sheetView workbookViewId="0">
      <selection activeCell="G37" sqref="G37"/>
    </sheetView>
  </sheetViews>
  <sheetFormatPr defaultRowHeight="15"/>
  <cols>
    <col min="2" max="2" width="14.28515625" customWidth="1"/>
    <col min="3" max="3" width="20.28515625" customWidth="1"/>
    <col min="4" max="4" width="21.42578125" customWidth="1"/>
    <col min="5" max="5" width="15.42578125" customWidth="1"/>
    <col min="6" max="6" width="12.85546875" customWidth="1"/>
    <col min="7" max="7" width="18.28515625" customWidth="1"/>
  </cols>
  <sheetData>
    <row r="2" spans="2:9">
      <c r="B2" t="s">
        <v>94</v>
      </c>
    </row>
    <row r="3" spans="2:9">
      <c r="C3" t="s">
        <v>97</v>
      </c>
      <c r="D3" t="s">
        <v>98</v>
      </c>
      <c r="E3" t="s">
        <v>100</v>
      </c>
      <c r="F3" t="s">
        <v>99</v>
      </c>
      <c r="G3" t="s">
        <v>101</v>
      </c>
    </row>
    <row r="4" spans="2:9">
      <c r="B4" t="s">
        <v>95</v>
      </c>
      <c r="C4" s="27">
        <v>70000777</v>
      </c>
      <c r="D4" s="27">
        <v>43629545</v>
      </c>
      <c r="G4">
        <v>20292733</v>
      </c>
      <c r="I4" s="29">
        <f>G4/D4</f>
        <v>0.46511447689862456</v>
      </c>
    </row>
    <row r="5" spans="2:9">
      <c r="B5" t="s">
        <v>96</v>
      </c>
      <c r="C5" s="27">
        <v>73323430</v>
      </c>
      <c r="D5" s="27">
        <v>50095723</v>
      </c>
      <c r="G5">
        <v>22004183</v>
      </c>
    </row>
    <row r="6" spans="2:9">
      <c r="C6" s="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85C1-19B7-4168-A948-80D126BFDABB}">
  <dimension ref="B2:I57"/>
  <sheetViews>
    <sheetView topLeftCell="A13" zoomScaleNormal="100" workbookViewId="0">
      <selection activeCell="F60" sqref="F60"/>
    </sheetView>
  </sheetViews>
  <sheetFormatPr defaultRowHeight="15"/>
  <cols>
    <col min="2" max="2" width="24.85546875" style="1" customWidth="1"/>
    <col min="3" max="3" width="25.42578125" customWidth="1"/>
    <col min="4" max="4" width="13.42578125" customWidth="1"/>
    <col min="5" max="5" width="15" customWidth="1"/>
    <col min="6" max="6" width="13.85546875" customWidth="1"/>
    <col min="7" max="9" width="11.140625" customWidth="1"/>
  </cols>
  <sheetData>
    <row r="2" spans="2:9">
      <c r="D2" s="1">
        <v>2018</v>
      </c>
      <c r="E2" s="1">
        <v>2017</v>
      </c>
      <c r="F2" s="1">
        <v>2016</v>
      </c>
      <c r="G2" s="1">
        <v>2015</v>
      </c>
      <c r="H2" s="1">
        <v>2014</v>
      </c>
      <c r="I2" s="1">
        <v>2013</v>
      </c>
    </row>
    <row r="3" spans="2:9">
      <c r="B3" s="1" t="s">
        <v>294</v>
      </c>
    </row>
    <row r="4" spans="2:9">
      <c r="C4" t="s">
        <v>295</v>
      </c>
      <c r="D4" s="27">
        <v>135558</v>
      </c>
      <c r="E4" s="27">
        <v>65825</v>
      </c>
      <c r="F4" s="27">
        <v>29570</v>
      </c>
      <c r="G4" s="27">
        <v>33499</v>
      </c>
      <c r="H4" s="27">
        <v>37417</v>
      </c>
      <c r="I4" s="27">
        <v>30565</v>
      </c>
    </row>
    <row r="5" spans="2:9">
      <c r="C5" t="s">
        <v>296</v>
      </c>
      <c r="D5" s="27">
        <v>6125780</v>
      </c>
      <c r="E5" s="27">
        <v>6031258</v>
      </c>
      <c r="F5" s="27">
        <v>2206416</v>
      </c>
      <c r="G5" s="27">
        <v>2798742</v>
      </c>
      <c r="H5" s="27">
        <v>3257181</v>
      </c>
      <c r="I5" s="27">
        <v>3104060</v>
      </c>
    </row>
    <row r="6" spans="2:9">
      <c r="C6" t="s">
        <v>297</v>
      </c>
      <c r="D6" s="27">
        <v>127150</v>
      </c>
      <c r="E6" s="27">
        <v>106307</v>
      </c>
      <c r="F6" s="27">
        <v>50541</v>
      </c>
      <c r="G6" s="27">
        <v>62026</v>
      </c>
      <c r="H6" s="27"/>
      <c r="I6" s="27"/>
    </row>
    <row r="7" spans="2:9">
      <c r="C7" t="s">
        <v>298</v>
      </c>
      <c r="D7" s="27"/>
      <c r="E7" s="27"/>
      <c r="F7" s="27">
        <v>0</v>
      </c>
      <c r="G7" s="27">
        <v>0</v>
      </c>
      <c r="H7" s="27">
        <v>72911</v>
      </c>
      <c r="I7" s="27">
        <v>134980</v>
      </c>
    </row>
    <row r="8" spans="2:9">
      <c r="D8" s="27"/>
      <c r="E8" s="27"/>
      <c r="F8" s="27"/>
      <c r="G8" s="27"/>
      <c r="H8" s="27"/>
      <c r="I8" s="27"/>
    </row>
    <row r="9" spans="2:9">
      <c r="B9" s="1" t="s">
        <v>303</v>
      </c>
      <c r="D9" s="27"/>
      <c r="E9" s="27"/>
      <c r="F9" s="27"/>
      <c r="G9" s="27"/>
      <c r="H9" s="27"/>
      <c r="I9" s="27"/>
    </row>
    <row r="10" spans="2:9">
      <c r="C10" t="s">
        <v>299</v>
      </c>
      <c r="D10" s="27">
        <v>849</v>
      </c>
      <c r="E10" s="27">
        <v>3576</v>
      </c>
      <c r="F10" s="27">
        <v>432</v>
      </c>
      <c r="G10" s="27">
        <v>673</v>
      </c>
      <c r="H10" s="27">
        <v>1011</v>
      </c>
      <c r="I10" s="27">
        <v>25</v>
      </c>
    </row>
    <row r="11" spans="2:9">
      <c r="C11" t="s">
        <v>300</v>
      </c>
      <c r="D11" s="27">
        <v>70562</v>
      </c>
      <c r="E11" s="27">
        <v>83333</v>
      </c>
      <c r="F11" s="27">
        <v>24393</v>
      </c>
      <c r="G11" s="27">
        <v>35113</v>
      </c>
      <c r="H11" s="27"/>
      <c r="I11" s="27"/>
    </row>
    <row r="12" spans="2:9">
      <c r="C12" t="s">
        <v>297</v>
      </c>
      <c r="D12" s="27"/>
      <c r="E12" s="27"/>
      <c r="F12" s="27">
        <v>0</v>
      </c>
      <c r="G12" s="27">
        <v>0</v>
      </c>
      <c r="H12" s="27">
        <v>50232</v>
      </c>
      <c r="I12" s="27">
        <v>66118</v>
      </c>
    </row>
    <row r="13" spans="2:9">
      <c r="C13" t="s">
        <v>298</v>
      </c>
      <c r="D13" s="27"/>
      <c r="E13" s="27"/>
      <c r="F13" s="27"/>
      <c r="G13" s="27"/>
      <c r="H13" s="27"/>
      <c r="I13" s="27"/>
    </row>
    <row r="14" spans="2:9">
      <c r="D14" s="27"/>
      <c r="E14" s="27"/>
      <c r="F14" s="27"/>
      <c r="G14" s="27"/>
      <c r="H14" s="27"/>
      <c r="I14" s="27"/>
    </row>
    <row r="15" spans="2:9">
      <c r="B15" s="1" t="s">
        <v>304</v>
      </c>
      <c r="D15" s="27"/>
      <c r="E15" s="27"/>
      <c r="F15" s="27"/>
      <c r="G15" s="27"/>
      <c r="H15" s="27"/>
      <c r="I15" s="27"/>
    </row>
    <row r="16" spans="2:9">
      <c r="C16" t="s">
        <v>299</v>
      </c>
      <c r="D16" s="27">
        <v>80</v>
      </c>
      <c r="E16" s="27">
        <v>53</v>
      </c>
      <c r="F16" s="27">
        <v>75</v>
      </c>
      <c r="G16" s="27">
        <v>124</v>
      </c>
      <c r="H16" s="27">
        <v>139</v>
      </c>
      <c r="I16" s="27">
        <v>258</v>
      </c>
    </row>
    <row r="17" spans="2:9">
      <c r="C17" t="s">
        <v>301</v>
      </c>
      <c r="D17" s="27">
        <v>12076</v>
      </c>
      <c r="E17" s="27">
        <v>12436</v>
      </c>
      <c r="F17" s="27">
        <v>8012</v>
      </c>
      <c r="G17" s="27">
        <v>10669</v>
      </c>
      <c r="H17" s="27">
        <v>12639</v>
      </c>
      <c r="I17" s="27">
        <v>11895</v>
      </c>
    </row>
    <row r="18" spans="2:9">
      <c r="D18" s="27"/>
      <c r="E18" s="27"/>
      <c r="F18" s="27"/>
      <c r="G18" s="27"/>
      <c r="H18" s="27"/>
      <c r="I18" s="27"/>
    </row>
    <row r="19" spans="2:9">
      <c r="B19" s="1" t="s">
        <v>305</v>
      </c>
      <c r="D19" s="27"/>
      <c r="E19" s="27"/>
      <c r="F19" s="27"/>
      <c r="G19" s="27"/>
      <c r="H19" s="27"/>
      <c r="I19" s="27"/>
    </row>
    <row r="20" spans="2:9">
      <c r="C20" t="s">
        <v>299</v>
      </c>
      <c r="D20" s="27">
        <v>3</v>
      </c>
      <c r="E20" s="27">
        <v>23</v>
      </c>
      <c r="F20" s="27">
        <v>12</v>
      </c>
      <c r="G20" s="27">
        <v>10</v>
      </c>
      <c r="H20" s="27">
        <v>11</v>
      </c>
      <c r="I20" s="27">
        <v>16</v>
      </c>
    </row>
    <row r="21" spans="2:9">
      <c r="C21" t="s">
        <v>300</v>
      </c>
      <c r="D21" s="27">
        <v>4596</v>
      </c>
      <c r="E21" s="27">
        <v>4761</v>
      </c>
      <c r="F21" s="27">
        <v>3960</v>
      </c>
      <c r="G21" s="27">
        <v>4791</v>
      </c>
      <c r="H21" s="27">
        <v>5723</v>
      </c>
      <c r="I21" s="27">
        <v>5923</v>
      </c>
    </row>
    <row r="22" spans="2:9">
      <c r="D22" s="27"/>
      <c r="E22" s="27"/>
      <c r="F22" s="27"/>
      <c r="G22" s="27"/>
      <c r="H22" s="27"/>
      <c r="I22" s="27"/>
    </row>
    <row r="23" spans="2:9">
      <c r="B23" s="1" t="s">
        <v>306</v>
      </c>
      <c r="D23" s="27"/>
      <c r="E23" s="27"/>
      <c r="F23" s="27"/>
      <c r="G23" s="27"/>
      <c r="H23" s="27"/>
      <c r="I23" s="27"/>
    </row>
    <row r="24" spans="2:9">
      <c r="C24" t="s">
        <v>299</v>
      </c>
      <c r="D24" s="27">
        <v>453</v>
      </c>
      <c r="E24" s="27">
        <v>662</v>
      </c>
      <c r="F24" s="27">
        <v>24</v>
      </c>
      <c r="G24" s="27">
        <v>461</v>
      </c>
      <c r="H24" s="27">
        <v>532</v>
      </c>
      <c r="I24" s="27">
        <v>18</v>
      </c>
    </row>
    <row r="25" spans="2:9">
      <c r="C25" t="s">
        <v>300</v>
      </c>
      <c r="D25" s="27">
        <v>11654</v>
      </c>
      <c r="E25" s="27">
        <v>11320</v>
      </c>
      <c r="F25" s="27">
        <v>7650</v>
      </c>
      <c r="G25" s="27">
        <v>7576</v>
      </c>
      <c r="H25" s="27">
        <v>7413</v>
      </c>
      <c r="I25" s="27">
        <v>6268</v>
      </c>
    </row>
    <row r="26" spans="2:9">
      <c r="C26" t="s">
        <v>301</v>
      </c>
      <c r="D26" s="27">
        <v>717</v>
      </c>
      <c r="E26" s="27">
        <v>516</v>
      </c>
      <c r="F26" s="27">
        <v>158</v>
      </c>
      <c r="G26" s="27">
        <v>233</v>
      </c>
      <c r="H26" s="27">
        <v>301</v>
      </c>
      <c r="I26" s="27"/>
    </row>
    <row r="27" spans="2:9">
      <c r="B27" s="1" t="s">
        <v>302</v>
      </c>
      <c r="D27" s="27">
        <v>69204</v>
      </c>
      <c r="E27" s="27">
        <v>80011</v>
      </c>
      <c r="F27" s="27">
        <v>84226</v>
      </c>
      <c r="G27" s="27">
        <v>200212</v>
      </c>
      <c r="H27" s="27">
        <v>138606</v>
      </c>
      <c r="I27" s="27">
        <v>1289</v>
      </c>
    </row>
    <row r="28" spans="2:9">
      <c r="D28" s="27"/>
      <c r="E28" s="27"/>
      <c r="F28" s="27"/>
      <c r="G28" s="27"/>
      <c r="H28" s="27"/>
      <c r="I28" s="27"/>
    </row>
    <row r="29" spans="2:9">
      <c r="B29" s="1" t="s">
        <v>223</v>
      </c>
      <c r="D29" s="27">
        <f t="shared" ref="D29:I29" si="0">SUM(D4:D27)</f>
        <v>6558682</v>
      </c>
      <c r="E29" s="163">
        <f t="shared" si="0"/>
        <v>6400081</v>
      </c>
      <c r="F29" s="163">
        <f t="shared" si="0"/>
        <v>2415469</v>
      </c>
      <c r="G29" s="163">
        <f t="shared" si="0"/>
        <v>3154129</v>
      </c>
      <c r="H29" s="163">
        <f t="shared" si="0"/>
        <v>3584116</v>
      </c>
      <c r="I29" s="163">
        <f t="shared" si="0"/>
        <v>3361415</v>
      </c>
    </row>
    <row r="30" spans="2:9">
      <c r="D30" s="27"/>
    </row>
    <row r="31" spans="2:9">
      <c r="D31" s="1">
        <v>2018</v>
      </c>
      <c r="E31" s="1">
        <v>2017</v>
      </c>
      <c r="F31" s="1">
        <v>2016</v>
      </c>
      <c r="G31" s="1">
        <v>2015</v>
      </c>
      <c r="H31" s="1">
        <v>2014</v>
      </c>
      <c r="I31" s="1">
        <v>2013</v>
      </c>
    </row>
    <row r="32" spans="2:9">
      <c r="B32" s="1" t="s">
        <v>307</v>
      </c>
      <c r="D32" s="27"/>
    </row>
    <row r="33" spans="2:6">
      <c r="B33" s="1" t="s">
        <v>295</v>
      </c>
      <c r="C33" t="s">
        <v>308</v>
      </c>
      <c r="E33" s="27">
        <v>230093</v>
      </c>
      <c r="F33" s="27">
        <v>1070574</v>
      </c>
    </row>
    <row r="34" spans="2:6">
      <c r="C34" t="s">
        <v>309</v>
      </c>
      <c r="E34" s="27">
        <v>557945</v>
      </c>
      <c r="F34" s="27">
        <v>1025446</v>
      </c>
    </row>
    <row r="35" spans="2:6">
      <c r="C35" t="s">
        <v>310</v>
      </c>
      <c r="E35" s="27">
        <v>282248</v>
      </c>
      <c r="F35" s="27">
        <v>83294</v>
      </c>
    </row>
    <row r="36" spans="2:6">
      <c r="E36" s="27"/>
      <c r="F36" s="27"/>
    </row>
    <row r="37" spans="2:6">
      <c r="B37" s="1" t="s">
        <v>311</v>
      </c>
      <c r="C37" t="s">
        <v>312</v>
      </c>
      <c r="E37" s="27">
        <v>7947669</v>
      </c>
      <c r="F37" s="27">
        <v>5924318</v>
      </c>
    </row>
    <row r="38" spans="2:6">
      <c r="C38" t="s">
        <v>313</v>
      </c>
      <c r="E38" s="27">
        <v>7753224</v>
      </c>
      <c r="F38" s="27">
        <v>8730691</v>
      </c>
    </row>
    <row r="39" spans="2:6">
      <c r="E39" s="27"/>
      <c r="F39" s="27"/>
    </row>
    <row r="40" spans="2:6">
      <c r="B40" s="1" t="s">
        <v>314</v>
      </c>
      <c r="E40" s="27">
        <v>21086002</v>
      </c>
      <c r="F40" s="27">
        <v>22284583</v>
      </c>
    </row>
    <row r="41" spans="2:6">
      <c r="E41" s="27"/>
      <c r="F41" s="27"/>
    </row>
    <row r="42" spans="2:6">
      <c r="B42" s="1" t="s">
        <v>315</v>
      </c>
      <c r="E42" s="27">
        <v>7523885</v>
      </c>
      <c r="F42" s="27">
        <v>6872850</v>
      </c>
    </row>
    <row r="43" spans="2:6">
      <c r="E43" s="27"/>
      <c r="F43" s="27"/>
    </row>
    <row r="44" spans="2:6">
      <c r="B44" s="1" t="s">
        <v>316</v>
      </c>
      <c r="C44" t="s">
        <v>301</v>
      </c>
      <c r="E44" s="27">
        <v>15734149</v>
      </c>
      <c r="F44" s="27">
        <v>11507149</v>
      </c>
    </row>
    <row r="45" spans="2:6">
      <c r="C45" t="s">
        <v>317</v>
      </c>
      <c r="E45" s="27">
        <v>495540</v>
      </c>
      <c r="F45" s="27">
        <v>485191</v>
      </c>
    </row>
    <row r="46" spans="2:6">
      <c r="C46" t="s">
        <v>318</v>
      </c>
      <c r="E46" s="27">
        <v>2682432</v>
      </c>
      <c r="F46" s="27">
        <v>2399270</v>
      </c>
    </row>
    <row r="47" spans="2:6">
      <c r="C47" t="s">
        <v>319</v>
      </c>
      <c r="E47" s="27">
        <v>1791033</v>
      </c>
      <c r="F47" s="27">
        <v>1691577</v>
      </c>
    </row>
    <row r="48" spans="2:6">
      <c r="E48" s="27"/>
      <c r="F48" s="27"/>
    </row>
    <row r="49" spans="2:6">
      <c r="B49" s="1" t="s">
        <v>320</v>
      </c>
      <c r="E49" s="27">
        <v>1530310</v>
      </c>
      <c r="F49" s="27">
        <v>1774456</v>
      </c>
    </row>
    <row r="50" spans="2:6">
      <c r="B50" s="1" t="s">
        <v>223</v>
      </c>
      <c r="E50" s="28">
        <f>SUM(E33:E49)</f>
        <v>67614530</v>
      </c>
      <c r="F50" s="28">
        <f>SUM(F33:F49)</f>
        <v>63849399</v>
      </c>
    </row>
    <row r="51" spans="2:6">
      <c r="E51" s="164">
        <f>E50/F50-1</f>
        <v>5.8968934069371537E-2</v>
      </c>
    </row>
    <row r="53" spans="2:6">
      <c r="E53" s="27">
        <v>50095723</v>
      </c>
      <c r="F53" s="27">
        <v>43629545</v>
      </c>
    </row>
    <row r="54" spans="2:6">
      <c r="E54">
        <f>E53/F53</f>
        <v>1.148206404627873</v>
      </c>
    </row>
    <row r="57" spans="2:6">
      <c r="E57">
        <f>82961/74494</f>
        <v>1.1136601605498428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4"/>
  <sheetViews>
    <sheetView workbookViewId="0">
      <selection activeCell="U28" sqref="U28"/>
    </sheetView>
  </sheetViews>
  <sheetFormatPr defaultRowHeight="15"/>
  <cols>
    <col min="2" max="2" width="10.85546875" customWidth="1"/>
    <col min="10" max="10" width="11.7109375" customWidth="1"/>
  </cols>
  <sheetData>
    <row r="3" spans="1:10">
      <c r="A3" t="s">
        <v>42</v>
      </c>
      <c r="B3" s="2" t="s">
        <v>1</v>
      </c>
      <c r="C3" s="2" t="s">
        <v>2</v>
      </c>
      <c r="D3" s="2" t="s">
        <v>3</v>
      </c>
      <c r="E3" s="2" t="s">
        <v>45</v>
      </c>
      <c r="F3" s="2" t="s">
        <v>46</v>
      </c>
      <c r="G3" s="2" t="s">
        <v>43</v>
      </c>
      <c r="H3" s="2" t="s">
        <v>44</v>
      </c>
      <c r="I3" s="2" t="s">
        <v>48</v>
      </c>
      <c r="J3" s="2" t="s">
        <v>47</v>
      </c>
    </row>
    <row r="4" spans="1:10">
      <c r="A4">
        <v>2016</v>
      </c>
      <c r="B4">
        <v>2000</v>
      </c>
      <c r="C4">
        <v>33</v>
      </c>
      <c r="D4">
        <v>6</v>
      </c>
      <c r="E4">
        <v>20</v>
      </c>
      <c r="F4">
        <v>68</v>
      </c>
      <c r="G4">
        <v>20</v>
      </c>
      <c r="H4">
        <v>101</v>
      </c>
      <c r="I4">
        <v>55</v>
      </c>
      <c r="J4">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election activeCell="C41" sqref="C41"/>
    </sheetView>
  </sheetViews>
  <sheetFormatPr defaultRowHeight="15"/>
  <cols>
    <col min="1" max="1" width="20.85546875" customWidth="1"/>
    <col min="2" max="2" width="12.5703125" customWidth="1"/>
    <col min="3" max="3" width="8.5703125" customWidth="1"/>
    <col min="5" max="5" width="13.140625" customWidth="1"/>
    <col min="6" max="6" width="14.28515625" customWidth="1"/>
    <col min="7" max="7" width="38" customWidth="1"/>
  </cols>
  <sheetData>
    <row r="1" spans="1:7">
      <c r="A1" s="1" t="s">
        <v>23</v>
      </c>
      <c r="B1" s="1" t="s">
        <v>17</v>
      </c>
      <c r="C1" s="1" t="s">
        <v>18</v>
      </c>
      <c r="D1" s="1" t="s">
        <v>19</v>
      </c>
      <c r="E1" s="1" t="s">
        <v>20</v>
      </c>
      <c r="F1" s="1" t="s">
        <v>25</v>
      </c>
      <c r="G1" s="1" t="s">
        <v>15</v>
      </c>
    </row>
    <row r="2" spans="1:7">
      <c r="A2" s="1" t="s">
        <v>21</v>
      </c>
      <c r="B2" s="4">
        <v>0.13</v>
      </c>
      <c r="C2" s="3">
        <v>0</v>
      </c>
      <c r="D2">
        <v>1</v>
      </c>
      <c r="E2" s="4">
        <f t="shared" ref="E2:E25" si="0">F2</f>
        <v>0.13</v>
      </c>
      <c r="F2" s="6">
        <f t="shared" ref="F2:F3" si="1">B2 - C2^2/2</f>
        <v>0.13</v>
      </c>
      <c r="G2" t="s">
        <v>102</v>
      </c>
    </row>
    <row r="3" spans="1:7">
      <c r="A3" s="1" t="s">
        <v>21</v>
      </c>
      <c r="B3" s="4">
        <v>0.128</v>
      </c>
      <c r="C3" s="3">
        <v>0</v>
      </c>
      <c r="D3">
        <v>1</v>
      </c>
      <c r="E3" s="4">
        <f t="shared" si="0"/>
        <v>0.128</v>
      </c>
      <c r="F3" s="6">
        <f t="shared" si="1"/>
        <v>0.128</v>
      </c>
      <c r="G3" t="s">
        <v>103</v>
      </c>
    </row>
    <row r="4" spans="1:7">
      <c r="A4" s="1" t="s">
        <v>21</v>
      </c>
      <c r="B4" s="4">
        <v>0.02</v>
      </c>
      <c r="C4" s="3">
        <v>0</v>
      </c>
      <c r="D4">
        <v>1</v>
      </c>
      <c r="E4" s="4">
        <f t="shared" si="0"/>
        <v>0.02</v>
      </c>
      <c r="F4" s="6">
        <v>0.02</v>
      </c>
      <c r="G4" t="s">
        <v>104</v>
      </c>
    </row>
    <row r="5" spans="1:7">
      <c r="A5" s="1" t="s">
        <v>21</v>
      </c>
      <c r="B5" s="4">
        <v>7.7200000000000005E-2</v>
      </c>
      <c r="C5" s="3">
        <v>0.12</v>
      </c>
      <c r="D5">
        <v>30</v>
      </c>
      <c r="E5" s="4">
        <f t="shared" si="0"/>
        <v>7.0000000000000007E-2</v>
      </c>
      <c r="F5" s="6">
        <f t="shared" ref="F5:F10" si="2">B5 - C5^2/2</f>
        <v>7.0000000000000007E-2</v>
      </c>
      <c r="G5" t="s">
        <v>125</v>
      </c>
    </row>
    <row r="6" spans="1:7">
      <c r="A6" s="1" t="s">
        <v>121</v>
      </c>
      <c r="B6" s="4">
        <v>0.13</v>
      </c>
      <c r="C6" s="3">
        <v>0</v>
      </c>
      <c r="D6">
        <v>1</v>
      </c>
      <c r="E6" s="4">
        <f t="shared" si="0"/>
        <v>0.13</v>
      </c>
      <c r="F6" s="6">
        <f t="shared" si="2"/>
        <v>0.13</v>
      </c>
      <c r="G6" t="s">
        <v>102</v>
      </c>
    </row>
    <row r="7" spans="1:7">
      <c r="A7" s="1" t="s">
        <v>121</v>
      </c>
      <c r="B7" s="4">
        <v>0.128</v>
      </c>
      <c r="C7" s="3">
        <v>0</v>
      </c>
      <c r="D7">
        <v>1</v>
      </c>
      <c r="E7" s="4">
        <f t="shared" si="0"/>
        <v>0.128</v>
      </c>
      <c r="F7" s="6">
        <f t="shared" si="2"/>
        <v>0.128</v>
      </c>
      <c r="G7" t="s">
        <v>103</v>
      </c>
    </row>
    <row r="8" spans="1:7">
      <c r="A8" s="1" t="s">
        <v>121</v>
      </c>
      <c r="B8" s="4">
        <v>0.02</v>
      </c>
      <c r="C8" s="3">
        <v>0</v>
      </c>
      <c r="D8">
        <v>1</v>
      </c>
      <c r="E8" s="4">
        <f t="shared" si="0"/>
        <v>0.02</v>
      </c>
      <c r="F8" s="6">
        <v>0.02</v>
      </c>
      <c r="G8" t="s">
        <v>104</v>
      </c>
    </row>
    <row r="9" spans="1:7">
      <c r="A9" s="1" t="s">
        <v>121</v>
      </c>
      <c r="B9" s="4">
        <v>5.7200000000000001E-2</v>
      </c>
      <c r="C9" s="3">
        <v>0.12</v>
      </c>
      <c r="D9">
        <v>10</v>
      </c>
      <c r="E9" s="4">
        <f t="shared" si="0"/>
        <v>0.05</v>
      </c>
      <c r="F9" s="6">
        <f t="shared" si="2"/>
        <v>0.05</v>
      </c>
      <c r="G9" t="s">
        <v>122</v>
      </c>
    </row>
    <row r="10" spans="1:7">
      <c r="A10" s="1" t="s">
        <v>121</v>
      </c>
      <c r="B10" s="4">
        <v>7.22E-2</v>
      </c>
      <c r="C10" s="3">
        <v>0.12</v>
      </c>
      <c r="D10">
        <v>5</v>
      </c>
      <c r="E10" s="4">
        <f t="shared" si="0"/>
        <v>6.5000000000000002E-2</v>
      </c>
      <c r="F10" s="6">
        <f t="shared" si="2"/>
        <v>6.5000000000000002E-2</v>
      </c>
      <c r="G10" t="s">
        <v>123</v>
      </c>
    </row>
    <row r="11" spans="1:7">
      <c r="A11" s="1" t="s">
        <v>121</v>
      </c>
      <c r="B11" s="4">
        <v>7.7200000000000005E-2</v>
      </c>
      <c r="C11" s="3">
        <v>0.12</v>
      </c>
      <c r="D11">
        <v>15</v>
      </c>
      <c r="E11" s="4">
        <f t="shared" si="0"/>
        <v>7.0000000000000007E-2</v>
      </c>
      <c r="F11" s="6">
        <f t="shared" ref="F11:F20" si="3">B11 - C11^2/2</f>
        <v>7.0000000000000007E-2</v>
      </c>
      <c r="G11" t="s">
        <v>126</v>
      </c>
    </row>
    <row r="12" spans="1:7">
      <c r="A12" s="1" t="s">
        <v>124</v>
      </c>
      <c r="B12" s="4">
        <v>0.13</v>
      </c>
      <c r="C12" s="3">
        <v>0</v>
      </c>
      <c r="D12">
        <v>1</v>
      </c>
      <c r="E12" s="4">
        <f t="shared" si="0"/>
        <v>0.13</v>
      </c>
      <c r="F12" s="6">
        <f t="shared" si="3"/>
        <v>0.13</v>
      </c>
      <c r="G12" t="s">
        <v>102</v>
      </c>
    </row>
    <row r="13" spans="1:7">
      <c r="A13" s="1" t="s">
        <v>124</v>
      </c>
      <c r="B13" s="4">
        <v>0.128</v>
      </c>
      <c r="C13" s="3">
        <v>0</v>
      </c>
      <c r="D13">
        <v>1</v>
      </c>
      <c r="E13" s="4">
        <f t="shared" si="0"/>
        <v>0.128</v>
      </c>
      <c r="F13" s="6">
        <f t="shared" si="3"/>
        <v>0.128</v>
      </c>
      <c r="G13" t="s">
        <v>103</v>
      </c>
    </row>
    <row r="14" spans="1:7">
      <c r="A14" s="1" t="s">
        <v>124</v>
      </c>
      <c r="B14" s="4">
        <v>0.02</v>
      </c>
      <c r="C14" s="3">
        <v>0</v>
      </c>
      <c r="D14">
        <v>1</v>
      </c>
      <c r="E14" s="4">
        <f t="shared" si="0"/>
        <v>0.02</v>
      </c>
      <c r="F14" s="6">
        <v>0.02</v>
      </c>
      <c r="G14" t="s">
        <v>104</v>
      </c>
    </row>
    <row r="15" spans="1:7">
      <c r="A15" s="1" t="s">
        <v>124</v>
      </c>
      <c r="B15" s="4">
        <v>5.7200000000000001E-2</v>
      </c>
      <c r="C15" s="3">
        <v>0.12</v>
      </c>
      <c r="D15">
        <v>10</v>
      </c>
      <c r="E15" s="4">
        <f t="shared" si="0"/>
        <v>0.05</v>
      </c>
      <c r="F15" s="6">
        <f t="shared" si="3"/>
        <v>0.05</v>
      </c>
      <c r="G15" t="s">
        <v>122</v>
      </c>
    </row>
    <row r="16" spans="1:7">
      <c r="A16" s="1" t="s">
        <v>124</v>
      </c>
      <c r="B16" s="4">
        <v>7.22E-2</v>
      </c>
      <c r="C16" s="3">
        <v>0.12</v>
      </c>
      <c r="D16">
        <v>20</v>
      </c>
      <c r="E16" s="4">
        <f t="shared" si="0"/>
        <v>6.5000000000000002E-2</v>
      </c>
      <c r="F16" s="6">
        <f t="shared" si="3"/>
        <v>6.5000000000000002E-2</v>
      </c>
      <c r="G16" t="s">
        <v>127</v>
      </c>
    </row>
    <row r="17" spans="1:7">
      <c r="A17" s="1" t="s">
        <v>137</v>
      </c>
      <c r="B17" s="4">
        <v>0.13</v>
      </c>
      <c r="C17" s="3">
        <v>0</v>
      </c>
      <c r="D17">
        <v>1</v>
      </c>
      <c r="E17" s="4">
        <f t="shared" si="0"/>
        <v>0.13</v>
      </c>
      <c r="F17" s="6">
        <f t="shared" si="3"/>
        <v>0.13</v>
      </c>
      <c r="G17" t="s">
        <v>102</v>
      </c>
    </row>
    <row r="18" spans="1:7">
      <c r="A18" s="1" t="s">
        <v>137</v>
      </c>
      <c r="B18" s="4">
        <v>0.128</v>
      </c>
      <c r="C18" s="3">
        <v>0</v>
      </c>
      <c r="D18">
        <v>1</v>
      </c>
      <c r="E18" s="4">
        <f t="shared" si="0"/>
        <v>0.128</v>
      </c>
      <c r="F18" s="6">
        <f t="shared" si="3"/>
        <v>0.128</v>
      </c>
      <c r="G18" t="s">
        <v>103</v>
      </c>
    </row>
    <row r="19" spans="1:7">
      <c r="A19" s="1" t="s">
        <v>137</v>
      </c>
      <c r="B19" s="4">
        <v>0.02</v>
      </c>
      <c r="C19" s="3">
        <v>0</v>
      </c>
      <c r="D19">
        <v>1</v>
      </c>
      <c r="E19" s="4">
        <f t="shared" si="0"/>
        <v>0.02</v>
      </c>
      <c r="F19" s="6">
        <v>0.02</v>
      </c>
      <c r="G19" t="s">
        <v>104</v>
      </c>
    </row>
    <row r="20" spans="1:7">
      <c r="A20" s="1" t="s">
        <v>137</v>
      </c>
      <c r="B20" s="4">
        <v>-0.24</v>
      </c>
      <c r="C20" s="3">
        <v>0</v>
      </c>
      <c r="D20">
        <v>1</v>
      </c>
      <c r="E20" s="4">
        <f t="shared" si="0"/>
        <v>-0.24</v>
      </c>
      <c r="F20" s="6">
        <f t="shared" si="3"/>
        <v>-0.24</v>
      </c>
      <c r="G20" t="s">
        <v>133</v>
      </c>
    </row>
    <row r="21" spans="1:7">
      <c r="A21" s="1" t="s">
        <v>137</v>
      </c>
      <c r="B21" s="4">
        <v>0.12</v>
      </c>
      <c r="C21" s="3">
        <v>0</v>
      </c>
      <c r="D21">
        <v>1</v>
      </c>
      <c r="E21" s="4">
        <f t="shared" si="0"/>
        <v>0.12</v>
      </c>
      <c r="F21" s="6">
        <f t="shared" ref="F21:F28" si="4">B21 - C21^2/2</f>
        <v>0.12</v>
      </c>
      <c r="G21" t="s">
        <v>134</v>
      </c>
    </row>
    <row r="22" spans="1:7">
      <c r="A22" s="1" t="s">
        <v>137</v>
      </c>
      <c r="B22" s="4">
        <v>0.13</v>
      </c>
      <c r="C22" s="3">
        <v>0</v>
      </c>
      <c r="D22">
        <v>1</v>
      </c>
      <c r="E22" s="4">
        <f t="shared" si="0"/>
        <v>0.13</v>
      </c>
      <c r="F22" s="6">
        <f t="shared" si="4"/>
        <v>0.13</v>
      </c>
      <c r="G22" t="s">
        <v>135</v>
      </c>
    </row>
    <row r="23" spans="1:7">
      <c r="A23" s="1" t="s">
        <v>137</v>
      </c>
      <c r="B23" s="4">
        <v>0.11</v>
      </c>
      <c r="C23" s="3">
        <v>0</v>
      </c>
      <c r="D23">
        <v>1</v>
      </c>
      <c r="E23" s="4">
        <f t="shared" si="0"/>
        <v>0.11</v>
      </c>
      <c r="F23" s="6">
        <f t="shared" si="4"/>
        <v>0.11</v>
      </c>
      <c r="G23" t="s">
        <v>136</v>
      </c>
    </row>
    <row r="24" spans="1:7">
      <c r="A24" s="1" t="s">
        <v>137</v>
      </c>
      <c r="B24" s="4">
        <v>0.05</v>
      </c>
      <c r="C24" s="3">
        <v>0</v>
      </c>
      <c r="D24">
        <v>26</v>
      </c>
      <c r="E24" s="4">
        <f t="shared" si="0"/>
        <v>0.05</v>
      </c>
      <c r="F24" s="6">
        <f t="shared" si="4"/>
        <v>0.05</v>
      </c>
      <c r="G24" t="s">
        <v>127</v>
      </c>
    </row>
    <row r="25" spans="1:7">
      <c r="A25" s="1" t="s">
        <v>138</v>
      </c>
      <c r="B25" s="4">
        <v>0.13</v>
      </c>
      <c r="C25" s="3">
        <v>0</v>
      </c>
      <c r="D25">
        <v>1</v>
      </c>
      <c r="E25" s="4">
        <f t="shared" si="0"/>
        <v>0.13</v>
      </c>
      <c r="F25" s="6">
        <f t="shared" si="4"/>
        <v>0.13</v>
      </c>
      <c r="G25" t="s">
        <v>102</v>
      </c>
    </row>
    <row r="26" spans="1:7">
      <c r="A26" s="1" t="s">
        <v>138</v>
      </c>
      <c r="B26" s="4">
        <v>0.128</v>
      </c>
      <c r="C26" s="3">
        <v>0</v>
      </c>
      <c r="D26">
        <v>1</v>
      </c>
      <c r="E26" s="4">
        <f t="shared" ref="E26:E32" si="5">F26</f>
        <v>0.128</v>
      </c>
      <c r="F26" s="6">
        <f t="shared" si="4"/>
        <v>0.128</v>
      </c>
      <c r="G26" t="s">
        <v>103</v>
      </c>
    </row>
    <row r="27" spans="1:7">
      <c r="A27" s="1" t="s">
        <v>138</v>
      </c>
      <c r="B27" s="4">
        <v>0.02</v>
      </c>
      <c r="C27" s="3">
        <v>0</v>
      </c>
      <c r="D27">
        <v>1</v>
      </c>
      <c r="E27" s="4">
        <f t="shared" si="5"/>
        <v>0.02</v>
      </c>
      <c r="F27" s="6">
        <v>0.02</v>
      </c>
      <c r="G27" t="s">
        <v>104</v>
      </c>
    </row>
    <row r="28" spans="1:7">
      <c r="A28" s="1" t="s">
        <v>138</v>
      </c>
      <c r="B28" s="4">
        <v>-0.24</v>
      </c>
      <c r="C28" s="3">
        <v>0</v>
      </c>
      <c r="D28">
        <v>1</v>
      </c>
      <c r="E28" s="4">
        <f t="shared" si="5"/>
        <v>-0.24</v>
      </c>
      <c r="F28" s="6">
        <f t="shared" si="4"/>
        <v>-0.24</v>
      </c>
      <c r="G28" t="s">
        <v>133</v>
      </c>
    </row>
    <row r="29" spans="1:7">
      <c r="A29" s="1" t="s">
        <v>138</v>
      </c>
      <c r="B29" s="4">
        <v>0.12</v>
      </c>
      <c r="C29" s="3">
        <v>0</v>
      </c>
      <c r="D29">
        <v>1</v>
      </c>
      <c r="E29" s="4">
        <f t="shared" si="5"/>
        <v>0.12</v>
      </c>
      <c r="F29" s="6">
        <f>B29 - C29^2/2</f>
        <v>0.12</v>
      </c>
      <c r="G29" t="s">
        <v>134</v>
      </c>
    </row>
    <row r="30" spans="1:7">
      <c r="A30" s="1" t="s">
        <v>138</v>
      </c>
      <c r="B30" s="4">
        <v>0.13</v>
      </c>
      <c r="C30" s="3">
        <v>0</v>
      </c>
      <c r="D30">
        <v>1</v>
      </c>
      <c r="E30" s="4">
        <f t="shared" si="5"/>
        <v>0.13</v>
      </c>
      <c r="F30" s="6">
        <f>B30 - C30^2/2</f>
        <v>0.13</v>
      </c>
      <c r="G30" t="s">
        <v>135</v>
      </c>
    </row>
    <row r="31" spans="1:7">
      <c r="A31" s="1" t="s">
        <v>138</v>
      </c>
      <c r="B31" s="4">
        <v>0.11</v>
      </c>
      <c r="C31" s="3">
        <v>0</v>
      </c>
      <c r="D31">
        <v>1</v>
      </c>
      <c r="E31" s="4">
        <f t="shared" si="5"/>
        <v>0.11</v>
      </c>
      <c r="F31" s="6">
        <f>B31 - C31^2/2</f>
        <v>0.11</v>
      </c>
      <c r="G31" t="s">
        <v>136</v>
      </c>
    </row>
    <row r="32" spans="1:7">
      <c r="A32" s="1" t="s">
        <v>138</v>
      </c>
      <c r="B32" s="4">
        <v>7.0000000000000007E-2</v>
      </c>
      <c r="C32" s="3">
        <v>0</v>
      </c>
      <c r="D32">
        <v>26</v>
      </c>
      <c r="E32" s="4">
        <f t="shared" si="5"/>
        <v>7.0000000000000007E-2</v>
      </c>
      <c r="F32" s="6">
        <f>B32 - C32^2/2</f>
        <v>7.0000000000000007E-2</v>
      </c>
      <c r="G32" t="s">
        <v>127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1"/>
  <sheetViews>
    <sheetView zoomScaleNormal="100" workbookViewId="0">
      <selection activeCell="C19" sqref="C19"/>
    </sheetView>
  </sheetViews>
  <sheetFormatPr defaultRowHeight="15"/>
  <cols>
    <col min="2" max="2" width="25.7109375" style="105" customWidth="1"/>
    <col min="3" max="3" width="22.5703125" style="106" customWidth="1"/>
    <col min="4" max="4" width="12.85546875" style="106" customWidth="1"/>
    <col min="5" max="5" width="6.28515625" style="106" customWidth="1"/>
    <col min="6" max="6" width="36" style="105" customWidth="1"/>
    <col min="7" max="7" width="28.85546875" customWidth="1"/>
    <col min="12" max="12" width="12" bestFit="1" customWidth="1"/>
  </cols>
  <sheetData>
    <row r="2" spans="2:7" ht="20.25" customHeight="1">
      <c r="F2" s="105" t="s">
        <v>155</v>
      </c>
    </row>
    <row r="3" spans="2:7" ht="20.25" customHeight="1">
      <c r="B3" s="105" t="s">
        <v>232</v>
      </c>
      <c r="C3" s="107">
        <v>37667162029</v>
      </c>
      <c r="D3" s="114">
        <f>C3/1000000000</f>
        <v>37.667162029000004</v>
      </c>
      <c r="E3" s="114"/>
    </row>
    <row r="4" spans="2:7" ht="20.25" customHeight="1">
      <c r="B4" s="105" t="s">
        <v>233</v>
      </c>
      <c r="C4" s="108">
        <v>1062059552</v>
      </c>
      <c r="D4" s="114">
        <f t="shared" ref="D4:D27" si="0">C4/1000000000</f>
        <v>1.062059552</v>
      </c>
      <c r="E4" s="114"/>
      <c r="F4" s="105" t="s">
        <v>159</v>
      </c>
    </row>
    <row r="5" spans="2:7" ht="20.25" customHeight="1">
      <c r="B5" s="105" t="s">
        <v>234</v>
      </c>
      <c r="C5" s="109">
        <v>405896494</v>
      </c>
      <c r="D5" s="114">
        <f t="shared" si="0"/>
        <v>0.405896494</v>
      </c>
      <c r="E5" s="114"/>
    </row>
    <row r="6" spans="2:7" ht="20.25" customHeight="1">
      <c r="B6" s="105" t="s">
        <v>235</v>
      </c>
      <c r="C6" s="109">
        <v>2190015114</v>
      </c>
      <c r="D6" s="114">
        <f t="shared" si="0"/>
        <v>2.1900151139999999</v>
      </c>
      <c r="E6" s="114"/>
      <c r="G6" s="28">
        <f>C6+C7-C11-C12</f>
        <v>808097004</v>
      </c>
    </row>
    <row r="7" spans="2:7" ht="20.25" customHeight="1">
      <c r="B7" s="105" t="s">
        <v>236</v>
      </c>
      <c r="C7" s="109">
        <v>125975786</v>
      </c>
      <c r="D7" s="114">
        <f t="shared" si="0"/>
        <v>0.12597578600000001</v>
      </c>
      <c r="E7" s="114"/>
    </row>
    <row r="8" spans="2:7" ht="20.25" customHeight="1">
      <c r="B8" s="105" t="s">
        <v>237</v>
      </c>
      <c r="C8" s="109">
        <v>2659607405</v>
      </c>
      <c r="D8" s="114">
        <f t="shared" si="0"/>
        <v>2.659607405</v>
      </c>
      <c r="E8" s="114"/>
    </row>
    <row r="9" spans="2:7" ht="20.25" customHeight="1">
      <c r="D9" s="114"/>
      <c r="E9" s="114"/>
    </row>
    <row r="10" spans="2:7" ht="20.25" customHeight="1">
      <c r="B10" s="105" t="s">
        <v>239</v>
      </c>
      <c r="C10" s="106">
        <v>39535995292</v>
      </c>
      <c r="D10" s="114">
        <f t="shared" si="0"/>
        <v>39.535995292000003</v>
      </c>
      <c r="E10" s="114"/>
    </row>
    <row r="11" spans="2:7" ht="20.25" customHeight="1">
      <c r="B11" s="105" t="s">
        <v>240</v>
      </c>
      <c r="C11" s="111">
        <v>535870232</v>
      </c>
      <c r="D11" s="114">
        <f t="shared" si="0"/>
        <v>0.53587023199999995</v>
      </c>
      <c r="E11" s="114"/>
      <c r="G11" s="28">
        <f>C11+C12</f>
        <v>1507893896</v>
      </c>
    </row>
    <row r="12" spans="2:7" ht="20.25" customHeight="1">
      <c r="B12" s="105" t="s">
        <v>241</v>
      </c>
      <c r="C12" s="110">
        <v>972023664</v>
      </c>
      <c r="D12" s="114">
        <f t="shared" si="0"/>
        <v>0.97202366399999995</v>
      </c>
      <c r="E12" s="114"/>
    </row>
    <row r="13" spans="2:7" ht="20.25" customHeight="1">
      <c r="B13" s="105" t="s">
        <v>242</v>
      </c>
      <c r="C13" s="110">
        <v>3066827192</v>
      </c>
      <c r="D13" s="114">
        <f t="shared" si="0"/>
        <v>3.0668271919999999</v>
      </c>
      <c r="E13" s="114"/>
    </row>
    <row r="14" spans="2:7" ht="20.25" customHeight="1">
      <c r="D14" s="114"/>
      <c r="E14" s="114"/>
    </row>
    <row r="15" spans="2:7" ht="20.25" customHeight="1">
      <c r="B15" s="105" t="s">
        <v>156</v>
      </c>
      <c r="C15" s="106">
        <v>37988259515</v>
      </c>
      <c r="D15" s="114">
        <f t="shared" si="0"/>
        <v>37.988259515000003</v>
      </c>
      <c r="E15" s="114"/>
      <c r="F15" s="105" t="s">
        <v>157</v>
      </c>
    </row>
    <row r="16" spans="2:7" ht="20.25" customHeight="1">
      <c r="B16" s="105" t="s">
        <v>151</v>
      </c>
      <c r="C16" s="106">
        <v>849689324</v>
      </c>
      <c r="D16" s="114">
        <f t="shared" si="0"/>
        <v>0.84968932399999997</v>
      </c>
      <c r="E16" s="114"/>
      <c r="F16" s="105" t="s">
        <v>159</v>
      </c>
    </row>
    <row r="17" spans="2:7" ht="20.25" customHeight="1">
      <c r="B17" s="105" t="s">
        <v>154</v>
      </c>
      <c r="C17" s="106">
        <v>2813575411</v>
      </c>
      <c r="D17" s="114">
        <f t="shared" si="0"/>
        <v>2.813575411</v>
      </c>
      <c r="E17" s="114"/>
      <c r="F17" s="105" t="s">
        <v>158</v>
      </c>
    </row>
    <row r="18" spans="2:7" ht="20.25" customHeight="1">
      <c r="D18" s="114"/>
      <c r="E18" s="114"/>
    </row>
    <row r="19" spans="2:7" ht="20.25" customHeight="1">
      <c r="B19" s="105" t="s">
        <v>238</v>
      </c>
      <c r="C19" s="106">
        <f>SUM(C10:C13)</f>
        <v>44110716380</v>
      </c>
      <c r="D19" s="114">
        <f t="shared" si="0"/>
        <v>44.11071638</v>
      </c>
      <c r="E19" s="114"/>
    </row>
    <row r="20" spans="2:7" ht="20.25" customHeight="1">
      <c r="B20" s="105" t="s">
        <v>160</v>
      </c>
      <c r="C20" s="112">
        <f>SUM(C15:C17)</f>
        <v>41651524250</v>
      </c>
      <c r="D20" s="114">
        <f t="shared" si="0"/>
        <v>41.651524250000001</v>
      </c>
      <c r="E20" s="114"/>
    </row>
    <row r="21" spans="2:7" ht="20.25" customHeight="1">
      <c r="D21" s="114"/>
      <c r="E21" s="114"/>
    </row>
    <row r="22" spans="2:7" ht="20.25" customHeight="1">
      <c r="B22" s="105" t="s">
        <v>152</v>
      </c>
      <c r="C22" s="106">
        <f>SUM(C19:C20)</f>
        <v>85762240630</v>
      </c>
      <c r="D22" s="114">
        <f t="shared" si="0"/>
        <v>85.762240629999994</v>
      </c>
      <c r="E22" s="114"/>
    </row>
    <row r="23" spans="2:7" ht="20.25" customHeight="1">
      <c r="D23" s="114"/>
      <c r="E23" s="114"/>
    </row>
    <row r="24" spans="2:7" ht="20.25" customHeight="1">
      <c r="B24" s="105" t="s">
        <v>153</v>
      </c>
      <c r="C24" s="110">
        <v>23738166660</v>
      </c>
      <c r="D24" s="114">
        <f t="shared" si="0"/>
        <v>23.738166660000001</v>
      </c>
      <c r="E24" s="114"/>
    </row>
    <row r="25" spans="2:7" ht="20.25" customHeight="1">
      <c r="B25" s="105" t="s">
        <v>243</v>
      </c>
      <c r="C25" s="113">
        <f>SUM(C24,C11,C12,C13,C20)</f>
        <v>69964411998</v>
      </c>
      <c r="D25" s="114">
        <f t="shared" si="0"/>
        <v>69.964411998000003</v>
      </c>
      <c r="E25" s="114"/>
      <c r="F25" s="105" t="s">
        <v>244</v>
      </c>
    </row>
    <row r="26" spans="2:7" ht="20.25" customHeight="1">
      <c r="D26" s="114"/>
      <c r="E26" s="114"/>
    </row>
    <row r="27" spans="2:7" ht="20.25" customHeight="1">
      <c r="B27" s="105" t="s">
        <v>248</v>
      </c>
      <c r="C27" s="106">
        <v>3954653723</v>
      </c>
      <c r="D27" s="114">
        <f t="shared" si="0"/>
        <v>3.9546537229999998</v>
      </c>
      <c r="E27" s="114"/>
      <c r="G27" t="s">
        <v>252</v>
      </c>
    </row>
    <row r="28" spans="2:7" ht="20.25" customHeight="1"/>
    <row r="29" spans="2:7" ht="20.25" customHeight="1">
      <c r="B29" s="105" t="s">
        <v>245</v>
      </c>
      <c r="C29" s="106">
        <v>173696000</v>
      </c>
      <c r="F29" s="105" t="s">
        <v>256</v>
      </c>
      <c r="G29" t="s">
        <v>255</v>
      </c>
    </row>
    <row r="30" spans="2:7" ht="20.25" customHeight="1">
      <c r="B30" s="105" t="s">
        <v>246</v>
      </c>
      <c r="C30" s="106">
        <v>1172161054</v>
      </c>
      <c r="G30" t="s">
        <v>252</v>
      </c>
    </row>
    <row r="31" spans="2:7" ht="20.25" customHeight="1">
      <c r="B31" s="105" t="s">
        <v>247</v>
      </c>
      <c r="C31" s="106">
        <v>2663071096</v>
      </c>
      <c r="G31" t="s">
        <v>252</v>
      </c>
    </row>
    <row r="32" spans="2:7" ht="20.25" customHeight="1">
      <c r="B32" s="105" t="s">
        <v>275</v>
      </c>
      <c r="C32" s="106">
        <v>3889709927</v>
      </c>
      <c r="F32" s="105" t="s">
        <v>251</v>
      </c>
      <c r="G32" t="s">
        <v>252</v>
      </c>
    </row>
    <row r="33" spans="2:7" ht="20.25" customHeight="1"/>
    <row r="34" spans="2:7" ht="20.25" customHeight="1">
      <c r="B34" s="105" t="s">
        <v>250</v>
      </c>
      <c r="C34" s="106">
        <v>9224267647</v>
      </c>
      <c r="G34" t="s">
        <v>252</v>
      </c>
    </row>
    <row r="35" spans="2:7" ht="20.25" customHeight="1"/>
    <row r="36" spans="2:7" ht="20.25" customHeight="1">
      <c r="B36" s="105" t="s">
        <v>33</v>
      </c>
      <c r="C36" s="106">
        <v>43629545000</v>
      </c>
    </row>
    <row r="37" spans="2:7" ht="20.25" customHeight="1">
      <c r="B37" s="105" t="s">
        <v>249</v>
      </c>
      <c r="C37" s="106">
        <v>41015087000</v>
      </c>
    </row>
    <row r="38" spans="2:7" ht="20.25" customHeight="1">
      <c r="B38" s="105" t="s">
        <v>254</v>
      </c>
      <c r="C38" s="115">
        <f>C36/C25</f>
        <v>0.62359625063735535</v>
      </c>
    </row>
    <row r="39" spans="2:7" ht="20.25" customHeight="1">
      <c r="B39" s="105" t="s">
        <v>253</v>
      </c>
      <c r="C39" s="115">
        <f>C37/C25</f>
        <v>0.58622785254269638</v>
      </c>
    </row>
    <row r="40" spans="2:7" ht="20.25" customHeight="1"/>
    <row r="41" spans="2:7">
      <c r="B41" s="105" t="s">
        <v>276</v>
      </c>
      <c r="C41" s="115">
        <f>C32/C34</f>
        <v>0.42168224902548734</v>
      </c>
    </row>
  </sheetData>
  <dataValidations disablePrompts="1" count="1">
    <dataValidation type="whole" operator="greaterThan" allowBlank="1" showInputMessage="1" showErrorMessage="1" prompt="Present Value of Benefits for prior fiscal year to nearest dollar" sqref="C3" xr:uid="{0C484914-9289-4819-B8E7-1810480011A8}">
      <formula1>-1000000000000</formula1>
    </dataValidation>
  </dataValidations>
  <pageMargins left="0.7" right="0.7" top="0.75" bottom="0.75" header="0.3" footer="0.3"/>
  <ignoredErrors>
    <ignoredError sqref="D3 D4:D27" unlocked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BF394-4CD7-4BCB-B328-ED95773294C9}">
  <dimension ref="B2:M44"/>
  <sheetViews>
    <sheetView zoomScaleNormal="100" workbookViewId="0">
      <selection activeCell="C22" sqref="C22"/>
    </sheetView>
  </sheetViews>
  <sheetFormatPr defaultRowHeight="15"/>
  <cols>
    <col min="2" max="2" width="31.7109375" style="105" customWidth="1"/>
    <col min="3" max="3" width="22.5703125" style="106" customWidth="1"/>
    <col min="4" max="4" width="16.85546875" style="106" customWidth="1"/>
    <col min="5" max="5" width="17.7109375" style="106" customWidth="1"/>
    <col min="6" max="6" width="26.5703125" style="106" customWidth="1"/>
    <col min="7" max="7" width="45.140625" style="105" customWidth="1"/>
    <col min="8" max="8" width="28.85546875" customWidth="1"/>
    <col min="13" max="13" width="12" bestFit="1" customWidth="1"/>
  </cols>
  <sheetData>
    <row r="2" spans="2:8" ht="20.25" customHeight="1">
      <c r="D2" s="106" t="s">
        <v>279</v>
      </c>
      <c r="E2" s="106" t="s">
        <v>280</v>
      </c>
      <c r="F2" s="106" t="s">
        <v>277</v>
      </c>
      <c r="G2" s="105" t="s">
        <v>155</v>
      </c>
    </row>
    <row r="3" spans="2:8" ht="20.25" customHeight="1">
      <c r="B3" s="116" t="s">
        <v>232</v>
      </c>
      <c r="C3" s="107">
        <v>37667162029</v>
      </c>
      <c r="D3" s="114">
        <f>C3/1000000000</f>
        <v>37.667162029000004</v>
      </c>
      <c r="E3" s="114">
        <v>37.090000000000003</v>
      </c>
      <c r="F3" s="117">
        <f>E3/D3 -1</f>
        <v>-1.5322684213789239E-2</v>
      </c>
    </row>
    <row r="4" spans="2:8" ht="20.25" customHeight="1">
      <c r="B4" s="116" t="s">
        <v>233</v>
      </c>
      <c r="C4" s="108">
        <v>1062059552</v>
      </c>
      <c r="D4" s="114">
        <f t="shared" ref="D4:D40" si="0">C4/1000000000</f>
        <v>1.062059552</v>
      </c>
      <c r="E4" s="121">
        <v>0.98</v>
      </c>
      <c r="F4" s="122">
        <f t="shared" ref="F4:F40" si="1">E4/D4 -1</f>
        <v>-7.7264548720898829E-2</v>
      </c>
      <c r="G4" s="105" t="s">
        <v>159</v>
      </c>
    </row>
    <row r="5" spans="2:8" ht="20.25" customHeight="1">
      <c r="B5" s="116" t="s">
        <v>234</v>
      </c>
      <c r="C5" s="109">
        <v>405896494</v>
      </c>
      <c r="D5" s="114">
        <f t="shared" si="0"/>
        <v>0.405896494</v>
      </c>
      <c r="E5" s="114">
        <v>0.41</v>
      </c>
      <c r="F5" s="117">
        <f t="shared" si="1"/>
        <v>1.0109735020278343E-2</v>
      </c>
    </row>
    <row r="6" spans="2:8" ht="20.25" customHeight="1">
      <c r="B6" s="116" t="s">
        <v>292</v>
      </c>
      <c r="C6" s="109">
        <f>C7+C8-C14</f>
        <v>1343967236</v>
      </c>
      <c r="D6" s="114">
        <f t="shared" si="0"/>
        <v>1.3439672359999999</v>
      </c>
      <c r="E6" s="114"/>
      <c r="F6" s="117"/>
      <c r="G6" s="105" t="s">
        <v>293</v>
      </c>
    </row>
    <row r="7" spans="2:8" ht="20.25" customHeight="1">
      <c r="B7" s="105" t="s">
        <v>235</v>
      </c>
      <c r="C7" s="109">
        <v>2190015114</v>
      </c>
      <c r="D7" s="114">
        <f t="shared" si="0"/>
        <v>2.1900151139999999</v>
      </c>
      <c r="E7" s="114"/>
      <c r="F7" s="117"/>
      <c r="H7" s="28">
        <f>C7+C8-C13-C14</f>
        <v>808097004</v>
      </c>
    </row>
    <row r="8" spans="2:8" ht="20.25" customHeight="1">
      <c r="B8" s="105" t="s">
        <v>236</v>
      </c>
      <c r="C8" s="109">
        <v>125975786</v>
      </c>
      <c r="D8" s="114">
        <f t="shared" si="0"/>
        <v>0.12597578600000001</v>
      </c>
      <c r="E8" s="114"/>
      <c r="F8" s="117"/>
    </row>
    <row r="9" spans="2:8" ht="20.25" customHeight="1">
      <c r="B9" s="105" t="s">
        <v>237</v>
      </c>
      <c r="C9" s="109">
        <v>2659607405</v>
      </c>
      <c r="D9" s="114">
        <f t="shared" si="0"/>
        <v>2.659607405</v>
      </c>
      <c r="E9" s="114"/>
      <c r="F9" s="117"/>
    </row>
    <row r="10" spans="2:8" ht="20.25" customHeight="1">
      <c r="C10" s="162"/>
      <c r="D10" s="114"/>
      <c r="E10" s="114"/>
      <c r="F10" s="117"/>
    </row>
    <row r="11" spans="2:8" ht="20.25" customHeight="1">
      <c r="D11" s="114"/>
      <c r="E11" s="114"/>
      <c r="F11" s="117"/>
    </row>
    <row r="12" spans="2:8" ht="20.25" customHeight="1">
      <c r="B12" s="116" t="s">
        <v>239</v>
      </c>
      <c r="C12" s="106">
        <v>39535995292</v>
      </c>
      <c r="D12" s="114">
        <f t="shared" si="0"/>
        <v>39.535995292000003</v>
      </c>
      <c r="E12" s="114">
        <v>39.200000000000003</v>
      </c>
      <c r="F12" s="117">
        <f t="shared" si="1"/>
        <v>-8.4984655000701625E-3</v>
      </c>
    </row>
    <row r="13" spans="2:8" ht="20.25" customHeight="1">
      <c r="B13" s="105" t="s">
        <v>240</v>
      </c>
      <c r="C13" s="111">
        <v>535870232</v>
      </c>
      <c r="D13" s="114">
        <f t="shared" si="0"/>
        <v>0.53587023199999995</v>
      </c>
      <c r="E13" s="114"/>
      <c r="F13" s="117"/>
      <c r="H13" s="28"/>
    </row>
    <row r="14" spans="2:8" ht="20.25" customHeight="1">
      <c r="B14" s="105" t="s">
        <v>241</v>
      </c>
      <c r="C14" s="110">
        <v>972023664</v>
      </c>
      <c r="D14" s="114">
        <f t="shared" si="0"/>
        <v>0.97202366399999995</v>
      </c>
      <c r="E14" s="114"/>
      <c r="F14" s="117"/>
    </row>
    <row r="15" spans="2:8" ht="20.25" customHeight="1">
      <c r="B15" s="120" t="s">
        <v>242</v>
      </c>
      <c r="C15" s="110">
        <v>3066827192</v>
      </c>
      <c r="D15" s="114">
        <f t="shared" si="0"/>
        <v>3.0668271919999999</v>
      </c>
      <c r="E15" s="114"/>
      <c r="F15" s="117"/>
    </row>
    <row r="16" spans="2:8" ht="20.25" customHeight="1">
      <c r="D16" s="114"/>
      <c r="E16" s="114"/>
      <c r="F16" s="117"/>
    </row>
    <row r="17" spans="2:8" ht="20.25" customHeight="1">
      <c r="B17" s="105" t="s">
        <v>156</v>
      </c>
      <c r="C17" s="106">
        <v>37988259515</v>
      </c>
      <c r="D17" s="114">
        <f t="shared" si="0"/>
        <v>37.988259515000003</v>
      </c>
      <c r="E17" s="114"/>
      <c r="F17" s="117"/>
      <c r="G17" s="105" t="s">
        <v>157</v>
      </c>
    </row>
    <row r="18" spans="2:8" ht="20.25" customHeight="1">
      <c r="B18" s="105" t="s">
        <v>154</v>
      </c>
      <c r="C18" s="106">
        <v>2813575411</v>
      </c>
      <c r="D18" s="114">
        <f t="shared" si="0"/>
        <v>2.813575411</v>
      </c>
      <c r="E18" s="114"/>
      <c r="F18" s="117"/>
      <c r="G18" s="105" t="s">
        <v>158</v>
      </c>
    </row>
    <row r="19" spans="2:8" ht="20.25" customHeight="1">
      <c r="B19" s="116" t="s">
        <v>151</v>
      </c>
      <c r="C19" s="106">
        <v>849689324</v>
      </c>
      <c r="D19" s="114">
        <f>C19/1000000000</f>
        <v>0.84968932399999997</v>
      </c>
      <c r="E19" s="114">
        <v>1.03</v>
      </c>
      <c r="F19" s="122">
        <f t="shared" si="1"/>
        <v>0.21220776924814011</v>
      </c>
      <c r="G19" s="105" t="s">
        <v>159</v>
      </c>
    </row>
    <row r="20" spans="2:8" ht="20.25" customHeight="1">
      <c r="B20" s="116" t="s">
        <v>278</v>
      </c>
      <c r="C20" s="106">
        <f>C18+C17</f>
        <v>40801834926</v>
      </c>
      <c r="D20" s="114">
        <f>C20/1000000000</f>
        <v>40.801834925999998</v>
      </c>
      <c r="E20" s="114">
        <v>41.6</v>
      </c>
      <c r="F20" s="117">
        <f t="shared" si="1"/>
        <v>1.9561989686189163E-2</v>
      </c>
    </row>
    <row r="21" spans="2:8" ht="20.25" customHeight="1">
      <c r="D21" s="114"/>
      <c r="E21" s="114"/>
      <c r="F21" s="117"/>
    </row>
    <row r="22" spans="2:8" ht="20.25" customHeight="1">
      <c r="B22" s="116" t="s">
        <v>238</v>
      </c>
      <c r="C22" s="106">
        <f>SUM(C12,C13,C14,C15)</f>
        <v>44110716380</v>
      </c>
      <c r="D22" s="114">
        <f t="shared" si="0"/>
        <v>44.11071638</v>
      </c>
      <c r="E22" s="114">
        <v>43.86</v>
      </c>
      <c r="F22" s="117">
        <f t="shared" si="1"/>
        <v>-5.6837975117011164E-3</v>
      </c>
    </row>
    <row r="23" spans="2:8" ht="20.25" customHeight="1">
      <c r="B23" s="116" t="s">
        <v>160</v>
      </c>
      <c r="C23" s="112">
        <f>SUM(C17,C18,C19)</f>
        <v>41651524250</v>
      </c>
      <c r="D23" s="114">
        <f t="shared" si="0"/>
        <v>41.651524250000001</v>
      </c>
      <c r="E23" s="114">
        <v>42.6</v>
      </c>
      <c r="F23" s="117">
        <f t="shared" si="1"/>
        <v>2.2771693643360402E-2</v>
      </c>
    </row>
    <row r="24" spans="2:8" ht="20.25" customHeight="1">
      <c r="D24" s="114"/>
      <c r="E24" s="114"/>
      <c r="F24" s="117"/>
    </row>
    <row r="25" spans="2:8" ht="20.25" customHeight="1">
      <c r="B25" s="116" t="s">
        <v>152</v>
      </c>
      <c r="C25" s="106">
        <f>SUM(C22:C23)</f>
        <v>85762240630</v>
      </c>
      <c r="D25" s="114">
        <f t="shared" si="0"/>
        <v>85.762240629999994</v>
      </c>
      <c r="E25" s="114">
        <v>86.5</v>
      </c>
      <c r="F25" s="117">
        <f t="shared" si="1"/>
        <v>8.6023798419969655E-3</v>
      </c>
    </row>
    <row r="26" spans="2:8" ht="20.25" customHeight="1">
      <c r="D26" s="114"/>
      <c r="E26" s="114"/>
      <c r="F26" s="117"/>
    </row>
    <row r="27" spans="2:8" ht="20.25" customHeight="1">
      <c r="B27" s="120" t="s">
        <v>153</v>
      </c>
      <c r="C27" s="110">
        <v>23738166660</v>
      </c>
      <c r="D27" s="114">
        <f t="shared" si="0"/>
        <v>23.738166660000001</v>
      </c>
      <c r="E27" s="114">
        <v>21.5</v>
      </c>
      <c r="F27" s="122">
        <f t="shared" si="1"/>
        <v>-9.4285573610510709E-2</v>
      </c>
    </row>
    <row r="28" spans="2:8" ht="20.25" customHeight="1">
      <c r="B28" s="116" t="s">
        <v>243</v>
      </c>
      <c r="C28" s="113">
        <f>SUM(C27,C13,C14,C15,C23)</f>
        <v>69964411998</v>
      </c>
      <c r="D28" s="114">
        <f t="shared" si="0"/>
        <v>69.964411998000003</v>
      </c>
      <c r="E28" s="114">
        <v>68.7</v>
      </c>
      <c r="F28" s="117">
        <f t="shared" si="1"/>
        <v>-1.807221645822088E-2</v>
      </c>
      <c r="G28" s="105" t="s">
        <v>244</v>
      </c>
    </row>
    <row r="29" spans="2:8" ht="20.25" customHeight="1">
      <c r="D29" s="114"/>
      <c r="E29" s="114"/>
      <c r="F29" s="117"/>
    </row>
    <row r="30" spans="2:8" ht="20.25" customHeight="1">
      <c r="B30" s="116" t="s">
        <v>248</v>
      </c>
      <c r="C30" s="106">
        <v>3954653723</v>
      </c>
      <c r="D30" s="114">
        <f t="shared" si="0"/>
        <v>3.9546537229999998</v>
      </c>
      <c r="E30" s="114">
        <v>3.95</v>
      </c>
      <c r="F30" s="117">
        <f t="shared" si="1"/>
        <v>-1.1767712993261403E-3</v>
      </c>
      <c r="H30" t="s">
        <v>252</v>
      </c>
    </row>
    <row r="31" spans="2:8" ht="20.25" customHeight="1">
      <c r="D31" s="114"/>
      <c r="F31" s="117"/>
    </row>
    <row r="32" spans="2:8" ht="20.25" customHeight="1">
      <c r="B32" s="116" t="s">
        <v>281</v>
      </c>
      <c r="C32" s="106">
        <v>173696000</v>
      </c>
      <c r="D32" s="123">
        <f>C32/1000000000</f>
        <v>0.17369599999999999</v>
      </c>
      <c r="E32" s="119">
        <v>0.19</v>
      </c>
      <c r="F32" s="117">
        <f t="shared" si="1"/>
        <v>9.3865143699336961E-2</v>
      </c>
      <c r="G32" s="105" t="s">
        <v>256</v>
      </c>
      <c r="H32" t="s">
        <v>255</v>
      </c>
    </row>
    <row r="33" spans="2:13" ht="20.25" customHeight="1">
      <c r="B33" s="116" t="s">
        <v>246</v>
      </c>
      <c r="C33" s="106">
        <v>1172161054</v>
      </c>
      <c r="D33" s="114">
        <f t="shared" si="0"/>
        <v>1.172161054</v>
      </c>
      <c r="E33" s="119">
        <v>1.1499999999999999</v>
      </c>
      <c r="F33" s="117">
        <f t="shared" si="1"/>
        <v>-1.8906151099608248E-2</v>
      </c>
      <c r="H33" t="s">
        <v>252</v>
      </c>
      <c r="K33">
        <v>13.5</v>
      </c>
      <c r="L33">
        <v>12.8</v>
      </c>
      <c r="M33">
        <f>L33/K33</f>
        <v>0.94814814814814818</v>
      </c>
    </row>
    <row r="34" spans="2:13" ht="20.25" customHeight="1">
      <c r="B34" s="116" t="s">
        <v>247</v>
      </c>
      <c r="C34" s="106">
        <v>2663071096</v>
      </c>
      <c r="D34" s="114">
        <f t="shared" si="0"/>
        <v>2.6630710959999999</v>
      </c>
      <c r="E34" s="106">
        <v>2.67</v>
      </c>
      <c r="F34" s="117">
        <f t="shared" si="1"/>
        <v>2.6018471720141712E-3</v>
      </c>
      <c r="H34" t="s">
        <v>252</v>
      </c>
    </row>
    <row r="35" spans="2:13" ht="20.25" customHeight="1">
      <c r="B35" s="116" t="s">
        <v>275</v>
      </c>
      <c r="C35" s="106">
        <v>3889709927</v>
      </c>
      <c r="D35" s="114">
        <f t="shared" si="0"/>
        <v>3.8897099270000002</v>
      </c>
      <c r="E35" s="118">
        <v>3.82</v>
      </c>
      <c r="F35" s="117">
        <f t="shared" si="1"/>
        <v>-1.7921626113072464E-2</v>
      </c>
      <c r="G35" s="105" t="s">
        <v>251</v>
      </c>
      <c r="H35" t="s">
        <v>252</v>
      </c>
    </row>
    <row r="36" spans="2:13" ht="20.25" customHeight="1">
      <c r="D36" s="114"/>
      <c r="F36" s="117"/>
    </row>
    <row r="37" spans="2:13" ht="20.25" customHeight="1">
      <c r="B37" s="116" t="s">
        <v>250</v>
      </c>
      <c r="C37" s="106">
        <v>9224267647</v>
      </c>
      <c r="D37" s="114">
        <f t="shared" si="0"/>
        <v>9.2242676469999996</v>
      </c>
      <c r="E37" s="118">
        <v>9.14</v>
      </c>
      <c r="F37" s="117">
        <f t="shared" si="1"/>
        <v>-9.1354295240343442E-3</v>
      </c>
      <c r="H37" t="s">
        <v>252</v>
      </c>
    </row>
    <row r="38" spans="2:13" ht="20.25" customHeight="1">
      <c r="D38" s="114"/>
      <c r="F38" s="117"/>
    </row>
    <row r="39" spans="2:13" ht="20.25" customHeight="1">
      <c r="B39" s="116" t="s">
        <v>33</v>
      </c>
      <c r="C39" s="106">
        <v>43629545000</v>
      </c>
      <c r="D39" s="114">
        <f t="shared" si="0"/>
        <v>43.629545</v>
      </c>
      <c r="E39" s="106">
        <v>42.8</v>
      </c>
      <c r="F39" s="117">
        <f t="shared" si="1"/>
        <v>-1.901337728825736E-2</v>
      </c>
    </row>
    <row r="40" spans="2:13" ht="20.25" customHeight="1">
      <c r="B40" s="116" t="s">
        <v>249</v>
      </c>
      <c r="C40" s="106">
        <v>41015087000</v>
      </c>
      <c r="D40" s="114">
        <f t="shared" si="0"/>
        <v>41.015087000000001</v>
      </c>
      <c r="E40" s="106">
        <v>39.799999999999997</v>
      </c>
      <c r="F40" s="117">
        <f t="shared" si="1"/>
        <v>-2.9625366880240978E-2</v>
      </c>
    </row>
    <row r="41" spans="2:13" ht="20.25" customHeight="1">
      <c r="B41" s="105" t="s">
        <v>254</v>
      </c>
      <c r="C41" s="115">
        <f>C39/C28</f>
        <v>0.62359625063735535</v>
      </c>
      <c r="F41" s="117"/>
    </row>
    <row r="42" spans="2:13" ht="20.25" customHeight="1">
      <c r="B42" s="105" t="s">
        <v>253</v>
      </c>
      <c r="C42" s="115">
        <f>C40/C28</f>
        <v>0.58622785254269638</v>
      </c>
      <c r="F42" s="117"/>
    </row>
    <row r="43" spans="2:13" ht="20.25" customHeight="1">
      <c r="F43" s="117"/>
    </row>
    <row r="44" spans="2:13">
      <c r="B44" s="116" t="s">
        <v>276</v>
      </c>
      <c r="C44" s="115">
        <f>C35/C37</f>
        <v>0.42168224902548734</v>
      </c>
      <c r="F44" s="117"/>
    </row>
  </sheetData>
  <dataValidations count="1">
    <dataValidation type="whole" operator="greaterThan" allowBlank="1" showInputMessage="1" showErrorMessage="1" prompt="Present Value of Benefits for prior fiscal year to nearest dollar" sqref="C3" xr:uid="{F752BF23-4F7C-4806-883E-41E73DE81EE7}">
      <formula1>-1000000000000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8DC0-69AE-4068-9149-A87C403CFFD6}">
  <dimension ref="A1:K41"/>
  <sheetViews>
    <sheetView workbookViewId="0">
      <selection activeCell="D12" sqref="D12"/>
    </sheetView>
  </sheetViews>
  <sheetFormatPr defaultRowHeight="12.75"/>
  <cols>
    <col min="1" max="1" width="1.85546875" style="35" customWidth="1"/>
    <col min="2" max="2" width="33.28515625" style="35" customWidth="1"/>
    <col min="3" max="4" width="20.7109375" style="35" customWidth="1"/>
    <col min="5" max="5" width="9" style="35" customWidth="1"/>
    <col min="6" max="6" width="22" style="35" customWidth="1"/>
    <col min="7" max="7" width="16" style="35" bestFit="1" customWidth="1"/>
    <col min="8" max="8" width="16.7109375" style="35" bestFit="1" customWidth="1"/>
    <col min="9" max="256" width="9.140625" style="35"/>
    <col min="257" max="257" width="1.85546875" style="35" customWidth="1"/>
    <col min="258" max="258" width="33.28515625" style="35" customWidth="1"/>
    <col min="259" max="260" width="20.7109375" style="35" customWidth="1"/>
    <col min="261" max="261" width="9" style="35" customWidth="1"/>
    <col min="262" max="262" width="16" style="35" bestFit="1" customWidth="1"/>
    <col min="263" max="263" width="15.5703125" style="35" bestFit="1" customWidth="1"/>
    <col min="264" max="264" width="16.7109375" style="35" bestFit="1" customWidth="1"/>
    <col min="265" max="512" width="9.140625" style="35"/>
    <col min="513" max="513" width="1.85546875" style="35" customWidth="1"/>
    <col min="514" max="514" width="33.28515625" style="35" customWidth="1"/>
    <col min="515" max="516" width="20.7109375" style="35" customWidth="1"/>
    <col min="517" max="517" width="9" style="35" customWidth="1"/>
    <col min="518" max="518" width="16" style="35" bestFit="1" customWidth="1"/>
    <col min="519" max="519" width="15.5703125" style="35" bestFit="1" customWidth="1"/>
    <col min="520" max="520" width="16.7109375" style="35" bestFit="1" customWidth="1"/>
    <col min="521" max="768" width="9.140625" style="35"/>
    <col min="769" max="769" width="1.85546875" style="35" customWidth="1"/>
    <col min="770" max="770" width="33.28515625" style="35" customWidth="1"/>
    <col min="771" max="772" width="20.7109375" style="35" customWidth="1"/>
    <col min="773" max="773" width="9" style="35" customWidth="1"/>
    <col min="774" max="774" width="16" style="35" bestFit="1" customWidth="1"/>
    <col min="775" max="775" width="15.5703125" style="35" bestFit="1" customWidth="1"/>
    <col min="776" max="776" width="16.7109375" style="35" bestFit="1" customWidth="1"/>
    <col min="777" max="1024" width="9.140625" style="35"/>
    <col min="1025" max="1025" width="1.85546875" style="35" customWidth="1"/>
    <col min="1026" max="1026" width="33.28515625" style="35" customWidth="1"/>
    <col min="1027" max="1028" width="20.7109375" style="35" customWidth="1"/>
    <col min="1029" max="1029" width="9" style="35" customWidth="1"/>
    <col min="1030" max="1030" width="16" style="35" bestFit="1" customWidth="1"/>
    <col min="1031" max="1031" width="15.5703125" style="35" bestFit="1" customWidth="1"/>
    <col min="1032" max="1032" width="16.7109375" style="35" bestFit="1" customWidth="1"/>
    <col min="1033" max="1280" width="9.140625" style="35"/>
    <col min="1281" max="1281" width="1.85546875" style="35" customWidth="1"/>
    <col min="1282" max="1282" width="33.28515625" style="35" customWidth="1"/>
    <col min="1283" max="1284" width="20.7109375" style="35" customWidth="1"/>
    <col min="1285" max="1285" width="9" style="35" customWidth="1"/>
    <col min="1286" max="1286" width="16" style="35" bestFit="1" customWidth="1"/>
    <col min="1287" max="1287" width="15.5703125" style="35" bestFit="1" customWidth="1"/>
    <col min="1288" max="1288" width="16.7109375" style="35" bestFit="1" customWidth="1"/>
    <col min="1289" max="1536" width="9.140625" style="35"/>
    <col min="1537" max="1537" width="1.85546875" style="35" customWidth="1"/>
    <col min="1538" max="1538" width="33.28515625" style="35" customWidth="1"/>
    <col min="1539" max="1540" width="20.7109375" style="35" customWidth="1"/>
    <col min="1541" max="1541" width="9" style="35" customWidth="1"/>
    <col min="1542" max="1542" width="16" style="35" bestFit="1" customWidth="1"/>
    <col min="1543" max="1543" width="15.5703125" style="35" bestFit="1" customWidth="1"/>
    <col min="1544" max="1544" width="16.7109375" style="35" bestFit="1" customWidth="1"/>
    <col min="1545" max="1792" width="9.140625" style="35"/>
    <col min="1793" max="1793" width="1.85546875" style="35" customWidth="1"/>
    <col min="1794" max="1794" width="33.28515625" style="35" customWidth="1"/>
    <col min="1795" max="1796" width="20.7109375" style="35" customWidth="1"/>
    <col min="1797" max="1797" width="9" style="35" customWidth="1"/>
    <col min="1798" max="1798" width="16" style="35" bestFit="1" customWidth="1"/>
    <col min="1799" max="1799" width="15.5703125" style="35" bestFit="1" customWidth="1"/>
    <col min="1800" max="1800" width="16.7109375" style="35" bestFit="1" customWidth="1"/>
    <col min="1801" max="2048" width="9.140625" style="35"/>
    <col min="2049" max="2049" width="1.85546875" style="35" customWidth="1"/>
    <col min="2050" max="2050" width="33.28515625" style="35" customWidth="1"/>
    <col min="2051" max="2052" width="20.7109375" style="35" customWidth="1"/>
    <col min="2053" max="2053" width="9" style="35" customWidth="1"/>
    <col min="2054" max="2054" width="16" style="35" bestFit="1" customWidth="1"/>
    <col min="2055" max="2055" width="15.5703125" style="35" bestFit="1" customWidth="1"/>
    <col min="2056" max="2056" width="16.7109375" style="35" bestFit="1" customWidth="1"/>
    <col min="2057" max="2304" width="9.140625" style="35"/>
    <col min="2305" max="2305" width="1.85546875" style="35" customWidth="1"/>
    <col min="2306" max="2306" width="33.28515625" style="35" customWidth="1"/>
    <col min="2307" max="2308" width="20.7109375" style="35" customWidth="1"/>
    <col min="2309" max="2309" width="9" style="35" customWidth="1"/>
    <col min="2310" max="2310" width="16" style="35" bestFit="1" customWidth="1"/>
    <col min="2311" max="2311" width="15.5703125" style="35" bestFit="1" customWidth="1"/>
    <col min="2312" max="2312" width="16.7109375" style="35" bestFit="1" customWidth="1"/>
    <col min="2313" max="2560" width="9.140625" style="35"/>
    <col min="2561" max="2561" width="1.85546875" style="35" customWidth="1"/>
    <col min="2562" max="2562" width="33.28515625" style="35" customWidth="1"/>
    <col min="2563" max="2564" width="20.7109375" style="35" customWidth="1"/>
    <col min="2565" max="2565" width="9" style="35" customWidth="1"/>
    <col min="2566" max="2566" width="16" style="35" bestFit="1" customWidth="1"/>
    <col min="2567" max="2567" width="15.5703125" style="35" bestFit="1" customWidth="1"/>
    <col min="2568" max="2568" width="16.7109375" style="35" bestFit="1" customWidth="1"/>
    <col min="2569" max="2816" width="9.140625" style="35"/>
    <col min="2817" max="2817" width="1.85546875" style="35" customWidth="1"/>
    <col min="2818" max="2818" width="33.28515625" style="35" customWidth="1"/>
    <col min="2819" max="2820" width="20.7109375" style="35" customWidth="1"/>
    <col min="2821" max="2821" width="9" style="35" customWidth="1"/>
    <col min="2822" max="2822" width="16" style="35" bestFit="1" customWidth="1"/>
    <col min="2823" max="2823" width="15.5703125" style="35" bestFit="1" customWidth="1"/>
    <col min="2824" max="2824" width="16.7109375" style="35" bestFit="1" customWidth="1"/>
    <col min="2825" max="3072" width="9.140625" style="35"/>
    <col min="3073" max="3073" width="1.85546875" style="35" customWidth="1"/>
    <col min="3074" max="3074" width="33.28515625" style="35" customWidth="1"/>
    <col min="3075" max="3076" width="20.7109375" style="35" customWidth="1"/>
    <col min="3077" max="3077" width="9" style="35" customWidth="1"/>
    <col min="3078" max="3078" width="16" style="35" bestFit="1" customWidth="1"/>
    <col min="3079" max="3079" width="15.5703125" style="35" bestFit="1" customWidth="1"/>
    <col min="3080" max="3080" width="16.7109375" style="35" bestFit="1" customWidth="1"/>
    <col min="3081" max="3328" width="9.140625" style="35"/>
    <col min="3329" max="3329" width="1.85546875" style="35" customWidth="1"/>
    <col min="3330" max="3330" width="33.28515625" style="35" customWidth="1"/>
    <col min="3331" max="3332" width="20.7109375" style="35" customWidth="1"/>
    <col min="3333" max="3333" width="9" style="35" customWidth="1"/>
    <col min="3334" max="3334" width="16" style="35" bestFit="1" customWidth="1"/>
    <col min="3335" max="3335" width="15.5703125" style="35" bestFit="1" customWidth="1"/>
    <col min="3336" max="3336" width="16.7109375" style="35" bestFit="1" customWidth="1"/>
    <col min="3337" max="3584" width="9.140625" style="35"/>
    <col min="3585" max="3585" width="1.85546875" style="35" customWidth="1"/>
    <col min="3586" max="3586" width="33.28515625" style="35" customWidth="1"/>
    <col min="3587" max="3588" width="20.7109375" style="35" customWidth="1"/>
    <col min="3589" max="3589" width="9" style="35" customWidth="1"/>
    <col min="3590" max="3590" width="16" style="35" bestFit="1" customWidth="1"/>
    <col min="3591" max="3591" width="15.5703125" style="35" bestFit="1" customWidth="1"/>
    <col min="3592" max="3592" width="16.7109375" style="35" bestFit="1" customWidth="1"/>
    <col min="3593" max="3840" width="9.140625" style="35"/>
    <col min="3841" max="3841" width="1.85546875" style="35" customWidth="1"/>
    <col min="3842" max="3842" width="33.28515625" style="35" customWidth="1"/>
    <col min="3843" max="3844" width="20.7109375" style="35" customWidth="1"/>
    <col min="3845" max="3845" width="9" style="35" customWidth="1"/>
    <col min="3846" max="3846" width="16" style="35" bestFit="1" customWidth="1"/>
    <col min="3847" max="3847" width="15.5703125" style="35" bestFit="1" customWidth="1"/>
    <col min="3848" max="3848" width="16.7109375" style="35" bestFit="1" customWidth="1"/>
    <col min="3849" max="4096" width="9.140625" style="35"/>
    <col min="4097" max="4097" width="1.85546875" style="35" customWidth="1"/>
    <col min="4098" max="4098" width="33.28515625" style="35" customWidth="1"/>
    <col min="4099" max="4100" width="20.7109375" style="35" customWidth="1"/>
    <col min="4101" max="4101" width="9" style="35" customWidth="1"/>
    <col min="4102" max="4102" width="16" style="35" bestFit="1" customWidth="1"/>
    <col min="4103" max="4103" width="15.5703125" style="35" bestFit="1" customWidth="1"/>
    <col min="4104" max="4104" width="16.7109375" style="35" bestFit="1" customWidth="1"/>
    <col min="4105" max="4352" width="9.140625" style="35"/>
    <col min="4353" max="4353" width="1.85546875" style="35" customWidth="1"/>
    <col min="4354" max="4354" width="33.28515625" style="35" customWidth="1"/>
    <col min="4355" max="4356" width="20.7109375" style="35" customWidth="1"/>
    <col min="4357" max="4357" width="9" style="35" customWidth="1"/>
    <col min="4358" max="4358" width="16" style="35" bestFit="1" customWidth="1"/>
    <col min="4359" max="4359" width="15.5703125" style="35" bestFit="1" customWidth="1"/>
    <col min="4360" max="4360" width="16.7109375" style="35" bestFit="1" customWidth="1"/>
    <col min="4361" max="4608" width="9.140625" style="35"/>
    <col min="4609" max="4609" width="1.85546875" style="35" customWidth="1"/>
    <col min="4610" max="4610" width="33.28515625" style="35" customWidth="1"/>
    <col min="4611" max="4612" width="20.7109375" style="35" customWidth="1"/>
    <col min="4613" max="4613" width="9" style="35" customWidth="1"/>
    <col min="4614" max="4614" width="16" style="35" bestFit="1" customWidth="1"/>
    <col min="4615" max="4615" width="15.5703125" style="35" bestFit="1" customWidth="1"/>
    <col min="4616" max="4616" width="16.7109375" style="35" bestFit="1" customWidth="1"/>
    <col min="4617" max="4864" width="9.140625" style="35"/>
    <col min="4865" max="4865" width="1.85546875" style="35" customWidth="1"/>
    <col min="4866" max="4866" width="33.28515625" style="35" customWidth="1"/>
    <col min="4867" max="4868" width="20.7109375" style="35" customWidth="1"/>
    <col min="4869" max="4869" width="9" style="35" customWidth="1"/>
    <col min="4870" max="4870" width="16" style="35" bestFit="1" customWidth="1"/>
    <col min="4871" max="4871" width="15.5703125" style="35" bestFit="1" customWidth="1"/>
    <col min="4872" max="4872" width="16.7109375" style="35" bestFit="1" customWidth="1"/>
    <col min="4873" max="5120" width="9.140625" style="35"/>
    <col min="5121" max="5121" width="1.85546875" style="35" customWidth="1"/>
    <col min="5122" max="5122" width="33.28515625" style="35" customWidth="1"/>
    <col min="5123" max="5124" width="20.7109375" style="35" customWidth="1"/>
    <col min="5125" max="5125" width="9" style="35" customWidth="1"/>
    <col min="5126" max="5126" width="16" style="35" bestFit="1" customWidth="1"/>
    <col min="5127" max="5127" width="15.5703125" style="35" bestFit="1" customWidth="1"/>
    <col min="5128" max="5128" width="16.7109375" style="35" bestFit="1" customWidth="1"/>
    <col min="5129" max="5376" width="9.140625" style="35"/>
    <col min="5377" max="5377" width="1.85546875" style="35" customWidth="1"/>
    <col min="5378" max="5378" width="33.28515625" style="35" customWidth="1"/>
    <col min="5379" max="5380" width="20.7109375" style="35" customWidth="1"/>
    <col min="5381" max="5381" width="9" style="35" customWidth="1"/>
    <col min="5382" max="5382" width="16" style="35" bestFit="1" customWidth="1"/>
    <col min="5383" max="5383" width="15.5703125" style="35" bestFit="1" customWidth="1"/>
    <col min="5384" max="5384" width="16.7109375" style="35" bestFit="1" customWidth="1"/>
    <col min="5385" max="5632" width="9.140625" style="35"/>
    <col min="5633" max="5633" width="1.85546875" style="35" customWidth="1"/>
    <col min="5634" max="5634" width="33.28515625" style="35" customWidth="1"/>
    <col min="5635" max="5636" width="20.7109375" style="35" customWidth="1"/>
    <col min="5637" max="5637" width="9" style="35" customWidth="1"/>
    <col min="5638" max="5638" width="16" style="35" bestFit="1" customWidth="1"/>
    <col min="5639" max="5639" width="15.5703125" style="35" bestFit="1" customWidth="1"/>
    <col min="5640" max="5640" width="16.7109375" style="35" bestFit="1" customWidth="1"/>
    <col min="5641" max="5888" width="9.140625" style="35"/>
    <col min="5889" max="5889" width="1.85546875" style="35" customWidth="1"/>
    <col min="5890" max="5890" width="33.28515625" style="35" customWidth="1"/>
    <col min="5891" max="5892" width="20.7109375" style="35" customWidth="1"/>
    <col min="5893" max="5893" width="9" style="35" customWidth="1"/>
    <col min="5894" max="5894" width="16" style="35" bestFit="1" customWidth="1"/>
    <col min="5895" max="5895" width="15.5703125" style="35" bestFit="1" customWidth="1"/>
    <col min="5896" max="5896" width="16.7109375" style="35" bestFit="1" customWidth="1"/>
    <col min="5897" max="6144" width="9.140625" style="35"/>
    <col min="6145" max="6145" width="1.85546875" style="35" customWidth="1"/>
    <col min="6146" max="6146" width="33.28515625" style="35" customWidth="1"/>
    <col min="6147" max="6148" width="20.7109375" style="35" customWidth="1"/>
    <col min="6149" max="6149" width="9" style="35" customWidth="1"/>
    <col min="6150" max="6150" width="16" style="35" bestFit="1" customWidth="1"/>
    <col min="6151" max="6151" width="15.5703125" style="35" bestFit="1" customWidth="1"/>
    <col min="6152" max="6152" width="16.7109375" style="35" bestFit="1" customWidth="1"/>
    <col min="6153" max="6400" width="9.140625" style="35"/>
    <col min="6401" max="6401" width="1.85546875" style="35" customWidth="1"/>
    <col min="6402" max="6402" width="33.28515625" style="35" customWidth="1"/>
    <col min="6403" max="6404" width="20.7109375" style="35" customWidth="1"/>
    <col min="6405" max="6405" width="9" style="35" customWidth="1"/>
    <col min="6406" max="6406" width="16" style="35" bestFit="1" customWidth="1"/>
    <col min="6407" max="6407" width="15.5703125" style="35" bestFit="1" customWidth="1"/>
    <col min="6408" max="6408" width="16.7109375" style="35" bestFit="1" customWidth="1"/>
    <col min="6409" max="6656" width="9.140625" style="35"/>
    <col min="6657" max="6657" width="1.85546875" style="35" customWidth="1"/>
    <col min="6658" max="6658" width="33.28515625" style="35" customWidth="1"/>
    <col min="6659" max="6660" width="20.7109375" style="35" customWidth="1"/>
    <col min="6661" max="6661" width="9" style="35" customWidth="1"/>
    <col min="6662" max="6662" width="16" style="35" bestFit="1" customWidth="1"/>
    <col min="6663" max="6663" width="15.5703125" style="35" bestFit="1" customWidth="1"/>
    <col min="6664" max="6664" width="16.7109375" style="35" bestFit="1" customWidth="1"/>
    <col min="6665" max="6912" width="9.140625" style="35"/>
    <col min="6913" max="6913" width="1.85546875" style="35" customWidth="1"/>
    <col min="6914" max="6914" width="33.28515625" style="35" customWidth="1"/>
    <col min="6915" max="6916" width="20.7109375" style="35" customWidth="1"/>
    <col min="6917" max="6917" width="9" style="35" customWidth="1"/>
    <col min="6918" max="6918" width="16" style="35" bestFit="1" customWidth="1"/>
    <col min="6919" max="6919" width="15.5703125" style="35" bestFit="1" customWidth="1"/>
    <col min="6920" max="6920" width="16.7109375" style="35" bestFit="1" customWidth="1"/>
    <col min="6921" max="7168" width="9.140625" style="35"/>
    <col min="7169" max="7169" width="1.85546875" style="35" customWidth="1"/>
    <col min="7170" max="7170" width="33.28515625" style="35" customWidth="1"/>
    <col min="7171" max="7172" width="20.7109375" style="35" customWidth="1"/>
    <col min="7173" max="7173" width="9" style="35" customWidth="1"/>
    <col min="7174" max="7174" width="16" style="35" bestFit="1" customWidth="1"/>
    <col min="7175" max="7175" width="15.5703125" style="35" bestFit="1" customWidth="1"/>
    <col min="7176" max="7176" width="16.7109375" style="35" bestFit="1" customWidth="1"/>
    <col min="7177" max="7424" width="9.140625" style="35"/>
    <col min="7425" max="7425" width="1.85546875" style="35" customWidth="1"/>
    <col min="7426" max="7426" width="33.28515625" style="35" customWidth="1"/>
    <col min="7427" max="7428" width="20.7109375" style="35" customWidth="1"/>
    <col min="7429" max="7429" width="9" style="35" customWidth="1"/>
    <col min="7430" max="7430" width="16" style="35" bestFit="1" customWidth="1"/>
    <col min="7431" max="7431" width="15.5703125" style="35" bestFit="1" customWidth="1"/>
    <col min="7432" max="7432" width="16.7109375" style="35" bestFit="1" customWidth="1"/>
    <col min="7433" max="7680" width="9.140625" style="35"/>
    <col min="7681" max="7681" width="1.85546875" style="35" customWidth="1"/>
    <col min="7682" max="7682" width="33.28515625" style="35" customWidth="1"/>
    <col min="7683" max="7684" width="20.7109375" style="35" customWidth="1"/>
    <col min="7685" max="7685" width="9" style="35" customWidth="1"/>
    <col min="7686" max="7686" width="16" style="35" bestFit="1" customWidth="1"/>
    <col min="7687" max="7687" width="15.5703125" style="35" bestFit="1" customWidth="1"/>
    <col min="7688" max="7688" width="16.7109375" style="35" bestFit="1" customWidth="1"/>
    <col min="7689" max="7936" width="9.140625" style="35"/>
    <col min="7937" max="7937" width="1.85546875" style="35" customWidth="1"/>
    <col min="7938" max="7938" width="33.28515625" style="35" customWidth="1"/>
    <col min="7939" max="7940" width="20.7109375" style="35" customWidth="1"/>
    <col min="7941" max="7941" width="9" style="35" customWidth="1"/>
    <col min="7942" max="7942" width="16" style="35" bestFit="1" customWidth="1"/>
    <col min="7943" max="7943" width="15.5703125" style="35" bestFit="1" customWidth="1"/>
    <col min="7944" max="7944" width="16.7109375" style="35" bestFit="1" customWidth="1"/>
    <col min="7945" max="8192" width="9.140625" style="35"/>
    <col min="8193" max="8193" width="1.85546875" style="35" customWidth="1"/>
    <col min="8194" max="8194" width="33.28515625" style="35" customWidth="1"/>
    <col min="8195" max="8196" width="20.7109375" style="35" customWidth="1"/>
    <col min="8197" max="8197" width="9" style="35" customWidth="1"/>
    <col min="8198" max="8198" width="16" style="35" bestFit="1" customWidth="1"/>
    <col min="8199" max="8199" width="15.5703125" style="35" bestFit="1" customWidth="1"/>
    <col min="8200" max="8200" width="16.7109375" style="35" bestFit="1" customWidth="1"/>
    <col min="8201" max="8448" width="9.140625" style="35"/>
    <col min="8449" max="8449" width="1.85546875" style="35" customWidth="1"/>
    <col min="8450" max="8450" width="33.28515625" style="35" customWidth="1"/>
    <col min="8451" max="8452" width="20.7109375" style="35" customWidth="1"/>
    <col min="8453" max="8453" width="9" style="35" customWidth="1"/>
    <col min="8454" max="8454" width="16" style="35" bestFit="1" customWidth="1"/>
    <col min="8455" max="8455" width="15.5703125" style="35" bestFit="1" customWidth="1"/>
    <col min="8456" max="8456" width="16.7109375" style="35" bestFit="1" customWidth="1"/>
    <col min="8457" max="8704" width="9.140625" style="35"/>
    <col min="8705" max="8705" width="1.85546875" style="35" customWidth="1"/>
    <col min="8706" max="8706" width="33.28515625" style="35" customWidth="1"/>
    <col min="8707" max="8708" width="20.7109375" style="35" customWidth="1"/>
    <col min="8709" max="8709" width="9" style="35" customWidth="1"/>
    <col min="8710" max="8710" width="16" style="35" bestFit="1" customWidth="1"/>
    <col min="8711" max="8711" width="15.5703125" style="35" bestFit="1" customWidth="1"/>
    <col min="8712" max="8712" width="16.7109375" style="35" bestFit="1" customWidth="1"/>
    <col min="8713" max="8960" width="9.140625" style="35"/>
    <col min="8961" max="8961" width="1.85546875" style="35" customWidth="1"/>
    <col min="8962" max="8962" width="33.28515625" style="35" customWidth="1"/>
    <col min="8963" max="8964" width="20.7109375" style="35" customWidth="1"/>
    <col min="8965" max="8965" width="9" style="35" customWidth="1"/>
    <col min="8966" max="8966" width="16" style="35" bestFit="1" customWidth="1"/>
    <col min="8967" max="8967" width="15.5703125" style="35" bestFit="1" customWidth="1"/>
    <col min="8968" max="8968" width="16.7109375" style="35" bestFit="1" customWidth="1"/>
    <col min="8969" max="9216" width="9.140625" style="35"/>
    <col min="9217" max="9217" width="1.85546875" style="35" customWidth="1"/>
    <col min="9218" max="9218" width="33.28515625" style="35" customWidth="1"/>
    <col min="9219" max="9220" width="20.7109375" style="35" customWidth="1"/>
    <col min="9221" max="9221" width="9" style="35" customWidth="1"/>
    <col min="9222" max="9222" width="16" style="35" bestFit="1" customWidth="1"/>
    <col min="9223" max="9223" width="15.5703125" style="35" bestFit="1" customWidth="1"/>
    <col min="9224" max="9224" width="16.7109375" style="35" bestFit="1" customWidth="1"/>
    <col min="9225" max="9472" width="9.140625" style="35"/>
    <col min="9473" max="9473" width="1.85546875" style="35" customWidth="1"/>
    <col min="9474" max="9474" width="33.28515625" style="35" customWidth="1"/>
    <col min="9475" max="9476" width="20.7109375" style="35" customWidth="1"/>
    <col min="9477" max="9477" width="9" style="35" customWidth="1"/>
    <col min="9478" max="9478" width="16" style="35" bestFit="1" customWidth="1"/>
    <col min="9479" max="9479" width="15.5703125" style="35" bestFit="1" customWidth="1"/>
    <col min="9480" max="9480" width="16.7109375" style="35" bestFit="1" customWidth="1"/>
    <col min="9481" max="9728" width="9.140625" style="35"/>
    <col min="9729" max="9729" width="1.85546875" style="35" customWidth="1"/>
    <col min="9730" max="9730" width="33.28515625" style="35" customWidth="1"/>
    <col min="9731" max="9732" width="20.7109375" style="35" customWidth="1"/>
    <col min="9733" max="9733" width="9" style="35" customWidth="1"/>
    <col min="9734" max="9734" width="16" style="35" bestFit="1" customWidth="1"/>
    <col min="9735" max="9735" width="15.5703125" style="35" bestFit="1" customWidth="1"/>
    <col min="9736" max="9736" width="16.7109375" style="35" bestFit="1" customWidth="1"/>
    <col min="9737" max="9984" width="9.140625" style="35"/>
    <col min="9985" max="9985" width="1.85546875" style="35" customWidth="1"/>
    <col min="9986" max="9986" width="33.28515625" style="35" customWidth="1"/>
    <col min="9987" max="9988" width="20.7109375" style="35" customWidth="1"/>
    <col min="9989" max="9989" width="9" style="35" customWidth="1"/>
    <col min="9990" max="9990" width="16" style="35" bestFit="1" customWidth="1"/>
    <col min="9991" max="9991" width="15.5703125" style="35" bestFit="1" customWidth="1"/>
    <col min="9992" max="9992" width="16.7109375" style="35" bestFit="1" customWidth="1"/>
    <col min="9993" max="10240" width="9.140625" style="35"/>
    <col min="10241" max="10241" width="1.85546875" style="35" customWidth="1"/>
    <col min="10242" max="10242" width="33.28515625" style="35" customWidth="1"/>
    <col min="10243" max="10244" width="20.7109375" style="35" customWidth="1"/>
    <col min="10245" max="10245" width="9" style="35" customWidth="1"/>
    <col min="10246" max="10246" width="16" style="35" bestFit="1" customWidth="1"/>
    <col min="10247" max="10247" width="15.5703125" style="35" bestFit="1" customWidth="1"/>
    <col min="10248" max="10248" width="16.7109375" style="35" bestFit="1" customWidth="1"/>
    <col min="10249" max="10496" width="9.140625" style="35"/>
    <col min="10497" max="10497" width="1.85546875" style="35" customWidth="1"/>
    <col min="10498" max="10498" width="33.28515625" style="35" customWidth="1"/>
    <col min="10499" max="10500" width="20.7109375" style="35" customWidth="1"/>
    <col min="10501" max="10501" width="9" style="35" customWidth="1"/>
    <col min="10502" max="10502" width="16" style="35" bestFit="1" customWidth="1"/>
    <col min="10503" max="10503" width="15.5703125" style="35" bestFit="1" customWidth="1"/>
    <col min="10504" max="10504" width="16.7109375" style="35" bestFit="1" customWidth="1"/>
    <col min="10505" max="10752" width="9.140625" style="35"/>
    <col min="10753" max="10753" width="1.85546875" style="35" customWidth="1"/>
    <col min="10754" max="10754" width="33.28515625" style="35" customWidth="1"/>
    <col min="10755" max="10756" width="20.7109375" style="35" customWidth="1"/>
    <col min="10757" max="10757" width="9" style="35" customWidth="1"/>
    <col min="10758" max="10758" width="16" style="35" bestFit="1" customWidth="1"/>
    <col min="10759" max="10759" width="15.5703125" style="35" bestFit="1" customWidth="1"/>
    <col min="10760" max="10760" width="16.7109375" style="35" bestFit="1" customWidth="1"/>
    <col min="10761" max="11008" width="9.140625" style="35"/>
    <col min="11009" max="11009" width="1.85546875" style="35" customWidth="1"/>
    <col min="11010" max="11010" width="33.28515625" style="35" customWidth="1"/>
    <col min="11011" max="11012" width="20.7109375" style="35" customWidth="1"/>
    <col min="11013" max="11013" width="9" style="35" customWidth="1"/>
    <col min="11014" max="11014" width="16" style="35" bestFit="1" customWidth="1"/>
    <col min="11015" max="11015" width="15.5703125" style="35" bestFit="1" customWidth="1"/>
    <col min="11016" max="11016" width="16.7109375" style="35" bestFit="1" customWidth="1"/>
    <col min="11017" max="11264" width="9.140625" style="35"/>
    <col min="11265" max="11265" width="1.85546875" style="35" customWidth="1"/>
    <col min="11266" max="11266" width="33.28515625" style="35" customWidth="1"/>
    <col min="11267" max="11268" width="20.7109375" style="35" customWidth="1"/>
    <col min="11269" max="11269" width="9" style="35" customWidth="1"/>
    <col min="11270" max="11270" width="16" style="35" bestFit="1" customWidth="1"/>
    <col min="11271" max="11271" width="15.5703125" style="35" bestFit="1" customWidth="1"/>
    <col min="11272" max="11272" width="16.7109375" style="35" bestFit="1" customWidth="1"/>
    <col min="11273" max="11520" width="9.140625" style="35"/>
    <col min="11521" max="11521" width="1.85546875" style="35" customWidth="1"/>
    <col min="11522" max="11522" width="33.28515625" style="35" customWidth="1"/>
    <col min="11523" max="11524" width="20.7109375" style="35" customWidth="1"/>
    <col min="11525" max="11525" width="9" style="35" customWidth="1"/>
    <col min="11526" max="11526" width="16" style="35" bestFit="1" customWidth="1"/>
    <col min="11527" max="11527" width="15.5703125" style="35" bestFit="1" customWidth="1"/>
    <col min="11528" max="11528" width="16.7109375" style="35" bestFit="1" customWidth="1"/>
    <col min="11529" max="11776" width="9.140625" style="35"/>
    <col min="11777" max="11777" width="1.85546875" style="35" customWidth="1"/>
    <col min="11778" max="11778" width="33.28515625" style="35" customWidth="1"/>
    <col min="11779" max="11780" width="20.7109375" style="35" customWidth="1"/>
    <col min="11781" max="11781" width="9" style="35" customWidth="1"/>
    <col min="11782" max="11782" width="16" style="35" bestFit="1" customWidth="1"/>
    <col min="11783" max="11783" width="15.5703125" style="35" bestFit="1" customWidth="1"/>
    <col min="11784" max="11784" width="16.7109375" style="35" bestFit="1" customWidth="1"/>
    <col min="11785" max="12032" width="9.140625" style="35"/>
    <col min="12033" max="12033" width="1.85546875" style="35" customWidth="1"/>
    <col min="12034" max="12034" width="33.28515625" style="35" customWidth="1"/>
    <col min="12035" max="12036" width="20.7109375" style="35" customWidth="1"/>
    <col min="12037" max="12037" width="9" style="35" customWidth="1"/>
    <col min="12038" max="12038" width="16" style="35" bestFit="1" customWidth="1"/>
    <col min="12039" max="12039" width="15.5703125" style="35" bestFit="1" customWidth="1"/>
    <col min="12040" max="12040" width="16.7109375" style="35" bestFit="1" customWidth="1"/>
    <col min="12041" max="12288" width="9.140625" style="35"/>
    <col min="12289" max="12289" width="1.85546875" style="35" customWidth="1"/>
    <col min="12290" max="12290" width="33.28515625" style="35" customWidth="1"/>
    <col min="12291" max="12292" width="20.7109375" style="35" customWidth="1"/>
    <col min="12293" max="12293" width="9" style="35" customWidth="1"/>
    <col min="12294" max="12294" width="16" style="35" bestFit="1" customWidth="1"/>
    <col min="12295" max="12295" width="15.5703125" style="35" bestFit="1" customWidth="1"/>
    <col min="12296" max="12296" width="16.7109375" style="35" bestFit="1" customWidth="1"/>
    <col min="12297" max="12544" width="9.140625" style="35"/>
    <col min="12545" max="12545" width="1.85546875" style="35" customWidth="1"/>
    <col min="12546" max="12546" width="33.28515625" style="35" customWidth="1"/>
    <col min="12547" max="12548" width="20.7109375" style="35" customWidth="1"/>
    <col min="12549" max="12549" width="9" style="35" customWidth="1"/>
    <col min="12550" max="12550" width="16" style="35" bestFit="1" customWidth="1"/>
    <col min="12551" max="12551" width="15.5703125" style="35" bestFit="1" customWidth="1"/>
    <col min="12552" max="12552" width="16.7109375" style="35" bestFit="1" customWidth="1"/>
    <col min="12553" max="12800" width="9.140625" style="35"/>
    <col min="12801" max="12801" width="1.85546875" style="35" customWidth="1"/>
    <col min="12802" max="12802" width="33.28515625" style="35" customWidth="1"/>
    <col min="12803" max="12804" width="20.7109375" style="35" customWidth="1"/>
    <col min="12805" max="12805" width="9" style="35" customWidth="1"/>
    <col min="12806" max="12806" width="16" style="35" bestFit="1" customWidth="1"/>
    <col min="12807" max="12807" width="15.5703125" style="35" bestFit="1" customWidth="1"/>
    <col min="12808" max="12808" width="16.7109375" style="35" bestFit="1" customWidth="1"/>
    <col min="12809" max="13056" width="9.140625" style="35"/>
    <col min="13057" max="13057" width="1.85546875" style="35" customWidth="1"/>
    <col min="13058" max="13058" width="33.28515625" style="35" customWidth="1"/>
    <col min="13059" max="13060" width="20.7109375" style="35" customWidth="1"/>
    <col min="13061" max="13061" width="9" style="35" customWidth="1"/>
    <col min="13062" max="13062" width="16" style="35" bestFit="1" customWidth="1"/>
    <col min="13063" max="13063" width="15.5703125" style="35" bestFit="1" customWidth="1"/>
    <col min="13064" max="13064" width="16.7109375" style="35" bestFit="1" customWidth="1"/>
    <col min="13065" max="13312" width="9.140625" style="35"/>
    <col min="13313" max="13313" width="1.85546875" style="35" customWidth="1"/>
    <col min="13314" max="13314" width="33.28515625" style="35" customWidth="1"/>
    <col min="13315" max="13316" width="20.7109375" style="35" customWidth="1"/>
    <col min="13317" max="13317" width="9" style="35" customWidth="1"/>
    <col min="13318" max="13318" width="16" style="35" bestFit="1" customWidth="1"/>
    <col min="13319" max="13319" width="15.5703125" style="35" bestFit="1" customWidth="1"/>
    <col min="13320" max="13320" width="16.7109375" style="35" bestFit="1" customWidth="1"/>
    <col min="13321" max="13568" width="9.140625" style="35"/>
    <col min="13569" max="13569" width="1.85546875" style="35" customWidth="1"/>
    <col min="13570" max="13570" width="33.28515625" style="35" customWidth="1"/>
    <col min="13571" max="13572" width="20.7109375" style="35" customWidth="1"/>
    <col min="13573" max="13573" width="9" style="35" customWidth="1"/>
    <col min="13574" max="13574" width="16" style="35" bestFit="1" customWidth="1"/>
    <col min="13575" max="13575" width="15.5703125" style="35" bestFit="1" customWidth="1"/>
    <col min="13576" max="13576" width="16.7109375" style="35" bestFit="1" customWidth="1"/>
    <col min="13577" max="13824" width="9.140625" style="35"/>
    <col min="13825" max="13825" width="1.85546875" style="35" customWidth="1"/>
    <col min="13826" max="13826" width="33.28515625" style="35" customWidth="1"/>
    <col min="13827" max="13828" width="20.7109375" style="35" customWidth="1"/>
    <col min="13829" max="13829" width="9" style="35" customWidth="1"/>
    <col min="13830" max="13830" width="16" style="35" bestFit="1" customWidth="1"/>
    <col min="13831" max="13831" width="15.5703125" style="35" bestFit="1" customWidth="1"/>
    <col min="13832" max="13832" width="16.7109375" style="35" bestFit="1" customWidth="1"/>
    <col min="13833" max="14080" width="9.140625" style="35"/>
    <col min="14081" max="14081" width="1.85546875" style="35" customWidth="1"/>
    <col min="14082" max="14082" width="33.28515625" style="35" customWidth="1"/>
    <col min="14083" max="14084" width="20.7109375" style="35" customWidth="1"/>
    <col min="14085" max="14085" width="9" style="35" customWidth="1"/>
    <col min="14086" max="14086" width="16" style="35" bestFit="1" customWidth="1"/>
    <col min="14087" max="14087" width="15.5703125" style="35" bestFit="1" customWidth="1"/>
    <col min="14088" max="14088" width="16.7109375" style="35" bestFit="1" customWidth="1"/>
    <col min="14089" max="14336" width="9.140625" style="35"/>
    <col min="14337" max="14337" width="1.85546875" style="35" customWidth="1"/>
    <col min="14338" max="14338" width="33.28515625" style="35" customWidth="1"/>
    <col min="14339" max="14340" width="20.7109375" style="35" customWidth="1"/>
    <col min="14341" max="14341" width="9" style="35" customWidth="1"/>
    <col min="14342" max="14342" width="16" style="35" bestFit="1" customWidth="1"/>
    <col min="14343" max="14343" width="15.5703125" style="35" bestFit="1" customWidth="1"/>
    <col min="14344" max="14344" width="16.7109375" style="35" bestFit="1" customWidth="1"/>
    <col min="14345" max="14592" width="9.140625" style="35"/>
    <col min="14593" max="14593" width="1.85546875" style="35" customWidth="1"/>
    <col min="14594" max="14594" width="33.28515625" style="35" customWidth="1"/>
    <col min="14595" max="14596" width="20.7109375" style="35" customWidth="1"/>
    <col min="14597" max="14597" width="9" style="35" customWidth="1"/>
    <col min="14598" max="14598" width="16" style="35" bestFit="1" customWidth="1"/>
    <col min="14599" max="14599" width="15.5703125" style="35" bestFit="1" customWidth="1"/>
    <col min="14600" max="14600" width="16.7109375" style="35" bestFit="1" customWidth="1"/>
    <col min="14601" max="14848" width="9.140625" style="35"/>
    <col min="14849" max="14849" width="1.85546875" style="35" customWidth="1"/>
    <col min="14850" max="14850" width="33.28515625" style="35" customWidth="1"/>
    <col min="14851" max="14852" width="20.7109375" style="35" customWidth="1"/>
    <col min="14853" max="14853" width="9" style="35" customWidth="1"/>
    <col min="14854" max="14854" width="16" style="35" bestFit="1" customWidth="1"/>
    <col min="14855" max="14855" width="15.5703125" style="35" bestFit="1" customWidth="1"/>
    <col min="14856" max="14856" width="16.7109375" style="35" bestFit="1" customWidth="1"/>
    <col min="14857" max="15104" width="9.140625" style="35"/>
    <col min="15105" max="15105" width="1.85546875" style="35" customWidth="1"/>
    <col min="15106" max="15106" width="33.28515625" style="35" customWidth="1"/>
    <col min="15107" max="15108" width="20.7109375" style="35" customWidth="1"/>
    <col min="15109" max="15109" width="9" style="35" customWidth="1"/>
    <col min="15110" max="15110" width="16" style="35" bestFit="1" customWidth="1"/>
    <col min="15111" max="15111" width="15.5703125" style="35" bestFit="1" customWidth="1"/>
    <col min="15112" max="15112" width="16.7109375" style="35" bestFit="1" customWidth="1"/>
    <col min="15113" max="15360" width="9.140625" style="35"/>
    <col min="15361" max="15361" width="1.85546875" style="35" customWidth="1"/>
    <col min="15362" max="15362" width="33.28515625" style="35" customWidth="1"/>
    <col min="15363" max="15364" width="20.7109375" style="35" customWidth="1"/>
    <col min="15365" max="15365" width="9" style="35" customWidth="1"/>
    <col min="15366" max="15366" width="16" style="35" bestFit="1" customWidth="1"/>
    <col min="15367" max="15367" width="15.5703125" style="35" bestFit="1" customWidth="1"/>
    <col min="15368" max="15368" width="16.7109375" style="35" bestFit="1" customWidth="1"/>
    <col min="15369" max="15616" width="9.140625" style="35"/>
    <col min="15617" max="15617" width="1.85546875" style="35" customWidth="1"/>
    <col min="15618" max="15618" width="33.28515625" style="35" customWidth="1"/>
    <col min="15619" max="15620" width="20.7109375" style="35" customWidth="1"/>
    <col min="15621" max="15621" width="9" style="35" customWidth="1"/>
    <col min="15622" max="15622" width="16" style="35" bestFit="1" customWidth="1"/>
    <col min="15623" max="15623" width="15.5703125" style="35" bestFit="1" customWidth="1"/>
    <col min="15624" max="15624" width="16.7109375" style="35" bestFit="1" customWidth="1"/>
    <col min="15625" max="15872" width="9.140625" style="35"/>
    <col min="15873" max="15873" width="1.85546875" style="35" customWidth="1"/>
    <col min="15874" max="15874" width="33.28515625" style="35" customWidth="1"/>
    <col min="15875" max="15876" width="20.7109375" style="35" customWidth="1"/>
    <col min="15877" max="15877" width="9" style="35" customWidth="1"/>
    <col min="15878" max="15878" width="16" style="35" bestFit="1" customWidth="1"/>
    <col min="15879" max="15879" width="15.5703125" style="35" bestFit="1" customWidth="1"/>
    <col min="15880" max="15880" width="16.7109375" style="35" bestFit="1" customWidth="1"/>
    <col min="15881" max="16128" width="9.140625" style="35"/>
    <col min="16129" max="16129" width="1.85546875" style="35" customWidth="1"/>
    <col min="16130" max="16130" width="33.28515625" style="35" customWidth="1"/>
    <col min="16131" max="16132" width="20.7109375" style="35" customWidth="1"/>
    <col min="16133" max="16133" width="9" style="35" customWidth="1"/>
    <col min="16134" max="16134" width="16" style="35" bestFit="1" customWidth="1"/>
    <col min="16135" max="16135" width="15.5703125" style="35" bestFit="1" customWidth="1"/>
    <col min="16136" max="16136" width="16.7109375" style="35" bestFit="1" customWidth="1"/>
    <col min="16137" max="16384" width="9.140625" style="35"/>
  </cols>
  <sheetData>
    <row r="1" spans="2:11" ht="14.25">
      <c r="B1" s="171"/>
      <c r="C1" s="171"/>
      <c r="D1" s="171"/>
      <c r="E1" s="171"/>
    </row>
    <row r="2" spans="2:11" ht="14.25">
      <c r="B2" s="172" t="s">
        <v>161</v>
      </c>
      <c r="C2" s="172"/>
      <c r="D2" s="172"/>
      <c r="E2" s="172"/>
    </row>
    <row r="3" spans="2:11" ht="25.5">
      <c r="C3" s="36">
        <v>42185</v>
      </c>
      <c r="D3" s="36">
        <v>42551</v>
      </c>
      <c r="E3" s="37" t="s">
        <v>162</v>
      </c>
    </row>
    <row r="4" spans="2:11" ht="14.25">
      <c r="B4" s="38" t="s">
        <v>163</v>
      </c>
    </row>
    <row r="5" spans="2:11">
      <c r="B5" s="39" t="s">
        <v>164</v>
      </c>
      <c r="C5" s="40">
        <v>36363205000</v>
      </c>
      <c r="D5" s="40">
        <v>37667162029</v>
      </c>
      <c r="E5" s="41">
        <v>3.5859243677778041E-2</v>
      </c>
    </row>
    <row r="6" spans="2:11">
      <c r="B6" s="39" t="s">
        <v>165</v>
      </c>
      <c r="C6" s="42">
        <v>791692212</v>
      </c>
      <c r="D6" s="42">
        <v>828167983</v>
      </c>
      <c r="E6" s="41">
        <v>4.607317142586731E-2</v>
      </c>
      <c r="F6" s="104">
        <f>D6+D7</f>
        <v>1062059552</v>
      </c>
    </row>
    <row r="7" spans="2:11">
      <c r="B7" s="39" t="s">
        <v>166</v>
      </c>
      <c r="C7" s="42">
        <v>222925307</v>
      </c>
      <c r="D7" s="42">
        <v>233891569</v>
      </c>
      <c r="E7" s="41">
        <v>4.9192539633914345E-2</v>
      </c>
    </row>
    <row r="8" spans="2:11">
      <c r="B8" s="39" t="s">
        <v>167</v>
      </c>
      <c r="C8" s="42">
        <v>381834663</v>
      </c>
      <c r="D8" s="42">
        <v>405896494</v>
      </c>
      <c r="E8" s="41">
        <v>6.3016361089249795E-2</v>
      </c>
      <c r="G8" s="38"/>
    </row>
    <row r="9" spans="2:11">
      <c r="B9" s="39" t="s">
        <v>168</v>
      </c>
      <c r="C9" s="42">
        <v>0</v>
      </c>
      <c r="D9" s="42">
        <v>0</v>
      </c>
      <c r="E9" s="41" t="e">
        <v>#DIV/0!</v>
      </c>
    </row>
    <row r="10" spans="2:11" ht="15.75">
      <c r="B10" s="39" t="s">
        <v>169</v>
      </c>
      <c r="C10" s="42">
        <v>101001212</v>
      </c>
      <c r="D10" s="42">
        <v>125975786</v>
      </c>
      <c r="E10" s="41">
        <v>0.24727004266047814</v>
      </c>
      <c r="H10" s="43"/>
      <c r="I10" s="44"/>
      <c r="J10" s="43"/>
      <c r="K10" s="43"/>
    </row>
    <row r="11" spans="2:11">
      <c r="B11" s="39" t="s">
        <v>170</v>
      </c>
      <c r="C11" s="42">
        <v>2084837233</v>
      </c>
      <c r="D11" s="42">
        <v>2190015114</v>
      </c>
      <c r="E11" s="41">
        <v>5.0448965192670281E-2</v>
      </c>
      <c r="H11" s="38"/>
    </row>
    <row r="12" spans="2:11" ht="15.75">
      <c r="B12" s="39" t="s">
        <v>171</v>
      </c>
      <c r="C12" s="42">
        <v>2741017949</v>
      </c>
      <c r="D12" s="42">
        <v>2659607405</v>
      </c>
      <c r="E12" s="41">
        <v>-2.9700843086306938E-2</v>
      </c>
      <c r="H12" s="43"/>
    </row>
    <row r="13" spans="2:11" ht="15.75">
      <c r="B13" s="39"/>
      <c r="C13" s="42"/>
      <c r="D13" s="42"/>
      <c r="E13" s="41" t="e">
        <v>#DIV/0!</v>
      </c>
      <c r="H13" s="43"/>
      <c r="I13" s="44"/>
      <c r="J13" s="43"/>
      <c r="K13" s="43"/>
    </row>
    <row r="14" spans="2:11" ht="15.75">
      <c r="B14" s="39"/>
      <c r="C14" s="42"/>
      <c r="D14" s="42">
        <f>SUM(D8,D12)</f>
        <v>3065503899</v>
      </c>
      <c r="E14" s="41" t="e">
        <v>#DIV/0!</v>
      </c>
      <c r="H14" s="43"/>
    </row>
    <row r="15" spans="2:11" ht="15.75">
      <c r="B15" s="39"/>
      <c r="C15" s="42"/>
      <c r="D15" s="42"/>
      <c r="E15" s="41" t="e">
        <v>#DIV/0!</v>
      </c>
      <c r="H15" s="43"/>
    </row>
    <row r="16" spans="2:11" ht="15.75">
      <c r="B16" s="39"/>
      <c r="C16" s="42"/>
      <c r="D16" s="42"/>
      <c r="E16" s="41" t="e">
        <v>#DIV/0!</v>
      </c>
      <c r="H16" s="43"/>
    </row>
    <row r="17" spans="2:9" ht="15.75">
      <c r="B17" s="39"/>
      <c r="C17" s="42"/>
      <c r="D17" s="42"/>
      <c r="E17" s="41" t="e">
        <v>#DIV/0!</v>
      </c>
      <c r="H17" s="43"/>
    </row>
    <row r="18" spans="2:9" ht="15.75">
      <c r="B18" s="39"/>
      <c r="C18" s="42"/>
      <c r="D18" s="42"/>
      <c r="E18" s="41" t="e">
        <v>#DIV/0!</v>
      </c>
      <c r="G18" s="38"/>
      <c r="H18" s="43"/>
    </row>
    <row r="19" spans="2:9" ht="15.75">
      <c r="B19" s="39"/>
      <c r="C19" s="42"/>
      <c r="D19" s="42"/>
      <c r="E19" s="41" t="e">
        <v>#DIV/0!</v>
      </c>
      <c r="G19" s="38"/>
      <c r="H19" s="43"/>
    </row>
    <row r="20" spans="2:9" ht="15.75">
      <c r="B20" s="39"/>
      <c r="C20" s="42"/>
      <c r="D20" s="42"/>
      <c r="E20" s="41" t="e">
        <v>#DIV/0!</v>
      </c>
      <c r="G20" s="45"/>
      <c r="H20" s="43"/>
    </row>
    <row r="21" spans="2:9" ht="15.75">
      <c r="B21" s="46"/>
      <c r="C21" s="47"/>
      <c r="D21" s="47"/>
      <c r="E21" s="48"/>
      <c r="G21" s="38"/>
      <c r="H21" s="43"/>
    </row>
    <row r="22" spans="2:9">
      <c r="B22" s="49" t="s">
        <v>172</v>
      </c>
      <c r="C22" s="50">
        <v>42686513576</v>
      </c>
      <c r="D22" s="50">
        <v>44110716380</v>
      </c>
      <c r="E22" s="51">
        <v>3.336423344727657E-2</v>
      </c>
      <c r="G22" s="45"/>
    </row>
    <row r="23" spans="2:9" ht="14.25">
      <c r="B23" s="38" t="s">
        <v>173</v>
      </c>
      <c r="G23" s="45"/>
    </row>
    <row r="24" spans="2:9">
      <c r="B24" s="39" t="s">
        <v>174</v>
      </c>
      <c r="C24" s="40">
        <v>37425037260</v>
      </c>
      <c r="D24" s="40">
        <v>36908685919</v>
      </c>
      <c r="E24" s="41">
        <v>-1.3796949283251037E-2</v>
      </c>
      <c r="F24" s="35" t="s">
        <v>229</v>
      </c>
      <c r="G24" s="103">
        <f>D24+D26</f>
        <v>37988259515</v>
      </c>
      <c r="H24" s="173"/>
      <c r="I24" s="174"/>
    </row>
    <row r="25" spans="2:9">
      <c r="B25" s="39" t="s">
        <v>175</v>
      </c>
      <c r="C25" s="42">
        <v>558470005</v>
      </c>
      <c r="D25" s="42">
        <v>562967821</v>
      </c>
      <c r="E25" s="41">
        <v>8.0538183962091114E-3</v>
      </c>
      <c r="F25" s="35" t="s">
        <v>230</v>
      </c>
      <c r="G25" s="104">
        <f>D25+D27</f>
        <v>849689324</v>
      </c>
      <c r="H25" s="45"/>
    </row>
    <row r="26" spans="2:9">
      <c r="B26" s="39" t="s">
        <v>176</v>
      </c>
      <c r="C26" s="42">
        <v>1034456272</v>
      </c>
      <c r="D26" s="42">
        <v>1079573596</v>
      </c>
      <c r="E26" s="41">
        <v>4.3614529894792975E-2</v>
      </c>
      <c r="F26" s="35" t="s">
        <v>231</v>
      </c>
      <c r="G26" s="58">
        <f>SUM(D29:D30)</f>
        <v>2813575411</v>
      </c>
    </row>
    <row r="27" spans="2:9">
      <c r="B27" s="39" t="s">
        <v>177</v>
      </c>
      <c r="C27" s="42">
        <v>288995259</v>
      </c>
      <c r="D27" s="42">
        <v>286721503</v>
      </c>
      <c r="E27" s="41">
        <v>-7.8677968900521256E-3</v>
      </c>
    </row>
    <row r="28" spans="2:9">
      <c r="B28" s="39" t="s">
        <v>178</v>
      </c>
      <c r="C28" s="42">
        <v>0</v>
      </c>
      <c r="D28" s="42">
        <v>0</v>
      </c>
      <c r="E28" s="41" t="e">
        <v>#DIV/0!</v>
      </c>
    </row>
    <row r="29" spans="2:9">
      <c r="B29" s="39" t="s">
        <v>179</v>
      </c>
      <c r="C29" s="42">
        <v>2749677436</v>
      </c>
      <c r="D29" s="42">
        <v>2776517792</v>
      </c>
      <c r="E29" s="41">
        <v>9.7612744129889073E-3</v>
      </c>
    </row>
    <row r="30" spans="2:9" ht="15">
      <c r="B30" s="39" t="s">
        <v>180</v>
      </c>
      <c r="C30" s="42">
        <v>38472799</v>
      </c>
      <c r="D30" s="42">
        <v>37057619</v>
      </c>
      <c r="E30" s="41">
        <v>-3.6783910627349981E-2</v>
      </c>
      <c r="H30" s="52"/>
    </row>
    <row r="31" spans="2:9" ht="15">
      <c r="B31" s="39"/>
      <c r="C31" s="42"/>
      <c r="D31" s="42"/>
      <c r="E31" s="41" t="e">
        <v>#DIV/0!</v>
      </c>
      <c r="H31" s="52"/>
    </row>
    <row r="32" spans="2:9">
      <c r="B32" s="39"/>
      <c r="C32" s="42"/>
      <c r="D32" s="42"/>
      <c r="E32" s="41" t="e">
        <v>#DIV/0!</v>
      </c>
    </row>
    <row r="33" spans="1:8">
      <c r="B33" s="39"/>
      <c r="C33" s="42"/>
      <c r="D33" s="42"/>
      <c r="E33" s="53" t="e">
        <v>#DIV/0!</v>
      </c>
    </row>
    <row r="34" spans="1:8">
      <c r="B34" s="49" t="s">
        <v>181</v>
      </c>
      <c r="C34" s="50">
        <v>42095109031</v>
      </c>
      <c r="D34" s="54">
        <v>41651524250</v>
      </c>
      <c r="E34" s="53">
        <v>-1.0537679821029378E-2</v>
      </c>
    </row>
    <row r="35" spans="1:8">
      <c r="B35" s="55" t="s">
        <v>182</v>
      </c>
      <c r="C35" s="50">
        <v>84781622607</v>
      </c>
      <c r="D35" s="50">
        <v>85762240630</v>
      </c>
      <c r="E35" s="53">
        <v>1.1566398387367505E-2</v>
      </c>
      <c r="F35" s="45"/>
      <c r="G35" s="45"/>
    </row>
    <row r="36" spans="1:8" ht="14.25">
      <c r="B36" s="38" t="s">
        <v>183</v>
      </c>
      <c r="C36" s="56">
        <v>2939042895</v>
      </c>
      <c r="D36" s="56">
        <v>3083988637</v>
      </c>
      <c r="E36" s="57">
        <v>4.9317327843900083E-2</v>
      </c>
      <c r="H36" s="58"/>
    </row>
    <row r="38" spans="1:8">
      <c r="A38" s="59">
        <v>1</v>
      </c>
      <c r="B38" s="60" t="s">
        <v>184</v>
      </c>
      <c r="C38" s="61"/>
      <c r="D38" s="61"/>
      <c r="E38" s="61"/>
    </row>
    <row r="39" spans="1:8">
      <c r="A39" s="59">
        <v>2</v>
      </c>
      <c r="B39" s="60" t="s">
        <v>185</v>
      </c>
      <c r="C39" s="61"/>
      <c r="D39" s="61"/>
      <c r="E39" s="61"/>
    </row>
    <row r="40" spans="1:8">
      <c r="A40" s="59">
        <v>3</v>
      </c>
      <c r="B40" s="60" t="s">
        <v>186</v>
      </c>
      <c r="C40" s="61"/>
      <c r="D40" s="61"/>
      <c r="E40" s="61"/>
    </row>
    <row r="41" spans="1:8" ht="13.5">
      <c r="A41" s="62">
        <v>4</v>
      </c>
      <c r="B41" s="60" t="s">
        <v>187</v>
      </c>
      <c r="C41" s="63"/>
      <c r="D41" s="63"/>
      <c r="E41" s="63"/>
    </row>
  </sheetData>
  <mergeCells count="3">
    <mergeCell ref="B1:E1"/>
    <mergeCell ref="B2:E2"/>
    <mergeCell ref="H24:I24"/>
  </mergeCells>
  <conditionalFormatting sqref="E4:E22 E24:E36">
    <cfRule type="expression" dxfId="0" priority="1" stopIfTrue="1">
      <formula>ISERROR(E4)</formula>
    </cfRule>
  </conditionalFormatting>
  <dataValidations count="2">
    <dataValidation allowBlank="1" showInputMessage="1" showErrorMessage="1" prompt="Benefit type; e.g., Service Retirement, Ordinary Disability"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xr:uid="{411B6AD8-C140-4F7B-9718-373BA02B0C91}"/>
    <dataValidation type="whole" operator="greaterThan" allowBlank="1" showInputMessage="1" showErrorMessage="1" prompt="Present Value of Benefits for prior fiscal year to nearest dollar" sqref="C5:D5 IY5:IZ5 SU5:SV5 ACQ5:ACR5 AMM5:AMN5 AWI5:AWJ5 BGE5:BGF5 BQA5:BQB5 BZW5:BZX5 CJS5:CJT5 CTO5:CTP5 DDK5:DDL5 DNG5:DNH5 DXC5:DXD5 EGY5:EGZ5 EQU5:EQV5 FAQ5:FAR5 FKM5:FKN5 FUI5:FUJ5 GEE5:GEF5 GOA5:GOB5 GXW5:GXX5 HHS5:HHT5 HRO5:HRP5 IBK5:IBL5 ILG5:ILH5 IVC5:IVD5 JEY5:JEZ5 JOU5:JOV5 JYQ5:JYR5 KIM5:KIN5 KSI5:KSJ5 LCE5:LCF5 LMA5:LMB5 LVW5:LVX5 MFS5:MFT5 MPO5:MPP5 MZK5:MZL5 NJG5:NJH5 NTC5:NTD5 OCY5:OCZ5 OMU5:OMV5 OWQ5:OWR5 PGM5:PGN5 PQI5:PQJ5 QAE5:QAF5 QKA5:QKB5 QTW5:QTX5 RDS5:RDT5 RNO5:RNP5 RXK5:RXL5 SHG5:SHH5 SRC5:SRD5 TAY5:TAZ5 TKU5:TKV5 TUQ5:TUR5 UEM5:UEN5 UOI5:UOJ5 UYE5:UYF5 VIA5:VIB5 VRW5:VRX5 WBS5:WBT5 WLO5:WLP5 WVK5:WVL5 C65541:D65541 IY65541:IZ65541 SU65541:SV65541 ACQ65541:ACR65541 AMM65541:AMN65541 AWI65541:AWJ65541 BGE65541:BGF65541 BQA65541:BQB65541 BZW65541:BZX65541 CJS65541:CJT65541 CTO65541:CTP65541 DDK65541:DDL65541 DNG65541:DNH65541 DXC65541:DXD65541 EGY65541:EGZ65541 EQU65541:EQV65541 FAQ65541:FAR65541 FKM65541:FKN65541 FUI65541:FUJ65541 GEE65541:GEF65541 GOA65541:GOB65541 GXW65541:GXX65541 HHS65541:HHT65541 HRO65541:HRP65541 IBK65541:IBL65541 ILG65541:ILH65541 IVC65541:IVD65541 JEY65541:JEZ65541 JOU65541:JOV65541 JYQ65541:JYR65541 KIM65541:KIN65541 KSI65541:KSJ65541 LCE65541:LCF65541 LMA65541:LMB65541 LVW65541:LVX65541 MFS65541:MFT65541 MPO65541:MPP65541 MZK65541:MZL65541 NJG65541:NJH65541 NTC65541:NTD65541 OCY65541:OCZ65541 OMU65541:OMV65541 OWQ65541:OWR65541 PGM65541:PGN65541 PQI65541:PQJ65541 QAE65541:QAF65541 QKA65541:QKB65541 QTW65541:QTX65541 RDS65541:RDT65541 RNO65541:RNP65541 RXK65541:RXL65541 SHG65541:SHH65541 SRC65541:SRD65541 TAY65541:TAZ65541 TKU65541:TKV65541 TUQ65541:TUR65541 UEM65541:UEN65541 UOI65541:UOJ65541 UYE65541:UYF65541 VIA65541:VIB65541 VRW65541:VRX65541 WBS65541:WBT65541 WLO65541:WLP65541 WVK65541:WVL65541 C131077:D131077 IY131077:IZ131077 SU131077:SV131077 ACQ131077:ACR131077 AMM131077:AMN131077 AWI131077:AWJ131077 BGE131077:BGF131077 BQA131077:BQB131077 BZW131077:BZX131077 CJS131077:CJT131077 CTO131077:CTP131077 DDK131077:DDL131077 DNG131077:DNH131077 DXC131077:DXD131077 EGY131077:EGZ131077 EQU131077:EQV131077 FAQ131077:FAR131077 FKM131077:FKN131077 FUI131077:FUJ131077 GEE131077:GEF131077 GOA131077:GOB131077 GXW131077:GXX131077 HHS131077:HHT131077 HRO131077:HRP131077 IBK131077:IBL131077 ILG131077:ILH131077 IVC131077:IVD131077 JEY131077:JEZ131077 JOU131077:JOV131077 JYQ131077:JYR131077 KIM131077:KIN131077 KSI131077:KSJ131077 LCE131077:LCF131077 LMA131077:LMB131077 LVW131077:LVX131077 MFS131077:MFT131077 MPO131077:MPP131077 MZK131077:MZL131077 NJG131077:NJH131077 NTC131077:NTD131077 OCY131077:OCZ131077 OMU131077:OMV131077 OWQ131077:OWR131077 PGM131077:PGN131077 PQI131077:PQJ131077 QAE131077:QAF131077 QKA131077:QKB131077 QTW131077:QTX131077 RDS131077:RDT131077 RNO131077:RNP131077 RXK131077:RXL131077 SHG131077:SHH131077 SRC131077:SRD131077 TAY131077:TAZ131077 TKU131077:TKV131077 TUQ131077:TUR131077 UEM131077:UEN131077 UOI131077:UOJ131077 UYE131077:UYF131077 VIA131077:VIB131077 VRW131077:VRX131077 WBS131077:WBT131077 WLO131077:WLP131077 WVK131077:WVL131077 C196613:D196613 IY196613:IZ196613 SU196613:SV196613 ACQ196613:ACR196613 AMM196613:AMN196613 AWI196613:AWJ196613 BGE196613:BGF196613 BQA196613:BQB196613 BZW196613:BZX196613 CJS196613:CJT196613 CTO196613:CTP196613 DDK196613:DDL196613 DNG196613:DNH196613 DXC196613:DXD196613 EGY196613:EGZ196613 EQU196613:EQV196613 FAQ196613:FAR196613 FKM196613:FKN196613 FUI196613:FUJ196613 GEE196613:GEF196613 GOA196613:GOB196613 GXW196613:GXX196613 HHS196613:HHT196613 HRO196613:HRP196613 IBK196613:IBL196613 ILG196613:ILH196613 IVC196613:IVD196613 JEY196613:JEZ196613 JOU196613:JOV196613 JYQ196613:JYR196613 KIM196613:KIN196613 KSI196613:KSJ196613 LCE196613:LCF196613 LMA196613:LMB196613 LVW196613:LVX196613 MFS196613:MFT196613 MPO196613:MPP196613 MZK196613:MZL196613 NJG196613:NJH196613 NTC196613:NTD196613 OCY196613:OCZ196613 OMU196613:OMV196613 OWQ196613:OWR196613 PGM196613:PGN196613 PQI196613:PQJ196613 QAE196613:QAF196613 QKA196613:QKB196613 QTW196613:QTX196613 RDS196613:RDT196613 RNO196613:RNP196613 RXK196613:RXL196613 SHG196613:SHH196613 SRC196613:SRD196613 TAY196613:TAZ196613 TKU196613:TKV196613 TUQ196613:TUR196613 UEM196613:UEN196613 UOI196613:UOJ196613 UYE196613:UYF196613 VIA196613:VIB196613 VRW196613:VRX196613 WBS196613:WBT196613 WLO196613:WLP196613 WVK196613:WVL196613 C262149:D262149 IY262149:IZ262149 SU262149:SV262149 ACQ262149:ACR262149 AMM262149:AMN262149 AWI262149:AWJ262149 BGE262149:BGF262149 BQA262149:BQB262149 BZW262149:BZX262149 CJS262149:CJT262149 CTO262149:CTP262149 DDK262149:DDL262149 DNG262149:DNH262149 DXC262149:DXD262149 EGY262149:EGZ262149 EQU262149:EQV262149 FAQ262149:FAR262149 FKM262149:FKN262149 FUI262149:FUJ262149 GEE262149:GEF262149 GOA262149:GOB262149 GXW262149:GXX262149 HHS262149:HHT262149 HRO262149:HRP262149 IBK262149:IBL262149 ILG262149:ILH262149 IVC262149:IVD262149 JEY262149:JEZ262149 JOU262149:JOV262149 JYQ262149:JYR262149 KIM262149:KIN262149 KSI262149:KSJ262149 LCE262149:LCF262149 LMA262149:LMB262149 LVW262149:LVX262149 MFS262149:MFT262149 MPO262149:MPP262149 MZK262149:MZL262149 NJG262149:NJH262149 NTC262149:NTD262149 OCY262149:OCZ262149 OMU262149:OMV262149 OWQ262149:OWR262149 PGM262149:PGN262149 PQI262149:PQJ262149 QAE262149:QAF262149 QKA262149:QKB262149 QTW262149:QTX262149 RDS262149:RDT262149 RNO262149:RNP262149 RXK262149:RXL262149 SHG262149:SHH262149 SRC262149:SRD262149 TAY262149:TAZ262149 TKU262149:TKV262149 TUQ262149:TUR262149 UEM262149:UEN262149 UOI262149:UOJ262149 UYE262149:UYF262149 VIA262149:VIB262149 VRW262149:VRX262149 WBS262149:WBT262149 WLO262149:WLP262149 WVK262149:WVL262149 C327685:D327685 IY327685:IZ327685 SU327685:SV327685 ACQ327685:ACR327685 AMM327685:AMN327685 AWI327685:AWJ327685 BGE327685:BGF327685 BQA327685:BQB327685 BZW327685:BZX327685 CJS327685:CJT327685 CTO327685:CTP327685 DDK327685:DDL327685 DNG327685:DNH327685 DXC327685:DXD327685 EGY327685:EGZ327685 EQU327685:EQV327685 FAQ327685:FAR327685 FKM327685:FKN327685 FUI327685:FUJ327685 GEE327685:GEF327685 GOA327685:GOB327685 GXW327685:GXX327685 HHS327685:HHT327685 HRO327685:HRP327685 IBK327685:IBL327685 ILG327685:ILH327685 IVC327685:IVD327685 JEY327685:JEZ327685 JOU327685:JOV327685 JYQ327685:JYR327685 KIM327685:KIN327685 KSI327685:KSJ327685 LCE327685:LCF327685 LMA327685:LMB327685 LVW327685:LVX327685 MFS327685:MFT327685 MPO327685:MPP327685 MZK327685:MZL327685 NJG327685:NJH327685 NTC327685:NTD327685 OCY327685:OCZ327685 OMU327685:OMV327685 OWQ327685:OWR327685 PGM327685:PGN327685 PQI327685:PQJ327685 QAE327685:QAF327685 QKA327685:QKB327685 QTW327685:QTX327685 RDS327685:RDT327685 RNO327685:RNP327685 RXK327685:RXL327685 SHG327685:SHH327685 SRC327685:SRD327685 TAY327685:TAZ327685 TKU327685:TKV327685 TUQ327685:TUR327685 UEM327685:UEN327685 UOI327685:UOJ327685 UYE327685:UYF327685 VIA327685:VIB327685 VRW327685:VRX327685 WBS327685:WBT327685 WLO327685:WLP327685 WVK327685:WVL327685 C393221:D393221 IY393221:IZ393221 SU393221:SV393221 ACQ393221:ACR393221 AMM393221:AMN393221 AWI393221:AWJ393221 BGE393221:BGF393221 BQA393221:BQB393221 BZW393221:BZX393221 CJS393221:CJT393221 CTO393221:CTP393221 DDK393221:DDL393221 DNG393221:DNH393221 DXC393221:DXD393221 EGY393221:EGZ393221 EQU393221:EQV393221 FAQ393221:FAR393221 FKM393221:FKN393221 FUI393221:FUJ393221 GEE393221:GEF393221 GOA393221:GOB393221 GXW393221:GXX393221 HHS393221:HHT393221 HRO393221:HRP393221 IBK393221:IBL393221 ILG393221:ILH393221 IVC393221:IVD393221 JEY393221:JEZ393221 JOU393221:JOV393221 JYQ393221:JYR393221 KIM393221:KIN393221 KSI393221:KSJ393221 LCE393221:LCF393221 LMA393221:LMB393221 LVW393221:LVX393221 MFS393221:MFT393221 MPO393221:MPP393221 MZK393221:MZL393221 NJG393221:NJH393221 NTC393221:NTD393221 OCY393221:OCZ393221 OMU393221:OMV393221 OWQ393221:OWR393221 PGM393221:PGN393221 PQI393221:PQJ393221 QAE393221:QAF393221 QKA393221:QKB393221 QTW393221:QTX393221 RDS393221:RDT393221 RNO393221:RNP393221 RXK393221:RXL393221 SHG393221:SHH393221 SRC393221:SRD393221 TAY393221:TAZ393221 TKU393221:TKV393221 TUQ393221:TUR393221 UEM393221:UEN393221 UOI393221:UOJ393221 UYE393221:UYF393221 VIA393221:VIB393221 VRW393221:VRX393221 WBS393221:WBT393221 WLO393221:WLP393221 WVK393221:WVL393221 C458757:D458757 IY458757:IZ458757 SU458757:SV458757 ACQ458757:ACR458757 AMM458757:AMN458757 AWI458757:AWJ458757 BGE458757:BGF458757 BQA458757:BQB458757 BZW458757:BZX458757 CJS458757:CJT458757 CTO458757:CTP458757 DDK458757:DDL458757 DNG458757:DNH458757 DXC458757:DXD458757 EGY458757:EGZ458757 EQU458757:EQV458757 FAQ458757:FAR458757 FKM458757:FKN458757 FUI458757:FUJ458757 GEE458757:GEF458757 GOA458757:GOB458757 GXW458757:GXX458757 HHS458757:HHT458757 HRO458757:HRP458757 IBK458757:IBL458757 ILG458757:ILH458757 IVC458757:IVD458757 JEY458757:JEZ458757 JOU458757:JOV458757 JYQ458757:JYR458757 KIM458757:KIN458757 KSI458757:KSJ458757 LCE458757:LCF458757 LMA458757:LMB458757 LVW458757:LVX458757 MFS458757:MFT458757 MPO458757:MPP458757 MZK458757:MZL458757 NJG458757:NJH458757 NTC458757:NTD458757 OCY458757:OCZ458757 OMU458757:OMV458757 OWQ458757:OWR458757 PGM458757:PGN458757 PQI458757:PQJ458757 QAE458757:QAF458757 QKA458757:QKB458757 QTW458757:QTX458757 RDS458757:RDT458757 RNO458757:RNP458757 RXK458757:RXL458757 SHG458757:SHH458757 SRC458757:SRD458757 TAY458757:TAZ458757 TKU458757:TKV458757 TUQ458757:TUR458757 UEM458757:UEN458757 UOI458757:UOJ458757 UYE458757:UYF458757 VIA458757:VIB458757 VRW458757:VRX458757 WBS458757:WBT458757 WLO458757:WLP458757 WVK458757:WVL458757 C524293:D524293 IY524293:IZ524293 SU524293:SV524293 ACQ524293:ACR524293 AMM524293:AMN524293 AWI524293:AWJ524293 BGE524293:BGF524293 BQA524293:BQB524293 BZW524293:BZX524293 CJS524293:CJT524293 CTO524293:CTP524293 DDK524293:DDL524293 DNG524293:DNH524293 DXC524293:DXD524293 EGY524293:EGZ524293 EQU524293:EQV524293 FAQ524293:FAR524293 FKM524293:FKN524293 FUI524293:FUJ524293 GEE524293:GEF524293 GOA524293:GOB524293 GXW524293:GXX524293 HHS524293:HHT524293 HRO524293:HRP524293 IBK524293:IBL524293 ILG524293:ILH524293 IVC524293:IVD524293 JEY524293:JEZ524293 JOU524293:JOV524293 JYQ524293:JYR524293 KIM524293:KIN524293 KSI524293:KSJ524293 LCE524293:LCF524293 LMA524293:LMB524293 LVW524293:LVX524293 MFS524293:MFT524293 MPO524293:MPP524293 MZK524293:MZL524293 NJG524293:NJH524293 NTC524293:NTD524293 OCY524293:OCZ524293 OMU524293:OMV524293 OWQ524293:OWR524293 PGM524293:PGN524293 PQI524293:PQJ524293 QAE524293:QAF524293 QKA524293:QKB524293 QTW524293:QTX524293 RDS524293:RDT524293 RNO524293:RNP524293 RXK524293:RXL524293 SHG524293:SHH524293 SRC524293:SRD524293 TAY524293:TAZ524293 TKU524293:TKV524293 TUQ524293:TUR524293 UEM524293:UEN524293 UOI524293:UOJ524293 UYE524293:UYF524293 VIA524293:VIB524293 VRW524293:VRX524293 WBS524293:WBT524293 WLO524293:WLP524293 WVK524293:WVL524293 C589829:D589829 IY589829:IZ589829 SU589829:SV589829 ACQ589829:ACR589829 AMM589829:AMN589829 AWI589829:AWJ589829 BGE589829:BGF589829 BQA589829:BQB589829 BZW589829:BZX589829 CJS589829:CJT589829 CTO589829:CTP589829 DDK589829:DDL589829 DNG589829:DNH589829 DXC589829:DXD589829 EGY589829:EGZ589829 EQU589829:EQV589829 FAQ589829:FAR589829 FKM589829:FKN589829 FUI589829:FUJ589829 GEE589829:GEF589829 GOA589829:GOB589829 GXW589829:GXX589829 HHS589829:HHT589829 HRO589829:HRP589829 IBK589829:IBL589829 ILG589829:ILH589829 IVC589829:IVD589829 JEY589829:JEZ589829 JOU589829:JOV589829 JYQ589829:JYR589829 KIM589829:KIN589829 KSI589829:KSJ589829 LCE589829:LCF589829 LMA589829:LMB589829 LVW589829:LVX589829 MFS589829:MFT589829 MPO589829:MPP589829 MZK589829:MZL589829 NJG589829:NJH589829 NTC589829:NTD589829 OCY589829:OCZ589829 OMU589829:OMV589829 OWQ589829:OWR589829 PGM589829:PGN589829 PQI589829:PQJ589829 QAE589829:QAF589829 QKA589829:QKB589829 QTW589829:QTX589829 RDS589829:RDT589829 RNO589829:RNP589829 RXK589829:RXL589829 SHG589829:SHH589829 SRC589829:SRD589829 TAY589829:TAZ589829 TKU589829:TKV589829 TUQ589829:TUR589829 UEM589829:UEN589829 UOI589829:UOJ589829 UYE589829:UYF589829 VIA589829:VIB589829 VRW589829:VRX589829 WBS589829:WBT589829 WLO589829:WLP589829 WVK589829:WVL589829 C655365:D655365 IY655365:IZ655365 SU655365:SV655365 ACQ655365:ACR655365 AMM655365:AMN655365 AWI655365:AWJ655365 BGE655365:BGF655365 BQA655365:BQB655365 BZW655365:BZX655365 CJS655365:CJT655365 CTO655365:CTP655365 DDK655365:DDL655365 DNG655365:DNH655365 DXC655365:DXD655365 EGY655365:EGZ655365 EQU655365:EQV655365 FAQ655365:FAR655365 FKM655365:FKN655365 FUI655365:FUJ655365 GEE655365:GEF655365 GOA655365:GOB655365 GXW655365:GXX655365 HHS655365:HHT655365 HRO655365:HRP655365 IBK655365:IBL655365 ILG655365:ILH655365 IVC655365:IVD655365 JEY655365:JEZ655365 JOU655365:JOV655365 JYQ655365:JYR655365 KIM655365:KIN655365 KSI655365:KSJ655365 LCE655365:LCF655365 LMA655365:LMB655365 LVW655365:LVX655365 MFS655365:MFT655365 MPO655365:MPP655365 MZK655365:MZL655365 NJG655365:NJH655365 NTC655365:NTD655365 OCY655365:OCZ655365 OMU655365:OMV655365 OWQ655365:OWR655365 PGM655365:PGN655365 PQI655365:PQJ655365 QAE655365:QAF655365 QKA655365:QKB655365 QTW655365:QTX655365 RDS655365:RDT655365 RNO655365:RNP655365 RXK655365:RXL655365 SHG655365:SHH655365 SRC655365:SRD655365 TAY655365:TAZ655365 TKU655365:TKV655365 TUQ655365:TUR655365 UEM655365:UEN655365 UOI655365:UOJ655365 UYE655365:UYF655365 VIA655365:VIB655365 VRW655365:VRX655365 WBS655365:WBT655365 WLO655365:WLP655365 WVK655365:WVL655365 C720901:D720901 IY720901:IZ720901 SU720901:SV720901 ACQ720901:ACR720901 AMM720901:AMN720901 AWI720901:AWJ720901 BGE720901:BGF720901 BQA720901:BQB720901 BZW720901:BZX720901 CJS720901:CJT720901 CTO720901:CTP720901 DDK720901:DDL720901 DNG720901:DNH720901 DXC720901:DXD720901 EGY720901:EGZ720901 EQU720901:EQV720901 FAQ720901:FAR720901 FKM720901:FKN720901 FUI720901:FUJ720901 GEE720901:GEF720901 GOA720901:GOB720901 GXW720901:GXX720901 HHS720901:HHT720901 HRO720901:HRP720901 IBK720901:IBL720901 ILG720901:ILH720901 IVC720901:IVD720901 JEY720901:JEZ720901 JOU720901:JOV720901 JYQ720901:JYR720901 KIM720901:KIN720901 KSI720901:KSJ720901 LCE720901:LCF720901 LMA720901:LMB720901 LVW720901:LVX720901 MFS720901:MFT720901 MPO720901:MPP720901 MZK720901:MZL720901 NJG720901:NJH720901 NTC720901:NTD720901 OCY720901:OCZ720901 OMU720901:OMV720901 OWQ720901:OWR720901 PGM720901:PGN720901 PQI720901:PQJ720901 QAE720901:QAF720901 QKA720901:QKB720901 QTW720901:QTX720901 RDS720901:RDT720901 RNO720901:RNP720901 RXK720901:RXL720901 SHG720901:SHH720901 SRC720901:SRD720901 TAY720901:TAZ720901 TKU720901:TKV720901 TUQ720901:TUR720901 UEM720901:UEN720901 UOI720901:UOJ720901 UYE720901:UYF720901 VIA720901:VIB720901 VRW720901:VRX720901 WBS720901:WBT720901 WLO720901:WLP720901 WVK720901:WVL720901 C786437:D786437 IY786437:IZ786437 SU786437:SV786437 ACQ786437:ACR786437 AMM786437:AMN786437 AWI786437:AWJ786437 BGE786437:BGF786437 BQA786437:BQB786437 BZW786437:BZX786437 CJS786437:CJT786437 CTO786437:CTP786437 DDK786437:DDL786437 DNG786437:DNH786437 DXC786437:DXD786437 EGY786437:EGZ786437 EQU786437:EQV786437 FAQ786437:FAR786437 FKM786437:FKN786437 FUI786437:FUJ786437 GEE786437:GEF786437 GOA786437:GOB786437 GXW786437:GXX786437 HHS786437:HHT786437 HRO786437:HRP786437 IBK786437:IBL786437 ILG786437:ILH786437 IVC786437:IVD786437 JEY786437:JEZ786437 JOU786437:JOV786437 JYQ786437:JYR786437 KIM786437:KIN786437 KSI786437:KSJ786437 LCE786437:LCF786437 LMA786437:LMB786437 LVW786437:LVX786437 MFS786437:MFT786437 MPO786437:MPP786437 MZK786437:MZL786437 NJG786437:NJH786437 NTC786437:NTD786437 OCY786437:OCZ786437 OMU786437:OMV786437 OWQ786437:OWR786437 PGM786437:PGN786437 PQI786437:PQJ786437 QAE786437:QAF786437 QKA786437:QKB786437 QTW786437:QTX786437 RDS786437:RDT786437 RNO786437:RNP786437 RXK786437:RXL786437 SHG786437:SHH786437 SRC786437:SRD786437 TAY786437:TAZ786437 TKU786437:TKV786437 TUQ786437:TUR786437 UEM786437:UEN786437 UOI786437:UOJ786437 UYE786437:UYF786437 VIA786437:VIB786437 VRW786437:VRX786437 WBS786437:WBT786437 WLO786437:WLP786437 WVK786437:WVL786437 C851973:D851973 IY851973:IZ851973 SU851973:SV851973 ACQ851973:ACR851973 AMM851973:AMN851973 AWI851973:AWJ851973 BGE851973:BGF851973 BQA851973:BQB851973 BZW851973:BZX851973 CJS851973:CJT851973 CTO851973:CTP851973 DDK851973:DDL851973 DNG851973:DNH851973 DXC851973:DXD851973 EGY851973:EGZ851973 EQU851973:EQV851973 FAQ851973:FAR851973 FKM851973:FKN851973 FUI851973:FUJ851973 GEE851973:GEF851973 GOA851973:GOB851973 GXW851973:GXX851973 HHS851973:HHT851973 HRO851973:HRP851973 IBK851973:IBL851973 ILG851973:ILH851973 IVC851973:IVD851973 JEY851973:JEZ851973 JOU851973:JOV851973 JYQ851973:JYR851973 KIM851973:KIN851973 KSI851973:KSJ851973 LCE851973:LCF851973 LMA851973:LMB851973 LVW851973:LVX851973 MFS851973:MFT851973 MPO851973:MPP851973 MZK851973:MZL851973 NJG851973:NJH851973 NTC851973:NTD851973 OCY851973:OCZ851973 OMU851973:OMV851973 OWQ851973:OWR851973 PGM851973:PGN851973 PQI851973:PQJ851973 QAE851973:QAF851973 QKA851973:QKB851973 QTW851973:QTX851973 RDS851973:RDT851973 RNO851973:RNP851973 RXK851973:RXL851973 SHG851973:SHH851973 SRC851973:SRD851973 TAY851973:TAZ851973 TKU851973:TKV851973 TUQ851973:TUR851973 UEM851973:UEN851973 UOI851973:UOJ851973 UYE851973:UYF851973 VIA851973:VIB851973 VRW851973:VRX851973 WBS851973:WBT851973 WLO851973:WLP851973 WVK851973:WVL851973 C917509:D917509 IY917509:IZ917509 SU917509:SV917509 ACQ917509:ACR917509 AMM917509:AMN917509 AWI917509:AWJ917509 BGE917509:BGF917509 BQA917509:BQB917509 BZW917509:BZX917509 CJS917509:CJT917509 CTO917509:CTP917509 DDK917509:DDL917509 DNG917509:DNH917509 DXC917509:DXD917509 EGY917509:EGZ917509 EQU917509:EQV917509 FAQ917509:FAR917509 FKM917509:FKN917509 FUI917509:FUJ917509 GEE917509:GEF917509 GOA917509:GOB917509 GXW917509:GXX917509 HHS917509:HHT917509 HRO917509:HRP917509 IBK917509:IBL917509 ILG917509:ILH917509 IVC917509:IVD917509 JEY917509:JEZ917509 JOU917509:JOV917509 JYQ917509:JYR917509 KIM917509:KIN917509 KSI917509:KSJ917509 LCE917509:LCF917509 LMA917509:LMB917509 LVW917509:LVX917509 MFS917509:MFT917509 MPO917509:MPP917509 MZK917509:MZL917509 NJG917509:NJH917509 NTC917509:NTD917509 OCY917509:OCZ917509 OMU917509:OMV917509 OWQ917509:OWR917509 PGM917509:PGN917509 PQI917509:PQJ917509 QAE917509:QAF917509 QKA917509:QKB917509 QTW917509:QTX917509 RDS917509:RDT917509 RNO917509:RNP917509 RXK917509:RXL917509 SHG917509:SHH917509 SRC917509:SRD917509 TAY917509:TAZ917509 TKU917509:TKV917509 TUQ917509:TUR917509 UEM917509:UEN917509 UOI917509:UOJ917509 UYE917509:UYF917509 VIA917509:VIB917509 VRW917509:VRX917509 WBS917509:WBT917509 WLO917509:WLP917509 WVK917509:WVL917509 C983045:D983045 IY983045:IZ983045 SU983045:SV983045 ACQ983045:ACR983045 AMM983045:AMN983045 AWI983045:AWJ983045 BGE983045:BGF983045 BQA983045:BQB983045 BZW983045:BZX983045 CJS983045:CJT983045 CTO983045:CTP983045 DDK983045:DDL983045 DNG983045:DNH983045 DXC983045:DXD983045 EGY983045:EGZ983045 EQU983045:EQV983045 FAQ983045:FAR983045 FKM983045:FKN983045 FUI983045:FUJ983045 GEE983045:GEF983045 GOA983045:GOB983045 GXW983045:GXX983045 HHS983045:HHT983045 HRO983045:HRP983045 IBK983045:IBL983045 ILG983045:ILH983045 IVC983045:IVD983045 JEY983045:JEZ983045 JOU983045:JOV983045 JYQ983045:JYR983045 KIM983045:KIN983045 KSI983045:KSJ983045 LCE983045:LCF983045 LMA983045:LMB983045 LVW983045:LVX983045 MFS983045:MFT983045 MPO983045:MPP983045 MZK983045:MZL983045 NJG983045:NJH983045 NTC983045:NTD983045 OCY983045:OCZ983045 OMU983045:OMV983045 OWQ983045:OWR983045 PGM983045:PGN983045 PQI983045:PQJ983045 QAE983045:QAF983045 QKA983045:QKB983045 QTW983045:QTX983045 RDS983045:RDT983045 RNO983045:RNP983045 RXK983045:RXL983045 SHG983045:SHH983045 SRC983045:SRD983045 TAY983045:TAZ983045 TKU983045:TKV983045 TUQ983045:TUR983045 UEM983045:UEN983045 UOI983045:UOJ983045 UYE983045:UYF983045 VIA983045:VIB983045 VRW983045:VRX983045 WBS983045:WBT983045 WLO983045:WLP983045 WVK983045:WVL983045" xr:uid="{2B34A66B-305E-4FF8-BADB-18EB1025AC7F}">
      <formula1>-1000000000000</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2C8F-5FF9-4994-944A-956040440E81}">
  <dimension ref="A1:K165"/>
  <sheetViews>
    <sheetView topLeftCell="A22" zoomScaleNormal="100" workbookViewId="0">
      <selection activeCell="C51" sqref="C51"/>
    </sheetView>
  </sheetViews>
  <sheetFormatPr defaultRowHeight="15"/>
  <cols>
    <col min="1" max="1" width="6.7109375" style="65" customWidth="1"/>
    <col min="2" max="2" width="10.140625" style="65" customWidth="1"/>
    <col min="3" max="3" width="45.140625" style="65" customWidth="1"/>
    <col min="4" max="4" width="31.5703125" style="65" customWidth="1"/>
    <col min="5" max="5" width="12.85546875" style="65" bestFit="1" customWidth="1"/>
    <col min="6" max="7" width="9.140625" style="65"/>
    <col min="8" max="8" width="22.28515625" style="65" bestFit="1" customWidth="1"/>
    <col min="9" max="9" width="27.7109375" style="65" bestFit="1" customWidth="1"/>
    <col min="10" max="10" width="16.42578125" style="65" bestFit="1" customWidth="1"/>
    <col min="11" max="11" width="16" style="65" bestFit="1" customWidth="1"/>
    <col min="12" max="249" width="9.140625" style="65"/>
    <col min="250" max="250" width="6.7109375" style="65" customWidth="1"/>
    <col min="251" max="251" width="10.140625" style="65" customWidth="1"/>
    <col min="252" max="252" width="45.140625" style="65" customWidth="1"/>
    <col min="253" max="259" width="0" style="65" hidden="1" customWidth="1"/>
    <col min="260" max="260" width="31.5703125" style="65" customWidth="1"/>
    <col min="261" max="261" width="12.85546875" style="65" bestFit="1" customWidth="1"/>
    <col min="262" max="263" width="9.140625" style="65"/>
    <col min="264" max="264" width="22.28515625" style="65" bestFit="1" customWidth="1"/>
    <col min="265" max="505" width="9.140625" style="65"/>
    <col min="506" max="506" width="6.7109375" style="65" customWidth="1"/>
    <col min="507" max="507" width="10.140625" style="65" customWidth="1"/>
    <col min="508" max="508" width="45.140625" style="65" customWidth="1"/>
    <col min="509" max="515" width="0" style="65" hidden="1" customWidth="1"/>
    <col min="516" max="516" width="31.5703125" style="65" customWidth="1"/>
    <col min="517" max="517" width="12.85546875" style="65" bestFit="1" customWidth="1"/>
    <col min="518" max="519" width="9.140625" style="65"/>
    <col min="520" max="520" width="22.28515625" style="65" bestFit="1" customWidth="1"/>
    <col min="521" max="761" width="9.140625" style="65"/>
    <col min="762" max="762" width="6.7109375" style="65" customWidth="1"/>
    <col min="763" max="763" width="10.140625" style="65" customWidth="1"/>
    <col min="764" max="764" width="45.140625" style="65" customWidth="1"/>
    <col min="765" max="771" width="0" style="65" hidden="1" customWidth="1"/>
    <col min="772" max="772" width="31.5703125" style="65" customWidth="1"/>
    <col min="773" max="773" width="12.85546875" style="65" bestFit="1" customWidth="1"/>
    <col min="774" max="775" width="9.140625" style="65"/>
    <col min="776" max="776" width="22.28515625" style="65" bestFit="1" customWidth="1"/>
    <col min="777" max="1017" width="9.140625" style="65"/>
    <col min="1018" max="1018" width="6.7109375" style="65" customWidth="1"/>
    <col min="1019" max="1019" width="10.140625" style="65" customWidth="1"/>
    <col min="1020" max="1020" width="45.140625" style="65" customWidth="1"/>
    <col min="1021" max="1027" width="0" style="65" hidden="1" customWidth="1"/>
    <col min="1028" max="1028" width="31.5703125" style="65" customWidth="1"/>
    <col min="1029" max="1029" width="12.85546875" style="65" bestFit="1" customWidth="1"/>
    <col min="1030" max="1031" width="9.140625" style="65"/>
    <col min="1032" max="1032" width="22.28515625" style="65" bestFit="1" customWidth="1"/>
    <col min="1033" max="1273" width="9.140625" style="65"/>
    <col min="1274" max="1274" width="6.7109375" style="65" customWidth="1"/>
    <col min="1275" max="1275" width="10.140625" style="65" customWidth="1"/>
    <col min="1276" max="1276" width="45.140625" style="65" customWidth="1"/>
    <col min="1277" max="1283" width="0" style="65" hidden="1" customWidth="1"/>
    <col min="1284" max="1284" width="31.5703125" style="65" customWidth="1"/>
    <col min="1285" max="1285" width="12.85546875" style="65" bestFit="1" customWidth="1"/>
    <col min="1286" max="1287" width="9.140625" style="65"/>
    <col min="1288" max="1288" width="22.28515625" style="65" bestFit="1" customWidth="1"/>
    <col min="1289" max="1529" width="9.140625" style="65"/>
    <col min="1530" max="1530" width="6.7109375" style="65" customWidth="1"/>
    <col min="1531" max="1531" width="10.140625" style="65" customWidth="1"/>
    <col min="1532" max="1532" width="45.140625" style="65" customWidth="1"/>
    <col min="1533" max="1539" width="0" style="65" hidden="1" customWidth="1"/>
    <col min="1540" max="1540" width="31.5703125" style="65" customWidth="1"/>
    <col min="1541" max="1541" width="12.85546875" style="65" bestFit="1" customWidth="1"/>
    <col min="1542" max="1543" width="9.140625" style="65"/>
    <col min="1544" max="1544" width="22.28515625" style="65" bestFit="1" customWidth="1"/>
    <col min="1545" max="1785" width="9.140625" style="65"/>
    <col min="1786" max="1786" width="6.7109375" style="65" customWidth="1"/>
    <col min="1787" max="1787" width="10.140625" style="65" customWidth="1"/>
    <col min="1788" max="1788" width="45.140625" style="65" customWidth="1"/>
    <col min="1789" max="1795" width="0" style="65" hidden="1" customWidth="1"/>
    <col min="1796" max="1796" width="31.5703125" style="65" customWidth="1"/>
    <col min="1797" max="1797" width="12.85546875" style="65" bestFit="1" customWidth="1"/>
    <col min="1798" max="1799" width="9.140625" style="65"/>
    <col min="1800" max="1800" width="22.28515625" style="65" bestFit="1" customWidth="1"/>
    <col min="1801" max="2041" width="9.140625" style="65"/>
    <col min="2042" max="2042" width="6.7109375" style="65" customWidth="1"/>
    <col min="2043" max="2043" width="10.140625" style="65" customWidth="1"/>
    <col min="2044" max="2044" width="45.140625" style="65" customWidth="1"/>
    <col min="2045" max="2051" width="0" style="65" hidden="1" customWidth="1"/>
    <col min="2052" max="2052" width="31.5703125" style="65" customWidth="1"/>
    <col min="2053" max="2053" width="12.85546875" style="65" bestFit="1" customWidth="1"/>
    <col min="2054" max="2055" width="9.140625" style="65"/>
    <col min="2056" max="2056" width="22.28515625" style="65" bestFit="1" customWidth="1"/>
    <col min="2057" max="2297" width="9.140625" style="65"/>
    <col min="2298" max="2298" width="6.7109375" style="65" customWidth="1"/>
    <col min="2299" max="2299" width="10.140625" style="65" customWidth="1"/>
    <col min="2300" max="2300" width="45.140625" style="65" customWidth="1"/>
    <col min="2301" max="2307" width="0" style="65" hidden="1" customWidth="1"/>
    <col min="2308" max="2308" width="31.5703125" style="65" customWidth="1"/>
    <col min="2309" max="2309" width="12.85546875" style="65" bestFit="1" customWidth="1"/>
    <col min="2310" max="2311" width="9.140625" style="65"/>
    <col min="2312" max="2312" width="22.28515625" style="65" bestFit="1" customWidth="1"/>
    <col min="2313" max="2553" width="9.140625" style="65"/>
    <col min="2554" max="2554" width="6.7109375" style="65" customWidth="1"/>
    <col min="2555" max="2555" width="10.140625" style="65" customWidth="1"/>
    <col min="2556" max="2556" width="45.140625" style="65" customWidth="1"/>
    <col min="2557" max="2563" width="0" style="65" hidden="1" customWidth="1"/>
    <col min="2564" max="2564" width="31.5703125" style="65" customWidth="1"/>
    <col min="2565" max="2565" width="12.85546875" style="65" bestFit="1" customWidth="1"/>
    <col min="2566" max="2567" width="9.140625" style="65"/>
    <col min="2568" max="2568" width="22.28515625" style="65" bestFit="1" customWidth="1"/>
    <col min="2569" max="2809" width="9.140625" style="65"/>
    <col min="2810" max="2810" width="6.7109375" style="65" customWidth="1"/>
    <col min="2811" max="2811" width="10.140625" style="65" customWidth="1"/>
    <col min="2812" max="2812" width="45.140625" style="65" customWidth="1"/>
    <col min="2813" max="2819" width="0" style="65" hidden="1" customWidth="1"/>
    <col min="2820" max="2820" width="31.5703125" style="65" customWidth="1"/>
    <col min="2821" max="2821" width="12.85546875" style="65" bestFit="1" customWidth="1"/>
    <col min="2822" max="2823" width="9.140625" style="65"/>
    <col min="2824" max="2824" width="22.28515625" style="65" bestFit="1" customWidth="1"/>
    <col min="2825" max="3065" width="9.140625" style="65"/>
    <col min="3066" max="3066" width="6.7109375" style="65" customWidth="1"/>
    <col min="3067" max="3067" width="10.140625" style="65" customWidth="1"/>
    <col min="3068" max="3068" width="45.140625" style="65" customWidth="1"/>
    <col min="3069" max="3075" width="0" style="65" hidden="1" customWidth="1"/>
    <col min="3076" max="3076" width="31.5703125" style="65" customWidth="1"/>
    <col min="3077" max="3077" width="12.85546875" style="65" bestFit="1" customWidth="1"/>
    <col min="3078" max="3079" width="9.140625" style="65"/>
    <col min="3080" max="3080" width="22.28515625" style="65" bestFit="1" customWidth="1"/>
    <col min="3081" max="3321" width="9.140625" style="65"/>
    <col min="3322" max="3322" width="6.7109375" style="65" customWidth="1"/>
    <col min="3323" max="3323" width="10.140625" style="65" customWidth="1"/>
    <col min="3324" max="3324" width="45.140625" style="65" customWidth="1"/>
    <col min="3325" max="3331" width="0" style="65" hidden="1" customWidth="1"/>
    <col min="3332" max="3332" width="31.5703125" style="65" customWidth="1"/>
    <col min="3333" max="3333" width="12.85546875" style="65" bestFit="1" customWidth="1"/>
    <col min="3334" max="3335" width="9.140625" style="65"/>
    <col min="3336" max="3336" width="22.28515625" style="65" bestFit="1" customWidth="1"/>
    <col min="3337" max="3577" width="9.140625" style="65"/>
    <col min="3578" max="3578" width="6.7109375" style="65" customWidth="1"/>
    <col min="3579" max="3579" width="10.140625" style="65" customWidth="1"/>
    <col min="3580" max="3580" width="45.140625" style="65" customWidth="1"/>
    <col min="3581" max="3587" width="0" style="65" hidden="1" customWidth="1"/>
    <col min="3588" max="3588" width="31.5703125" style="65" customWidth="1"/>
    <col min="3589" max="3589" width="12.85546875" style="65" bestFit="1" customWidth="1"/>
    <col min="3590" max="3591" width="9.140625" style="65"/>
    <col min="3592" max="3592" width="22.28515625" style="65" bestFit="1" customWidth="1"/>
    <col min="3593" max="3833" width="9.140625" style="65"/>
    <col min="3834" max="3834" width="6.7109375" style="65" customWidth="1"/>
    <col min="3835" max="3835" width="10.140625" style="65" customWidth="1"/>
    <col min="3836" max="3836" width="45.140625" style="65" customWidth="1"/>
    <col min="3837" max="3843" width="0" style="65" hidden="1" customWidth="1"/>
    <col min="3844" max="3844" width="31.5703125" style="65" customWidth="1"/>
    <col min="3845" max="3845" width="12.85546875" style="65" bestFit="1" customWidth="1"/>
    <col min="3846" max="3847" width="9.140625" style="65"/>
    <col min="3848" max="3848" width="22.28515625" style="65" bestFit="1" customWidth="1"/>
    <col min="3849" max="4089" width="9.140625" style="65"/>
    <col min="4090" max="4090" width="6.7109375" style="65" customWidth="1"/>
    <col min="4091" max="4091" width="10.140625" style="65" customWidth="1"/>
    <col min="4092" max="4092" width="45.140625" style="65" customWidth="1"/>
    <col min="4093" max="4099" width="0" style="65" hidden="1" customWidth="1"/>
    <col min="4100" max="4100" width="31.5703125" style="65" customWidth="1"/>
    <col min="4101" max="4101" width="12.85546875" style="65" bestFit="1" customWidth="1"/>
    <col min="4102" max="4103" width="9.140625" style="65"/>
    <col min="4104" max="4104" width="22.28515625" style="65" bestFit="1" customWidth="1"/>
    <col min="4105" max="4345" width="9.140625" style="65"/>
    <col min="4346" max="4346" width="6.7109375" style="65" customWidth="1"/>
    <col min="4347" max="4347" width="10.140625" style="65" customWidth="1"/>
    <col min="4348" max="4348" width="45.140625" style="65" customWidth="1"/>
    <col min="4349" max="4355" width="0" style="65" hidden="1" customWidth="1"/>
    <col min="4356" max="4356" width="31.5703125" style="65" customWidth="1"/>
    <col min="4357" max="4357" width="12.85546875" style="65" bestFit="1" customWidth="1"/>
    <col min="4358" max="4359" width="9.140625" style="65"/>
    <col min="4360" max="4360" width="22.28515625" style="65" bestFit="1" customWidth="1"/>
    <col min="4361" max="4601" width="9.140625" style="65"/>
    <col min="4602" max="4602" width="6.7109375" style="65" customWidth="1"/>
    <col min="4603" max="4603" width="10.140625" style="65" customWidth="1"/>
    <col min="4604" max="4604" width="45.140625" style="65" customWidth="1"/>
    <col min="4605" max="4611" width="0" style="65" hidden="1" customWidth="1"/>
    <col min="4612" max="4612" width="31.5703125" style="65" customWidth="1"/>
    <col min="4613" max="4613" width="12.85546875" style="65" bestFit="1" customWidth="1"/>
    <col min="4614" max="4615" width="9.140625" style="65"/>
    <col min="4616" max="4616" width="22.28515625" style="65" bestFit="1" customWidth="1"/>
    <col min="4617" max="4857" width="9.140625" style="65"/>
    <col min="4858" max="4858" width="6.7109375" style="65" customWidth="1"/>
    <col min="4859" max="4859" width="10.140625" style="65" customWidth="1"/>
    <col min="4860" max="4860" width="45.140625" style="65" customWidth="1"/>
    <col min="4861" max="4867" width="0" style="65" hidden="1" customWidth="1"/>
    <col min="4868" max="4868" width="31.5703125" style="65" customWidth="1"/>
    <col min="4869" max="4869" width="12.85546875" style="65" bestFit="1" customWidth="1"/>
    <col min="4870" max="4871" width="9.140625" style="65"/>
    <col min="4872" max="4872" width="22.28515625" style="65" bestFit="1" customWidth="1"/>
    <col min="4873" max="5113" width="9.140625" style="65"/>
    <col min="5114" max="5114" width="6.7109375" style="65" customWidth="1"/>
    <col min="5115" max="5115" width="10.140625" style="65" customWidth="1"/>
    <col min="5116" max="5116" width="45.140625" style="65" customWidth="1"/>
    <col min="5117" max="5123" width="0" style="65" hidden="1" customWidth="1"/>
    <col min="5124" max="5124" width="31.5703125" style="65" customWidth="1"/>
    <col min="5125" max="5125" width="12.85546875" style="65" bestFit="1" customWidth="1"/>
    <col min="5126" max="5127" width="9.140625" style="65"/>
    <col min="5128" max="5128" width="22.28515625" style="65" bestFit="1" customWidth="1"/>
    <col min="5129" max="5369" width="9.140625" style="65"/>
    <col min="5370" max="5370" width="6.7109375" style="65" customWidth="1"/>
    <col min="5371" max="5371" width="10.140625" style="65" customWidth="1"/>
    <col min="5372" max="5372" width="45.140625" style="65" customWidth="1"/>
    <col min="5373" max="5379" width="0" style="65" hidden="1" customWidth="1"/>
    <col min="5380" max="5380" width="31.5703125" style="65" customWidth="1"/>
    <col min="5381" max="5381" width="12.85546875" style="65" bestFit="1" customWidth="1"/>
    <col min="5382" max="5383" width="9.140625" style="65"/>
    <col min="5384" max="5384" width="22.28515625" style="65" bestFit="1" customWidth="1"/>
    <col min="5385" max="5625" width="9.140625" style="65"/>
    <col min="5626" max="5626" width="6.7109375" style="65" customWidth="1"/>
    <col min="5627" max="5627" width="10.140625" style="65" customWidth="1"/>
    <col min="5628" max="5628" width="45.140625" style="65" customWidth="1"/>
    <col min="5629" max="5635" width="0" style="65" hidden="1" customWidth="1"/>
    <col min="5636" max="5636" width="31.5703125" style="65" customWidth="1"/>
    <col min="5637" max="5637" width="12.85546875" style="65" bestFit="1" customWidth="1"/>
    <col min="5638" max="5639" width="9.140625" style="65"/>
    <col min="5640" max="5640" width="22.28515625" style="65" bestFit="1" customWidth="1"/>
    <col min="5641" max="5881" width="9.140625" style="65"/>
    <col min="5882" max="5882" width="6.7109375" style="65" customWidth="1"/>
    <col min="5883" max="5883" width="10.140625" style="65" customWidth="1"/>
    <col min="5884" max="5884" width="45.140625" style="65" customWidth="1"/>
    <col min="5885" max="5891" width="0" style="65" hidden="1" customWidth="1"/>
    <col min="5892" max="5892" width="31.5703125" style="65" customWidth="1"/>
    <col min="5893" max="5893" width="12.85546875" style="65" bestFit="1" customWidth="1"/>
    <col min="5894" max="5895" width="9.140625" style="65"/>
    <col min="5896" max="5896" width="22.28515625" style="65" bestFit="1" customWidth="1"/>
    <col min="5897" max="6137" width="9.140625" style="65"/>
    <col min="6138" max="6138" width="6.7109375" style="65" customWidth="1"/>
    <col min="6139" max="6139" width="10.140625" style="65" customWidth="1"/>
    <col min="6140" max="6140" width="45.140625" style="65" customWidth="1"/>
    <col min="6141" max="6147" width="0" style="65" hidden="1" customWidth="1"/>
    <col min="6148" max="6148" width="31.5703125" style="65" customWidth="1"/>
    <col min="6149" max="6149" width="12.85546875" style="65" bestFit="1" customWidth="1"/>
    <col min="6150" max="6151" width="9.140625" style="65"/>
    <col min="6152" max="6152" width="22.28515625" style="65" bestFit="1" customWidth="1"/>
    <col min="6153" max="6393" width="9.140625" style="65"/>
    <col min="6394" max="6394" width="6.7109375" style="65" customWidth="1"/>
    <col min="6395" max="6395" width="10.140625" style="65" customWidth="1"/>
    <col min="6396" max="6396" width="45.140625" style="65" customWidth="1"/>
    <col min="6397" max="6403" width="0" style="65" hidden="1" customWidth="1"/>
    <col min="6404" max="6404" width="31.5703125" style="65" customWidth="1"/>
    <col min="6405" max="6405" width="12.85546875" style="65" bestFit="1" customWidth="1"/>
    <col min="6406" max="6407" width="9.140625" style="65"/>
    <col min="6408" max="6408" width="22.28515625" style="65" bestFit="1" customWidth="1"/>
    <col min="6409" max="6649" width="9.140625" style="65"/>
    <col min="6650" max="6650" width="6.7109375" style="65" customWidth="1"/>
    <col min="6651" max="6651" width="10.140625" style="65" customWidth="1"/>
    <col min="6652" max="6652" width="45.140625" style="65" customWidth="1"/>
    <col min="6653" max="6659" width="0" style="65" hidden="1" customWidth="1"/>
    <col min="6660" max="6660" width="31.5703125" style="65" customWidth="1"/>
    <col min="6661" max="6661" width="12.85546875" style="65" bestFit="1" customWidth="1"/>
    <col min="6662" max="6663" width="9.140625" style="65"/>
    <col min="6664" max="6664" width="22.28515625" style="65" bestFit="1" customWidth="1"/>
    <col min="6665" max="6905" width="9.140625" style="65"/>
    <col min="6906" max="6906" width="6.7109375" style="65" customWidth="1"/>
    <col min="6907" max="6907" width="10.140625" style="65" customWidth="1"/>
    <col min="6908" max="6908" width="45.140625" style="65" customWidth="1"/>
    <col min="6909" max="6915" width="0" style="65" hidden="1" customWidth="1"/>
    <col min="6916" max="6916" width="31.5703125" style="65" customWidth="1"/>
    <col min="6917" max="6917" width="12.85546875" style="65" bestFit="1" customWidth="1"/>
    <col min="6918" max="6919" width="9.140625" style="65"/>
    <col min="6920" max="6920" width="22.28515625" style="65" bestFit="1" customWidth="1"/>
    <col min="6921" max="7161" width="9.140625" style="65"/>
    <col min="7162" max="7162" width="6.7109375" style="65" customWidth="1"/>
    <col min="7163" max="7163" width="10.140625" style="65" customWidth="1"/>
    <col min="7164" max="7164" width="45.140625" style="65" customWidth="1"/>
    <col min="7165" max="7171" width="0" style="65" hidden="1" customWidth="1"/>
    <col min="7172" max="7172" width="31.5703125" style="65" customWidth="1"/>
    <col min="7173" max="7173" width="12.85546875" style="65" bestFit="1" customWidth="1"/>
    <col min="7174" max="7175" width="9.140625" style="65"/>
    <col min="7176" max="7176" width="22.28515625" style="65" bestFit="1" customWidth="1"/>
    <col min="7177" max="7417" width="9.140625" style="65"/>
    <col min="7418" max="7418" width="6.7109375" style="65" customWidth="1"/>
    <col min="7419" max="7419" width="10.140625" style="65" customWidth="1"/>
    <col min="7420" max="7420" width="45.140625" style="65" customWidth="1"/>
    <col min="7421" max="7427" width="0" style="65" hidden="1" customWidth="1"/>
    <col min="7428" max="7428" width="31.5703125" style="65" customWidth="1"/>
    <col min="7429" max="7429" width="12.85546875" style="65" bestFit="1" customWidth="1"/>
    <col min="7430" max="7431" width="9.140625" style="65"/>
    <col min="7432" max="7432" width="22.28515625" style="65" bestFit="1" customWidth="1"/>
    <col min="7433" max="7673" width="9.140625" style="65"/>
    <col min="7674" max="7674" width="6.7109375" style="65" customWidth="1"/>
    <col min="7675" max="7675" width="10.140625" style="65" customWidth="1"/>
    <col min="7676" max="7676" width="45.140625" style="65" customWidth="1"/>
    <col min="7677" max="7683" width="0" style="65" hidden="1" customWidth="1"/>
    <col min="7684" max="7684" width="31.5703125" style="65" customWidth="1"/>
    <col min="7685" max="7685" width="12.85546875" style="65" bestFit="1" customWidth="1"/>
    <col min="7686" max="7687" width="9.140625" style="65"/>
    <col min="7688" max="7688" width="22.28515625" style="65" bestFit="1" customWidth="1"/>
    <col min="7689" max="7929" width="9.140625" style="65"/>
    <col min="7930" max="7930" width="6.7109375" style="65" customWidth="1"/>
    <col min="7931" max="7931" width="10.140625" style="65" customWidth="1"/>
    <col min="7932" max="7932" width="45.140625" style="65" customWidth="1"/>
    <col min="7933" max="7939" width="0" style="65" hidden="1" customWidth="1"/>
    <col min="7940" max="7940" width="31.5703125" style="65" customWidth="1"/>
    <col min="7941" max="7941" width="12.85546875" style="65" bestFit="1" customWidth="1"/>
    <col min="7942" max="7943" width="9.140625" style="65"/>
    <col min="7944" max="7944" width="22.28515625" style="65" bestFit="1" customWidth="1"/>
    <col min="7945" max="8185" width="9.140625" style="65"/>
    <col min="8186" max="8186" width="6.7109375" style="65" customWidth="1"/>
    <col min="8187" max="8187" width="10.140625" style="65" customWidth="1"/>
    <col min="8188" max="8188" width="45.140625" style="65" customWidth="1"/>
    <col min="8189" max="8195" width="0" style="65" hidden="1" customWidth="1"/>
    <col min="8196" max="8196" width="31.5703125" style="65" customWidth="1"/>
    <col min="8197" max="8197" width="12.85546875" style="65" bestFit="1" customWidth="1"/>
    <col min="8198" max="8199" width="9.140625" style="65"/>
    <col min="8200" max="8200" width="22.28515625" style="65" bestFit="1" customWidth="1"/>
    <col min="8201" max="8441" width="9.140625" style="65"/>
    <col min="8442" max="8442" width="6.7109375" style="65" customWidth="1"/>
    <col min="8443" max="8443" width="10.140625" style="65" customWidth="1"/>
    <col min="8444" max="8444" width="45.140625" style="65" customWidth="1"/>
    <col min="8445" max="8451" width="0" style="65" hidden="1" customWidth="1"/>
    <col min="8452" max="8452" width="31.5703125" style="65" customWidth="1"/>
    <col min="8453" max="8453" width="12.85546875" style="65" bestFit="1" customWidth="1"/>
    <col min="8454" max="8455" width="9.140625" style="65"/>
    <col min="8456" max="8456" width="22.28515625" style="65" bestFit="1" customWidth="1"/>
    <col min="8457" max="8697" width="9.140625" style="65"/>
    <col min="8698" max="8698" width="6.7109375" style="65" customWidth="1"/>
    <col min="8699" max="8699" width="10.140625" style="65" customWidth="1"/>
    <col min="8700" max="8700" width="45.140625" style="65" customWidth="1"/>
    <col min="8701" max="8707" width="0" style="65" hidden="1" customWidth="1"/>
    <col min="8708" max="8708" width="31.5703125" style="65" customWidth="1"/>
    <col min="8709" max="8709" width="12.85546875" style="65" bestFit="1" customWidth="1"/>
    <col min="8710" max="8711" width="9.140625" style="65"/>
    <col min="8712" max="8712" width="22.28515625" style="65" bestFit="1" customWidth="1"/>
    <col min="8713" max="8953" width="9.140625" style="65"/>
    <col min="8954" max="8954" width="6.7109375" style="65" customWidth="1"/>
    <col min="8955" max="8955" width="10.140625" style="65" customWidth="1"/>
    <col min="8956" max="8956" width="45.140625" style="65" customWidth="1"/>
    <col min="8957" max="8963" width="0" style="65" hidden="1" customWidth="1"/>
    <col min="8964" max="8964" width="31.5703125" style="65" customWidth="1"/>
    <col min="8965" max="8965" width="12.85546875" style="65" bestFit="1" customWidth="1"/>
    <col min="8966" max="8967" width="9.140625" style="65"/>
    <col min="8968" max="8968" width="22.28515625" style="65" bestFit="1" customWidth="1"/>
    <col min="8969" max="9209" width="9.140625" style="65"/>
    <col min="9210" max="9210" width="6.7109375" style="65" customWidth="1"/>
    <col min="9211" max="9211" width="10.140625" style="65" customWidth="1"/>
    <col min="9212" max="9212" width="45.140625" style="65" customWidth="1"/>
    <col min="9213" max="9219" width="0" style="65" hidden="1" customWidth="1"/>
    <col min="9220" max="9220" width="31.5703125" style="65" customWidth="1"/>
    <col min="9221" max="9221" width="12.85546875" style="65" bestFit="1" customWidth="1"/>
    <col min="9222" max="9223" width="9.140625" style="65"/>
    <col min="9224" max="9224" width="22.28515625" style="65" bestFit="1" customWidth="1"/>
    <col min="9225" max="9465" width="9.140625" style="65"/>
    <col min="9466" max="9466" width="6.7109375" style="65" customWidth="1"/>
    <col min="9467" max="9467" width="10.140625" style="65" customWidth="1"/>
    <col min="9468" max="9468" width="45.140625" style="65" customWidth="1"/>
    <col min="9469" max="9475" width="0" style="65" hidden="1" customWidth="1"/>
    <col min="9476" max="9476" width="31.5703125" style="65" customWidth="1"/>
    <col min="9477" max="9477" width="12.85546875" style="65" bestFit="1" customWidth="1"/>
    <col min="9478" max="9479" width="9.140625" style="65"/>
    <col min="9480" max="9480" width="22.28515625" style="65" bestFit="1" customWidth="1"/>
    <col min="9481" max="9721" width="9.140625" style="65"/>
    <col min="9722" max="9722" width="6.7109375" style="65" customWidth="1"/>
    <col min="9723" max="9723" width="10.140625" style="65" customWidth="1"/>
    <col min="9724" max="9724" width="45.140625" style="65" customWidth="1"/>
    <col min="9725" max="9731" width="0" style="65" hidden="1" customWidth="1"/>
    <col min="9732" max="9732" width="31.5703125" style="65" customWidth="1"/>
    <col min="9733" max="9733" width="12.85546875" style="65" bestFit="1" customWidth="1"/>
    <col min="9734" max="9735" width="9.140625" style="65"/>
    <col min="9736" max="9736" width="22.28515625" style="65" bestFit="1" customWidth="1"/>
    <col min="9737" max="9977" width="9.140625" style="65"/>
    <col min="9978" max="9978" width="6.7109375" style="65" customWidth="1"/>
    <col min="9979" max="9979" width="10.140625" style="65" customWidth="1"/>
    <col min="9980" max="9980" width="45.140625" style="65" customWidth="1"/>
    <col min="9981" max="9987" width="0" style="65" hidden="1" customWidth="1"/>
    <col min="9988" max="9988" width="31.5703125" style="65" customWidth="1"/>
    <col min="9989" max="9989" width="12.85546875" style="65" bestFit="1" customWidth="1"/>
    <col min="9990" max="9991" width="9.140625" style="65"/>
    <col min="9992" max="9992" width="22.28515625" style="65" bestFit="1" customWidth="1"/>
    <col min="9993" max="10233" width="9.140625" style="65"/>
    <col min="10234" max="10234" width="6.7109375" style="65" customWidth="1"/>
    <col min="10235" max="10235" width="10.140625" style="65" customWidth="1"/>
    <col min="10236" max="10236" width="45.140625" style="65" customWidth="1"/>
    <col min="10237" max="10243" width="0" style="65" hidden="1" customWidth="1"/>
    <col min="10244" max="10244" width="31.5703125" style="65" customWidth="1"/>
    <col min="10245" max="10245" width="12.85546875" style="65" bestFit="1" customWidth="1"/>
    <col min="10246" max="10247" width="9.140625" style="65"/>
    <col min="10248" max="10248" width="22.28515625" style="65" bestFit="1" customWidth="1"/>
    <col min="10249" max="10489" width="9.140625" style="65"/>
    <col min="10490" max="10490" width="6.7109375" style="65" customWidth="1"/>
    <col min="10491" max="10491" width="10.140625" style="65" customWidth="1"/>
    <col min="10492" max="10492" width="45.140625" style="65" customWidth="1"/>
    <col min="10493" max="10499" width="0" style="65" hidden="1" customWidth="1"/>
    <col min="10500" max="10500" width="31.5703125" style="65" customWidth="1"/>
    <col min="10501" max="10501" width="12.85546875" style="65" bestFit="1" customWidth="1"/>
    <col min="10502" max="10503" width="9.140625" style="65"/>
    <col min="10504" max="10504" width="22.28515625" style="65" bestFit="1" customWidth="1"/>
    <col min="10505" max="10745" width="9.140625" style="65"/>
    <col min="10746" max="10746" width="6.7109375" style="65" customWidth="1"/>
    <col min="10747" max="10747" width="10.140625" style="65" customWidth="1"/>
    <col min="10748" max="10748" width="45.140625" style="65" customWidth="1"/>
    <col min="10749" max="10755" width="0" style="65" hidden="1" customWidth="1"/>
    <col min="10756" max="10756" width="31.5703125" style="65" customWidth="1"/>
    <col min="10757" max="10757" width="12.85546875" style="65" bestFit="1" customWidth="1"/>
    <col min="10758" max="10759" width="9.140625" style="65"/>
    <col min="10760" max="10760" width="22.28515625" style="65" bestFit="1" customWidth="1"/>
    <col min="10761" max="11001" width="9.140625" style="65"/>
    <col min="11002" max="11002" width="6.7109375" style="65" customWidth="1"/>
    <col min="11003" max="11003" width="10.140625" style="65" customWidth="1"/>
    <col min="11004" max="11004" width="45.140625" style="65" customWidth="1"/>
    <col min="11005" max="11011" width="0" style="65" hidden="1" customWidth="1"/>
    <col min="11012" max="11012" width="31.5703125" style="65" customWidth="1"/>
    <col min="11013" max="11013" width="12.85546875" style="65" bestFit="1" customWidth="1"/>
    <col min="11014" max="11015" width="9.140625" style="65"/>
    <col min="11016" max="11016" width="22.28515625" style="65" bestFit="1" customWidth="1"/>
    <col min="11017" max="11257" width="9.140625" style="65"/>
    <col min="11258" max="11258" width="6.7109375" style="65" customWidth="1"/>
    <col min="11259" max="11259" width="10.140625" style="65" customWidth="1"/>
    <col min="11260" max="11260" width="45.140625" style="65" customWidth="1"/>
    <col min="11261" max="11267" width="0" style="65" hidden="1" customWidth="1"/>
    <col min="11268" max="11268" width="31.5703125" style="65" customWidth="1"/>
    <col min="11269" max="11269" width="12.85546875" style="65" bestFit="1" customWidth="1"/>
    <col min="11270" max="11271" width="9.140625" style="65"/>
    <col min="11272" max="11272" width="22.28515625" style="65" bestFit="1" customWidth="1"/>
    <col min="11273" max="11513" width="9.140625" style="65"/>
    <col min="11514" max="11514" width="6.7109375" style="65" customWidth="1"/>
    <col min="11515" max="11515" width="10.140625" style="65" customWidth="1"/>
    <col min="11516" max="11516" width="45.140625" style="65" customWidth="1"/>
    <col min="11517" max="11523" width="0" style="65" hidden="1" customWidth="1"/>
    <col min="11524" max="11524" width="31.5703125" style="65" customWidth="1"/>
    <col min="11525" max="11525" width="12.85546875" style="65" bestFit="1" customWidth="1"/>
    <col min="11526" max="11527" width="9.140625" style="65"/>
    <col min="11528" max="11528" width="22.28515625" style="65" bestFit="1" customWidth="1"/>
    <col min="11529" max="11769" width="9.140625" style="65"/>
    <col min="11770" max="11770" width="6.7109375" style="65" customWidth="1"/>
    <col min="11771" max="11771" width="10.140625" style="65" customWidth="1"/>
    <col min="11772" max="11772" width="45.140625" style="65" customWidth="1"/>
    <col min="11773" max="11779" width="0" style="65" hidden="1" customWidth="1"/>
    <col min="11780" max="11780" width="31.5703125" style="65" customWidth="1"/>
    <col min="11781" max="11781" width="12.85546875" style="65" bestFit="1" customWidth="1"/>
    <col min="11782" max="11783" width="9.140625" style="65"/>
    <col min="11784" max="11784" width="22.28515625" style="65" bestFit="1" customWidth="1"/>
    <col min="11785" max="12025" width="9.140625" style="65"/>
    <col min="12026" max="12026" width="6.7109375" style="65" customWidth="1"/>
    <col min="12027" max="12027" width="10.140625" style="65" customWidth="1"/>
    <col min="12028" max="12028" width="45.140625" style="65" customWidth="1"/>
    <col min="12029" max="12035" width="0" style="65" hidden="1" customWidth="1"/>
    <col min="12036" max="12036" width="31.5703125" style="65" customWidth="1"/>
    <col min="12037" max="12037" width="12.85546875" style="65" bestFit="1" customWidth="1"/>
    <col min="12038" max="12039" width="9.140625" style="65"/>
    <col min="12040" max="12040" width="22.28515625" style="65" bestFit="1" customWidth="1"/>
    <col min="12041" max="12281" width="9.140625" style="65"/>
    <col min="12282" max="12282" width="6.7109375" style="65" customWidth="1"/>
    <col min="12283" max="12283" width="10.140625" style="65" customWidth="1"/>
    <col min="12284" max="12284" width="45.140625" style="65" customWidth="1"/>
    <col min="12285" max="12291" width="0" style="65" hidden="1" customWidth="1"/>
    <col min="12292" max="12292" width="31.5703125" style="65" customWidth="1"/>
    <col min="12293" max="12293" width="12.85546875" style="65" bestFit="1" customWidth="1"/>
    <col min="12294" max="12295" width="9.140625" style="65"/>
    <col min="12296" max="12296" width="22.28515625" style="65" bestFit="1" customWidth="1"/>
    <col min="12297" max="12537" width="9.140625" style="65"/>
    <col min="12538" max="12538" width="6.7109375" style="65" customWidth="1"/>
    <col min="12539" max="12539" width="10.140625" style="65" customWidth="1"/>
    <col min="12540" max="12540" width="45.140625" style="65" customWidth="1"/>
    <col min="12541" max="12547" width="0" style="65" hidden="1" customWidth="1"/>
    <col min="12548" max="12548" width="31.5703125" style="65" customWidth="1"/>
    <col min="12549" max="12549" width="12.85546875" style="65" bestFit="1" customWidth="1"/>
    <col min="12550" max="12551" width="9.140625" style="65"/>
    <col min="12552" max="12552" width="22.28515625" style="65" bestFit="1" customWidth="1"/>
    <col min="12553" max="12793" width="9.140625" style="65"/>
    <col min="12794" max="12794" width="6.7109375" style="65" customWidth="1"/>
    <col min="12795" max="12795" width="10.140625" style="65" customWidth="1"/>
    <col min="12796" max="12796" width="45.140625" style="65" customWidth="1"/>
    <col min="12797" max="12803" width="0" style="65" hidden="1" customWidth="1"/>
    <col min="12804" max="12804" width="31.5703125" style="65" customWidth="1"/>
    <col min="12805" max="12805" width="12.85546875" style="65" bestFit="1" customWidth="1"/>
    <col min="12806" max="12807" width="9.140625" style="65"/>
    <col min="12808" max="12808" width="22.28515625" style="65" bestFit="1" customWidth="1"/>
    <col min="12809" max="13049" width="9.140625" style="65"/>
    <col min="13050" max="13050" width="6.7109375" style="65" customWidth="1"/>
    <col min="13051" max="13051" width="10.140625" style="65" customWidth="1"/>
    <col min="13052" max="13052" width="45.140625" style="65" customWidth="1"/>
    <col min="13053" max="13059" width="0" style="65" hidden="1" customWidth="1"/>
    <col min="13060" max="13060" width="31.5703125" style="65" customWidth="1"/>
    <col min="13061" max="13061" width="12.85546875" style="65" bestFit="1" customWidth="1"/>
    <col min="13062" max="13063" width="9.140625" style="65"/>
    <col min="13064" max="13064" width="22.28515625" style="65" bestFit="1" customWidth="1"/>
    <col min="13065" max="13305" width="9.140625" style="65"/>
    <col min="13306" max="13306" width="6.7109375" style="65" customWidth="1"/>
    <col min="13307" max="13307" width="10.140625" style="65" customWidth="1"/>
    <col min="13308" max="13308" width="45.140625" style="65" customWidth="1"/>
    <col min="13309" max="13315" width="0" style="65" hidden="1" customWidth="1"/>
    <col min="13316" max="13316" width="31.5703125" style="65" customWidth="1"/>
    <col min="13317" max="13317" width="12.85546875" style="65" bestFit="1" customWidth="1"/>
    <col min="13318" max="13319" width="9.140625" style="65"/>
    <col min="13320" max="13320" width="22.28515625" style="65" bestFit="1" customWidth="1"/>
    <col min="13321" max="13561" width="9.140625" style="65"/>
    <col min="13562" max="13562" width="6.7109375" style="65" customWidth="1"/>
    <col min="13563" max="13563" width="10.140625" style="65" customWidth="1"/>
    <col min="13564" max="13564" width="45.140625" style="65" customWidth="1"/>
    <col min="13565" max="13571" width="0" style="65" hidden="1" customWidth="1"/>
    <col min="13572" max="13572" width="31.5703125" style="65" customWidth="1"/>
    <col min="13573" max="13573" width="12.85546875" style="65" bestFit="1" customWidth="1"/>
    <col min="13574" max="13575" width="9.140625" style="65"/>
    <col min="13576" max="13576" width="22.28515625" style="65" bestFit="1" customWidth="1"/>
    <col min="13577" max="13817" width="9.140625" style="65"/>
    <col min="13818" max="13818" width="6.7109375" style="65" customWidth="1"/>
    <col min="13819" max="13819" width="10.140625" style="65" customWidth="1"/>
    <col min="13820" max="13820" width="45.140625" style="65" customWidth="1"/>
    <col min="13821" max="13827" width="0" style="65" hidden="1" customWidth="1"/>
    <col min="13828" max="13828" width="31.5703125" style="65" customWidth="1"/>
    <col min="13829" max="13829" width="12.85546875" style="65" bestFit="1" customWidth="1"/>
    <col min="13830" max="13831" width="9.140625" style="65"/>
    <col min="13832" max="13832" width="22.28515625" style="65" bestFit="1" customWidth="1"/>
    <col min="13833" max="14073" width="9.140625" style="65"/>
    <col min="14074" max="14074" width="6.7109375" style="65" customWidth="1"/>
    <col min="14075" max="14075" width="10.140625" style="65" customWidth="1"/>
    <col min="14076" max="14076" width="45.140625" style="65" customWidth="1"/>
    <col min="14077" max="14083" width="0" style="65" hidden="1" customWidth="1"/>
    <col min="14084" max="14084" width="31.5703125" style="65" customWidth="1"/>
    <col min="14085" max="14085" width="12.85546875" style="65" bestFit="1" customWidth="1"/>
    <col min="14086" max="14087" width="9.140625" style="65"/>
    <col min="14088" max="14088" width="22.28515625" style="65" bestFit="1" customWidth="1"/>
    <col min="14089" max="14329" width="9.140625" style="65"/>
    <col min="14330" max="14330" width="6.7109375" style="65" customWidth="1"/>
    <col min="14331" max="14331" width="10.140625" style="65" customWidth="1"/>
    <col min="14332" max="14332" width="45.140625" style="65" customWidth="1"/>
    <col min="14333" max="14339" width="0" style="65" hidden="1" customWidth="1"/>
    <col min="14340" max="14340" width="31.5703125" style="65" customWidth="1"/>
    <col min="14341" max="14341" width="12.85546875" style="65" bestFit="1" customWidth="1"/>
    <col min="14342" max="14343" width="9.140625" style="65"/>
    <col min="14344" max="14344" width="22.28515625" style="65" bestFit="1" customWidth="1"/>
    <col min="14345" max="14585" width="9.140625" style="65"/>
    <col min="14586" max="14586" width="6.7109375" style="65" customWidth="1"/>
    <col min="14587" max="14587" width="10.140625" style="65" customWidth="1"/>
    <col min="14588" max="14588" width="45.140625" style="65" customWidth="1"/>
    <col min="14589" max="14595" width="0" style="65" hidden="1" customWidth="1"/>
    <col min="14596" max="14596" width="31.5703125" style="65" customWidth="1"/>
    <col min="14597" max="14597" width="12.85546875" style="65" bestFit="1" customWidth="1"/>
    <col min="14598" max="14599" width="9.140625" style="65"/>
    <col min="14600" max="14600" width="22.28515625" style="65" bestFit="1" customWidth="1"/>
    <col min="14601" max="14841" width="9.140625" style="65"/>
    <col min="14842" max="14842" width="6.7109375" style="65" customWidth="1"/>
    <col min="14843" max="14843" width="10.140625" style="65" customWidth="1"/>
    <col min="14844" max="14844" width="45.140625" style="65" customWidth="1"/>
    <col min="14845" max="14851" width="0" style="65" hidden="1" customWidth="1"/>
    <col min="14852" max="14852" width="31.5703125" style="65" customWidth="1"/>
    <col min="14853" max="14853" width="12.85546875" style="65" bestFit="1" customWidth="1"/>
    <col min="14854" max="14855" width="9.140625" style="65"/>
    <col min="14856" max="14856" width="22.28515625" style="65" bestFit="1" customWidth="1"/>
    <col min="14857" max="15097" width="9.140625" style="65"/>
    <col min="15098" max="15098" width="6.7109375" style="65" customWidth="1"/>
    <col min="15099" max="15099" width="10.140625" style="65" customWidth="1"/>
    <col min="15100" max="15100" width="45.140625" style="65" customWidth="1"/>
    <col min="15101" max="15107" width="0" style="65" hidden="1" customWidth="1"/>
    <col min="15108" max="15108" width="31.5703125" style="65" customWidth="1"/>
    <col min="15109" max="15109" width="12.85546875" style="65" bestFit="1" customWidth="1"/>
    <col min="15110" max="15111" width="9.140625" style="65"/>
    <col min="15112" max="15112" width="22.28515625" style="65" bestFit="1" customWidth="1"/>
    <col min="15113" max="15353" width="9.140625" style="65"/>
    <col min="15354" max="15354" width="6.7109375" style="65" customWidth="1"/>
    <col min="15355" max="15355" width="10.140625" style="65" customWidth="1"/>
    <col min="15356" max="15356" width="45.140625" style="65" customWidth="1"/>
    <col min="15357" max="15363" width="0" style="65" hidden="1" customWidth="1"/>
    <col min="15364" max="15364" width="31.5703125" style="65" customWidth="1"/>
    <col min="15365" max="15365" width="12.85546875" style="65" bestFit="1" customWidth="1"/>
    <col min="15366" max="15367" width="9.140625" style="65"/>
    <col min="15368" max="15368" width="22.28515625" style="65" bestFit="1" customWidth="1"/>
    <col min="15369" max="15609" width="9.140625" style="65"/>
    <col min="15610" max="15610" width="6.7109375" style="65" customWidth="1"/>
    <col min="15611" max="15611" width="10.140625" style="65" customWidth="1"/>
    <col min="15612" max="15612" width="45.140625" style="65" customWidth="1"/>
    <col min="15613" max="15619" width="0" style="65" hidden="1" customWidth="1"/>
    <col min="15620" max="15620" width="31.5703125" style="65" customWidth="1"/>
    <col min="15621" max="15621" width="12.85546875" style="65" bestFit="1" customWidth="1"/>
    <col min="15622" max="15623" width="9.140625" style="65"/>
    <col min="15624" max="15624" width="22.28515625" style="65" bestFit="1" customWidth="1"/>
    <col min="15625" max="15865" width="9.140625" style="65"/>
    <col min="15866" max="15866" width="6.7109375" style="65" customWidth="1"/>
    <col min="15867" max="15867" width="10.140625" style="65" customWidth="1"/>
    <col min="15868" max="15868" width="45.140625" style="65" customWidth="1"/>
    <col min="15869" max="15875" width="0" style="65" hidden="1" customWidth="1"/>
    <col min="15876" max="15876" width="31.5703125" style="65" customWidth="1"/>
    <col min="15877" max="15877" width="12.85546875" style="65" bestFit="1" customWidth="1"/>
    <col min="15878" max="15879" width="9.140625" style="65"/>
    <col min="15880" max="15880" width="22.28515625" style="65" bestFit="1" customWidth="1"/>
    <col min="15881" max="16121" width="9.140625" style="65"/>
    <col min="16122" max="16122" width="6.7109375" style="65" customWidth="1"/>
    <col min="16123" max="16123" width="10.140625" style="65" customWidth="1"/>
    <col min="16124" max="16124" width="45.140625" style="65" customWidth="1"/>
    <col min="16125" max="16131" width="0" style="65" hidden="1" customWidth="1"/>
    <col min="16132" max="16132" width="31.5703125" style="65" customWidth="1"/>
    <col min="16133" max="16133" width="12.85546875" style="65" bestFit="1" customWidth="1"/>
    <col min="16134" max="16135" width="9.140625" style="65"/>
    <col min="16136" max="16136" width="22.28515625" style="65" bestFit="1" customWidth="1"/>
    <col min="16137" max="16384" width="9.140625" style="65"/>
  </cols>
  <sheetData>
    <row r="1" spans="1:11" ht="15.75">
      <c r="A1" s="175" t="s">
        <v>188</v>
      </c>
      <c r="B1" s="175"/>
      <c r="C1" s="175"/>
      <c r="D1" s="175"/>
    </row>
    <row r="2" spans="1:11" ht="15.75">
      <c r="A2" s="175" t="s">
        <v>189</v>
      </c>
      <c r="B2" s="175"/>
      <c r="C2" s="175"/>
      <c r="D2" s="175"/>
    </row>
    <row r="3" spans="1:11" ht="15.75">
      <c r="A3" s="175" t="s">
        <v>190</v>
      </c>
      <c r="B3" s="175"/>
      <c r="C3" s="175"/>
      <c r="D3" s="175"/>
    </row>
    <row r="4" spans="1:11" ht="15.75">
      <c r="A4" s="175" t="s">
        <v>191</v>
      </c>
      <c r="B4" s="175"/>
      <c r="C4" s="175"/>
      <c r="D4" s="175"/>
    </row>
    <row r="5" spans="1:11" ht="15.75">
      <c r="A5" s="64"/>
      <c r="B5" s="64"/>
      <c r="C5" s="64"/>
    </row>
    <row r="6" spans="1:11" ht="15.75">
      <c r="A6" s="64"/>
      <c r="B6" s="64"/>
      <c r="C6" s="64"/>
    </row>
    <row r="7" spans="1:11" ht="15.75">
      <c r="D7" s="66" t="s">
        <v>192</v>
      </c>
    </row>
    <row r="8" spans="1:11" ht="15.75">
      <c r="A8" s="67" t="s">
        <v>193</v>
      </c>
      <c r="B8" s="67"/>
      <c r="C8" s="68"/>
      <c r="D8" s="69">
        <v>42551</v>
      </c>
    </row>
    <row r="9" spans="1:11" ht="15.75">
      <c r="A9" s="67" t="s">
        <v>194</v>
      </c>
      <c r="B9" s="67"/>
      <c r="C9" s="70"/>
      <c r="D9" s="71" t="s">
        <v>195</v>
      </c>
    </row>
    <row r="11" spans="1:11" ht="15.75">
      <c r="A11" s="72" t="s">
        <v>196</v>
      </c>
      <c r="B11" s="72"/>
      <c r="C11" s="72"/>
    </row>
    <row r="13" spans="1:11">
      <c r="A13" s="73" t="s">
        <v>197</v>
      </c>
      <c r="B13" s="65" t="s">
        <v>198</v>
      </c>
    </row>
    <row r="14" spans="1:11" ht="15.75">
      <c r="B14" s="74" t="s">
        <v>199</v>
      </c>
      <c r="C14" s="65" t="s">
        <v>200</v>
      </c>
      <c r="D14" s="75">
        <v>118201</v>
      </c>
      <c r="I14"/>
      <c r="J14" s="36"/>
      <c r="K14" s="36"/>
    </row>
    <row r="15" spans="1:11" ht="15.75">
      <c r="B15" s="74" t="s">
        <v>201</v>
      </c>
      <c r="C15" s="65" t="s">
        <v>202</v>
      </c>
      <c r="D15" s="75">
        <v>9224267647</v>
      </c>
      <c r="I15" s="38"/>
      <c r="J15"/>
      <c r="K15"/>
    </row>
    <row r="16" spans="1:11">
      <c r="B16" s="74" t="s">
        <v>203</v>
      </c>
      <c r="C16" s="65" t="s">
        <v>204</v>
      </c>
      <c r="D16" s="75">
        <v>78038.829172342026</v>
      </c>
      <c r="I16" s="76"/>
      <c r="J16" s="40"/>
      <c r="K16" s="40"/>
    </row>
    <row r="17" spans="1:11" ht="15.75">
      <c r="B17" s="74" t="s">
        <v>205</v>
      </c>
      <c r="C17" s="65" t="s">
        <v>206</v>
      </c>
      <c r="D17" s="77">
        <v>43.99</v>
      </c>
      <c r="I17" s="78"/>
      <c r="J17" s="42"/>
      <c r="K17" s="42"/>
    </row>
    <row r="18" spans="1:11" ht="15.75">
      <c r="B18" s="74" t="s">
        <v>207</v>
      </c>
      <c r="C18" s="65" t="s">
        <v>208</v>
      </c>
      <c r="D18" s="77">
        <v>11.24</v>
      </c>
      <c r="I18" s="78"/>
      <c r="J18" s="42"/>
      <c r="K18" s="42"/>
    </row>
    <row r="19" spans="1:11" ht="15.75">
      <c r="B19" s="74" t="s">
        <v>209</v>
      </c>
      <c r="C19" s="65" t="s">
        <v>210</v>
      </c>
      <c r="D19" s="79">
        <v>9178822199</v>
      </c>
      <c r="I19" s="78"/>
      <c r="J19" s="42"/>
      <c r="K19" s="42"/>
    </row>
    <row r="20" spans="1:11" ht="15.75">
      <c r="B20" s="74" t="s">
        <v>211</v>
      </c>
      <c r="C20" s="65" t="s">
        <v>212</v>
      </c>
      <c r="D20" s="79">
        <v>9200179606</v>
      </c>
      <c r="I20" s="78"/>
      <c r="J20" s="42"/>
      <c r="K20" s="42"/>
    </row>
    <row r="21" spans="1:11" ht="15.75">
      <c r="B21" s="74" t="s">
        <v>213</v>
      </c>
      <c r="C21" s="65" t="s">
        <v>214</v>
      </c>
      <c r="D21" s="79">
        <v>9221537012</v>
      </c>
      <c r="I21" s="78"/>
      <c r="J21" s="42"/>
      <c r="K21" s="42"/>
    </row>
    <row r="22" spans="1:11">
      <c r="D22" s="75"/>
      <c r="I22" s="76"/>
      <c r="J22" s="42"/>
      <c r="K22" s="42"/>
    </row>
    <row r="23" spans="1:11">
      <c r="A23" s="73" t="s">
        <v>215</v>
      </c>
      <c r="B23" s="65" t="s">
        <v>216</v>
      </c>
      <c r="D23" s="75"/>
      <c r="I23" s="76"/>
      <c r="J23" s="42"/>
      <c r="K23" s="42"/>
    </row>
    <row r="24" spans="1:11">
      <c r="B24" s="74" t="s">
        <v>199</v>
      </c>
      <c r="C24" s="65" t="s">
        <v>200</v>
      </c>
      <c r="D24" s="75">
        <v>7401</v>
      </c>
    </row>
    <row r="25" spans="1:11">
      <c r="B25" s="74" t="s">
        <v>201</v>
      </c>
      <c r="C25" s="65" t="s">
        <v>202</v>
      </c>
      <c r="D25" s="79">
        <v>483536463</v>
      </c>
    </row>
    <row r="26" spans="1:11">
      <c r="B26" s="74" t="s">
        <v>203</v>
      </c>
      <c r="C26" s="65" t="s">
        <v>204</v>
      </c>
      <c r="D26" s="75">
        <v>65333.93635995136</v>
      </c>
    </row>
    <row r="27" spans="1:11">
      <c r="B27" s="74" t="s">
        <v>205</v>
      </c>
      <c r="C27" s="65" t="s">
        <v>206</v>
      </c>
      <c r="D27" s="80">
        <v>41.18</v>
      </c>
    </row>
    <row r="28" spans="1:11">
      <c r="B28" s="74" t="s">
        <v>207</v>
      </c>
      <c r="C28" s="65" t="s">
        <v>208</v>
      </c>
      <c r="D28" s="80">
        <v>7.8</v>
      </c>
    </row>
    <row r="29" spans="1:11">
      <c r="D29" s="81"/>
    </row>
    <row r="30" spans="1:11">
      <c r="A30" s="73" t="s">
        <v>217</v>
      </c>
      <c r="B30" s="65" t="s">
        <v>218</v>
      </c>
      <c r="D30" s="81"/>
    </row>
    <row r="31" spans="1:11">
      <c r="B31" s="74" t="s">
        <v>199</v>
      </c>
      <c r="C31" s="65" t="s">
        <v>200</v>
      </c>
      <c r="D31" s="68">
        <v>14393</v>
      </c>
    </row>
    <row r="32" spans="1:11">
      <c r="B32" s="74" t="s">
        <v>201</v>
      </c>
      <c r="C32" s="65" t="s">
        <v>202</v>
      </c>
      <c r="D32" s="68">
        <v>870729599</v>
      </c>
    </row>
    <row r="33" spans="1:6">
      <c r="B33" s="74" t="s">
        <v>203</v>
      </c>
      <c r="C33" s="65" t="s">
        <v>204</v>
      </c>
      <c r="D33" s="75">
        <v>60496.741402070453</v>
      </c>
    </row>
    <row r="34" spans="1:6">
      <c r="B34" s="74" t="s">
        <v>205</v>
      </c>
      <c r="C34" s="65" t="s">
        <v>206</v>
      </c>
      <c r="D34" s="82">
        <v>47.63</v>
      </c>
    </row>
    <row r="35" spans="1:6">
      <c r="B35" s="74" t="s">
        <v>207</v>
      </c>
      <c r="C35" s="65" t="s">
        <v>208</v>
      </c>
      <c r="D35" s="82">
        <v>9.14</v>
      </c>
    </row>
    <row r="36" spans="1:6">
      <c r="D36" s="81"/>
    </row>
    <row r="37" spans="1:6">
      <c r="A37" s="73" t="s">
        <v>219</v>
      </c>
      <c r="B37" s="65" t="s">
        <v>220</v>
      </c>
      <c r="C37" s="83"/>
      <c r="D37" s="81"/>
    </row>
    <row r="38" spans="1:6">
      <c r="B38" s="74" t="s">
        <v>199</v>
      </c>
      <c r="C38" s="65" t="s">
        <v>200</v>
      </c>
      <c r="D38" s="68">
        <v>84093</v>
      </c>
    </row>
    <row r="39" spans="1:6">
      <c r="B39" s="74" t="s">
        <v>201</v>
      </c>
      <c r="C39" s="65" t="s">
        <v>206</v>
      </c>
      <c r="D39" s="82">
        <v>73.38</v>
      </c>
    </row>
    <row r="40" spans="1:6">
      <c r="B40" s="74" t="s">
        <v>203</v>
      </c>
      <c r="C40" s="65" t="s">
        <v>221</v>
      </c>
      <c r="D40" s="68">
        <v>3954653723</v>
      </c>
      <c r="F40" s="65">
        <f>D40/D38</f>
        <v>47027.145220172904</v>
      </c>
    </row>
    <row r="41" spans="1:6">
      <c r="B41" s="74"/>
      <c r="D41" s="81"/>
    </row>
    <row r="42" spans="1:6">
      <c r="A42" s="73" t="s">
        <v>222</v>
      </c>
      <c r="B42" s="83" t="s">
        <v>223</v>
      </c>
      <c r="D42" s="81"/>
    </row>
    <row r="43" spans="1:6">
      <c r="B43" s="74" t="s">
        <v>199</v>
      </c>
      <c r="C43" s="65" t="s">
        <v>200</v>
      </c>
      <c r="D43" s="75">
        <v>224088</v>
      </c>
    </row>
    <row r="44" spans="1:6">
      <c r="C44" s="84"/>
      <c r="D44" s="85"/>
    </row>
    <row r="45" spans="1:6" ht="15.75">
      <c r="A45" s="126" t="s">
        <v>224</v>
      </c>
      <c r="B45" s="126"/>
      <c r="C45" s="126"/>
      <c r="D45" s="127"/>
    </row>
    <row r="46" spans="1:6">
      <c r="A46" s="128"/>
      <c r="B46" s="128"/>
      <c r="C46" s="128"/>
      <c r="D46" s="127"/>
    </row>
    <row r="47" spans="1:6">
      <c r="A47" s="129" t="s">
        <v>197</v>
      </c>
      <c r="B47" s="128" t="s">
        <v>161</v>
      </c>
      <c r="C47" s="128"/>
      <c r="D47" s="127"/>
    </row>
    <row r="48" spans="1:6">
      <c r="A48" s="130"/>
      <c r="B48" s="130" t="s">
        <v>199</v>
      </c>
      <c r="C48" s="128" t="s">
        <v>198</v>
      </c>
      <c r="D48" s="131">
        <v>39535995292</v>
      </c>
    </row>
    <row r="49" spans="1:4">
      <c r="A49" s="130"/>
      <c r="B49" s="130" t="s">
        <v>201</v>
      </c>
      <c r="C49" s="128" t="s">
        <v>216</v>
      </c>
      <c r="D49" s="131">
        <v>535870232</v>
      </c>
    </row>
    <row r="50" spans="1:4">
      <c r="A50" s="130"/>
      <c r="B50" s="130" t="s">
        <v>203</v>
      </c>
      <c r="C50" s="128" t="s">
        <v>218</v>
      </c>
      <c r="D50" s="132">
        <v>972023664</v>
      </c>
    </row>
    <row r="51" spans="1:4">
      <c r="A51" s="130"/>
      <c r="B51" s="130" t="s">
        <v>205</v>
      </c>
      <c r="C51" s="128" t="s">
        <v>220</v>
      </c>
      <c r="D51" s="132">
        <v>41614466631</v>
      </c>
    </row>
    <row r="52" spans="1:4">
      <c r="A52" s="130"/>
      <c r="B52" s="130" t="s">
        <v>225</v>
      </c>
      <c r="C52" s="128" t="s">
        <v>226</v>
      </c>
      <c r="D52" s="132">
        <v>37057619</v>
      </c>
    </row>
    <row r="53" spans="1:4">
      <c r="A53" s="130"/>
      <c r="B53" s="130" t="s">
        <v>207</v>
      </c>
      <c r="C53" s="128" t="s">
        <v>227</v>
      </c>
      <c r="D53" s="132">
        <v>3066827192</v>
      </c>
    </row>
    <row r="54" spans="1:4">
      <c r="A54" s="130"/>
      <c r="B54" s="130" t="s">
        <v>209</v>
      </c>
      <c r="C54" s="128" t="s">
        <v>223</v>
      </c>
      <c r="D54" s="132">
        <v>85762240630</v>
      </c>
    </row>
    <row r="55" spans="1:4">
      <c r="A55" s="130"/>
      <c r="B55" s="130"/>
      <c r="C55" s="133"/>
      <c r="D55" s="132"/>
    </row>
    <row r="56" spans="1:4">
      <c r="A56" s="129">
        <v>2</v>
      </c>
      <c r="B56" s="128" t="s">
        <v>228</v>
      </c>
      <c r="C56" s="128"/>
      <c r="D56" s="128"/>
    </row>
    <row r="57" spans="1:4">
      <c r="A57" s="128"/>
      <c r="B57" s="130" t="s">
        <v>199</v>
      </c>
      <c r="C57" s="128" t="s">
        <v>198</v>
      </c>
      <c r="D57" s="134">
        <v>23738166660</v>
      </c>
    </row>
    <row r="58" spans="1:4">
      <c r="A58" s="74"/>
      <c r="B58" s="74"/>
      <c r="C58" s="86"/>
      <c r="D58" s="75"/>
    </row>
    <row r="59" spans="1:4">
      <c r="A59" s="74"/>
      <c r="B59" s="74"/>
      <c r="C59" s="74"/>
    </row>
    <row r="62" spans="1:4">
      <c r="B62" s="74"/>
      <c r="D62" s="34"/>
    </row>
    <row r="63" spans="1:4">
      <c r="B63" s="74"/>
      <c r="D63" s="34"/>
    </row>
    <row r="64" spans="1:4">
      <c r="B64" s="74"/>
      <c r="D64" s="34"/>
    </row>
    <row r="65" spans="1:4" ht="17.25">
      <c r="B65" s="74"/>
      <c r="D65" s="87"/>
    </row>
    <row r="66" spans="1:4">
      <c r="B66" s="74"/>
      <c r="D66" s="34"/>
    </row>
    <row r="67" spans="1:4">
      <c r="B67" s="74"/>
    </row>
    <row r="68" spans="1:4">
      <c r="A68" s="73"/>
      <c r="B68" s="74"/>
    </row>
    <row r="69" spans="1:4">
      <c r="A69" s="73"/>
      <c r="B69" s="74"/>
    </row>
    <row r="70" spans="1:4">
      <c r="A70" s="74"/>
      <c r="B70" s="74"/>
    </row>
    <row r="71" spans="1:4">
      <c r="A71" s="74"/>
      <c r="B71" s="74"/>
      <c r="D71" s="88"/>
    </row>
    <row r="72" spans="1:4">
      <c r="A72" s="74"/>
      <c r="B72" s="74"/>
      <c r="D72" s="34"/>
    </row>
    <row r="73" spans="1:4">
      <c r="A73" s="74"/>
      <c r="B73" s="74"/>
      <c r="D73" s="81"/>
    </row>
    <row r="74" spans="1:4">
      <c r="A74" s="73"/>
      <c r="C74" s="74"/>
      <c r="D74" s="81"/>
    </row>
    <row r="75" spans="1:4">
      <c r="A75" s="73"/>
      <c r="B75" s="74"/>
      <c r="D75" s="81"/>
    </row>
    <row r="76" spans="1:4">
      <c r="A76" s="73"/>
      <c r="B76" s="74"/>
      <c r="C76" s="86"/>
      <c r="D76" s="89"/>
    </row>
    <row r="77" spans="1:4">
      <c r="A77" s="73"/>
      <c r="B77" s="74"/>
      <c r="C77" s="86"/>
      <c r="D77" s="89"/>
    </row>
    <row r="78" spans="1:4">
      <c r="A78" s="73"/>
      <c r="B78" s="74"/>
      <c r="D78" s="68"/>
    </row>
    <row r="79" spans="1:4">
      <c r="A79" s="73"/>
      <c r="B79" s="74"/>
      <c r="D79" s="90"/>
    </row>
    <row r="80" spans="1:4">
      <c r="A80" s="73"/>
      <c r="B80" s="74"/>
      <c r="D80" s="90"/>
    </row>
    <row r="81" spans="1:4">
      <c r="A81" s="74"/>
      <c r="B81" s="74"/>
      <c r="D81" s="90"/>
    </row>
    <row r="82" spans="1:4">
      <c r="A82" s="74"/>
      <c r="B82" s="74"/>
      <c r="D82" s="88"/>
    </row>
    <row r="83" spans="1:4">
      <c r="A83" s="74"/>
      <c r="B83" s="74"/>
      <c r="D83" s="34"/>
    </row>
    <row r="84" spans="1:4">
      <c r="A84" s="74"/>
      <c r="B84" s="74"/>
      <c r="C84" s="74"/>
      <c r="D84" s="81"/>
    </row>
    <row r="85" spans="1:4">
      <c r="A85" s="73"/>
      <c r="D85" s="81"/>
    </row>
    <row r="86" spans="1:4">
      <c r="A86" s="74"/>
      <c r="B86" s="74"/>
      <c r="D86" s="91"/>
    </row>
    <row r="87" spans="1:4">
      <c r="A87" s="74"/>
      <c r="B87" s="74"/>
      <c r="D87" s="90"/>
    </row>
    <row r="88" spans="1:4">
      <c r="A88" s="74"/>
      <c r="B88" s="74"/>
      <c r="D88" s="90"/>
    </row>
    <row r="89" spans="1:4">
      <c r="A89" s="74"/>
      <c r="B89" s="74"/>
      <c r="D89" s="90"/>
    </row>
    <row r="90" spans="1:4">
      <c r="A90" s="74"/>
      <c r="B90" s="74"/>
      <c r="D90" s="88"/>
    </row>
    <row r="91" spans="1:4">
      <c r="A91" s="74"/>
      <c r="B91" s="74"/>
      <c r="D91" s="34"/>
    </row>
    <row r="101" spans="1:4">
      <c r="B101" s="74"/>
    </row>
    <row r="102" spans="1:4">
      <c r="A102" s="73"/>
      <c r="B102" s="83"/>
    </row>
    <row r="103" spans="1:4">
      <c r="B103" s="74"/>
      <c r="D103" s="34"/>
    </row>
    <row r="104" spans="1:4">
      <c r="B104" s="74"/>
      <c r="D104" s="34"/>
    </row>
    <row r="105" spans="1:4">
      <c r="B105" s="74"/>
      <c r="D105" s="34"/>
    </row>
    <row r="106" spans="1:4">
      <c r="B106" s="74"/>
      <c r="D106" s="34"/>
    </row>
    <row r="107" spans="1:4">
      <c r="B107" s="74"/>
      <c r="D107" s="92"/>
    </row>
    <row r="108" spans="1:4">
      <c r="B108" s="74"/>
      <c r="D108" s="34"/>
    </row>
    <row r="109" spans="1:4">
      <c r="B109" s="74"/>
      <c r="D109" s="34"/>
    </row>
    <row r="110" spans="1:4">
      <c r="B110" s="74"/>
      <c r="D110" s="34"/>
    </row>
    <row r="111" spans="1:4">
      <c r="B111" s="74"/>
      <c r="D111" s="34"/>
    </row>
    <row r="112" spans="1:4">
      <c r="B112" s="74"/>
      <c r="D112" s="81"/>
    </row>
    <row r="113" spans="1:4" ht="15.75">
      <c r="A113" s="72"/>
      <c r="B113" s="74"/>
      <c r="D113" s="81"/>
    </row>
    <row r="114" spans="1:4">
      <c r="B114" s="74"/>
      <c r="C114" s="83"/>
      <c r="D114" s="81"/>
    </row>
    <row r="115" spans="1:4">
      <c r="A115" s="73"/>
      <c r="B115" s="83"/>
      <c r="C115" s="74"/>
      <c r="D115" s="81"/>
    </row>
    <row r="116" spans="1:4">
      <c r="A116" s="73"/>
      <c r="B116" s="74"/>
      <c r="C116" s="83"/>
      <c r="D116" s="89"/>
    </row>
    <row r="117" spans="1:4">
      <c r="A117" s="73"/>
      <c r="B117" s="74"/>
      <c r="C117" s="83"/>
      <c r="D117" s="89"/>
    </row>
    <row r="118" spans="1:4">
      <c r="A118" s="73"/>
      <c r="B118" s="74"/>
      <c r="C118" s="83"/>
      <c r="D118" s="75"/>
    </row>
    <row r="119" spans="1:4">
      <c r="A119" s="73"/>
      <c r="B119" s="74"/>
      <c r="C119" s="83"/>
      <c r="D119" s="89"/>
    </row>
    <row r="120" spans="1:4">
      <c r="A120" s="73"/>
      <c r="B120" s="74"/>
      <c r="D120" s="89"/>
    </row>
    <row r="121" spans="1:4">
      <c r="A121" s="73"/>
      <c r="B121" s="74"/>
      <c r="C121" s="83"/>
      <c r="D121" s="75"/>
    </row>
    <row r="122" spans="1:4">
      <c r="A122" s="73"/>
      <c r="B122" s="74"/>
      <c r="C122" s="83"/>
      <c r="D122" s="75"/>
    </row>
    <row r="123" spans="1:4">
      <c r="A123" s="73"/>
      <c r="B123" s="74"/>
      <c r="C123" s="83"/>
      <c r="D123" s="75"/>
    </row>
    <row r="124" spans="1:4">
      <c r="A124" s="73"/>
      <c r="B124" s="74"/>
      <c r="C124" s="83"/>
      <c r="D124" s="89"/>
    </row>
    <row r="125" spans="1:4">
      <c r="A125" s="73"/>
      <c r="B125" s="74"/>
      <c r="C125" s="83"/>
      <c r="D125" s="75"/>
    </row>
    <row r="126" spans="1:4">
      <c r="A126" s="73"/>
      <c r="B126" s="74"/>
      <c r="C126" s="83"/>
      <c r="D126" s="81"/>
    </row>
    <row r="127" spans="1:4">
      <c r="A127" s="93"/>
      <c r="B127" s="94"/>
      <c r="C127" s="95"/>
      <c r="D127" s="81"/>
    </row>
    <row r="128" spans="1:4">
      <c r="A128" s="93"/>
      <c r="B128" s="96"/>
      <c r="C128" s="95"/>
      <c r="D128" s="97"/>
    </row>
    <row r="129" spans="1:4">
      <c r="A129" s="93"/>
      <c r="B129" s="96"/>
      <c r="C129" s="95"/>
      <c r="D129" s="97"/>
    </row>
    <row r="130" spans="1:4">
      <c r="A130" s="93"/>
      <c r="B130" s="96"/>
      <c r="C130" s="95"/>
      <c r="D130" s="97"/>
    </row>
    <row r="131" spans="1:4">
      <c r="A131" s="93"/>
      <c r="B131" s="96"/>
      <c r="C131" s="95"/>
      <c r="D131" s="97"/>
    </row>
    <row r="132" spans="1:4">
      <c r="A132" s="93"/>
      <c r="B132" s="96"/>
      <c r="C132" s="95"/>
      <c r="D132" s="97"/>
    </row>
    <row r="133" spans="1:4">
      <c r="A133" s="93"/>
      <c r="B133" s="96"/>
      <c r="C133" s="95"/>
      <c r="D133" s="97"/>
    </row>
    <row r="134" spans="1:4">
      <c r="A134" s="93"/>
      <c r="B134" s="96"/>
      <c r="C134" s="95"/>
      <c r="D134" s="97"/>
    </row>
    <row r="135" spans="1:4">
      <c r="A135" s="93"/>
      <c r="B135" s="96"/>
      <c r="C135" s="95"/>
      <c r="D135" s="97"/>
    </row>
    <row r="136" spans="1:4">
      <c r="A136" s="93"/>
      <c r="B136" s="96"/>
      <c r="C136" s="95"/>
      <c r="D136" s="97"/>
    </row>
    <row r="137" spans="1:4">
      <c r="A137" s="93"/>
      <c r="B137" s="96"/>
      <c r="C137" s="95"/>
      <c r="D137" s="98"/>
    </row>
    <row r="138" spans="1:4">
      <c r="A138" s="93"/>
      <c r="B138" s="96"/>
      <c r="C138" s="94"/>
      <c r="D138" s="75"/>
    </row>
    <row r="139" spans="1:4">
      <c r="A139" s="93"/>
      <c r="B139" s="96"/>
      <c r="C139" s="95"/>
      <c r="D139" s="81"/>
    </row>
    <row r="140" spans="1:4">
      <c r="A140" s="93"/>
      <c r="B140" s="94"/>
      <c r="C140" s="95"/>
      <c r="D140" s="81"/>
    </row>
    <row r="141" spans="1:4">
      <c r="A141" s="93"/>
      <c r="B141" s="96"/>
      <c r="C141" s="95"/>
      <c r="D141" s="81"/>
    </row>
    <row r="142" spans="1:4">
      <c r="A142" s="93"/>
      <c r="B142" s="96"/>
      <c r="C142" s="95"/>
      <c r="D142" s="81"/>
    </row>
    <row r="143" spans="1:4">
      <c r="A143" s="93"/>
      <c r="B143" s="96"/>
      <c r="C143" s="95"/>
      <c r="D143" s="81"/>
    </row>
    <row r="144" spans="1:4">
      <c r="A144" s="93"/>
      <c r="B144" s="96"/>
      <c r="C144" s="95"/>
      <c r="D144" s="81"/>
    </row>
    <row r="145" spans="1:4">
      <c r="A145" s="93"/>
      <c r="B145" s="96"/>
      <c r="C145" s="95"/>
      <c r="D145" s="81"/>
    </row>
    <row r="146" spans="1:4">
      <c r="A146" s="93"/>
      <c r="B146" s="96"/>
      <c r="C146" s="95"/>
      <c r="D146" s="81"/>
    </row>
    <row r="147" spans="1:4">
      <c r="A147" s="93"/>
      <c r="B147" s="96"/>
      <c r="C147" s="95"/>
      <c r="D147" s="81"/>
    </row>
    <row r="148" spans="1:4">
      <c r="A148" s="93"/>
      <c r="B148" s="96"/>
      <c r="C148" s="95"/>
      <c r="D148" s="75"/>
    </row>
    <row r="149" spans="1:4">
      <c r="A149" s="93"/>
      <c r="B149" s="96"/>
      <c r="C149" s="95"/>
      <c r="D149" s="75"/>
    </row>
    <row r="150" spans="1:4">
      <c r="A150" s="93"/>
      <c r="B150" s="96"/>
      <c r="C150" s="95"/>
      <c r="D150" s="98"/>
    </row>
    <row r="151" spans="1:4">
      <c r="A151" s="93"/>
      <c r="B151" s="96"/>
      <c r="C151" s="94"/>
      <c r="D151" s="99"/>
    </row>
    <row r="152" spans="1:4">
      <c r="A152" s="93"/>
      <c r="B152" s="96"/>
      <c r="C152" s="94"/>
      <c r="D152" s="81"/>
    </row>
    <row r="153" spans="1:4">
      <c r="A153" s="93"/>
      <c r="B153" s="96"/>
      <c r="C153" s="95"/>
      <c r="D153" s="81"/>
    </row>
    <row r="154" spans="1:4" ht="15.75">
      <c r="A154" s="100"/>
      <c r="B154" s="74"/>
      <c r="C154" s="83"/>
      <c r="D154" s="81"/>
    </row>
    <row r="155" spans="1:4">
      <c r="A155" s="73"/>
      <c r="B155" s="83"/>
      <c r="C155" s="83"/>
      <c r="D155" s="81"/>
    </row>
    <row r="156" spans="1:4">
      <c r="A156" s="73"/>
      <c r="B156" s="83"/>
      <c r="C156" s="83"/>
      <c r="D156" s="81"/>
    </row>
    <row r="157" spans="1:4">
      <c r="B157" s="74"/>
      <c r="D157" s="75"/>
    </row>
    <row r="158" spans="1:4">
      <c r="A158" s="74"/>
      <c r="B158" s="74"/>
      <c r="D158" s="75"/>
    </row>
    <row r="159" spans="1:4">
      <c r="A159" s="74"/>
      <c r="B159" s="74"/>
      <c r="D159" s="75"/>
    </row>
    <row r="160" spans="1:4" ht="17.25">
      <c r="A160" s="74"/>
      <c r="B160" s="74"/>
      <c r="D160" s="101"/>
    </row>
    <row r="161" spans="1:4">
      <c r="A161" s="74"/>
      <c r="B161" s="73"/>
      <c r="D161" s="102"/>
    </row>
    <row r="162" spans="1:4">
      <c r="A162" s="74"/>
      <c r="B162" s="74"/>
      <c r="D162" s="81"/>
    </row>
    <row r="163" spans="1:4">
      <c r="A163" s="73"/>
      <c r="D163" s="81"/>
    </row>
    <row r="164" spans="1:4">
      <c r="A164" s="73"/>
      <c r="D164" s="92"/>
    </row>
    <row r="165" spans="1:4">
      <c r="A165" s="73"/>
    </row>
  </sheetData>
  <mergeCells count="4">
    <mergeCell ref="A1:D1"/>
    <mergeCell ref="A2:D2"/>
    <mergeCell ref="A3:D3"/>
    <mergeCell ref="A4:D4"/>
  </mergeCells>
  <dataValidations count="2">
    <dataValidation allowBlank="1" showInputMessage="1" showErrorMessage="1" prompt="Benefit type; e.g., Service Retirement, Ordinary Disability" sqref="I16" xr:uid="{0040780E-CB97-41FF-A91F-D9E8714962C3}"/>
    <dataValidation type="whole" operator="greaterThan" allowBlank="1" showInputMessage="1" showErrorMessage="1" prompt="Present Value of Benefits for prior fiscal year to nearest dollar" sqref="J16:K16" xr:uid="{FF641ED1-57A9-4036-BD14-2DD89613336B}">
      <formula1>-1000000000000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CC7C-9A87-438B-90E6-BB7D13EC56BB}">
  <dimension ref="A1:J35"/>
  <sheetViews>
    <sheetView workbookViewId="0">
      <selection activeCell="B12" sqref="B12:C12"/>
    </sheetView>
  </sheetViews>
  <sheetFormatPr defaultRowHeight="12.75"/>
  <cols>
    <col min="1" max="1" width="1.85546875" style="35" customWidth="1"/>
    <col min="2" max="2" width="33.28515625" style="35" customWidth="1"/>
    <col min="3" max="3" width="36.7109375" style="35" customWidth="1"/>
    <col min="4" max="4" width="3" style="35" customWidth="1"/>
    <col min="5" max="5" width="11.140625" style="35" customWidth="1"/>
    <col min="6" max="6" width="20.28515625" style="35" customWidth="1"/>
    <col min="7" max="7" width="22.28515625" style="35" customWidth="1"/>
    <col min="8" max="9" width="9.140625" style="35"/>
    <col min="10" max="10" width="15.42578125" style="35" customWidth="1"/>
    <col min="11" max="252" width="9.140625" style="35"/>
    <col min="253" max="253" width="1.85546875" style="35" customWidth="1"/>
    <col min="254" max="254" width="33.28515625" style="35" customWidth="1"/>
    <col min="255" max="256" width="20.7109375" style="35" customWidth="1"/>
    <col min="257" max="257" width="9" style="35" customWidth="1"/>
    <col min="258" max="258" width="16" style="35" bestFit="1" customWidth="1"/>
    <col min="259" max="259" width="15.5703125" style="35" bestFit="1" customWidth="1"/>
    <col min="260" max="260" width="16.7109375" style="35" bestFit="1" customWidth="1"/>
    <col min="261" max="508" width="9.140625" style="35"/>
    <col min="509" max="509" width="1.85546875" style="35" customWidth="1"/>
    <col min="510" max="510" width="33.28515625" style="35" customWidth="1"/>
    <col min="511" max="512" width="20.7109375" style="35" customWidth="1"/>
    <col min="513" max="513" width="9" style="35" customWidth="1"/>
    <col min="514" max="514" width="16" style="35" bestFit="1" customWidth="1"/>
    <col min="515" max="515" width="15.5703125" style="35" bestFit="1" customWidth="1"/>
    <col min="516" max="516" width="16.7109375" style="35" bestFit="1" customWidth="1"/>
    <col min="517" max="764" width="9.140625" style="35"/>
    <col min="765" max="765" width="1.85546875" style="35" customWidth="1"/>
    <col min="766" max="766" width="33.28515625" style="35" customWidth="1"/>
    <col min="767" max="768" width="20.7109375" style="35" customWidth="1"/>
    <col min="769" max="769" width="9" style="35" customWidth="1"/>
    <col min="770" max="770" width="16" style="35" bestFit="1" customWidth="1"/>
    <col min="771" max="771" width="15.5703125" style="35" bestFit="1" customWidth="1"/>
    <col min="772" max="772" width="16.7109375" style="35" bestFit="1" customWidth="1"/>
    <col min="773" max="1020" width="9.140625" style="35"/>
    <col min="1021" max="1021" width="1.85546875" style="35" customWidth="1"/>
    <col min="1022" max="1022" width="33.28515625" style="35" customWidth="1"/>
    <col min="1023" max="1024" width="20.7109375" style="35" customWidth="1"/>
    <col min="1025" max="1025" width="9" style="35" customWidth="1"/>
    <col min="1026" max="1026" width="16" style="35" bestFit="1" customWidth="1"/>
    <col min="1027" max="1027" width="15.5703125" style="35" bestFit="1" customWidth="1"/>
    <col min="1028" max="1028" width="16.7109375" style="35" bestFit="1" customWidth="1"/>
    <col min="1029" max="1276" width="9.140625" style="35"/>
    <col min="1277" max="1277" width="1.85546875" style="35" customWidth="1"/>
    <col min="1278" max="1278" width="33.28515625" style="35" customWidth="1"/>
    <col min="1279" max="1280" width="20.7109375" style="35" customWidth="1"/>
    <col min="1281" max="1281" width="9" style="35" customWidth="1"/>
    <col min="1282" max="1282" width="16" style="35" bestFit="1" customWidth="1"/>
    <col min="1283" max="1283" width="15.5703125" style="35" bestFit="1" customWidth="1"/>
    <col min="1284" max="1284" width="16.7109375" style="35" bestFit="1" customWidth="1"/>
    <col min="1285" max="1532" width="9.140625" style="35"/>
    <col min="1533" max="1533" width="1.85546875" style="35" customWidth="1"/>
    <col min="1534" max="1534" width="33.28515625" style="35" customWidth="1"/>
    <col min="1535" max="1536" width="20.7109375" style="35" customWidth="1"/>
    <col min="1537" max="1537" width="9" style="35" customWidth="1"/>
    <col min="1538" max="1538" width="16" style="35" bestFit="1" customWidth="1"/>
    <col min="1539" max="1539" width="15.5703125" style="35" bestFit="1" customWidth="1"/>
    <col min="1540" max="1540" width="16.7109375" style="35" bestFit="1" customWidth="1"/>
    <col min="1541" max="1788" width="9.140625" style="35"/>
    <col min="1789" max="1789" width="1.85546875" style="35" customWidth="1"/>
    <col min="1790" max="1790" width="33.28515625" style="35" customWidth="1"/>
    <col min="1791" max="1792" width="20.7109375" style="35" customWidth="1"/>
    <col min="1793" max="1793" width="9" style="35" customWidth="1"/>
    <col min="1794" max="1794" width="16" style="35" bestFit="1" customWidth="1"/>
    <col min="1795" max="1795" width="15.5703125" style="35" bestFit="1" customWidth="1"/>
    <col min="1796" max="1796" width="16.7109375" style="35" bestFit="1" customWidth="1"/>
    <col min="1797" max="2044" width="9.140625" style="35"/>
    <col min="2045" max="2045" width="1.85546875" style="35" customWidth="1"/>
    <col min="2046" max="2046" width="33.28515625" style="35" customWidth="1"/>
    <col min="2047" max="2048" width="20.7109375" style="35" customWidth="1"/>
    <col min="2049" max="2049" width="9" style="35" customWidth="1"/>
    <col min="2050" max="2050" width="16" style="35" bestFit="1" customWidth="1"/>
    <col min="2051" max="2051" width="15.5703125" style="35" bestFit="1" customWidth="1"/>
    <col min="2052" max="2052" width="16.7109375" style="35" bestFit="1" customWidth="1"/>
    <col min="2053" max="2300" width="9.140625" style="35"/>
    <col min="2301" max="2301" width="1.85546875" style="35" customWidth="1"/>
    <col min="2302" max="2302" width="33.28515625" style="35" customWidth="1"/>
    <col min="2303" max="2304" width="20.7109375" style="35" customWidth="1"/>
    <col min="2305" max="2305" width="9" style="35" customWidth="1"/>
    <col min="2306" max="2306" width="16" style="35" bestFit="1" customWidth="1"/>
    <col min="2307" max="2307" width="15.5703125" style="35" bestFit="1" customWidth="1"/>
    <col min="2308" max="2308" width="16.7109375" style="35" bestFit="1" customWidth="1"/>
    <col min="2309" max="2556" width="9.140625" style="35"/>
    <col min="2557" max="2557" width="1.85546875" style="35" customWidth="1"/>
    <col min="2558" max="2558" width="33.28515625" style="35" customWidth="1"/>
    <col min="2559" max="2560" width="20.7109375" style="35" customWidth="1"/>
    <col min="2561" max="2561" width="9" style="35" customWidth="1"/>
    <col min="2562" max="2562" width="16" style="35" bestFit="1" customWidth="1"/>
    <col min="2563" max="2563" width="15.5703125" style="35" bestFit="1" customWidth="1"/>
    <col min="2564" max="2564" width="16.7109375" style="35" bestFit="1" customWidth="1"/>
    <col min="2565" max="2812" width="9.140625" style="35"/>
    <col min="2813" max="2813" width="1.85546875" style="35" customWidth="1"/>
    <col min="2814" max="2814" width="33.28515625" style="35" customWidth="1"/>
    <col min="2815" max="2816" width="20.7109375" style="35" customWidth="1"/>
    <col min="2817" max="2817" width="9" style="35" customWidth="1"/>
    <col min="2818" max="2818" width="16" style="35" bestFit="1" customWidth="1"/>
    <col min="2819" max="2819" width="15.5703125" style="35" bestFit="1" customWidth="1"/>
    <col min="2820" max="2820" width="16.7109375" style="35" bestFit="1" customWidth="1"/>
    <col min="2821" max="3068" width="9.140625" style="35"/>
    <col min="3069" max="3069" width="1.85546875" style="35" customWidth="1"/>
    <col min="3070" max="3070" width="33.28515625" style="35" customWidth="1"/>
    <col min="3071" max="3072" width="20.7109375" style="35" customWidth="1"/>
    <col min="3073" max="3073" width="9" style="35" customWidth="1"/>
    <col min="3074" max="3074" width="16" style="35" bestFit="1" customWidth="1"/>
    <col min="3075" max="3075" width="15.5703125" style="35" bestFit="1" customWidth="1"/>
    <col min="3076" max="3076" width="16.7109375" style="35" bestFit="1" customWidth="1"/>
    <col min="3077" max="3324" width="9.140625" style="35"/>
    <col min="3325" max="3325" width="1.85546875" style="35" customWidth="1"/>
    <col min="3326" max="3326" width="33.28515625" style="35" customWidth="1"/>
    <col min="3327" max="3328" width="20.7109375" style="35" customWidth="1"/>
    <col min="3329" max="3329" width="9" style="35" customWidth="1"/>
    <col min="3330" max="3330" width="16" style="35" bestFit="1" customWidth="1"/>
    <col min="3331" max="3331" width="15.5703125" style="35" bestFit="1" customWidth="1"/>
    <col min="3332" max="3332" width="16.7109375" style="35" bestFit="1" customWidth="1"/>
    <col min="3333" max="3580" width="9.140625" style="35"/>
    <col min="3581" max="3581" width="1.85546875" style="35" customWidth="1"/>
    <col min="3582" max="3582" width="33.28515625" style="35" customWidth="1"/>
    <col min="3583" max="3584" width="20.7109375" style="35" customWidth="1"/>
    <col min="3585" max="3585" width="9" style="35" customWidth="1"/>
    <col min="3586" max="3586" width="16" style="35" bestFit="1" customWidth="1"/>
    <col min="3587" max="3587" width="15.5703125" style="35" bestFit="1" customWidth="1"/>
    <col min="3588" max="3588" width="16.7109375" style="35" bestFit="1" customWidth="1"/>
    <col min="3589" max="3836" width="9.140625" style="35"/>
    <col min="3837" max="3837" width="1.85546875" style="35" customWidth="1"/>
    <col min="3838" max="3838" width="33.28515625" style="35" customWidth="1"/>
    <col min="3839" max="3840" width="20.7109375" style="35" customWidth="1"/>
    <col min="3841" max="3841" width="9" style="35" customWidth="1"/>
    <col min="3842" max="3842" width="16" style="35" bestFit="1" customWidth="1"/>
    <col min="3843" max="3843" width="15.5703125" style="35" bestFit="1" customWidth="1"/>
    <col min="3844" max="3844" width="16.7109375" style="35" bestFit="1" customWidth="1"/>
    <col min="3845" max="4092" width="9.140625" style="35"/>
    <col min="4093" max="4093" width="1.85546875" style="35" customWidth="1"/>
    <col min="4094" max="4094" width="33.28515625" style="35" customWidth="1"/>
    <col min="4095" max="4096" width="20.7109375" style="35" customWidth="1"/>
    <col min="4097" max="4097" width="9" style="35" customWidth="1"/>
    <col min="4098" max="4098" width="16" style="35" bestFit="1" customWidth="1"/>
    <col min="4099" max="4099" width="15.5703125" style="35" bestFit="1" customWidth="1"/>
    <col min="4100" max="4100" width="16.7109375" style="35" bestFit="1" customWidth="1"/>
    <col min="4101" max="4348" width="9.140625" style="35"/>
    <col min="4349" max="4349" width="1.85546875" style="35" customWidth="1"/>
    <col min="4350" max="4350" width="33.28515625" style="35" customWidth="1"/>
    <col min="4351" max="4352" width="20.7109375" style="35" customWidth="1"/>
    <col min="4353" max="4353" width="9" style="35" customWidth="1"/>
    <col min="4354" max="4354" width="16" style="35" bestFit="1" customWidth="1"/>
    <col min="4355" max="4355" width="15.5703125" style="35" bestFit="1" customWidth="1"/>
    <col min="4356" max="4356" width="16.7109375" style="35" bestFit="1" customWidth="1"/>
    <col min="4357" max="4604" width="9.140625" style="35"/>
    <col min="4605" max="4605" width="1.85546875" style="35" customWidth="1"/>
    <col min="4606" max="4606" width="33.28515625" style="35" customWidth="1"/>
    <col min="4607" max="4608" width="20.7109375" style="35" customWidth="1"/>
    <col min="4609" max="4609" width="9" style="35" customWidth="1"/>
    <col min="4610" max="4610" width="16" style="35" bestFit="1" customWidth="1"/>
    <col min="4611" max="4611" width="15.5703125" style="35" bestFit="1" customWidth="1"/>
    <col min="4612" max="4612" width="16.7109375" style="35" bestFit="1" customWidth="1"/>
    <col min="4613" max="4860" width="9.140625" style="35"/>
    <col min="4861" max="4861" width="1.85546875" style="35" customWidth="1"/>
    <col min="4862" max="4862" width="33.28515625" style="35" customWidth="1"/>
    <col min="4863" max="4864" width="20.7109375" style="35" customWidth="1"/>
    <col min="4865" max="4865" width="9" style="35" customWidth="1"/>
    <col min="4866" max="4866" width="16" style="35" bestFit="1" customWidth="1"/>
    <col min="4867" max="4867" width="15.5703125" style="35" bestFit="1" customWidth="1"/>
    <col min="4868" max="4868" width="16.7109375" style="35" bestFit="1" customWidth="1"/>
    <col min="4869" max="5116" width="9.140625" style="35"/>
    <col min="5117" max="5117" width="1.85546875" style="35" customWidth="1"/>
    <col min="5118" max="5118" width="33.28515625" style="35" customWidth="1"/>
    <col min="5119" max="5120" width="20.7109375" style="35" customWidth="1"/>
    <col min="5121" max="5121" width="9" style="35" customWidth="1"/>
    <col min="5122" max="5122" width="16" style="35" bestFit="1" customWidth="1"/>
    <col min="5123" max="5123" width="15.5703125" style="35" bestFit="1" customWidth="1"/>
    <col min="5124" max="5124" width="16.7109375" style="35" bestFit="1" customWidth="1"/>
    <col min="5125" max="5372" width="9.140625" style="35"/>
    <col min="5373" max="5373" width="1.85546875" style="35" customWidth="1"/>
    <col min="5374" max="5374" width="33.28515625" style="35" customWidth="1"/>
    <col min="5375" max="5376" width="20.7109375" style="35" customWidth="1"/>
    <col min="5377" max="5377" width="9" style="35" customWidth="1"/>
    <col min="5378" max="5378" width="16" style="35" bestFit="1" customWidth="1"/>
    <col min="5379" max="5379" width="15.5703125" style="35" bestFit="1" customWidth="1"/>
    <col min="5380" max="5380" width="16.7109375" style="35" bestFit="1" customWidth="1"/>
    <col min="5381" max="5628" width="9.140625" style="35"/>
    <col min="5629" max="5629" width="1.85546875" style="35" customWidth="1"/>
    <col min="5630" max="5630" width="33.28515625" style="35" customWidth="1"/>
    <col min="5631" max="5632" width="20.7109375" style="35" customWidth="1"/>
    <col min="5633" max="5633" width="9" style="35" customWidth="1"/>
    <col min="5634" max="5634" width="16" style="35" bestFit="1" customWidth="1"/>
    <col min="5635" max="5635" width="15.5703125" style="35" bestFit="1" customWidth="1"/>
    <col min="5636" max="5636" width="16.7109375" style="35" bestFit="1" customWidth="1"/>
    <col min="5637" max="5884" width="9.140625" style="35"/>
    <col min="5885" max="5885" width="1.85546875" style="35" customWidth="1"/>
    <col min="5886" max="5886" width="33.28515625" style="35" customWidth="1"/>
    <col min="5887" max="5888" width="20.7109375" style="35" customWidth="1"/>
    <col min="5889" max="5889" width="9" style="35" customWidth="1"/>
    <col min="5890" max="5890" width="16" style="35" bestFit="1" customWidth="1"/>
    <col min="5891" max="5891" width="15.5703125" style="35" bestFit="1" customWidth="1"/>
    <col min="5892" max="5892" width="16.7109375" style="35" bestFit="1" customWidth="1"/>
    <col min="5893" max="6140" width="9.140625" style="35"/>
    <col min="6141" max="6141" width="1.85546875" style="35" customWidth="1"/>
    <col min="6142" max="6142" width="33.28515625" style="35" customWidth="1"/>
    <col min="6143" max="6144" width="20.7109375" style="35" customWidth="1"/>
    <col min="6145" max="6145" width="9" style="35" customWidth="1"/>
    <col min="6146" max="6146" width="16" style="35" bestFit="1" customWidth="1"/>
    <col min="6147" max="6147" width="15.5703125" style="35" bestFit="1" customWidth="1"/>
    <col min="6148" max="6148" width="16.7109375" style="35" bestFit="1" customWidth="1"/>
    <col min="6149" max="6396" width="9.140625" style="35"/>
    <col min="6397" max="6397" width="1.85546875" style="35" customWidth="1"/>
    <col min="6398" max="6398" width="33.28515625" style="35" customWidth="1"/>
    <col min="6399" max="6400" width="20.7109375" style="35" customWidth="1"/>
    <col min="6401" max="6401" width="9" style="35" customWidth="1"/>
    <col min="6402" max="6402" width="16" style="35" bestFit="1" customWidth="1"/>
    <col min="6403" max="6403" width="15.5703125" style="35" bestFit="1" customWidth="1"/>
    <col min="6404" max="6404" width="16.7109375" style="35" bestFit="1" customWidth="1"/>
    <col min="6405" max="6652" width="9.140625" style="35"/>
    <col min="6653" max="6653" width="1.85546875" style="35" customWidth="1"/>
    <col min="6654" max="6654" width="33.28515625" style="35" customWidth="1"/>
    <col min="6655" max="6656" width="20.7109375" style="35" customWidth="1"/>
    <col min="6657" max="6657" width="9" style="35" customWidth="1"/>
    <col min="6658" max="6658" width="16" style="35" bestFit="1" customWidth="1"/>
    <col min="6659" max="6659" width="15.5703125" style="35" bestFit="1" customWidth="1"/>
    <col min="6660" max="6660" width="16.7109375" style="35" bestFit="1" customWidth="1"/>
    <col min="6661" max="6908" width="9.140625" style="35"/>
    <col min="6909" max="6909" width="1.85546875" style="35" customWidth="1"/>
    <col min="6910" max="6910" width="33.28515625" style="35" customWidth="1"/>
    <col min="6911" max="6912" width="20.7109375" style="35" customWidth="1"/>
    <col min="6913" max="6913" width="9" style="35" customWidth="1"/>
    <col min="6914" max="6914" width="16" style="35" bestFit="1" customWidth="1"/>
    <col min="6915" max="6915" width="15.5703125" style="35" bestFit="1" customWidth="1"/>
    <col min="6916" max="6916" width="16.7109375" style="35" bestFit="1" customWidth="1"/>
    <col min="6917" max="7164" width="9.140625" style="35"/>
    <col min="7165" max="7165" width="1.85546875" style="35" customWidth="1"/>
    <col min="7166" max="7166" width="33.28515625" style="35" customWidth="1"/>
    <col min="7167" max="7168" width="20.7109375" style="35" customWidth="1"/>
    <col min="7169" max="7169" width="9" style="35" customWidth="1"/>
    <col min="7170" max="7170" width="16" style="35" bestFit="1" customWidth="1"/>
    <col min="7171" max="7171" width="15.5703125" style="35" bestFit="1" customWidth="1"/>
    <col min="7172" max="7172" width="16.7109375" style="35" bestFit="1" customWidth="1"/>
    <col min="7173" max="7420" width="9.140625" style="35"/>
    <col min="7421" max="7421" width="1.85546875" style="35" customWidth="1"/>
    <col min="7422" max="7422" width="33.28515625" style="35" customWidth="1"/>
    <col min="7423" max="7424" width="20.7109375" style="35" customWidth="1"/>
    <col min="7425" max="7425" width="9" style="35" customWidth="1"/>
    <col min="7426" max="7426" width="16" style="35" bestFit="1" customWidth="1"/>
    <col min="7427" max="7427" width="15.5703125" style="35" bestFit="1" customWidth="1"/>
    <col min="7428" max="7428" width="16.7109375" style="35" bestFit="1" customWidth="1"/>
    <col min="7429" max="7676" width="9.140625" style="35"/>
    <col min="7677" max="7677" width="1.85546875" style="35" customWidth="1"/>
    <col min="7678" max="7678" width="33.28515625" style="35" customWidth="1"/>
    <col min="7679" max="7680" width="20.7109375" style="35" customWidth="1"/>
    <col min="7681" max="7681" width="9" style="35" customWidth="1"/>
    <col min="7682" max="7682" width="16" style="35" bestFit="1" customWidth="1"/>
    <col min="7683" max="7683" width="15.5703125" style="35" bestFit="1" customWidth="1"/>
    <col min="7684" max="7684" width="16.7109375" style="35" bestFit="1" customWidth="1"/>
    <col min="7685" max="7932" width="9.140625" style="35"/>
    <col min="7933" max="7933" width="1.85546875" style="35" customWidth="1"/>
    <col min="7934" max="7934" width="33.28515625" style="35" customWidth="1"/>
    <col min="7935" max="7936" width="20.7109375" style="35" customWidth="1"/>
    <col min="7937" max="7937" width="9" style="35" customWidth="1"/>
    <col min="7938" max="7938" width="16" style="35" bestFit="1" customWidth="1"/>
    <col min="7939" max="7939" width="15.5703125" style="35" bestFit="1" customWidth="1"/>
    <col min="7940" max="7940" width="16.7109375" style="35" bestFit="1" customWidth="1"/>
    <col min="7941" max="8188" width="9.140625" style="35"/>
    <col min="8189" max="8189" width="1.85546875" style="35" customWidth="1"/>
    <col min="8190" max="8190" width="33.28515625" style="35" customWidth="1"/>
    <col min="8191" max="8192" width="20.7109375" style="35" customWidth="1"/>
    <col min="8193" max="8193" width="9" style="35" customWidth="1"/>
    <col min="8194" max="8194" width="16" style="35" bestFit="1" customWidth="1"/>
    <col min="8195" max="8195" width="15.5703125" style="35" bestFit="1" customWidth="1"/>
    <col min="8196" max="8196" width="16.7109375" style="35" bestFit="1" customWidth="1"/>
    <col min="8197" max="8444" width="9.140625" style="35"/>
    <col min="8445" max="8445" width="1.85546875" style="35" customWidth="1"/>
    <col min="8446" max="8446" width="33.28515625" style="35" customWidth="1"/>
    <col min="8447" max="8448" width="20.7109375" style="35" customWidth="1"/>
    <col min="8449" max="8449" width="9" style="35" customWidth="1"/>
    <col min="8450" max="8450" width="16" style="35" bestFit="1" customWidth="1"/>
    <col min="8451" max="8451" width="15.5703125" style="35" bestFit="1" customWidth="1"/>
    <col min="8452" max="8452" width="16.7109375" style="35" bestFit="1" customWidth="1"/>
    <col min="8453" max="8700" width="9.140625" style="35"/>
    <col min="8701" max="8701" width="1.85546875" style="35" customWidth="1"/>
    <col min="8702" max="8702" width="33.28515625" style="35" customWidth="1"/>
    <col min="8703" max="8704" width="20.7109375" style="35" customWidth="1"/>
    <col min="8705" max="8705" width="9" style="35" customWidth="1"/>
    <col min="8706" max="8706" width="16" style="35" bestFit="1" customWidth="1"/>
    <col min="8707" max="8707" width="15.5703125" style="35" bestFit="1" customWidth="1"/>
    <col min="8708" max="8708" width="16.7109375" style="35" bestFit="1" customWidth="1"/>
    <col min="8709" max="8956" width="9.140625" style="35"/>
    <col min="8957" max="8957" width="1.85546875" style="35" customWidth="1"/>
    <col min="8958" max="8958" width="33.28515625" style="35" customWidth="1"/>
    <col min="8959" max="8960" width="20.7109375" style="35" customWidth="1"/>
    <col min="8961" max="8961" width="9" style="35" customWidth="1"/>
    <col min="8962" max="8962" width="16" style="35" bestFit="1" customWidth="1"/>
    <col min="8963" max="8963" width="15.5703125" style="35" bestFit="1" customWidth="1"/>
    <col min="8964" max="8964" width="16.7109375" style="35" bestFit="1" customWidth="1"/>
    <col min="8965" max="9212" width="9.140625" style="35"/>
    <col min="9213" max="9213" width="1.85546875" style="35" customWidth="1"/>
    <col min="9214" max="9214" width="33.28515625" style="35" customWidth="1"/>
    <col min="9215" max="9216" width="20.7109375" style="35" customWidth="1"/>
    <col min="9217" max="9217" width="9" style="35" customWidth="1"/>
    <col min="9218" max="9218" width="16" style="35" bestFit="1" customWidth="1"/>
    <col min="9219" max="9219" width="15.5703125" style="35" bestFit="1" customWidth="1"/>
    <col min="9220" max="9220" width="16.7109375" style="35" bestFit="1" customWidth="1"/>
    <col min="9221" max="9468" width="9.140625" style="35"/>
    <col min="9469" max="9469" width="1.85546875" style="35" customWidth="1"/>
    <col min="9470" max="9470" width="33.28515625" style="35" customWidth="1"/>
    <col min="9471" max="9472" width="20.7109375" style="35" customWidth="1"/>
    <col min="9473" max="9473" width="9" style="35" customWidth="1"/>
    <col min="9474" max="9474" width="16" style="35" bestFit="1" customWidth="1"/>
    <col min="9475" max="9475" width="15.5703125" style="35" bestFit="1" customWidth="1"/>
    <col min="9476" max="9476" width="16.7109375" style="35" bestFit="1" customWidth="1"/>
    <col min="9477" max="9724" width="9.140625" style="35"/>
    <col min="9725" max="9725" width="1.85546875" style="35" customWidth="1"/>
    <col min="9726" max="9726" width="33.28515625" style="35" customWidth="1"/>
    <col min="9727" max="9728" width="20.7109375" style="35" customWidth="1"/>
    <col min="9729" max="9729" width="9" style="35" customWidth="1"/>
    <col min="9730" max="9730" width="16" style="35" bestFit="1" customWidth="1"/>
    <col min="9731" max="9731" width="15.5703125" style="35" bestFit="1" customWidth="1"/>
    <col min="9732" max="9732" width="16.7109375" style="35" bestFit="1" customWidth="1"/>
    <col min="9733" max="9980" width="9.140625" style="35"/>
    <col min="9981" max="9981" width="1.85546875" style="35" customWidth="1"/>
    <col min="9982" max="9982" width="33.28515625" style="35" customWidth="1"/>
    <col min="9983" max="9984" width="20.7109375" style="35" customWidth="1"/>
    <col min="9985" max="9985" width="9" style="35" customWidth="1"/>
    <col min="9986" max="9986" width="16" style="35" bestFit="1" customWidth="1"/>
    <col min="9987" max="9987" width="15.5703125" style="35" bestFit="1" customWidth="1"/>
    <col min="9988" max="9988" width="16.7109375" style="35" bestFit="1" customWidth="1"/>
    <col min="9989" max="10236" width="9.140625" style="35"/>
    <col min="10237" max="10237" width="1.85546875" style="35" customWidth="1"/>
    <col min="10238" max="10238" width="33.28515625" style="35" customWidth="1"/>
    <col min="10239" max="10240" width="20.7109375" style="35" customWidth="1"/>
    <col min="10241" max="10241" width="9" style="35" customWidth="1"/>
    <col min="10242" max="10242" width="16" style="35" bestFit="1" customWidth="1"/>
    <col min="10243" max="10243" width="15.5703125" style="35" bestFit="1" customWidth="1"/>
    <col min="10244" max="10244" width="16.7109375" style="35" bestFit="1" customWidth="1"/>
    <col min="10245" max="10492" width="9.140625" style="35"/>
    <col min="10493" max="10493" width="1.85546875" style="35" customWidth="1"/>
    <col min="10494" max="10494" width="33.28515625" style="35" customWidth="1"/>
    <col min="10495" max="10496" width="20.7109375" style="35" customWidth="1"/>
    <col min="10497" max="10497" width="9" style="35" customWidth="1"/>
    <col min="10498" max="10498" width="16" style="35" bestFit="1" customWidth="1"/>
    <col min="10499" max="10499" width="15.5703125" style="35" bestFit="1" customWidth="1"/>
    <col min="10500" max="10500" width="16.7109375" style="35" bestFit="1" customWidth="1"/>
    <col min="10501" max="10748" width="9.140625" style="35"/>
    <col min="10749" max="10749" width="1.85546875" style="35" customWidth="1"/>
    <col min="10750" max="10750" width="33.28515625" style="35" customWidth="1"/>
    <col min="10751" max="10752" width="20.7109375" style="35" customWidth="1"/>
    <col min="10753" max="10753" width="9" style="35" customWidth="1"/>
    <col min="10754" max="10754" width="16" style="35" bestFit="1" customWidth="1"/>
    <col min="10755" max="10755" width="15.5703125" style="35" bestFit="1" customWidth="1"/>
    <col min="10756" max="10756" width="16.7109375" style="35" bestFit="1" customWidth="1"/>
    <col min="10757" max="11004" width="9.140625" style="35"/>
    <col min="11005" max="11005" width="1.85546875" style="35" customWidth="1"/>
    <col min="11006" max="11006" width="33.28515625" style="35" customWidth="1"/>
    <col min="11007" max="11008" width="20.7109375" style="35" customWidth="1"/>
    <col min="11009" max="11009" width="9" style="35" customWidth="1"/>
    <col min="11010" max="11010" width="16" style="35" bestFit="1" customWidth="1"/>
    <col min="11011" max="11011" width="15.5703125" style="35" bestFit="1" customWidth="1"/>
    <col min="11012" max="11012" width="16.7109375" style="35" bestFit="1" customWidth="1"/>
    <col min="11013" max="11260" width="9.140625" style="35"/>
    <col min="11261" max="11261" width="1.85546875" style="35" customWidth="1"/>
    <col min="11262" max="11262" width="33.28515625" style="35" customWidth="1"/>
    <col min="11263" max="11264" width="20.7109375" style="35" customWidth="1"/>
    <col min="11265" max="11265" width="9" style="35" customWidth="1"/>
    <col min="11266" max="11266" width="16" style="35" bestFit="1" customWidth="1"/>
    <col min="11267" max="11267" width="15.5703125" style="35" bestFit="1" customWidth="1"/>
    <col min="11268" max="11268" width="16.7109375" style="35" bestFit="1" customWidth="1"/>
    <col min="11269" max="11516" width="9.140625" style="35"/>
    <col min="11517" max="11517" width="1.85546875" style="35" customWidth="1"/>
    <col min="11518" max="11518" width="33.28515625" style="35" customWidth="1"/>
    <col min="11519" max="11520" width="20.7109375" style="35" customWidth="1"/>
    <col min="11521" max="11521" width="9" style="35" customWidth="1"/>
    <col min="11522" max="11522" width="16" style="35" bestFit="1" customWidth="1"/>
    <col min="11523" max="11523" width="15.5703125" style="35" bestFit="1" customWidth="1"/>
    <col min="11524" max="11524" width="16.7109375" style="35" bestFit="1" customWidth="1"/>
    <col min="11525" max="11772" width="9.140625" style="35"/>
    <col min="11773" max="11773" width="1.85546875" style="35" customWidth="1"/>
    <col min="11774" max="11774" width="33.28515625" style="35" customWidth="1"/>
    <col min="11775" max="11776" width="20.7109375" style="35" customWidth="1"/>
    <col min="11777" max="11777" width="9" style="35" customWidth="1"/>
    <col min="11778" max="11778" width="16" style="35" bestFit="1" customWidth="1"/>
    <col min="11779" max="11779" width="15.5703125" style="35" bestFit="1" customWidth="1"/>
    <col min="11780" max="11780" width="16.7109375" style="35" bestFit="1" customWidth="1"/>
    <col min="11781" max="12028" width="9.140625" style="35"/>
    <col min="12029" max="12029" width="1.85546875" style="35" customWidth="1"/>
    <col min="12030" max="12030" width="33.28515625" style="35" customWidth="1"/>
    <col min="12031" max="12032" width="20.7109375" style="35" customWidth="1"/>
    <col min="12033" max="12033" width="9" style="35" customWidth="1"/>
    <col min="12034" max="12034" width="16" style="35" bestFit="1" customWidth="1"/>
    <col min="12035" max="12035" width="15.5703125" style="35" bestFit="1" customWidth="1"/>
    <col min="12036" max="12036" width="16.7109375" style="35" bestFit="1" customWidth="1"/>
    <col min="12037" max="12284" width="9.140625" style="35"/>
    <col min="12285" max="12285" width="1.85546875" style="35" customWidth="1"/>
    <col min="12286" max="12286" width="33.28515625" style="35" customWidth="1"/>
    <col min="12287" max="12288" width="20.7109375" style="35" customWidth="1"/>
    <col min="12289" max="12289" width="9" style="35" customWidth="1"/>
    <col min="12290" max="12290" width="16" style="35" bestFit="1" customWidth="1"/>
    <col min="12291" max="12291" width="15.5703125" style="35" bestFit="1" customWidth="1"/>
    <col min="12292" max="12292" width="16.7109375" style="35" bestFit="1" customWidth="1"/>
    <col min="12293" max="12540" width="9.140625" style="35"/>
    <col min="12541" max="12541" width="1.85546875" style="35" customWidth="1"/>
    <col min="12542" max="12542" width="33.28515625" style="35" customWidth="1"/>
    <col min="12543" max="12544" width="20.7109375" style="35" customWidth="1"/>
    <col min="12545" max="12545" width="9" style="35" customWidth="1"/>
    <col min="12546" max="12546" width="16" style="35" bestFit="1" customWidth="1"/>
    <col min="12547" max="12547" width="15.5703125" style="35" bestFit="1" customWidth="1"/>
    <col min="12548" max="12548" width="16.7109375" style="35" bestFit="1" customWidth="1"/>
    <col min="12549" max="12796" width="9.140625" style="35"/>
    <col min="12797" max="12797" width="1.85546875" style="35" customWidth="1"/>
    <col min="12798" max="12798" width="33.28515625" style="35" customWidth="1"/>
    <col min="12799" max="12800" width="20.7109375" style="35" customWidth="1"/>
    <col min="12801" max="12801" width="9" style="35" customWidth="1"/>
    <col min="12802" max="12802" width="16" style="35" bestFit="1" customWidth="1"/>
    <col min="12803" max="12803" width="15.5703125" style="35" bestFit="1" customWidth="1"/>
    <col min="12804" max="12804" width="16.7109375" style="35" bestFit="1" customWidth="1"/>
    <col min="12805" max="13052" width="9.140625" style="35"/>
    <col min="13053" max="13053" width="1.85546875" style="35" customWidth="1"/>
    <col min="13054" max="13054" width="33.28515625" style="35" customWidth="1"/>
    <col min="13055" max="13056" width="20.7109375" style="35" customWidth="1"/>
    <col min="13057" max="13057" width="9" style="35" customWidth="1"/>
    <col min="13058" max="13058" width="16" style="35" bestFit="1" customWidth="1"/>
    <col min="13059" max="13059" width="15.5703125" style="35" bestFit="1" customWidth="1"/>
    <col min="13060" max="13060" width="16.7109375" style="35" bestFit="1" customWidth="1"/>
    <col min="13061" max="13308" width="9.140625" style="35"/>
    <col min="13309" max="13309" width="1.85546875" style="35" customWidth="1"/>
    <col min="13310" max="13310" width="33.28515625" style="35" customWidth="1"/>
    <col min="13311" max="13312" width="20.7109375" style="35" customWidth="1"/>
    <col min="13313" max="13313" width="9" style="35" customWidth="1"/>
    <col min="13314" max="13314" width="16" style="35" bestFit="1" customWidth="1"/>
    <col min="13315" max="13315" width="15.5703125" style="35" bestFit="1" customWidth="1"/>
    <col min="13316" max="13316" width="16.7109375" style="35" bestFit="1" customWidth="1"/>
    <col min="13317" max="13564" width="9.140625" style="35"/>
    <col min="13565" max="13565" width="1.85546875" style="35" customWidth="1"/>
    <col min="13566" max="13566" width="33.28515625" style="35" customWidth="1"/>
    <col min="13567" max="13568" width="20.7109375" style="35" customWidth="1"/>
    <col min="13569" max="13569" width="9" style="35" customWidth="1"/>
    <col min="13570" max="13570" width="16" style="35" bestFit="1" customWidth="1"/>
    <col min="13571" max="13571" width="15.5703125" style="35" bestFit="1" customWidth="1"/>
    <col min="13572" max="13572" width="16.7109375" style="35" bestFit="1" customWidth="1"/>
    <col min="13573" max="13820" width="9.140625" style="35"/>
    <col min="13821" max="13821" width="1.85546875" style="35" customWidth="1"/>
    <col min="13822" max="13822" width="33.28515625" style="35" customWidth="1"/>
    <col min="13823" max="13824" width="20.7109375" style="35" customWidth="1"/>
    <col min="13825" max="13825" width="9" style="35" customWidth="1"/>
    <col min="13826" max="13826" width="16" style="35" bestFit="1" customWidth="1"/>
    <col min="13827" max="13827" width="15.5703125" style="35" bestFit="1" customWidth="1"/>
    <col min="13828" max="13828" width="16.7109375" style="35" bestFit="1" customWidth="1"/>
    <col min="13829" max="14076" width="9.140625" style="35"/>
    <col min="14077" max="14077" width="1.85546875" style="35" customWidth="1"/>
    <col min="14078" max="14078" width="33.28515625" style="35" customWidth="1"/>
    <col min="14079" max="14080" width="20.7109375" style="35" customWidth="1"/>
    <col min="14081" max="14081" width="9" style="35" customWidth="1"/>
    <col min="14082" max="14082" width="16" style="35" bestFit="1" customWidth="1"/>
    <col min="14083" max="14083" width="15.5703125" style="35" bestFit="1" customWidth="1"/>
    <col min="14084" max="14084" width="16.7109375" style="35" bestFit="1" customWidth="1"/>
    <col min="14085" max="14332" width="9.140625" style="35"/>
    <col min="14333" max="14333" width="1.85546875" style="35" customWidth="1"/>
    <col min="14334" max="14334" width="33.28515625" style="35" customWidth="1"/>
    <col min="14335" max="14336" width="20.7109375" style="35" customWidth="1"/>
    <col min="14337" max="14337" width="9" style="35" customWidth="1"/>
    <col min="14338" max="14338" width="16" style="35" bestFit="1" customWidth="1"/>
    <col min="14339" max="14339" width="15.5703125" style="35" bestFit="1" customWidth="1"/>
    <col min="14340" max="14340" width="16.7109375" style="35" bestFit="1" customWidth="1"/>
    <col min="14341" max="14588" width="9.140625" style="35"/>
    <col min="14589" max="14589" width="1.85546875" style="35" customWidth="1"/>
    <col min="14590" max="14590" width="33.28515625" style="35" customWidth="1"/>
    <col min="14591" max="14592" width="20.7109375" style="35" customWidth="1"/>
    <col min="14593" max="14593" width="9" style="35" customWidth="1"/>
    <col min="14594" max="14594" width="16" style="35" bestFit="1" customWidth="1"/>
    <col min="14595" max="14595" width="15.5703125" style="35" bestFit="1" customWidth="1"/>
    <col min="14596" max="14596" width="16.7109375" style="35" bestFit="1" customWidth="1"/>
    <col min="14597" max="14844" width="9.140625" style="35"/>
    <col min="14845" max="14845" width="1.85546875" style="35" customWidth="1"/>
    <col min="14846" max="14846" width="33.28515625" style="35" customWidth="1"/>
    <col min="14847" max="14848" width="20.7109375" style="35" customWidth="1"/>
    <col min="14849" max="14849" width="9" style="35" customWidth="1"/>
    <col min="14850" max="14850" width="16" style="35" bestFit="1" customWidth="1"/>
    <col min="14851" max="14851" width="15.5703125" style="35" bestFit="1" customWidth="1"/>
    <col min="14852" max="14852" width="16.7109375" style="35" bestFit="1" customWidth="1"/>
    <col min="14853" max="15100" width="9.140625" style="35"/>
    <col min="15101" max="15101" width="1.85546875" style="35" customWidth="1"/>
    <col min="15102" max="15102" width="33.28515625" style="35" customWidth="1"/>
    <col min="15103" max="15104" width="20.7109375" style="35" customWidth="1"/>
    <col min="15105" max="15105" width="9" style="35" customWidth="1"/>
    <col min="15106" max="15106" width="16" style="35" bestFit="1" customWidth="1"/>
    <col min="15107" max="15107" width="15.5703125" style="35" bestFit="1" customWidth="1"/>
    <col min="15108" max="15108" width="16.7109375" style="35" bestFit="1" customWidth="1"/>
    <col min="15109" max="15356" width="9.140625" style="35"/>
    <col min="15357" max="15357" width="1.85546875" style="35" customWidth="1"/>
    <col min="15358" max="15358" width="33.28515625" style="35" customWidth="1"/>
    <col min="15359" max="15360" width="20.7109375" style="35" customWidth="1"/>
    <col min="15361" max="15361" width="9" style="35" customWidth="1"/>
    <col min="15362" max="15362" width="16" style="35" bestFit="1" customWidth="1"/>
    <col min="15363" max="15363" width="15.5703125" style="35" bestFit="1" customWidth="1"/>
    <col min="15364" max="15364" width="16.7109375" style="35" bestFit="1" customWidth="1"/>
    <col min="15365" max="15612" width="9.140625" style="35"/>
    <col min="15613" max="15613" width="1.85546875" style="35" customWidth="1"/>
    <col min="15614" max="15614" width="33.28515625" style="35" customWidth="1"/>
    <col min="15615" max="15616" width="20.7109375" style="35" customWidth="1"/>
    <col min="15617" max="15617" width="9" style="35" customWidth="1"/>
    <col min="15618" max="15618" width="16" style="35" bestFit="1" customWidth="1"/>
    <col min="15619" max="15619" width="15.5703125" style="35" bestFit="1" customWidth="1"/>
    <col min="15620" max="15620" width="16.7109375" style="35" bestFit="1" customWidth="1"/>
    <col min="15621" max="15868" width="9.140625" style="35"/>
    <col min="15869" max="15869" width="1.85546875" style="35" customWidth="1"/>
    <col min="15870" max="15870" width="33.28515625" style="35" customWidth="1"/>
    <col min="15871" max="15872" width="20.7109375" style="35" customWidth="1"/>
    <col min="15873" max="15873" width="9" style="35" customWidth="1"/>
    <col min="15874" max="15874" width="16" style="35" bestFit="1" customWidth="1"/>
    <col min="15875" max="15875" width="15.5703125" style="35" bestFit="1" customWidth="1"/>
    <col min="15876" max="15876" width="16.7109375" style="35" bestFit="1" customWidth="1"/>
    <col min="15877" max="16124" width="9.140625" style="35"/>
    <col min="16125" max="16125" width="1.85546875" style="35" customWidth="1"/>
    <col min="16126" max="16126" width="33.28515625" style="35" customWidth="1"/>
    <col min="16127" max="16128" width="20.7109375" style="35" customWidth="1"/>
    <col min="16129" max="16129" width="9" style="35" customWidth="1"/>
    <col min="16130" max="16130" width="16" style="35" bestFit="1" customWidth="1"/>
    <col min="16131" max="16131" width="15.5703125" style="35" bestFit="1" customWidth="1"/>
    <col min="16132" max="16132" width="16.7109375" style="35" bestFit="1" customWidth="1"/>
    <col min="16133" max="16384" width="9.140625" style="35"/>
  </cols>
  <sheetData>
    <row r="1" spans="2:10" ht="14.25">
      <c r="B1" s="176" t="s">
        <v>282</v>
      </c>
      <c r="C1" s="176"/>
      <c r="E1" s="149"/>
      <c r="F1" s="150" t="s">
        <v>283</v>
      </c>
      <c r="G1" s="149"/>
    </row>
    <row r="2" spans="2:10" ht="15.75">
      <c r="B2" s="177" t="s">
        <v>161</v>
      </c>
      <c r="C2" s="177"/>
      <c r="E2" s="151"/>
      <c r="F2" s="151"/>
      <c r="G2" s="152"/>
    </row>
    <row r="3" spans="2:10" ht="15">
      <c r="B3" s="135"/>
      <c r="C3" s="136">
        <v>42551</v>
      </c>
      <c r="E3" s="153"/>
      <c r="F3" s="153"/>
      <c r="G3" s="152"/>
    </row>
    <row r="4" spans="2:10" ht="15">
      <c r="B4" s="137" t="s">
        <v>163</v>
      </c>
      <c r="C4" s="135"/>
      <c r="E4" s="153" t="s">
        <v>161</v>
      </c>
      <c r="F4" s="153"/>
      <c r="G4" s="152"/>
    </row>
    <row r="5" spans="2:10" ht="15">
      <c r="B5" s="138" t="s">
        <v>164</v>
      </c>
      <c r="C5" s="139">
        <v>37667162029</v>
      </c>
      <c r="E5" s="154" t="s">
        <v>199</v>
      </c>
      <c r="F5" s="153" t="s">
        <v>198</v>
      </c>
      <c r="G5" s="155">
        <v>39535995292</v>
      </c>
    </row>
    <row r="6" spans="2:10" ht="15">
      <c r="B6" s="138" t="s">
        <v>165</v>
      </c>
      <c r="C6" s="140">
        <v>828167983</v>
      </c>
      <c r="E6" s="154" t="s">
        <v>201</v>
      </c>
      <c r="F6" s="153" t="s">
        <v>216</v>
      </c>
      <c r="G6" s="155">
        <v>535870232</v>
      </c>
    </row>
    <row r="7" spans="2:10" ht="15">
      <c r="B7" s="138" t="s">
        <v>166</v>
      </c>
      <c r="C7" s="140">
        <v>233891569</v>
      </c>
      <c r="E7" s="154" t="s">
        <v>203</v>
      </c>
      <c r="F7" s="153" t="s">
        <v>218</v>
      </c>
      <c r="G7" s="156">
        <v>972023664</v>
      </c>
    </row>
    <row r="8" spans="2:10" ht="15">
      <c r="B8" s="138" t="s">
        <v>167</v>
      </c>
      <c r="C8" s="140">
        <v>405896494</v>
      </c>
      <c r="E8" s="154" t="s">
        <v>205</v>
      </c>
      <c r="F8" s="153" t="s">
        <v>220</v>
      </c>
      <c r="G8" s="156">
        <v>41614466631</v>
      </c>
      <c r="J8" s="140">
        <v>125975786</v>
      </c>
    </row>
    <row r="9" spans="2:10" ht="15">
      <c r="B9" s="138" t="s">
        <v>168</v>
      </c>
      <c r="C9" s="140">
        <v>0</v>
      </c>
      <c r="E9" s="154" t="s">
        <v>225</v>
      </c>
      <c r="F9" s="153" t="s">
        <v>226</v>
      </c>
      <c r="G9" s="156">
        <v>37057619</v>
      </c>
      <c r="J9" s="140">
        <v>2190015114</v>
      </c>
    </row>
    <row r="10" spans="2:10" ht="15.75">
      <c r="B10" s="138" t="s">
        <v>169</v>
      </c>
      <c r="C10" s="140">
        <v>125975786</v>
      </c>
      <c r="D10" s="43"/>
      <c r="E10" s="154" t="s">
        <v>207</v>
      </c>
      <c r="F10" s="153" t="s">
        <v>227</v>
      </c>
      <c r="G10" s="156">
        <v>3066827192</v>
      </c>
      <c r="J10" s="156">
        <v>972023664</v>
      </c>
    </row>
    <row r="11" spans="2:10" ht="15">
      <c r="B11" s="138" t="s">
        <v>170</v>
      </c>
      <c r="C11" s="140">
        <v>2190015114</v>
      </c>
      <c r="D11" s="38"/>
      <c r="E11" s="154" t="s">
        <v>209</v>
      </c>
      <c r="F11" s="153" t="s">
        <v>223</v>
      </c>
      <c r="G11" s="156">
        <v>85762240630</v>
      </c>
      <c r="J11" s="159">
        <f>J8+J9-J10</f>
        <v>1343967236</v>
      </c>
    </row>
    <row r="12" spans="2:10" ht="15.75">
      <c r="B12" s="138" t="s">
        <v>171</v>
      </c>
      <c r="C12" s="140">
        <v>2659607405</v>
      </c>
      <c r="D12" s="43"/>
      <c r="E12" s="154"/>
      <c r="F12" s="157"/>
      <c r="G12" s="156"/>
    </row>
    <row r="13" spans="2:10" ht="15.75">
      <c r="B13" s="138"/>
      <c r="C13" s="135"/>
      <c r="D13" s="43"/>
      <c r="E13" s="153" t="s">
        <v>228</v>
      </c>
      <c r="F13" s="153"/>
      <c r="G13" s="153"/>
    </row>
    <row r="14" spans="2:10" ht="15">
      <c r="B14" s="141" t="s">
        <v>172</v>
      </c>
      <c r="C14" s="142">
        <v>44110716380</v>
      </c>
      <c r="E14" s="154" t="s">
        <v>199</v>
      </c>
      <c r="F14" s="153" t="s">
        <v>198</v>
      </c>
      <c r="G14" s="158">
        <v>23738166660</v>
      </c>
    </row>
    <row r="15" spans="2:10">
      <c r="B15" s="141"/>
      <c r="C15" s="142"/>
    </row>
    <row r="16" spans="2:10">
      <c r="B16" s="141"/>
      <c r="C16" s="142"/>
    </row>
    <row r="17" spans="1:5" ht="14.25">
      <c r="B17" s="137" t="s">
        <v>173</v>
      </c>
      <c r="C17" s="135"/>
    </row>
    <row r="18" spans="1:5">
      <c r="B18" s="138" t="s">
        <v>174</v>
      </c>
      <c r="C18" s="139">
        <v>36908685919</v>
      </c>
      <c r="D18" s="124"/>
      <c r="E18" s="125"/>
    </row>
    <row r="19" spans="1:5">
      <c r="B19" s="138" t="s">
        <v>175</v>
      </c>
      <c r="C19" s="140">
        <v>562967821</v>
      </c>
      <c r="D19" s="45"/>
    </row>
    <row r="20" spans="1:5">
      <c r="B20" s="138" t="s">
        <v>176</v>
      </c>
      <c r="C20" s="140">
        <v>1079573596</v>
      </c>
    </row>
    <row r="21" spans="1:5">
      <c r="B21" s="138" t="s">
        <v>177</v>
      </c>
      <c r="C21" s="140">
        <v>286721503</v>
      </c>
    </row>
    <row r="22" spans="1:5">
      <c r="B22" s="138" t="s">
        <v>178</v>
      </c>
      <c r="C22" s="140">
        <v>0</v>
      </c>
    </row>
    <row r="23" spans="1:5">
      <c r="B23" s="138" t="s">
        <v>179</v>
      </c>
      <c r="C23" s="140">
        <v>2776517792</v>
      </c>
    </row>
    <row r="24" spans="1:5" ht="15">
      <c r="B24" s="138" t="s">
        <v>180</v>
      </c>
      <c r="C24" s="140">
        <v>37057619</v>
      </c>
      <c r="D24" s="52"/>
    </row>
    <row r="25" spans="1:5" ht="15">
      <c r="B25" s="138"/>
      <c r="C25" s="140"/>
      <c r="D25" s="52"/>
    </row>
    <row r="26" spans="1:5">
      <c r="B26" s="138"/>
      <c r="C26" s="140"/>
    </row>
    <row r="27" spans="1:5">
      <c r="B27" s="138"/>
      <c r="C27" s="140"/>
    </row>
    <row r="28" spans="1:5">
      <c r="B28" s="141" t="s">
        <v>181</v>
      </c>
      <c r="C28" s="143">
        <v>41651524250</v>
      </c>
    </row>
    <row r="29" spans="1:5">
      <c r="B29" s="144" t="s">
        <v>182</v>
      </c>
      <c r="C29" s="142">
        <v>85762240630</v>
      </c>
    </row>
    <row r="30" spans="1:5" ht="14.25">
      <c r="B30" s="137" t="s">
        <v>183</v>
      </c>
      <c r="C30" s="145">
        <v>3083988637</v>
      </c>
      <c r="D30" s="58"/>
    </row>
    <row r="31" spans="1:5">
      <c r="B31" s="135"/>
      <c r="C31" s="135"/>
    </row>
    <row r="32" spans="1:5">
      <c r="A32" s="59">
        <v>1</v>
      </c>
      <c r="B32" s="146" t="s">
        <v>184</v>
      </c>
      <c r="C32" s="147"/>
    </row>
    <row r="33" spans="1:3">
      <c r="A33" s="59">
        <v>2</v>
      </c>
      <c r="B33" s="146" t="s">
        <v>185</v>
      </c>
      <c r="C33" s="147"/>
    </row>
    <row r="34" spans="1:3">
      <c r="A34" s="59">
        <v>3</v>
      </c>
      <c r="B34" s="146" t="s">
        <v>186</v>
      </c>
      <c r="C34" s="147"/>
    </row>
    <row r="35" spans="1:3" ht="13.5">
      <c r="A35" s="62">
        <v>4</v>
      </c>
      <c r="B35" s="146" t="s">
        <v>187</v>
      </c>
      <c r="C35" s="148"/>
    </row>
  </sheetData>
  <mergeCells count="2">
    <mergeCell ref="B1:C1"/>
    <mergeCell ref="B2:C2"/>
  </mergeCells>
  <dataValidations count="2">
    <dataValidation type="whole" operator="greaterThan" allowBlank="1" showInputMessage="1" showErrorMessage="1" prompt="Present Value of Benefits for prior fiscal year to nearest dollar" sqref="IU5:IV5 SQ5:SR5 ACM5:ACN5 AMI5:AMJ5 AWE5:AWF5 BGA5:BGB5 BPW5:BPX5 BZS5:BZT5 CJO5:CJP5 CTK5:CTL5 DDG5:DDH5 DNC5:DND5 DWY5:DWZ5 EGU5:EGV5 EQQ5:EQR5 FAM5:FAN5 FKI5:FKJ5 FUE5:FUF5 GEA5:GEB5 GNW5:GNX5 GXS5:GXT5 HHO5:HHP5 HRK5:HRL5 IBG5:IBH5 ILC5:ILD5 IUY5:IUZ5 JEU5:JEV5 JOQ5:JOR5 JYM5:JYN5 KII5:KIJ5 KSE5:KSF5 LCA5:LCB5 LLW5:LLX5 LVS5:LVT5 MFO5:MFP5 MPK5:MPL5 MZG5:MZH5 NJC5:NJD5 NSY5:NSZ5 OCU5:OCV5 OMQ5:OMR5 OWM5:OWN5 PGI5:PGJ5 PQE5:PQF5 QAA5:QAB5 QJW5:QJX5 QTS5:QTT5 RDO5:RDP5 RNK5:RNL5 RXG5:RXH5 SHC5:SHD5 SQY5:SQZ5 TAU5:TAV5 TKQ5:TKR5 TUM5:TUN5 UEI5:UEJ5 UOE5:UOF5 UYA5:UYB5 VHW5:VHX5 VRS5:VRT5 WBO5:WBP5 WLK5:WLL5 WVG5:WVH5 IU65535:IV65535 SQ65535:SR65535 ACM65535:ACN65535 AMI65535:AMJ65535 AWE65535:AWF65535 BGA65535:BGB65535 BPW65535:BPX65535 BZS65535:BZT65535 CJO65535:CJP65535 CTK65535:CTL65535 DDG65535:DDH65535 DNC65535:DND65535 DWY65535:DWZ65535 EGU65535:EGV65535 EQQ65535:EQR65535 FAM65535:FAN65535 FKI65535:FKJ65535 FUE65535:FUF65535 GEA65535:GEB65535 GNW65535:GNX65535 GXS65535:GXT65535 HHO65535:HHP65535 HRK65535:HRL65535 IBG65535:IBH65535 ILC65535:ILD65535 IUY65535:IUZ65535 JEU65535:JEV65535 JOQ65535:JOR65535 JYM65535:JYN65535 KII65535:KIJ65535 KSE65535:KSF65535 LCA65535:LCB65535 LLW65535:LLX65535 LVS65535:LVT65535 MFO65535:MFP65535 MPK65535:MPL65535 MZG65535:MZH65535 NJC65535:NJD65535 NSY65535:NSZ65535 OCU65535:OCV65535 OMQ65535:OMR65535 OWM65535:OWN65535 PGI65535:PGJ65535 PQE65535:PQF65535 QAA65535:QAB65535 QJW65535:QJX65535 QTS65535:QTT65535 RDO65535:RDP65535 RNK65535:RNL65535 RXG65535:RXH65535 SHC65535:SHD65535 SQY65535:SQZ65535 TAU65535:TAV65535 TKQ65535:TKR65535 TUM65535:TUN65535 UEI65535:UEJ65535 UOE65535:UOF65535 UYA65535:UYB65535 VHW65535:VHX65535 VRS65535:VRT65535 WBO65535:WBP65535 WLK65535:WLL65535 WVG65535:WVH65535 IU131071:IV131071 SQ131071:SR131071 ACM131071:ACN131071 AMI131071:AMJ131071 AWE131071:AWF131071 BGA131071:BGB131071 BPW131071:BPX131071 BZS131071:BZT131071 CJO131071:CJP131071 CTK131071:CTL131071 DDG131071:DDH131071 DNC131071:DND131071 DWY131071:DWZ131071 EGU131071:EGV131071 EQQ131071:EQR131071 FAM131071:FAN131071 FKI131071:FKJ131071 FUE131071:FUF131071 GEA131071:GEB131071 GNW131071:GNX131071 GXS131071:GXT131071 HHO131071:HHP131071 HRK131071:HRL131071 IBG131071:IBH131071 ILC131071:ILD131071 IUY131071:IUZ131071 JEU131071:JEV131071 JOQ131071:JOR131071 JYM131071:JYN131071 KII131071:KIJ131071 KSE131071:KSF131071 LCA131071:LCB131071 LLW131071:LLX131071 LVS131071:LVT131071 MFO131071:MFP131071 MPK131071:MPL131071 MZG131071:MZH131071 NJC131071:NJD131071 NSY131071:NSZ131071 OCU131071:OCV131071 OMQ131071:OMR131071 OWM131071:OWN131071 PGI131071:PGJ131071 PQE131071:PQF131071 QAA131071:QAB131071 QJW131071:QJX131071 QTS131071:QTT131071 RDO131071:RDP131071 RNK131071:RNL131071 RXG131071:RXH131071 SHC131071:SHD131071 SQY131071:SQZ131071 TAU131071:TAV131071 TKQ131071:TKR131071 TUM131071:TUN131071 UEI131071:UEJ131071 UOE131071:UOF131071 UYA131071:UYB131071 VHW131071:VHX131071 VRS131071:VRT131071 WBO131071:WBP131071 WLK131071:WLL131071 WVG131071:WVH131071 IU196607:IV196607 SQ196607:SR196607 ACM196607:ACN196607 AMI196607:AMJ196607 AWE196607:AWF196607 BGA196607:BGB196607 BPW196607:BPX196607 BZS196607:BZT196607 CJO196607:CJP196607 CTK196607:CTL196607 DDG196607:DDH196607 DNC196607:DND196607 DWY196607:DWZ196607 EGU196607:EGV196607 EQQ196607:EQR196607 FAM196607:FAN196607 FKI196607:FKJ196607 FUE196607:FUF196607 GEA196607:GEB196607 GNW196607:GNX196607 GXS196607:GXT196607 HHO196607:HHP196607 HRK196607:HRL196607 IBG196607:IBH196607 ILC196607:ILD196607 IUY196607:IUZ196607 JEU196607:JEV196607 JOQ196607:JOR196607 JYM196607:JYN196607 KII196607:KIJ196607 KSE196607:KSF196607 LCA196607:LCB196607 LLW196607:LLX196607 LVS196607:LVT196607 MFO196607:MFP196607 MPK196607:MPL196607 MZG196607:MZH196607 NJC196607:NJD196607 NSY196607:NSZ196607 OCU196607:OCV196607 OMQ196607:OMR196607 OWM196607:OWN196607 PGI196607:PGJ196607 PQE196607:PQF196607 QAA196607:QAB196607 QJW196607:QJX196607 QTS196607:QTT196607 RDO196607:RDP196607 RNK196607:RNL196607 RXG196607:RXH196607 SHC196607:SHD196607 SQY196607:SQZ196607 TAU196607:TAV196607 TKQ196607:TKR196607 TUM196607:TUN196607 UEI196607:UEJ196607 UOE196607:UOF196607 UYA196607:UYB196607 VHW196607:VHX196607 VRS196607:VRT196607 WBO196607:WBP196607 WLK196607:WLL196607 WVG196607:WVH196607 IU262143:IV262143 SQ262143:SR262143 ACM262143:ACN262143 AMI262143:AMJ262143 AWE262143:AWF262143 BGA262143:BGB262143 BPW262143:BPX262143 BZS262143:BZT262143 CJO262143:CJP262143 CTK262143:CTL262143 DDG262143:DDH262143 DNC262143:DND262143 DWY262143:DWZ262143 EGU262143:EGV262143 EQQ262143:EQR262143 FAM262143:FAN262143 FKI262143:FKJ262143 FUE262143:FUF262143 GEA262143:GEB262143 GNW262143:GNX262143 GXS262143:GXT262143 HHO262143:HHP262143 HRK262143:HRL262143 IBG262143:IBH262143 ILC262143:ILD262143 IUY262143:IUZ262143 JEU262143:JEV262143 JOQ262143:JOR262143 JYM262143:JYN262143 KII262143:KIJ262143 KSE262143:KSF262143 LCA262143:LCB262143 LLW262143:LLX262143 LVS262143:LVT262143 MFO262143:MFP262143 MPK262143:MPL262143 MZG262143:MZH262143 NJC262143:NJD262143 NSY262143:NSZ262143 OCU262143:OCV262143 OMQ262143:OMR262143 OWM262143:OWN262143 PGI262143:PGJ262143 PQE262143:PQF262143 QAA262143:QAB262143 QJW262143:QJX262143 QTS262143:QTT262143 RDO262143:RDP262143 RNK262143:RNL262143 RXG262143:RXH262143 SHC262143:SHD262143 SQY262143:SQZ262143 TAU262143:TAV262143 TKQ262143:TKR262143 TUM262143:TUN262143 UEI262143:UEJ262143 UOE262143:UOF262143 UYA262143:UYB262143 VHW262143:VHX262143 VRS262143:VRT262143 WBO262143:WBP262143 WLK262143:WLL262143 WVG262143:WVH262143 IU327679:IV327679 SQ327679:SR327679 ACM327679:ACN327679 AMI327679:AMJ327679 AWE327679:AWF327679 BGA327679:BGB327679 BPW327679:BPX327679 BZS327679:BZT327679 CJO327679:CJP327679 CTK327679:CTL327679 DDG327679:DDH327679 DNC327679:DND327679 DWY327679:DWZ327679 EGU327679:EGV327679 EQQ327679:EQR327679 FAM327679:FAN327679 FKI327679:FKJ327679 FUE327679:FUF327679 GEA327679:GEB327679 GNW327679:GNX327679 GXS327679:GXT327679 HHO327679:HHP327679 HRK327679:HRL327679 IBG327679:IBH327679 ILC327679:ILD327679 IUY327679:IUZ327679 JEU327679:JEV327679 JOQ327679:JOR327679 JYM327679:JYN327679 KII327679:KIJ327679 KSE327679:KSF327679 LCA327679:LCB327679 LLW327679:LLX327679 LVS327679:LVT327679 MFO327679:MFP327679 MPK327679:MPL327679 MZG327679:MZH327679 NJC327679:NJD327679 NSY327679:NSZ327679 OCU327679:OCV327679 OMQ327679:OMR327679 OWM327679:OWN327679 PGI327679:PGJ327679 PQE327679:PQF327679 QAA327679:QAB327679 QJW327679:QJX327679 QTS327679:QTT327679 RDO327679:RDP327679 RNK327679:RNL327679 RXG327679:RXH327679 SHC327679:SHD327679 SQY327679:SQZ327679 TAU327679:TAV327679 TKQ327679:TKR327679 TUM327679:TUN327679 UEI327679:UEJ327679 UOE327679:UOF327679 UYA327679:UYB327679 VHW327679:VHX327679 VRS327679:VRT327679 WBO327679:WBP327679 WLK327679:WLL327679 WVG327679:WVH327679 IU393215:IV393215 SQ393215:SR393215 ACM393215:ACN393215 AMI393215:AMJ393215 AWE393215:AWF393215 BGA393215:BGB393215 BPW393215:BPX393215 BZS393215:BZT393215 CJO393215:CJP393215 CTK393215:CTL393215 DDG393215:DDH393215 DNC393215:DND393215 DWY393215:DWZ393215 EGU393215:EGV393215 EQQ393215:EQR393215 FAM393215:FAN393215 FKI393215:FKJ393215 FUE393215:FUF393215 GEA393215:GEB393215 GNW393215:GNX393215 GXS393215:GXT393215 HHO393215:HHP393215 HRK393215:HRL393215 IBG393215:IBH393215 ILC393215:ILD393215 IUY393215:IUZ393215 JEU393215:JEV393215 JOQ393215:JOR393215 JYM393215:JYN393215 KII393215:KIJ393215 KSE393215:KSF393215 LCA393215:LCB393215 LLW393215:LLX393215 LVS393215:LVT393215 MFO393215:MFP393215 MPK393215:MPL393215 MZG393215:MZH393215 NJC393215:NJD393215 NSY393215:NSZ393215 OCU393215:OCV393215 OMQ393215:OMR393215 OWM393215:OWN393215 PGI393215:PGJ393215 PQE393215:PQF393215 QAA393215:QAB393215 QJW393215:QJX393215 QTS393215:QTT393215 RDO393215:RDP393215 RNK393215:RNL393215 RXG393215:RXH393215 SHC393215:SHD393215 SQY393215:SQZ393215 TAU393215:TAV393215 TKQ393215:TKR393215 TUM393215:TUN393215 UEI393215:UEJ393215 UOE393215:UOF393215 UYA393215:UYB393215 VHW393215:VHX393215 VRS393215:VRT393215 WBO393215:WBP393215 WLK393215:WLL393215 WVG393215:WVH393215 IU458751:IV458751 SQ458751:SR458751 ACM458751:ACN458751 AMI458751:AMJ458751 AWE458751:AWF458751 BGA458751:BGB458751 BPW458751:BPX458751 BZS458751:BZT458751 CJO458751:CJP458751 CTK458751:CTL458751 DDG458751:DDH458751 DNC458751:DND458751 DWY458751:DWZ458751 EGU458751:EGV458751 EQQ458751:EQR458751 FAM458751:FAN458751 FKI458751:FKJ458751 FUE458751:FUF458751 GEA458751:GEB458751 GNW458751:GNX458751 GXS458751:GXT458751 HHO458751:HHP458751 HRK458751:HRL458751 IBG458751:IBH458751 ILC458751:ILD458751 IUY458751:IUZ458751 JEU458751:JEV458751 JOQ458751:JOR458751 JYM458751:JYN458751 KII458751:KIJ458751 KSE458751:KSF458751 LCA458751:LCB458751 LLW458751:LLX458751 LVS458751:LVT458751 MFO458751:MFP458751 MPK458751:MPL458751 MZG458751:MZH458751 NJC458751:NJD458751 NSY458751:NSZ458751 OCU458751:OCV458751 OMQ458751:OMR458751 OWM458751:OWN458751 PGI458751:PGJ458751 PQE458751:PQF458751 QAA458751:QAB458751 QJW458751:QJX458751 QTS458751:QTT458751 RDO458751:RDP458751 RNK458751:RNL458751 RXG458751:RXH458751 SHC458751:SHD458751 SQY458751:SQZ458751 TAU458751:TAV458751 TKQ458751:TKR458751 TUM458751:TUN458751 UEI458751:UEJ458751 UOE458751:UOF458751 UYA458751:UYB458751 VHW458751:VHX458751 VRS458751:VRT458751 WBO458751:WBP458751 WLK458751:WLL458751 WVG458751:WVH458751 IU524287:IV524287 SQ524287:SR524287 ACM524287:ACN524287 AMI524287:AMJ524287 AWE524287:AWF524287 BGA524287:BGB524287 BPW524287:BPX524287 BZS524287:BZT524287 CJO524287:CJP524287 CTK524287:CTL524287 DDG524287:DDH524287 DNC524287:DND524287 DWY524287:DWZ524287 EGU524287:EGV524287 EQQ524287:EQR524287 FAM524287:FAN524287 FKI524287:FKJ524287 FUE524287:FUF524287 GEA524287:GEB524287 GNW524287:GNX524287 GXS524287:GXT524287 HHO524287:HHP524287 HRK524287:HRL524287 IBG524287:IBH524287 ILC524287:ILD524287 IUY524287:IUZ524287 JEU524287:JEV524287 JOQ524287:JOR524287 JYM524287:JYN524287 KII524287:KIJ524287 KSE524287:KSF524287 LCA524287:LCB524287 LLW524287:LLX524287 LVS524287:LVT524287 MFO524287:MFP524287 MPK524287:MPL524287 MZG524287:MZH524287 NJC524287:NJD524287 NSY524287:NSZ524287 OCU524287:OCV524287 OMQ524287:OMR524287 OWM524287:OWN524287 PGI524287:PGJ524287 PQE524287:PQF524287 QAA524287:QAB524287 QJW524287:QJX524287 QTS524287:QTT524287 RDO524287:RDP524287 RNK524287:RNL524287 RXG524287:RXH524287 SHC524287:SHD524287 SQY524287:SQZ524287 TAU524287:TAV524287 TKQ524287:TKR524287 TUM524287:TUN524287 UEI524287:UEJ524287 UOE524287:UOF524287 UYA524287:UYB524287 VHW524287:VHX524287 VRS524287:VRT524287 WBO524287:WBP524287 WLK524287:WLL524287 WVG524287:WVH524287 IU589823:IV589823 SQ589823:SR589823 ACM589823:ACN589823 AMI589823:AMJ589823 AWE589823:AWF589823 BGA589823:BGB589823 BPW589823:BPX589823 BZS589823:BZT589823 CJO589823:CJP589823 CTK589823:CTL589823 DDG589823:DDH589823 DNC589823:DND589823 DWY589823:DWZ589823 EGU589823:EGV589823 EQQ589823:EQR589823 FAM589823:FAN589823 FKI589823:FKJ589823 FUE589823:FUF589823 GEA589823:GEB589823 GNW589823:GNX589823 GXS589823:GXT589823 HHO589823:HHP589823 HRK589823:HRL589823 IBG589823:IBH589823 ILC589823:ILD589823 IUY589823:IUZ589823 JEU589823:JEV589823 JOQ589823:JOR589823 JYM589823:JYN589823 KII589823:KIJ589823 KSE589823:KSF589823 LCA589823:LCB589823 LLW589823:LLX589823 LVS589823:LVT589823 MFO589823:MFP589823 MPK589823:MPL589823 MZG589823:MZH589823 NJC589823:NJD589823 NSY589823:NSZ589823 OCU589823:OCV589823 OMQ589823:OMR589823 OWM589823:OWN589823 PGI589823:PGJ589823 PQE589823:PQF589823 QAA589823:QAB589823 QJW589823:QJX589823 QTS589823:QTT589823 RDO589823:RDP589823 RNK589823:RNL589823 RXG589823:RXH589823 SHC589823:SHD589823 SQY589823:SQZ589823 TAU589823:TAV589823 TKQ589823:TKR589823 TUM589823:TUN589823 UEI589823:UEJ589823 UOE589823:UOF589823 UYA589823:UYB589823 VHW589823:VHX589823 VRS589823:VRT589823 WBO589823:WBP589823 WLK589823:WLL589823 WVG589823:WVH589823 IU655359:IV655359 SQ655359:SR655359 ACM655359:ACN655359 AMI655359:AMJ655359 AWE655359:AWF655359 BGA655359:BGB655359 BPW655359:BPX655359 BZS655359:BZT655359 CJO655359:CJP655359 CTK655359:CTL655359 DDG655359:DDH655359 DNC655359:DND655359 DWY655359:DWZ655359 EGU655359:EGV655359 EQQ655359:EQR655359 FAM655359:FAN655359 FKI655359:FKJ655359 FUE655359:FUF655359 GEA655359:GEB655359 GNW655359:GNX655359 GXS655359:GXT655359 HHO655359:HHP655359 HRK655359:HRL655359 IBG655359:IBH655359 ILC655359:ILD655359 IUY655359:IUZ655359 JEU655359:JEV655359 JOQ655359:JOR655359 JYM655359:JYN655359 KII655359:KIJ655359 KSE655359:KSF655359 LCA655359:LCB655359 LLW655359:LLX655359 LVS655359:LVT655359 MFO655359:MFP655359 MPK655359:MPL655359 MZG655359:MZH655359 NJC655359:NJD655359 NSY655359:NSZ655359 OCU655359:OCV655359 OMQ655359:OMR655359 OWM655359:OWN655359 PGI655359:PGJ655359 PQE655359:PQF655359 QAA655359:QAB655359 QJW655359:QJX655359 QTS655359:QTT655359 RDO655359:RDP655359 RNK655359:RNL655359 RXG655359:RXH655359 SHC655359:SHD655359 SQY655359:SQZ655359 TAU655359:TAV655359 TKQ655359:TKR655359 TUM655359:TUN655359 UEI655359:UEJ655359 UOE655359:UOF655359 UYA655359:UYB655359 VHW655359:VHX655359 VRS655359:VRT655359 WBO655359:WBP655359 WLK655359:WLL655359 WVG655359:WVH655359 IU720895:IV720895 SQ720895:SR720895 ACM720895:ACN720895 AMI720895:AMJ720895 AWE720895:AWF720895 BGA720895:BGB720895 BPW720895:BPX720895 BZS720895:BZT720895 CJO720895:CJP720895 CTK720895:CTL720895 DDG720895:DDH720895 DNC720895:DND720895 DWY720895:DWZ720895 EGU720895:EGV720895 EQQ720895:EQR720895 FAM720895:FAN720895 FKI720895:FKJ720895 FUE720895:FUF720895 GEA720895:GEB720895 GNW720895:GNX720895 GXS720895:GXT720895 HHO720895:HHP720895 HRK720895:HRL720895 IBG720895:IBH720895 ILC720895:ILD720895 IUY720895:IUZ720895 JEU720895:JEV720895 JOQ720895:JOR720895 JYM720895:JYN720895 KII720895:KIJ720895 KSE720895:KSF720895 LCA720895:LCB720895 LLW720895:LLX720895 LVS720895:LVT720895 MFO720895:MFP720895 MPK720895:MPL720895 MZG720895:MZH720895 NJC720895:NJD720895 NSY720895:NSZ720895 OCU720895:OCV720895 OMQ720895:OMR720895 OWM720895:OWN720895 PGI720895:PGJ720895 PQE720895:PQF720895 QAA720895:QAB720895 QJW720895:QJX720895 QTS720895:QTT720895 RDO720895:RDP720895 RNK720895:RNL720895 RXG720895:RXH720895 SHC720895:SHD720895 SQY720895:SQZ720895 TAU720895:TAV720895 TKQ720895:TKR720895 TUM720895:TUN720895 UEI720895:UEJ720895 UOE720895:UOF720895 UYA720895:UYB720895 VHW720895:VHX720895 VRS720895:VRT720895 WBO720895:WBP720895 WLK720895:WLL720895 WVG720895:WVH720895 IU786431:IV786431 SQ786431:SR786431 ACM786431:ACN786431 AMI786431:AMJ786431 AWE786431:AWF786431 BGA786431:BGB786431 BPW786431:BPX786431 BZS786431:BZT786431 CJO786431:CJP786431 CTK786431:CTL786431 DDG786431:DDH786431 DNC786431:DND786431 DWY786431:DWZ786431 EGU786431:EGV786431 EQQ786431:EQR786431 FAM786431:FAN786431 FKI786431:FKJ786431 FUE786431:FUF786431 GEA786431:GEB786431 GNW786431:GNX786431 GXS786431:GXT786431 HHO786431:HHP786431 HRK786431:HRL786431 IBG786431:IBH786431 ILC786431:ILD786431 IUY786431:IUZ786431 JEU786431:JEV786431 JOQ786431:JOR786431 JYM786431:JYN786431 KII786431:KIJ786431 KSE786431:KSF786431 LCA786431:LCB786431 LLW786431:LLX786431 LVS786431:LVT786431 MFO786431:MFP786431 MPK786431:MPL786431 MZG786431:MZH786431 NJC786431:NJD786431 NSY786431:NSZ786431 OCU786431:OCV786431 OMQ786431:OMR786431 OWM786431:OWN786431 PGI786431:PGJ786431 PQE786431:PQF786431 QAA786431:QAB786431 QJW786431:QJX786431 QTS786431:QTT786431 RDO786431:RDP786431 RNK786431:RNL786431 RXG786431:RXH786431 SHC786431:SHD786431 SQY786431:SQZ786431 TAU786431:TAV786431 TKQ786431:TKR786431 TUM786431:TUN786431 UEI786431:UEJ786431 UOE786431:UOF786431 UYA786431:UYB786431 VHW786431:VHX786431 VRS786431:VRT786431 WBO786431:WBP786431 WLK786431:WLL786431 WVG786431:WVH786431 IU851967:IV851967 SQ851967:SR851967 ACM851967:ACN851967 AMI851967:AMJ851967 AWE851967:AWF851967 BGA851967:BGB851967 BPW851967:BPX851967 BZS851967:BZT851967 CJO851967:CJP851967 CTK851967:CTL851967 DDG851967:DDH851967 DNC851967:DND851967 DWY851967:DWZ851967 EGU851967:EGV851967 EQQ851967:EQR851967 FAM851967:FAN851967 FKI851967:FKJ851967 FUE851967:FUF851967 GEA851967:GEB851967 GNW851967:GNX851967 GXS851967:GXT851967 HHO851967:HHP851967 HRK851967:HRL851967 IBG851967:IBH851967 ILC851967:ILD851967 IUY851967:IUZ851967 JEU851967:JEV851967 JOQ851967:JOR851967 JYM851967:JYN851967 KII851967:KIJ851967 KSE851967:KSF851967 LCA851967:LCB851967 LLW851967:LLX851967 LVS851967:LVT851967 MFO851967:MFP851967 MPK851967:MPL851967 MZG851967:MZH851967 NJC851967:NJD851967 NSY851967:NSZ851967 OCU851967:OCV851967 OMQ851967:OMR851967 OWM851967:OWN851967 PGI851967:PGJ851967 PQE851967:PQF851967 QAA851967:QAB851967 QJW851967:QJX851967 QTS851967:QTT851967 RDO851967:RDP851967 RNK851967:RNL851967 RXG851967:RXH851967 SHC851967:SHD851967 SQY851967:SQZ851967 TAU851967:TAV851967 TKQ851967:TKR851967 TUM851967:TUN851967 UEI851967:UEJ851967 UOE851967:UOF851967 UYA851967:UYB851967 VHW851967:VHX851967 VRS851967:VRT851967 WBO851967:WBP851967 WLK851967:WLL851967 WVG851967:WVH851967 IU917503:IV917503 SQ917503:SR917503 ACM917503:ACN917503 AMI917503:AMJ917503 AWE917503:AWF917503 BGA917503:BGB917503 BPW917503:BPX917503 BZS917503:BZT917503 CJO917503:CJP917503 CTK917503:CTL917503 DDG917503:DDH917503 DNC917503:DND917503 DWY917503:DWZ917503 EGU917503:EGV917503 EQQ917503:EQR917503 FAM917503:FAN917503 FKI917503:FKJ917503 FUE917503:FUF917503 GEA917503:GEB917503 GNW917503:GNX917503 GXS917503:GXT917503 HHO917503:HHP917503 HRK917503:HRL917503 IBG917503:IBH917503 ILC917503:ILD917503 IUY917503:IUZ917503 JEU917503:JEV917503 JOQ917503:JOR917503 JYM917503:JYN917503 KII917503:KIJ917503 KSE917503:KSF917503 LCA917503:LCB917503 LLW917503:LLX917503 LVS917503:LVT917503 MFO917503:MFP917503 MPK917503:MPL917503 MZG917503:MZH917503 NJC917503:NJD917503 NSY917503:NSZ917503 OCU917503:OCV917503 OMQ917503:OMR917503 OWM917503:OWN917503 PGI917503:PGJ917503 PQE917503:PQF917503 QAA917503:QAB917503 QJW917503:QJX917503 QTS917503:QTT917503 RDO917503:RDP917503 RNK917503:RNL917503 RXG917503:RXH917503 SHC917503:SHD917503 SQY917503:SQZ917503 TAU917503:TAV917503 TKQ917503:TKR917503 TUM917503:TUN917503 UEI917503:UEJ917503 UOE917503:UOF917503 UYA917503:UYB917503 VHW917503:VHX917503 VRS917503:VRT917503 WBO917503:WBP917503 WLK917503:WLL917503 WVG917503:WVH917503 IU983039:IV983039 SQ983039:SR983039 ACM983039:ACN983039 AMI983039:AMJ983039 AWE983039:AWF983039 BGA983039:BGB983039 BPW983039:BPX983039 BZS983039:BZT983039 CJO983039:CJP983039 CTK983039:CTL983039 DDG983039:DDH983039 DNC983039:DND983039 DWY983039:DWZ983039 EGU983039:EGV983039 EQQ983039:EQR983039 FAM983039:FAN983039 FKI983039:FKJ983039 FUE983039:FUF983039 GEA983039:GEB983039 GNW983039:GNX983039 GXS983039:GXT983039 HHO983039:HHP983039 HRK983039:HRL983039 IBG983039:IBH983039 ILC983039:ILD983039 IUY983039:IUZ983039 JEU983039:JEV983039 JOQ983039:JOR983039 JYM983039:JYN983039 KII983039:KIJ983039 KSE983039:KSF983039 LCA983039:LCB983039 LLW983039:LLX983039 LVS983039:LVT983039 MFO983039:MFP983039 MPK983039:MPL983039 MZG983039:MZH983039 NJC983039:NJD983039 NSY983039:NSZ983039 OCU983039:OCV983039 OMQ983039:OMR983039 OWM983039:OWN983039 PGI983039:PGJ983039 PQE983039:PQF983039 QAA983039:QAB983039 QJW983039:QJX983039 QTS983039:QTT983039 RDO983039:RDP983039 RNK983039:RNL983039 RXG983039:RXH983039 SHC983039:SHD983039 SQY983039:SQZ983039 TAU983039:TAV983039 TKQ983039:TKR983039 TUM983039:TUN983039 UEI983039:UEJ983039 UOE983039:UOF983039 UYA983039:UYB983039 VHW983039:VHX983039 VRS983039:VRT983039 WBO983039:WBP983039 WLK983039:WLL983039 WVG983039:WVH983039 C983039 C917503 C851967 C786431 C720895 C655359 C589823 C524287 C458751 C393215 C327679 C262143 C196607 C131071 C65535 C5" xr:uid="{FC8C5A74-6D93-453B-B734-4B441F9815E5}">
      <formula1>-1000000000000</formula1>
    </dataValidation>
    <dataValidation allowBlank="1" showInputMessage="1" showErrorMessage="1" prompt="Benefit type; e.g., Service Retirement, Ordinary Disability" sqref="B5 IT5 SP5 ACL5 AMH5 AWD5 BFZ5 BPV5 BZR5 CJN5 CTJ5 DDF5 DNB5 DWX5 EGT5 EQP5 FAL5 FKH5 FUD5 GDZ5 GNV5 GXR5 HHN5 HRJ5 IBF5 ILB5 IUX5 JET5 JOP5 JYL5 KIH5 KSD5 LBZ5 LLV5 LVR5 MFN5 MPJ5 MZF5 NJB5 NSX5 OCT5 OMP5 OWL5 PGH5 PQD5 PZZ5 QJV5 QTR5 RDN5 RNJ5 RXF5 SHB5 SQX5 TAT5 TKP5 TUL5 UEH5 UOD5 UXZ5 VHV5 VRR5 WBN5 WLJ5 WVF5 B65535 IT65535 SP65535 ACL65535 AMH65535 AWD65535 BFZ65535 BPV65535 BZR65535 CJN65535 CTJ65535 DDF65535 DNB65535 DWX65535 EGT65535 EQP65535 FAL65535 FKH65535 FUD65535 GDZ65535 GNV65535 GXR65535 HHN65535 HRJ65535 IBF65535 ILB65535 IUX65535 JET65535 JOP65535 JYL65535 KIH65535 KSD65535 LBZ65535 LLV65535 LVR65535 MFN65535 MPJ65535 MZF65535 NJB65535 NSX65535 OCT65535 OMP65535 OWL65535 PGH65535 PQD65535 PZZ65535 QJV65535 QTR65535 RDN65535 RNJ65535 RXF65535 SHB65535 SQX65535 TAT65535 TKP65535 TUL65535 UEH65535 UOD65535 UXZ65535 VHV65535 VRR65535 WBN65535 WLJ65535 WVF65535 B131071 IT131071 SP131071 ACL131071 AMH131071 AWD131071 BFZ131071 BPV131071 BZR131071 CJN131071 CTJ131071 DDF131071 DNB131071 DWX131071 EGT131071 EQP131071 FAL131071 FKH131071 FUD131071 GDZ131071 GNV131071 GXR131071 HHN131071 HRJ131071 IBF131071 ILB131071 IUX131071 JET131071 JOP131071 JYL131071 KIH131071 KSD131071 LBZ131071 LLV131071 LVR131071 MFN131071 MPJ131071 MZF131071 NJB131071 NSX131071 OCT131071 OMP131071 OWL131071 PGH131071 PQD131071 PZZ131071 QJV131071 QTR131071 RDN131071 RNJ131071 RXF131071 SHB131071 SQX131071 TAT131071 TKP131071 TUL131071 UEH131071 UOD131071 UXZ131071 VHV131071 VRR131071 WBN131071 WLJ131071 WVF131071 B196607 IT196607 SP196607 ACL196607 AMH196607 AWD196607 BFZ196607 BPV196607 BZR196607 CJN196607 CTJ196607 DDF196607 DNB196607 DWX196607 EGT196607 EQP196607 FAL196607 FKH196607 FUD196607 GDZ196607 GNV196607 GXR196607 HHN196607 HRJ196607 IBF196607 ILB196607 IUX196607 JET196607 JOP196607 JYL196607 KIH196607 KSD196607 LBZ196607 LLV196607 LVR196607 MFN196607 MPJ196607 MZF196607 NJB196607 NSX196607 OCT196607 OMP196607 OWL196607 PGH196607 PQD196607 PZZ196607 QJV196607 QTR196607 RDN196607 RNJ196607 RXF196607 SHB196607 SQX196607 TAT196607 TKP196607 TUL196607 UEH196607 UOD196607 UXZ196607 VHV196607 VRR196607 WBN196607 WLJ196607 WVF196607 B262143 IT262143 SP262143 ACL262143 AMH262143 AWD262143 BFZ262143 BPV262143 BZR262143 CJN262143 CTJ262143 DDF262143 DNB262143 DWX262143 EGT262143 EQP262143 FAL262143 FKH262143 FUD262143 GDZ262143 GNV262143 GXR262143 HHN262143 HRJ262143 IBF262143 ILB262143 IUX262143 JET262143 JOP262143 JYL262143 KIH262143 KSD262143 LBZ262143 LLV262143 LVR262143 MFN262143 MPJ262143 MZF262143 NJB262143 NSX262143 OCT262143 OMP262143 OWL262143 PGH262143 PQD262143 PZZ262143 QJV262143 QTR262143 RDN262143 RNJ262143 RXF262143 SHB262143 SQX262143 TAT262143 TKP262143 TUL262143 UEH262143 UOD262143 UXZ262143 VHV262143 VRR262143 WBN262143 WLJ262143 WVF262143 B327679 IT327679 SP327679 ACL327679 AMH327679 AWD327679 BFZ327679 BPV327679 BZR327679 CJN327679 CTJ327679 DDF327679 DNB327679 DWX327679 EGT327679 EQP327679 FAL327679 FKH327679 FUD327679 GDZ327679 GNV327679 GXR327679 HHN327679 HRJ327679 IBF327679 ILB327679 IUX327679 JET327679 JOP327679 JYL327679 KIH327679 KSD327679 LBZ327679 LLV327679 LVR327679 MFN327679 MPJ327679 MZF327679 NJB327679 NSX327679 OCT327679 OMP327679 OWL327679 PGH327679 PQD327679 PZZ327679 QJV327679 QTR327679 RDN327679 RNJ327679 RXF327679 SHB327679 SQX327679 TAT327679 TKP327679 TUL327679 UEH327679 UOD327679 UXZ327679 VHV327679 VRR327679 WBN327679 WLJ327679 WVF327679 B393215 IT393215 SP393215 ACL393215 AMH393215 AWD393215 BFZ393215 BPV393215 BZR393215 CJN393215 CTJ393215 DDF393215 DNB393215 DWX393215 EGT393215 EQP393215 FAL393215 FKH393215 FUD393215 GDZ393215 GNV393215 GXR393215 HHN393215 HRJ393215 IBF393215 ILB393215 IUX393215 JET393215 JOP393215 JYL393215 KIH393215 KSD393215 LBZ393215 LLV393215 LVR393215 MFN393215 MPJ393215 MZF393215 NJB393215 NSX393215 OCT393215 OMP393215 OWL393215 PGH393215 PQD393215 PZZ393215 QJV393215 QTR393215 RDN393215 RNJ393215 RXF393215 SHB393215 SQX393215 TAT393215 TKP393215 TUL393215 UEH393215 UOD393215 UXZ393215 VHV393215 VRR393215 WBN393215 WLJ393215 WVF393215 B458751 IT458751 SP458751 ACL458751 AMH458751 AWD458751 BFZ458751 BPV458751 BZR458751 CJN458751 CTJ458751 DDF458751 DNB458751 DWX458751 EGT458751 EQP458751 FAL458751 FKH458751 FUD458751 GDZ458751 GNV458751 GXR458751 HHN458751 HRJ458751 IBF458751 ILB458751 IUX458751 JET458751 JOP458751 JYL458751 KIH458751 KSD458751 LBZ458751 LLV458751 LVR458751 MFN458751 MPJ458751 MZF458751 NJB458751 NSX458751 OCT458751 OMP458751 OWL458751 PGH458751 PQD458751 PZZ458751 QJV458751 QTR458751 RDN458751 RNJ458751 RXF458751 SHB458751 SQX458751 TAT458751 TKP458751 TUL458751 UEH458751 UOD458751 UXZ458751 VHV458751 VRR458751 WBN458751 WLJ458751 WVF458751 B524287 IT524287 SP524287 ACL524287 AMH524287 AWD524287 BFZ524287 BPV524287 BZR524287 CJN524287 CTJ524287 DDF524287 DNB524287 DWX524287 EGT524287 EQP524287 FAL524287 FKH524287 FUD524287 GDZ524287 GNV524287 GXR524287 HHN524287 HRJ524287 IBF524287 ILB524287 IUX524287 JET524287 JOP524287 JYL524287 KIH524287 KSD524287 LBZ524287 LLV524287 LVR524287 MFN524287 MPJ524287 MZF524287 NJB524287 NSX524287 OCT524287 OMP524287 OWL524287 PGH524287 PQD524287 PZZ524287 QJV524287 QTR524287 RDN524287 RNJ524287 RXF524287 SHB524287 SQX524287 TAT524287 TKP524287 TUL524287 UEH524287 UOD524287 UXZ524287 VHV524287 VRR524287 WBN524287 WLJ524287 WVF524287 B589823 IT589823 SP589823 ACL589823 AMH589823 AWD589823 BFZ589823 BPV589823 BZR589823 CJN589823 CTJ589823 DDF589823 DNB589823 DWX589823 EGT589823 EQP589823 FAL589823 FKH589823 FUD589823 GDZ589823 GNV589823 GXR589823 HHN589823 HRJ589823 IBF589823 ILB589823 IUX589823 JET589823 JOP589823 JYL589823 KIH589823 KSD589823 LBZ589823 LLV589823 LVR589823 MFN589823 MPJ589823 MZF589823 NJB589823 NSX589823 OCT589823 OMP589823 OWL589823 PGH589823 PQD589823 PZZ589823 QJV589823 QTR589823 RDN589823 RNJ589823 RXF589823 SHB589823 SQX589823 TAT589823 TKP589823 TUL589823 UEH589823 UOD589823 UXZ589823 VHV589823 VRR589823 WBN589823 WLJ589823 WVF589823 B655359 IT655359 SP655359 ACL655359 AMH655359 AWD655359 BFZ655359 BPV655359 BZR655359 CJN655359 CTJ655359 DDF655359 DNB655359 DWX655359 EGT655359 EQP655359 FAL655359 FKH655359 FUD655359 GDZ655359 GNV655359 GXR655359 HHN655359 HRJ655359 IBF655359 ILB655359 IUX655359 JET655359 JOP655359 JYL655359 KIH655359 KSD655359 LBZ655359 LLV655359 LVR655359 MFN655359 MPJ655359 MZF655359 NJB655359 NSX655359 OCT655359 OMP655359 OWL655359 PGH655359 PQD655359 PZZ655359 QJV655359 QTR655359 RDN655359 RNJ655359 RXF655359 SHB655359 SQX655359 TAT655359 TKP655359 TUL655359 UEH655359 UOD655359 UXZ655359 VHV655359 VRR655359 WBN655359 WLJ655359 WVF655359 B720895 IT720895 SP720895 ACL720895 AMH720895 AWD720895 BFZ720895 BPV720895 BZR720895 CJN720895 CTJ720895 DDF720895 DNB720895 DWX720895 EGT720895 EQP720895 FAL720895 FKH720895 FUD720895 GDZ720895 GNV720895 GXR720895 HHN720895 HRJ720895 IBF720895 ILB720895 IUX720895 JET720895 JOP720895 JYL720895 KIH720895 KSD720895 LBZ720895 LLV720895 LVR720895 MFN720895 MPJ720895 MZF720895 NJB720895 NSX720895 OCT720895 OMP720895 OWL720895 PGH720895 PQD720895 PZZ720895 QJV720895 QTR720895 RDN720895 RNJ720895 RXF720895 SHB720895 SQX720895 TAT720895 TKP720895 TUL720895 UEH720895 UOD720895 UXZ720895 VHV720895 VRR720895 WBN720895 WLJ720895 WVF720895 B786431 IT786431 SP786431 ACL786431 AMH786431 AWD786431 BFZ786431 BPV786431 BZR786431 CJN786431 CTJ786431 DDF786431 DNB786431 DWX786431 EGT786431 EQP786431 FAL786431 FKH786431 FUD786431 GDZ786431 GNV786431 GXR786431 HHN786431 HRJ786431 IBF786431 ILB786431 IUX786431 JET786431 JOP786431 JYL786431 KIH786431 KSD786431 LBZ786431 LLV786431 LVR786431 MFN786431 MPJ786431 MZF786431 NJB786431 NSX786431 OCT786431 OMP786431 OWL786431 PGH786431 PQD786431 PZZ786431 QJV786431 QTR786431 RDN786431 RNJ786431 RXF786431 SHB786431 SQX786431 TAT786431 TKP786431 TUL786431 UEH786431 UOD786431 UXZ786431 VHV786431 VRR786431 WBN786431 WLJ786431 WVF786431 B851967 IT851967 SP851967 ACL851967 AMH851967 AWD851967 BFZ851967 BPV851967 BZR851967 CJN851967 CTJ851967 DDF851967 DNB851967 DWX851967 EGT851967 EQP851967 FAL851967 FKH851967 FUD851967 GDZ851967 GNV851967 GXR851967 HHN851967 HRJ851967 IBF851967 ILB851967 IUX851967 JET851967 JOP851967 JYL851967 KIH851967 KSD851967 LBZ851967 LLV851967 LVR851967 MFN851967 MPJ851967 MZF851967 NJB851967 NSX851967 OCT851967 OMP851967 OWL851967 PGH851967 PQD851967 PZZ851967 QJV851967 QTR851967 RDN851967 RNJ851967 RXF851967 SHB851967 SQX851967 TAT851967 TKP851967 TUL851967 UEH851967 UOD851967 UXZ851967 VHV851967 VRR851967 WBN851967 WLJ851967 WVF851967 B917503 IT917503 SP917503 ACL917503 AMH917503 AWD917503 BFZ917503 BPV917503 BZR917503 CJN917503 CTJ917503 DDF917503 DNB917503 DWX917503 EGT917503 EQP917503 FAL917503 FKH917503 FUD917503 GDZ917503 GNV917503 GXR917503 HHN917503 HRJ917503 IBF917503 ILB917503 IUX917503 JET917503 JOP917503 JYL917503 KIH917503 KSD917503 LBZ917503 LLV917503 LVR917503 MFN917503 MPJ917503 MZF917503 NJB917503 NSX917503 OCT917503 OMP917503 OWL917503 PGH917503 PQD917503 PZZ917503 QJV917503 QTR917503 RDN917503 RNJ917503 RXF917503 SHB917503 SQX917503 TAT917503 TKP917503 TUL917503 UEH917503 UOD917503 UXZ917503 VHV917503 VRR917503 WBN917503 WLJ917503 WVF917503 B983039 IT983039 SP983039 ACL983039 AMH983039 AWD983039 BFZ983039 BPV983039 BZR983039 CJN983039 CTJ983039 DDF983039 DNB983039 DWX983039 EGT983039 EQP983039 FAL983039 FKH983039 FUD983039 GDZ983039 GNV983039 GXR983039 HHN983039 HRJ983039 IBF983039 ILB983039 IUX983039 JET983039 JOP983039 JYL983039 KIH983039 KSD983039 LBZ983039 LLV983039 LVR983039 MFN983039 MPJ983039 MZF983039 NJB983039 NSX983039 OCT983039 OMP983039 OWL983039 PGH983039 PQD983039 PZZ983039 QJV983039 QTR983039 RDN983039 RNJ983039 RXF983039 SHB983039 SQX983039 TAT983039 TKP983039 TUL983039 UEH983039 UOD983039 UXZ983039 VHV983039 VRR983039 WBN983039 WLJ983039 WVF983039" xr:uid="{EFAD6EF3-883A-4668-AAC1-A42340E2A7BF}"/>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0804-3FBF-4684-9424-690AFBFFB981}">
  <dimension ref="A1:K37"/>
  <sheetViews>
    <sheetView workbookViewId="0">
      <selection activeCell="D38" sqref="D38"/>
    </sheetView>
  </sheetViews>
  <sheetFormatPr defaultRowHeight="15"/>
  <cols>
    <col min="1" max="1" width="22.5703125" customWidth="1"/>
    <col min="3" max="3" width="14" customWidth="1"/>
    <col min="4" max="4" width="14.28515625" customWidth="1"/>
    <col min="5" max="5" width="16.28515625" customWidth="1"/>
    <col min="8" max="9" width="16" customWidth="1"/>
  </cols>
  <sheetData>
    <row r="1" spans="1:9">
      <c r="A1" t="s">
        <v>285</v>
      </c>
      <c r="B1">
        <v>47000</v>
      </c>
    </row>
    <row r="2" spans="1:9">
      <c r="A2" t="s">
        <v>291</v>
      </c>
      <c r="B2">
        <v>18000</v>
      </c>
    </row>
    <row r="4" spans="1:9">
      <c r="B4" t="s">
        <v>284</v>
      </c>
      <c r="C4" t="s">
        <v>286</v>
      </c>
      <c r="D4" t="s">
        <v>287</v>
      </c>
      <c r="E4" t="s">
        <v>288</v>
      </c>
      <c r="G4" t="s">
        <v>286</v>
      </c>
      <c r="H4" t="s">
        <v>287</v>
      </c>
      <c r="I4" t="s">
        <v>288</v>
      </c>
    </row>
    <row r="5" spans="1:9">
      <c r="B5">
        <v>60</v>
      </c>
      <c r="C5">
        <f>B1</f>
        <v>47000</v>
      </c>
      <c r="D5">
        <v>0</v>
      </c>
      <c r="E5">
        <f>SUM(D4:D$5)</f>
        <v>0</v>
      </c>
      <c r="G5">
        <f>$B$1</f>
        <v>47000</v>
      </c>
      <c r="H5">
        <v>0</v>
      </c>
      <c r="I5">
        <f>SUM(H4:H$5)</f>
        <v>0</v>
      </c>
    </row>
    <row r="6" spans="1:9">
      <c r="B6">
        <v>61</v>
      </c>
      <c r="C6" s="160">
        <f t="shared" ref="C6:C14" si="0">C5+D5</f>
        <v>47000</v>
      </c>
      <c r="D6">
        <v>0</v>
      </c>
      <c r="E6">
        <f>SUM(D$5:D5)</f>
        <v>0</v>
      </c>
      <c r="G6" s="160">
        <f t="shared" ref="G6:G14" si="1">G5+H5</f>
        <v>47000</v>
      </c>
      <c r="H6">
        <v>0</v>
      </c>
      <c r="I6">
        <f>SUM(H$5:H5)</f>
        <v>0</v>
      </c>
    </row>
    <row r="7" spans="1:9">
      <c r="B7">
        <v>62</v>
      </c>
      <c r="C7" s="160">
        <f t="shared" si="0"/>
        <v>47000</v>
      </c>
      <c r="D7">
        <v>0</v>
      </c>
      <c r="E7">
        <f>SUM(D$5:D6)</f>
        <v>0</v>
      </c>
      <c r="G7" s="160">
        <f t="shared" si="1"/>
        <v>47000</v>
      </c>
      <c r="H7">
        <v>0</v>
      </c>
      <c r="I7">
        <f>SUM(H$5:H6)</f>
        <v>0</v>
      </c>
    </row>
    <row r="8" spans="1:9">
      <c r="B8">
        <v>63</v>
      </c>
      <c r="C8" s="160">
        <f t="shared" si="0"/>
        <v>47000</v>
      </c>
      <c r="D8">
        <v>0</v>
      </c>
      <c r="E8">
        <f>SUM(D$5:D7)</f>
        <v>0</v>
      </c>
      <c r="G8" s="160">
        <f t="shared" si="1"/>
        <v>47000</v>
      </c>
      <c r="H8">
        <v>0</v>
      </c>
      <c r="I8">
        <f>SUM(H$5:H7)</f>
        <v>0</v>
      </c>
    </row>
    <row r="9" spans="1:9">
      <c r="B9">
        <v>64</v>
      </c>
      <c r="C9" s="160">
        <f t="shared" si="0"/>
        <v>47000</v>
      </c>
      <c r="D9">
        <v>0</v>
      </c>
      <c r="E9">
        <f>SUM(D$5:D8)</f>
        <v>0</v>
      </c>
      <c r="G9" s="160">
        <f t="shared" si="1"/>
        <v>47000</v>
      </c>
      <c r="H9">
        <v>0</v>
      </c>
      <c r="I9">
        <f>SUM(H$5:H8)</f>
        <v>0</v>
      </c>
    </row>
    <row r="10" spans="1:9">
      <c r="B10">
        <v>65</v>
      </c>
      <c r="C10" s="160">
        <f t="shared" si="0"/>
        <v>47000</v>
      </c>
      <c r="D10">
        <v>0</v>
      </c>
      <c r="E10">
        <f>SUM(D$5:D9)</f>
        <v>0</v>
      </c>
      <c r="G10" s="160">
        <f t="shared" si="1"/>
        <v>47000</v>
      </c>
      <c r="H10">
        <v>0</v>
      </c>
      <c r="I10">
        <f>SUM(H$5:H9)</f>
        <v>0</v>
      </c>
    </row>
    <row r="11" spans="1:9">
      <c r="B11">
        <v>66</v>
      </c>
      <c r="C11" s="160">
        <f t="shared" si="0"/>
        <v>47000</v>
      </c>
      <c r="D11">
        <v>0</v>
      </c>
      <c r="E11">
        <f>SUM(D$5:D10)</f>
        <v>0</v>
      </c>
      <c r="G11" s="160">
        <f t="shared" si="1"/>
        <v>47000</v>
      </c>
      <c r="H11">
        <v>0</v>
      </c>
      <c r="I11">
        <f>SUM(H$5:H10)</f>
        <v>0</v>
      </c>
    </row>
    <row r="12" spans="1:9">
      <c r="B12">
        <v>67</v>
      </c>
      <c r="C12" s="160">
        <f t="shared" si="0"/>
        <v>47000</v>
      </c>
      <c r="D12">
        <v>0</v>
      </c>
      <c r="E12">
        <f>SUM(D$5:D11)</f>
        <v>0</v>
      </c>
      <c r="G12" s="160">
        <f t="shared" si="1"/>
        <v>47000</v>
      </c>
      <c r="H12">
        <v>0</v>
      </c>
      <c r="I12">
        <f>SUM(H$5:H11)</f>
        <v>0</v>
      </c>
    </row>
    <row r="13" spans="1:9">
      <c r="B13">
        <v>68</v>
      </c>
      <c r="C13" s="160">
        <f t="shared" si="0"/>
        <v>47000</v>
      </c>
      <c r="D13">
        <v>0</v>
      </c>
      <c r="E13">
        <f>SUM(D$5:D12)</f>
        <v>0</v>
      </c>
      <c r="G13" s="160">
        <f t="shared" si="1"/>
        <v>47000</v>
      </c>
      <c r="H13">
        <v>0</v>
      </c>
      <c r="I13">
        <f>SUM(H$5:H12)</f>
        <v>0</v>
      </c>
    </row>
    <row r="14" spans="1:9">
      <c r="B14">
        <v>69</v>
      </c>
      <c r="C14" s="160">
        <f t="shared" si="0"/>
        <v>47000</v>
      </c>
      <c r="D14">
        <f>(MIN($B$1, $B$2) +E14) *(0.015)</f>
        <v>270</v>
      </c>
      <c r="E14">
        <f>SUM(D$5:D13)</f>
        <v>0</v>
      </c>
      <c r="G14" s="160">
        <f t="shared" si="1"/>
        <v>47000</v>
      </c>
      <c r="H14">
        <f>MIN($B$1, $B$2)  *(0.015)</f>
        <v>270</v>
      </c>
      <c r="I14">
        <f>SUM(H$5:H13)</f>
        <v>0</v>
      </c>
    </row>
    <row r="15" spans="1:9">
      <c r="B15">
        <v>70</v>
      </c>
      <c r="C15" s="160">
        <f>C14+D14</f>
        <v>47270</v>
      </c>
      <c r="D15" s="160">
        <f>(MIN($B$1, $B$2) +E15) *(0.015)</f>
        <v>274.05</v>
      </c>
      <c r="E15" s="160">
        <f>SUM(D$5:D14)</f>
        <v>270</v>
      </c>
      <c r="G15" s="160">
        <f>G14+H14</f>
        <v>47270</v>
      </c>
      <c r="H15">
        <f t="shared" ref="H15:H35" si="2">MIN($B$1, $B$2)  *(0.015)</f>
        <v>270</v>
      </c>
      <c r="I15" s="160">
        <f>SUM(H$5:H14)</f>
        <v>270</v>
      </c>
    </row>
    <row r="16" spans="1:9">
      <c r="B16">
        <v>71</v>
      </c>
      <c r="C16" s="160">
        <f t="shared" ref="C16:C35" si="3">C15+D15</f>
        <v>47544.05</v>
      </c>
      <c r="D16" s="160">
        <f t="shared" ref="D16:D35" si="4">(MIN($B$1, $B$2) +E16) *(0.015)</f>
        <v>278.16074999999995</v>
      </c>
      <c r="E16" s="160">
        <f>SUM(D$5:D15)</f>
        <v>544.04999999999995</v>
      </c>
      <c r="G16" s="160">
        <f t="shared" ref="G16:G35" si="5">G15+H15</f>
        <v>47540</v>
      </c>
      <c r="H16">
        <f t="shared" si="2"/>
        <v>270</v>
      </c>
      <c r="I16" s="160">
        <f>SUM(H$5:H15)</f>
        <v>540</v>
      </c>
    </row>
    <row r="17" spans="2:9">
      <c r="B17">
        <v>72</v>
      </c>
      <c r="C17" s="160">
        <f t="shared" si="3"/>
        <v>47822.210750000006</v>
      </c>
      <c r="D17" s="160">
        <f t="shared" si="4"/>
        <v>282.33316124999999</v>
      </c>
      <c r="E17" s="160">
        <f>SUM(D$5:D16)</f>
        <v>822.21074999999996</v>
      </c>
      <c r="G17" s="160">
        <f t="shared" si="5"/>
        <v>47810</v>
      </c>
      <c r="H17">
        <f t="shared" si="2"/>
        <v>270</v>
      </c>
      <c r="I17" s="160">
        <f>SUM(H$5:H16)</f>
        <v>810</v>
      </c>
    </row>
    <row r="18" spans="2:9">
      <c r="B18">
        <v>73</v>
      </c>
      <c r="C18" s="160">
        <f t="shared" si="3"/>
        <v>48104.543911250003</v>
      </c>
      <c r="D18" s="160">
        <f t="shared" si="4"/>
        <v>286.56815866874996</v>
      </c>
      <c r="E18" s="160">
        <f>SUM(D$5:D17)</f>
        <v>1104.5439112499998</v>
      </c>
      <c r="G18" s="160">
        <f t="shared" si="5"/>
        <v>48080</v>
      </c>
      <c r="H18">
        <f t="shared" si="2"/>
        <v>270</v>
      </c>
      <c r="I18" s="160">
        <f>SUM(H$5:H17)</f>
        <v>1080</v>
      </c>
    </row>
    <row r="19" spans="2:9">
      <c r="B19">
        <v>74</v>
      </c>
      <c r="C19" s="160">
        <f t="shared" si="3"/>
        <v>48391.112069918752</v>
      </c>
      <c r="D19" s="160">
        <f t="shared" si="4"/>
        <v>290.86668104878123</v>
      </c>
      <c r="E19" s="160">
        <f>SUM(D$5:D18)</f>
        <v>1391.1120699187497</v>
      </c>
      <c r="G19" s="160">
        <f t="shared" si="5"/>
        <v>48350</v>
      </c>
      <c r="H19">
        <f t="shared" si="2"/>
        <v>270</v>
      </c>
      <c r="I19" s="160">
        <f>SUM(H$5:H18)</f>
        <v>1350</v>
      </c>
    </row>
    <row r="20" spans="2:9">
      <c r="B20">
        <v>75</v>
      </c>
      <c r="C20" s="160">
        <f t="shared" si="3"/>
        <v>48681.978750967537</v>
      </c>
      <c r="D20" s="160">
        <f t="shared" si="4"/>
        <v>295.22968126451292</v>
      </c>
      <c r="E20" s="160">
        <f>SUM(D$5:D19)</f>
        <v>1681.9787509675309</v>
      </c>
      <c r="G20" s="160">
        <f t="shared" si="5"/>
        <v>48620</v>
      </c>
      <c r="H20">
        <f t="shared" si="2"/>
        <v>270</v>
      </c>
      <c r="I20" s="160">
        <f>SUM(H$5:H19)</f>
        <v>1620</v>
      </c>
    </row>
    <row r="21" spans="2:9">
      <c r="B21">
        <v>76</v>
      </c>
      <c r="C21" s="160">
        <f t="shared" si="3"/>
        <v>48977.208432232052</v>
      </c>
      <c r="D21" s="160">
        <f t="shared" si="4"/>
        <v>299.65812648348066</v>
      </c>
      <c r="E21" s="160">
        <f>SUM(D$5:D20)</f>
        <v>1977.2084322320438</v>
      </c>
      <c r="G21" s="160">
        <f t="shared" si="5"/>
        <v>48890</v>
      </c>
      <c r="H21">
        <f t="shared" si="2"/>
        <v>270</v>
      </c>
      <c r="I21" s="160">
        <f>SUM(H$5:H20)</f>
        <v>1890</v>
      </c>
    </row>
    <row r="22" spans="2:9">
      <c r="B22">
        <v>77</v>
      </c>
      <c r="C22" s="160">
        <f t="shared" si="3"/>
        <v>49276.866558715534</v>
      </c>
      <c r="D22" s="160">
        <f t="shared" si="4"/>
        <v>304.15299838073287</v>
      </c>
      <c r="E22" s="160">
        <f>SUM(D$5:D21)</f>
        <v>2276.8665587155247</v>
      </c>
      <c r="G22" s="160">
        <f t="shared" si="5"/>
        <v>49160</v>
      </c>
      <c r="H22">
        <f t="shared" si="2"/>
        <v>270</v>
      </c>
      <c r="I22" s="160">
        <f>SUM(H$5:H21)</f>
        <v>2160</v>
      </c>
    </row>
    <row r="23" spans="2:9">
      <c r="B23">
        <v>78</v>
      </c>
      <c r="C23" s="160">
        <f t="shared" si="3"/>
        <v>49581.019557096268</v>
      </c>
      <c r="D23" s="160">
        <f t="shared" si="4"/>
        <v>308.71529335644385</v>
      </c>
      <c r="E23" s="160">
        <f>SUM(D$5:D22)</f>
        <v>2581.0195570962574</v>
      </c>
      <c r="G23" s="160">
        <f t="shared" si="5"/>
        <v>49430</v>
      </c>
      <c r="H23">
        <f t="shared" si="2"/>
        <v>270</v>
      </c>
      <c r="I23" s="160">
        <f>SUM(H$5:H22)</f>
        <v>2430</v>
      </c>
    </row>
    <row r="24" spans="2:9">
      <c r="B24">
        <v>79</v>
      </c>
      <c r="C24" s="160">
        <f t="shared" si="3"/>
        <v>49889.734850452711</v>
      </c>
      <c r="D24" s="160">
        <f t="shared" si="4"/>
        <v>313.34602275679049</v>
      </c>
      <c r="E24" s="160">
        <f>SUM(D$5:D23)</f>
        <v>2889.7348504527013</v>
      </c>
      <c r="G24" s="160">
        <f t="shared" si="5"/>
        <v>49700</v>
      </c>
      <c r="H24">
        <f t="shared" si="2"/>
        <v>270</v>
      </c>
      <c r="I24" s="160">
        <f>SUM(H$5:H23)</f>
        <v>2700</v>
      </c>
    </row>
    <row r="25" spans="2:9">
      <c r="B25">
        <v>80</v>
      </c>
      <c r="C25" s="160">
        <f t="shared" si="3"/>
        <v>50203.080873209503</v>
      </c>
      <c r="D25" s="160">
        <f t="shared" si="4"/>
        <v>318.04621309814235</v>
      </c>
      <c r="E25" s="160">
        <f>SUM(D$5:D24)</f>
        <v>3203.080873209492</v>
      </c>
      <c r="G25" s="160">
        <f t="shared" si="5"/>
        <v>49970</v>
      </c>
      <c r="H25">
        <f t="shared" si="2"/>
        <v>270</v>
      </c>
      <c r="I25" s="160">
        <f>SUM(H$5:H24)</f>
        <v>2970</v>
      </c>
    </row>
    <row r="26" spans="2:9">
      <c r="B26">
        <v>81</v>
      </c>
      <c r="C26" s="160">
        <f t="shared" si="3"/>
        <v>50521.127086307642</v>
      </c>
      <c r="D26" s="160">
        <f t="shared" si="4"/>
        <v>322.81690629461451</v>
      </c>
      <c r="E26" s="160">
        <f>SUM(D$5:D25)</f>
        <v>3521.1270863076343</v>
      </c>
      <c r="G26" s="160">
        <f t="shared" si="5"/>
        <v>50240</v>
      </c>
      <c r="H26">
        <f t="shared" si="2"/>
        <v>270</v>
      </c>
      <c r="I26" s="160">
        <f>SUM(H$5:H25)</f>
        <v>3240</v>
      </c>
    </row>
    <row r="27" spans="2:9">
      <c r="B27">
        <v>82</v>
      </c>
      <c r="C27" s="160">
        <f t="shared" si="3"/>
        <v>50843.943992602261</v>
      </c>
      <c r="D27" s="160">
        <f t="shared" si="4"/>
        <v>327.65915988903373</v>
      </c>
      <c r="E27" s="160">
        <f>SUM(D$5:D26)</f>
        <v>3843.9439926022487</v>
      </c>
      <c r="G27" s="160">
        <f t="shared" si="5"/>
        <v>50510</v>
      </c>
      <c r="H27">
        <f t="shared" si="2"/>
        <v>270</v>
      </c>
      <c r="I27" s="160">
        <f>SUM(H$5:H26)</f>
        <v>3510</v>
      </c>
    </row>
    <row r="28" spans="2:9">
      <c r="B28">
        <v>83</v>
      </c>
      <c r="C28" s="160">
        <f t="shared" si="3"/>
        <v>51171.603152491298</v>
      </c>
      <c r="D28" s="160">
        <f t="shared" si="4"/>
        <v>332.57404728736924</v>
      </c>
      <c r="E28" s="160">
        <f>SUM(D$5:D27)</f>
        <v>4171.6031524912823</v>
      </c>
      <c r="G28" s="160">
        <f t="shared" si="5"/>
        <v>50780</v>
      </c>
      <c r="H28">
        <f t="shared" si="2"/>
        <v>270</v>
      </c>
      <c r="I28" s="160">
        <f>SUM(H$5:H27)</f>
        <v>3780</v>
      </c>
    </row>
    <row r="29" spans="2:9">
      <c r="B29">
        <v>84</v>
      </c>
      <c r="C29" s="160">
        <f t="shared" si="3"/>
        <v>51504.177199778664</v>
      </c>
      <c r="D29" s="160">
        <f t="shared" si="4"/>
        <v>337.56265799667977</v>
      </c>
      <c r="E29" s="160">
        <f>SUM(D$5:D28)</f>
        <v>4504.1771997786518</v>
      </c>
      <c r="G29" s="160">
        <f t="shared" si="5"/>
        <v>51050</v>
      </c>
      <c r="H29">
        <f t="shared" si="2"/>
        <v>270</v>
      </c>
      <c r="I29" s="160">
        <f>SUM(H$5:H28)</f>
        <v>4050</v>
      </c>
    </row>
    <row r="30" spans="2:9">
      <c r="B30">
        <v>85</v>
      </c>
      <c r="C30" s="160">
        <f t="shared" si="3"/>
        <v>51841.739857775341</v>
      </c>
      <c r="D30" s="160">
        <f t="shared" si="4"/>
        <v>342.62609786663</v>
      </c>
      <c r="E30" s="160">
        <f>SUM(D$5:D29)</f>
        <v>4841.739857775332</v>
      </c>
      <c r="G30" s="160">
        <f t="shared" si="5"/>
        <v>51320</v>
      </c>
      <c r="H30">
        <f t="shared" si="2"/>
        <v>270</v>
      </c>
      <c r="I30" s="160">
        <f>SUM(H$5:H29)</f>
        <v>4320</v>
      </c>
    </row>
    <row r="31" spans="2:9">
      <c r="B31">
        <v>86</v>
      </c>
      <c r="C31" s="160">
        <f t="shared" si="3"/>
        <v>52184.365955641973</v>
      </c>
      <c r="D31" s="160">
        <f t="shared" si="4"/>
        <v>347.76548933462942</v>
      </c>
      <c r="E31" s="160">
        <f>SUM(D$5:D30)</f>
        <v>5184.3659556419616</v>
      </c>
      <c r="G31" s="160">
        <f t="shared" si="5"/>
        <v>51590</v>
      </c>
      <c r="H31">
        <f t="shared" si="2"/>
        <v>270</v>
      </c>
      <c r="I31" s="160">
        <f>SUM(H$5:H30)</f>
        <v>4590</v>
      </c>
    </row>
    <row r="32" spans="2:9">
      <c r="B32">
        <v>87</v>
      </c>
      <c r="C32" s="160">
        <f t="shared" si="3"/>
        <v>52532.1314449766</v>
      </c>
      <c r="D32" s="160">
        <f t="shared" si="4"/>
        <v>352.98197167464889</v>
      </c>
      <c r="E32" s="160">
        <f>SUM(D$5:D31)</f>
        <v>5532.1314449765914</v>
      </c>
      <c r="G32" s="160">
        <f t="shared" si="5"/>
        <v>51860</v>
      </c>
      <c r="H32">
        <f t="shared" si="2"/>
        <v>270</v>
      </c>
      <c r="I32" s="160">
        <f>SUM(H$5:H31)</f>
        <v>4860</v>
      </c>
    </row>
    <row r="33" spans="2:11">
      <c r="B33">
        <v>88</v>
      </c>
      <c r="C33" s="160">
        <f t="shared" si="3"/>
        <v>52885.113416651249</v>
      </c>
      <c r="D33" s="160">
        <f t="shared" si="4"/>
        <v>358.27670124976862</v>
      </c>
      <c r="E33" s="160">
        <f>SUM(D$5:D32)</f>
        <v>5885.1134166512402</v>
      </c>
      <c r="G33" s="160">
        <f t="shared" si="5"/>
        <v>52130</v>
      </c>
      <c r="H33">
        <f t="shared" si="2"/>
        <v>270</v>
      </c>
      <c r="I33" s="160">
        <f>SUM(H$5:H32)</f>
        <v>5130</v>
      </c>
    </row>
    <row r="34" spans="2:11">
      <c r="B34">
        <v>89</v>
      </c>
      <c r="C34" s="160">
        <f t="shared" si="3"/>
        <v>53243.390117901021</v>
      </c>
      <c r="D34" s="160">
        <f t="shared" si="4"/>
        <v>363.65085176851511</v>
      </c>
      <c r="E34" s="160">
        <f>SUM(D$5:D33)</f>
        <v>6243.390117901009</v>
      </c>
      <c r="G34" s="160">
        <f t="shared" si="5"/>
        <v>52400</v>
      </c>
      <c r="H34">
        <f t="shared" si="2"/>
        <v>270</v>
      </c>
      <c r="I34" s="160">
        <f>SUM(H$5:H33)</f>
        <v>5400</v>
      </c>
    </row>
    <row r="35" spans="2:11">
      <c r="B35">
        <v>90</v>
      </c>
      <c r="C35" s="160">
        <f t="shared" si="3"/>
        <v>53607.040969669535</v>
      </c>
      <c r="D35" s="160">
        <f t="shared" si="4"/>
        <v>369.10561454504284</v>
      </c>
      <c r="E35" s="160">
        <f>SUM(D$5:D34)</f>
        <v>6607.0409696695242</v>
      </c>
      <c r="G35" s="160">
        <f t="shared" si="5"/>
        <v>52670</v>
      </c>
      <c r="H35">
        <f t="shared" si="2"/>
        <v>270</v>
      </c>
      <c r="I35" s="160">
        <f>SUM(H$5:H34)</f>
        <v>5670</v>
      </c>
    </row>
    <row r="37" spans="2:11">
      <c r="B37" t="s">
        <v>289</v>
      </c>
      <c r="C37" s="161">
        <f>NPV(0.07,C5:C35)</f>
        <v>602958.80571988749</v>
      </c>
      <c r="G37" s="161">
        <f>NPV(0.07,G5:G35)</f>
        <v>601783.9164313064</v>
      </c>
      <c r="J37" t="s">
        <v>290</v>
      </c>
      <c r="K37" s="6">
        <f>C37/G37 - 1</f>
        <v>1.9523441163871169E-3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params</vt:lpstr>
      <vt:lpstr>GlobalParams</vt:lpstr>
      <vt:lpstr>returns</vt:lpstr>
      <vt:lpstr>Calibration_AV2016lag</vt:lpstr>
      <vt:lpstr>Calibration_AV2016lag (2)</vt:lpstr>
      <vt:lpstr>PVB 1</vt:lpstr>
      <vt:lpstr>PVB 2</vt:lpstr>
      <vt:lpstr>PVB 1 (2)</vt:lpstr>
      <vt:lpstr>Sheet2</vt:lpstr>
      <vt:lpstr>First3Years</vt:lpstr>
      <vt:lpstr>DetectiveWork</vt:lpstr>
      <vt:lpstr>Variable fund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2019-12-11T16:08:20Z</dcterms:modified>
</cp:coreProperties>
</file>