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8564F223-5AC3-469C-AC74-52B8CB51C82F}" xr6:coauthVersionLast="40" xr6:coauthVersionMax="40" xr10:uidLastSave="{00000000-0000-0000-0000-000000000000}"/>
  <bookViews>
    <workbookView xWindow="0" yWindow="0" windowWidth="22260" windowHeight="12645" tabRatio="524" xr2:uid="{00000000-000D-0000-FFFF-FFFF00000000}"/>
  </bookViews>
  <sheets>
    <sheet name="params" sheetId="1" r:id="rId1"/>
    <sheet name="GlobalParams" sheetId="3" r:id="rId2"/>
    <sheet name="returns" sheetId="2" r:id="rId3"/>
    <sheet name="Calibration_2016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9" i="10" l="1"/>
  <c r="F6" i="2" l="1"/>
  <c r="F5" i="2"/>
  <c r="D14" i="10" l="1"/>
  <c r="E28" i="10"/>
  <c r="E27" i="10"/>
  <c r="E26" i="10"/>
  <c r="E24" i="10"/>
  <c r="E23" i="10"/>
  <c r="E22" i="10"/>
  <c r="E17" i="10"/>
  <c r="E16" i="10"/>
  <c r="E8" i="10"/>
  <c r="E10" i="10"/>
  <c r="E11" i="10"/>
  <c r="E7" i="10"/>
  <c r="J40" i="10" l="1"/>
  <c r="J39" i="10"/>
  <c r="B33" i="10" l="1"/>
  <c r="C21" i="10" l="1"/>
  <c r="E21" i="10" s="1"/>
  <c r="G28" i="10"/>
  <c r="G27" i="10"/>
  <c r="G26" i="10"/>
  <c r="G24" i="10"/>
  <c r="G23" i="10"/>
  <c r="G22" i="10"/>
  <c r="G17" i="10"/>
  <c r="G16" i="10"/>
  <c r="G11" i="10"/>
  <c r="G10" i="10"/>
  <c r="C9" i="10"/>
  <c r="G8" i="10"/>
  <c r="G7" i="10"/>
  <c r="G21" i="10" l="1"/>
  <c r="G9" i="10"/>
  <c r="E9" i="10"/>
  <c r="C14" i="10"/>
  <c r="E14" i="10" s="1"/>
  <c r="G14" i="10" l="1"/>
  <c r="C18" i="10"/>
  <c r="E18" i="10" s="1"/>
  <c r="G18" i="10" l="1"/>
  <c r="F2" i="2"/>
  <c r="E3" i="2"/>
  <c r="F3" i="2"/>
  <c r="E4" i="2"/>
  <c r="F4" i="2"/>
  <c r="E5" i="2"/>
  <c r="E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27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AV2016 n47
</t>
        </r>
      </text>
    </comment>
  </commentList>
</comments>
</file>

<file path=xl/sharedStrings.xml><?xml version="1.0" encoding="utf-8"?>
<sst xmlns="http://schemas.openxmlformats.org/spreadsheetml/2006/main" count="696" uniqueCount="125">
  <si>
    <t>runname</t>
  </si>
  <si>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</si>
  <si>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</si>
  <si>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</si>
  <si>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</si>
  <si>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</si>
  <si>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</si>
  <si>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</si>
  <si>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</si>
  <si>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</si>
  <si>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</si>
  <si>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</si>
  <si>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</si>
  <si>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</si>
  <si>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</si>
  <si>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</si>
  <si>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</si>
  <si>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</si>
  <si>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</si>
  <si>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</si>
  <si>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</si>
  <si>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</si>
  <si>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</si>
  <si>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</si>
  <si>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return_type</t>
  </si>
  <si>
    <t>scenario</t>
  </si>
  <si>
    <t>return_scenario</t>
  </si>
  <si>
    <t>r.geoMean</t>
  </si>
  <si>
    <t>wf_growth</t>
  </si>
  <si>
    <t>nyear.override</t>
  </si>
  <si>
    <t>useAVamort</t>
  </si>
  <si>
    <t>useAVunrecReturn</t>
  </si>
  <si>
    <t>MA_0_pct</t>
  </si>
  <si>
    <t>AA_0_pct</t>
  </si>
  <si>
    <t>AL_pct</t>
  </si>
  <si>
    <t>simple</t>
  </si>
  <si>
    <t>diff</t>
  </si>
  <si>
    <t>PVFB for actives</t>
  </si>
  <si>
    <t>AL total</t>
  </si>
  <si>
    <t>AL for actives</t>
  </si>
  <si>
    <t>VVA</t>
  </si>
  <si>
    <t>MVA</t>
  </si>
  <si>
    <t>Model</t>
  </si>
  <si>
    <t>MA_0</t>
  </si>
  <si>
    <t>AA_0</t>
  </si>
  <si>
    <t>amort_type</t>
  </si>
  <si>
    <t>closed</t>
  </si>
  <si>
    <t>$billion</t>
  </si>
  <si>
    <t>SC $b</t>
  </si>
  <si>
    <t>NC rate %</t>
  </si>
  <si>
    <t>EEC rate %</t>
  </si>
  <si>
    <t>SC rate %</t>
  </si>
  <si>
    <t>UAAL</t>
  </si>
  <si>
    <t>High volatility</t>
  </si>
  <si>
    <t>returnScn</t>
  </si>
  <si>
    <t>15 years of low returns</t>
  </si>
  <si>
    <t>Assumption achived</t>
  </si>
  <si>
    <t>cd</t>
  </si>
  <si>
    <t>cola</t>
  </si>
  <si>
    <t>PVFB for vested Terms</t>
  </si>
  <si>
    <t>PVFNC</t>
  </si>
  <si>
    <t>payroll  (reported)</t>
  </si>
  <si>
    <t>payroll  (valueation)</t>
  </si>
  <si>
    <t>PV Future salary</t>
  </si>
  <si>
    <t>No calibration</t>
  </si>
  <si>
    <t>Calibrated</t>
  </si>
  <si>
    <t>benefit factor * 1.125; sal.growth + 0.75%; 96% init benefit; post/sur mortality * 1.025</t>
  </si>
  <si>
    <t>PVFB for retirees/bens/disb</t>
  </si>
  <si>
    <t>B(AV2016 e7)</t>
  </si>
  <si>
    <t>notes</t>
  </si>
  <si>
    <t>AV2016</t>
  </si>
  <si>
    <t>calibration</t>
  </si>
  <si>
    <t>t4a</t>
  </si>
  <si>
    <t>init_year</t>
  </si>
  <si>
    <t>min_age</t>
  </si>
  <si>
    <t>max_age</t>
  </si>
  <si>
    <t>min_ea</t>
  </si>
  <si>
    <t>max_ea</t>
  </si>
  <si>
    <t>max_retAge</t>
  </si>
  <si>
    <t>min_retAge</t>
  </si>
  <si>
    <t>fasyears</t>
  </si>
  <si>
    <t>benefit parameters</t>
  </si>
  <si>
    <t>age_vben</t>
  </si>
  <si>
    <t>v.year</t>
  </si>
  <si>
    <t>Return Assumptions</t>
  </si>
  <si>
    <t>infl</t>
  </si>
  <si>
    <t>actuarial_method</t>
  </si>
  <si>
    <t>EAN.CD</t>
  </si>
  <si>
    <t>Actuarial Methods and assumptions</t>
  </si>
  <si>
    <t>Amortization</t>
  </si>
  <si>
    <t>Asset Smoothing</t>
  </si>
  <si>
    <t>s.upper</t>
  </si>
  <si>
    <t>s.lower</t>
  </si>
  <si>
    <t>smooth_method</t>
  </si>
  <si>
    <t>method1</t>
  </si>
  <si>
    <t>Initial Funding</t>
  </si>
  <si>
    <t>init_MA_type</t>
  </si>
  <si>
    <t>init_AA_type</t>
  </si>
  <si>
    <t>workforce</t>
  </si>
  <si>
    <t>estInitTerm</t>
  </si>
  <si>
    <t>TDA</t>
  </si>
  <si>
    <t>TDA_on</t>
  </si>
  <si>
    <t>i.TDAfixed</t>
  </si>
  <si>
    <t>init_MA_TDA_type</t>
  </si>
  <si>
    <t>MA_pct</t>
  </si>
  <si>
    <t>init_MA_TDA_pct</t>
  </si>
  <si>
    <t>init_MA_TDA_preset</t>
  </si>
  <si>
    <t>s.year.TDA</t>
  </si>
  <si>
    <t>Model Assumptions</t>
  </si>
  <si>
    <t>startingSalgrowth</t>
  </si>
  <si>
    <t>no_entrants</t>
  </si>
  <si>
    <t>t4a_LowYos_nUp</t>
  </si>
  <si>
    <t>t4a_HighYos_nUp</t>
  </si>
  <si>
    <t>t4a_LowYos_sUp</t>
  </si>
  <si>
    <t>t4a_HighYos_sUp</t>
  </si>
  <si>
    <t>scale_nact</t>
  </si>
  <si>
    <t>scaleName_nact</t>
  </si>
  <si>
    <t>scaleName_sal</t>
  </si>
  <si>
    <t>scale_sal</t>
  </si>
  <si>
    <t>scale_adj_factor</t>
  </si>
  <si>
    <t>scale_nact_LowYosUp</t>
  </si>
  <si>
    <t>scale_nact_HighYosUp</t>
  </si>
  <si>
    <t>scale_sal_LowYosUp</t>
  </si>
  <si>
    <t>scale_sal_HighYosUp</t>
  </si>
  <si>
    <t>Sensitivity test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</si>
</sst>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/>
      <top/>
      <bottom style="medium">
        <color rgb="FFA3A3A3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1" fillId="2" borderId="0" xfId="0" applyFont="1" applyFill="1"/>
    <xf numFmtId="2" fontId="0" fillId="0" borderId="0" xfId="0" applyNumberFormat="1" applyFont="1" applyFill="1" applyBorder="1" applyAlignment="1">
      <alignment horizontal="right"/>
    </xf>
    <xf numFmtId="165" fontId="0" fillId="0" borderId="0" xfId="0" applyNumberFormat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0" fontId="0" fillId="0" borderId="1" xfId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66" fontId="0" fillId="0" borderId="0" xfId="0" applyNumberFormat="1" applyFont="1" applyBorder="1"/>
    <xf numFmtId="164" fontId="0" fillId="0" borderId="0" xfId="0" applyNumberFormat="1" applyFont="1" applyFill="1" applyBorder="1" applyAlignment="1">
      <alignment horizontal="right"/>
    </xf>
    <xf numFmtId="0" fontId="1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10" fontId="0" fillId="3" borderId="1" xfId="1" applyNumberFormat="1" applyFont="1" applyFill="1" applyBorder="1" applyAlignment="1">
      <alignment horizontal="left" vertical="center" wrapText="1"/>
    </xf>
    <xf numFmtId="0" fontId="0" fillId="0" borderId="0" xfId="0" applyFont="1"/>
    <xf numFmtId="10" fontId="0" fillId="0" borderId="0" xfId="1" applyNumberFormat="1" applyFont="1"/>
    <xf numFmtId="10" fontId="0" fillId="0" borderId="1" xfId="0" applyNumberFormat="1" applyBorder="1" applyAlignment="1">
      <alignment horizontal="left" vertical="center" wrapText="1"/>
    </xf>
    <xf numFmtId="9" fontId="0" fillId="0" borderId="1" xfId="1" applyFont="1" applyBorder="1" applyAlignment="1">
      <alignment horizontal="left" vertical="center" wrapText="1"/>
    </xf>
    <xf numFmtId="166" fontId="0" fillId="0" borderId="0" xfId="0" applyNumberFormat="1"/>
    <xf numFmtId="0" fontId="0" fillId="0" borderId="0" xfId="0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5" fillId="9" borderId="0" xfId="0" applyFont="1" applyFill="1"/>
    <xf numFmtId="0" fontId="5" fillId="12" borderId="0" xfId="0" applyFont="1" applyFill="1"/>
    <xf numFmtId="0" fontId="5" fillId="4" borderId="0" xfId="0" applyFont="1" applyFill="1"/>
    <xf numFmtId="0" fontId="5" fillId="6" borderId="0" xfId="0" applyFont="1" applyFill="1"/>
    <xf numFmtId="0" fontId="5" fillId="8" borderId="0" xfId="0" applyFont="1" applyFill="1"/>
    <xf numFmtId="0" fontId="5" fillId="7" borderId="0" xfId="0" applyFont="1" applyFill="1"/>
    <xf numFmtId="0" fontId="5" fillId="11" borderId="0" xfId="0" applyFont="1" applyFill="1"/>
    <xf numFmtId="0" fontId="5" fillId="5" borderId="0" xfId="0" applyFont="1" applyFill="1"/>
    <xf numFmtId="0" fontId="5" fillId="10" borderId="0" xfId="0" applyFont="1" applyFill="1"/>
    <xf numFmtId="0" fontId="5" fillId="0" borderId="0" xfId="0" applyFont="1"/>
    <xf numFmtId="0" fontId="0" fillId="0" borderId="0" xfId="0" applyFill="1" applyAlignment="1">
      <alignment horizontal="center"/>
    </xf>
    <xf numFmtId="0" fontId="0" fillId="0" borderId="2" xfId="0" applyBorder="1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114300</xdr:colOff>
      <xdr:row>2</xdr:row>
      <xdr:rowOff>152400</xdr:rowOff>
    </xdr:from>
    <xdr:to>
      <xdr:col>23</xdr:col>
      <xdr:colOff>523214</xdr:colOff>
      <xdr:row>17</xdr:row>
      <xdr:rowOff>18623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FAA3CA-141D-46EC-BDDB-1ACA21066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72900" y="533400"/>
          <a:ext cx="5285714" cy="34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16</xdr:row>
      <xdr:rowOff>190500</xdr:rowOff>
    </xdr:from>
    <xdr:to>
      <xdr:col>25</xdr:col>
      <xdr:colOff>123048</xdr:colOff>
      <xdr:row>84</xdr:row>
      <xdr:rowOff>74532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7E25ED-A5E8-4A9C-BCC8-5399AB61F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58600" y="3924300"/>
          <a:ext cx="6219048" cy="13342857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476250</xdr:colOff>
      <xdr:row>5</xdr:row>
      <xdr:rowOff>28575</xdr:rowOff>
    </xdr:from>
    <xdr:to>
      <xdr:col>14</xdr:col>
      <xdr:colOff>443987</xdr:colOff>
      <xdr:row>38</xdr:row>
      <xdr:rowOff>75101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6C8602B-635B-4C03-A05B-DBD527301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48550" y="990600"/>
          <a:ext cx="4615937" cy="75141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X11"/>
  <sheetViews>
    <sheetView tabSelected="1" zoomScaleNormal="100" workbookViewId="0">
      <pane xSplit="3" ySplit="4" topLeftCell="D5" activePane="bottomRight" state="frozen"/>
      <selection pane="topRight" activeCell="E1" sqref="E1"/>
      <selection pane="bottomLeft" activeCell="A5" sqref="A5"/>
      <selection pane="bottomRight" activeCell="F21" sqref="F21"/>
    </sheetView>
  </sheetViews>
  <sheetFormatPr defaultRowHeight="15" x14ac:dyDescent="0.25"/>
  <cols>
    <col min="1" max="1" width="18.85546875" customWidth="1"/>
    <col min="2" max="2" width="12.85546875" style="19" customWidth="1"/>
    <col min="3" max="3" width="13.42578125" customWidth="1"/>
    <col min="4" max="4" width="12" customWidth="1"/>
    <col min="5" max="6" width="14.28515625" customWidth="1"/>
    <col min="7" max="7" width="19.140625" customWidth="1"/>
    <col min="8" max="8" width="29.140625" customWidth="1"/>
    <col min="9" max="9" width="7.85546875" bestFit="1" customWidth="1"/>
    <col min="10" max="10" width="10.28515625" bestFit="1" customWidth="1"/>
    <col min="11" max="11" width="18" bestFit="1" customWidth="1"/>
    <col min="12" max="12" width="16.5703125" bestFit="1" customWidth="1"/>
    <col min="13" max="13" width="19.7109375" bestFit="1" customWidth="1"/>
    <col min="14" max="14" width="10.42578125" bestFit="1" customWidth="1"/>
    <col min="15" max="18" width="14.28515625" customWidth="1"/>
    <col min="19" max="21" width="19.7109375" customWidth="1"/>
    <col min="22" max="22" width="14.42578125" bestFit="1" customWidth="1"/>
    <col min="23" max="23" width="11.28515625" bestFit="1" customWidth="1"/>
    <col min="24" max="24" width="7.85546875" customWidth="1"/>
    <col min="25" max="25" width="16.140625" bestFit="1" customWidth="1"/>
    <col min="26" max="26" width="16" bestFit="1" customWidth="1"/>
    <col min="27" max="27" width="7.7109375" bestFit="1" customWidth="1"/>
    <col min="28" max="28" width="7.5703125" bestFit="1" customWidth="1"/>
    <col min="29" max="29" width="15.85546875" bestFit="1" customWidth="1"/>
    <col min="30" max="30" width="14" customWidth="1"/>
    <col min="31" max="31" width="13.42578125" customWidth="1"/>
    <col min="32" max="32" width="12.5703125" customWidth="1"/>
    <col min="33" max="33" width="14.85546875" customWidth="1"/>
    <col min="38" max="38" width="12" customWidth="1"/>
    <col min="39" max="39" width="12.28515625" customWidth="1"/>
    <col min="42" max="42" width="15.140625" customWidth="1"/>
    <col min="43" max="44" width="16.5703125" customWidth="1"/>
    <col min="45" max="45" width="12" bestFit="1" customWidth="1"/>
    <col min="46" max="46" width="18" bestFit="1" customWidth="1"/>
    <col min="47" max="47" width="14.28515625" bestFit="1" customWidth="1"/>
    <col min="48" max="48" width="12.28515625" customWidth="1"/>
    <col min="49" max="49" width="11.42578125" customWidth="1"/>
    <col min="50" max="50" width="14.28515625" customWidth="1"/>
  </cols>
  <sheetData>
    <row r="3" spans="1:50" s="38" customFormat="1" ht="18.75" x14ac:dyDescent="0.3">
      <c r="A3" s="29"/>
      <c r="B3" s="29"/>
      <c r="C3" s="29"/>
      <c r="D3" s="29"/>
      <c r="E3" s="29"/>
      <c r="F3" s="34" t="s">
        <v>124</v>
      </c>
      <c r="G3" s="34"/>
      <c r="H3" s="34"/>
      <c r="I3" s="30" t="s">
        <v>100</v>
      </c>
      <c r="J3" s="30"/>
      <c r="K3" s="30"/>
      <c r="L3" s="30"/>
      <c r="M3" s="30"/>
      <c r="N3" s="30"/>
      <c r="O3" s="31" t="s">
        <v>81</v>
      </c>
      <c r="P3" s="31"/>
      <c r="Q3" s="31"/>
      <c r="R3" s="31"/>
      <c r="S3" s="32" t="s">
        <v>88</v>
      </c>
      <c r="T3" s="32"/>
      <c r="U3" s="32"/>
      <c r="V3" s="33" t="s">
        <v>89</v>
      </c>
      <c r="W3" s="33"/>
      <c r="X3" s="33"/>
      <c r="Y3" s="33"/>
      <c r="Z3" s="34" t="s">
        <v>90</v>
      </c>
      <c r="AA3" s="34"/>
      <c r="AB3" s="34"/>
      <c r="AC3" s="34"/>
      <c r="AD3" s="35" t="s">
        <v>98</v>
      </c>
      <c r="AE3" s="35"/>
      <c r="AF3" s="36" t="s">
        <v>84</v>
      </c>
      <c r="AG3" s="36"/>
      <c r="AH3" s="36"/>
      <c r="AI3" s="36"/>
      <c r="AJ3" s="36"/>
      <c r="AK3" s="36"/>
      <c r="AL3" s="32" t="s">
        <v>95</v>
      </c>
      <c r="AM3" s="32"/>
      <c r="AN3" s="32"/>
      <c r="AO3" s="32"/>
      <c r="AP3" s="32"/>
      <c r="AQ3" s="32"/>
      <c r="AR3" s="37" t="s">
        <v>108</v>
      </c>
      <c r="AS3" s="37"/>
      <c r="AT3" s="37"/>
      <c r="AU3" s="37"/>
      <c r="AV3" s="37"/>
      <c r="AW3" s="37"/>
      <c r="AX3" s="37"/>
    </row>
    <row r="4" spans="1:50" s="1" customFormat="1" x14ac:dyDescent="0.25">
      <c r="A4" s="25" t="s">
        <v>0</v>
      </c>
      <c r="B4" s="25" t="s">
        <v>69</v>
      </c>
      <c r="C4" s="25" t="s">
        <v>54</v>
      </c>
      <c r="D4" s="25" t="s">
        <v>71</v>
      </c>
      <c r="E4" s="25" t="s">
        <v>14</v>
      </c>
      <c r="F4" s="23" t="s">
        <v>119</v>
      </c>
      <c r="G4" s="23" t="s">
        <v>117</v>
      </c>
      <c r="H4" s="23" t="s">
        <v>116</v>
      </c>
      <c r="I4" s="28" t="s">
        <v>101</v>
      </c>
      <c r="J4" s="28" t="s">
        <v>102</v>
      </c>
      <c r="K4" s="28" t="s">
        <v>103</v>
      </c>
      <c r="L4" s="28" t="s">
        <v>105</v>
      </c>
      <c r="M4" s="28" t="s">
        <v>106</v>
      </c>
      <c r="N4" s="28" t="s">
        <v>107</v>
      </c>
      <c r="O4" s="20" t="s">
        <v>80</v>
      </c>
      <c r="P4" s="20" t="s">
        <v>58</v>
      </c>
      <c r="Q4" s="20" t="s">
        <v>82</v>
      </c>
      <c r="R4" s="20" t="s">
        <v>83</v>
      </c>
      <c r="S4" s="22" t="s">
        <v>86</v>
      </c>
      <c r="T4" s="22" t="s">
        <v>109</v>
      </c>
      <c r="U4" s="22"/>
      <c r="V4" s="24" t="s">
        <v>12</v>
      </c>
      <c r="W4" s="24" t="s">
        <v>45</v>
      </c>
      <c r="X4" s="24" t="s">
        <v>10</v>
      </c>
      <c r="Y4" s="24" t="s">
        <v>11</v>
      </c>
      <c r="Z4" s="23" t="s">
        <v>13</v>
      </c>
      <c r="AA4" s="23" t="s">
        <v>91</v>
      </c>
      <c r="AB4" s="23" t="s">
        <v>92</v>
      </c>
      <c r="AC4" s="23" t="s">
        <v>93</v>
      </c>
      <c r="AD4" s="27" t="s">
        <v>28</v>
      </c>
      <c r="AE4" s="27" t="s">
        <v>110</v>
      </c>
      <c r="AF4" s="21" t="s">
        <v>24</v>
      </c>
      <c r="AG4" s="21" t="s">
        <v>26</v>
      </c>
      <c r="AH4" s="21" t="s">
        <v>7</v>
      </c>
      <c r="AI4" s="21" t="s">
        <v>8</v>
      </c>
      <c r="AJ4" s="21" t="s">
        <v>9</v>
      </c>
      <c r="AK4" s="21" t="s">
        <v>85</v>
      </c>
      <c r="AL4" s="22" t="s">
        <v>96</v>
      </c>
      <c r="AM4" s="22" t="s">
        <v>97</v>
      </c>
      <c r="AN4" s="22" t="s">
        <v>32</v>
      </c>
      <c r="AO4" s="22" t="s">
        <v>33</v>
      </c>
      <c r="AP4" s="22" t="s">
        <v>43</v>
      </c>
      <c r="AQ4" s="22" t="s">
        <v>44</v>
      </c>
      <c r="AR4" s="26" t="s">
        <v>99</v>
      </c>
      <c r="AS4" s="26" t="s">
        <v>30</v>
      </c>
      <c r="AT4" s="26" t="s">
        <v>31</v>
      </c>
      <c r="AU4" s="26" t="s">
        <v>29</v>
      </c>
      <c r="AV4" s="26" t="s">
        <v>16</v>
      </c>
      <c r="AW4" s="26" t="s">
        <v>5</v>
      </c>
      <c r="AX4" s="26" t="s">
        <v>6</v>
      </c>
    </row>
    <row r="5" spans="1:50" x14ac:dyDescent="0.25">
      <c r="A5" t="s">
        <v>72</v>
      </c>
      <c r="C5" t="s">
        <v>21</v>
      </c>
      <c r="E5" t="b">
        <v>1</v>
      </c>
      <c r="F5">
        <v>0.3</v>
      </c>
      <c r="G5" t="s">
        <v>118</v>
      </c>
      <c r="H5" t="s">
        <v>115</v>
      </c>
      <c r="I5" t="b">
        <v>1</v>
      </c>
      <c r="J5">
        <v>7.1999999999999995E-2</v>
      </c>
      <c r="K5" t="s">
        <v>104</v>
      </c>
      <c r="L5">
        <v>0.4</v>
      </c>
      <c r="M5">
        <v>0</v>
      </c>
      <c r="N5">
        <v>6</v>
      </c>
      <c r="O5">
        <v>3</v>
      </c>
      <c r="P5">
        <v>1.4999999999999999E-2</v>
      </c>
      <c r="Q5">
        <v>62</v>
      </c>
      <c r="R5">
        <v>5</v>
      </c>
      <c r="S5" t="s">
        <v>87</v>
      </c>
      <c r="T5">
        <v>0.03</v>
      </c>
      <c r="V5" t="s">
        <v>57</v>
      </c>
      <c r="W5" t="s">
        <v>46</v>
      </c>
      <c r="X5">
        <v>14</v>
      </c>
      <c r="Y5">
        <v>0.03</v>
      </c>
      <c r="Z5">
        <v>6</v>
      </c>
      <c r="AA5">
        <v>1.2</v>
      </c>
      <c r="AB5">
        <v>0.8</v>
      </c>
      <c r="AC5" t="s">
        <v>94</v>
      </c>
      <c r="AD5">
        <v>0</v>
      </c>
      <c r="AE5" t="b">
        <v>0</v>
      </c>
      <c r="AF5" t="s">
        <v>35</v>
      </c>
      <c r="AG5" t="s">
        <v>21</v>
      </c>
      <c r="AH5">
        <v>7.0000000000000007E-2</v>
      </c>
      <c r="AI5">
        <v>7.7200000000000005E-2</v>
      </c>
      <c r="AJ5" s="3">
        <v>0.12</v>
      </c>
      <c r="AK5" s="10">
        <v>2.5000000000000001E-2</v>
      </c>
      <c r="AL5" t="s">
        <v>34</v>
      </c>
      <c r="AM5" t="s">
        <v>34</v>
      </c>
      <c r="AN5">
        <v>0.6</v>
      </c>
      <c r="AO5">
        <v>0.6</v>
      </c>
      <c r="AR5" s="19" t="b">
        <v>1</v>
      </c>
      <c r="AS5" s="19" t="b">
        <v>1</v>
      </c>
      <c r="AT5" s="19" t="b">
        <v>1</v>
      </c>
      <c r="AU5" s="19">
        <v>0</v>
      </c>
      <c r="AV5" s="19" t="s">
        <v>4</v>
      </c>
      <c r="AW5" s="19" t="b">
        <v>1</v>
      </c>
      <c r="AX5" s="39" t="b">
        <v>1</v>
      </c>
    </row>
    <row r="6" spans="1:50" x14ac:dyDescent="0.25">
      <c r="AJ6" s="3"/>
      <c r="AK6" s="3"/>
    </row>
    <row r="7" spans="1:50" x14ac:dyDescent="0.25">
      <c r="A7" t="s">
        <v>111</v>
      </c>
      <c r="C7" t="s">
        <v>21</v>
      </c>
      <c r="E7" t="b">
        <v>0</v>
      </c>
      <c r="F7">
        <v>0.3</v>
      </c>
      <c r="G7" t="s">
        <v>118</v>
      </c>
      <c r="H7" t="s">
        <v>120</v>
      </c>
      <c r="I7" t="b">
        <v>1</v>
      </c>
      <c r="J7">
        <v>7.1999999999999995E-2</v>
      </c>
      <c r="K7" t="s">
        <v>104</v>
      </c>
      <c r="L7">
        <v>0.4</v>
      </c>
      <c r="M7">
        <v>0</v>
      </c>
      <c r="N7">
        <v>6</v>
      </c>
      <c r="O7">
        <v>3</v>
      </c>
      <c r="P7">
        <v>1.4999999999999999E-2</v>
      </c>
      <c r="Q7">
        <v>62</v>
      </c>
      <c r="R7">
        <v>5</v>
      </c>
      <c r="S7" t="s">
        <v>87</v>
      </c>
      <c r="T7">
        <v>0.03</v>
      </c>
      <c r="V7" t="s">
        <v>57</v>
      </c>
      <c r="W7" t="s">
        <v>46</v>
      </c>
      <c r="X7">
        <v>14</v>
      </c>
      <c r="Y7">
        <v>0.03</v>
      </c>
      <c r="Z7">
        <v>6</v>
      </c>
      <c r="AA7">
        <v>1.2</v>
      </c>
      <c r="AB7">
        <v>0.8</v>
      </c>
      <c r="AC7" t="s">
        <v>94</v>
      </c>
      <c r="AD7">
        <v>0</v>
      </c>
      <c r="AE7" t="b">
        <v>0</v>
      </c>
      <c r="AF7" t="s">
        <v>35</v>
      </c>
      <c r="AG7" t="s">
        <v>21</v>
      </c>
      <c r="AH7">
        <v>7.0000000000000007E-2</v>
      </c>
      <c r="AI7">
        <v>7.7200000000000005E-2</v>
      </c>
      <c r="AJ7" s="3">
        <v>0.12</v>
      </c>
      <c r="AK7" s="10">
        <v>2.5000000000000001E-2</v>
      </c>
      <c r="AL7" t="s">
        <v>34</v>
      </c>
      <c r="AM7" t="s">
        <v>34</v>
      </c>
      <c r="AN7">
        <v>0.6</v>
      </c>
      <c r="AO7">
        <v>0.6</v>
      </c>
      <c r="AR7" s="19" t="b">
        <v>1</v>
      </c>
      <c r="AS7" s="19" t="b">
        <v>1</v>
      </c>
      <c r="AT7" s="19" t="b">
        <v>1</v>
      </c>
      <c r="AU7" s="19">
        <v>0</v>
      </c>
      <c r="AV7" s="19" t="s">
        <v>4</v>
      </c>
      <c r="AW7" s="19" t="b">
        <v>1</v>
      </c>
      <c r="AX7" s="39" t="b">
        <v>1</v>
      </c>
    </row>
    <row r="8" spans="1:50" x14ac:dyDescent="0.25">
      <c r="A8" t="s">
        <v>112</v>
      </c>
      <c r="C8" t="s">
        <v>21</v>
      </c>
      <c r="E8" t="b">
        <v>0</v>
      </c>
      <c r="F8">
        <v>0.3</v>
      </c>
      <c r="G8" t="s">
        <v>118</v>
      </c>
      <c r="H8" t="s">
        <v>121</v>
      </c>
      <c r="I8" t="b">
        <v>1</v>
      </c>
      <c r="J8">
        <v>7.1999999999999995E-2</v>
      </c>
      <c r="K8" t="s">
        <v>104</v>
      </c>
      <c r="L8">
        <v>0.4</v>
      </c>
      <c r="M8">
        <v>0</v>
      </c>
      <c r="N8">
        <v>6</v>
      </c>
      <c r="O8">
        <v>3</v>
      </c>
      <c r="P8">
        <v>1.4999999999999999E-2</v>
      </c>
      <c r="Q8">
        <v>62</v>
      </c>
      <c r="R8">
        <v>5</v>
      </c>
      <c r="S8" t="s">
        <v>87</v>
      </c>
      <c r="T8">
        <v>0.03</v>
      </c>
      <c r="V8" t="s">
        <v>57</v>
      </c>
      <c r="W8" t="s">
        <v>46</v>
      </c>
      <c r="X8">
        <v>14</v>
      </c>
      <c r="Y8">
        <v>0.03</v>
      </c>
      <c r="Z8">
        <v>6</v>
      </c>
      <c r="AA8">
        <v>1.2</v>
      </c>
      <c r="AB8">
        <v>0.8</v>
      </c>
      <c r="AC8" t="s">
        <v>94</v>
      </c>
      <c r="AD8">
        <v>0</v>
      </c>
      <c r="AE8" t="b">
        <v>0</v>
      </c>
      <c r="AF8" t="s">
        <v>35</v>
      </c>
      <c r="AG8" t="s">
        <v>21</v>
      </c>
      <c r="AH8">
        <v>7.0000000000000007E-2</v>
      </c>
      <c r="AI8">
        <v>7.7200000000000005E-2</v>
      </c>
      <c r="AJ8" s="3">
        <v>0.12</v>
      </c>
      <c r="AK8" s="10">
        <v>2.5000000000000001E-2</v>
      </c>
      <c r="AL8" t="s">
        <v>34</v>
      </c>
      <c r="AM8" t="s">
        <v>34</v>
      </c>
      <c r="AN8">
        <v>0.6</v>
      </c>
      <c r="AO8">
        <v>0.6</v>
      </c>
      <c r="AR8" s="19" t="b">
        <v>1</v>
      </c>
      <c r="AS8" s="19" t="b">
        <v>1</v>
      </c>
      <c r="AT8" s="19" t="b">
        <v>1</v>
      </c>
      <c r="AU8" s="19">
        <v>0</v>
      </c>
      <c r="AV8" s="19" t="s">
        <v>4</v>
      </c>
      <c r="AW8" s="19" t="b">
        <v>1</v>
      </c>
      <c r="AX8" s="39" t="b">
        <v>1</v>
      </c>
    </row>
    <row r="10" spans="1:50" x14ac:dyDescent="0.25">
      <c r="A10" t="s">
        <v>113</v>
      </c>
      <c r="C10" t="s">
        <v>21</v>
      </c>
      <c r="E10" t="b">
        <v>0</v>
      </c>
      <c r="F10">
        <v>0.3</v>
      </c>
      <c r="G10" t="s">
        <v>122</v>
      </c>
      <c r="H10" t="s">
        <v>115</v>
      </c>
      <c r="I10" t="b">
        <v>1</v>
      </c>
      <c r="J10">
        <v>7.1999999999999995E-2</v>
      </c>
      <c r="K10" t="s">
        <v>104</v>
      </c>
      <c r="L10">
        <v>0.4</v>
      </c>
      <c r="M10">
        <v>0</v>
      </c>
      <c r="N10">
        <v>6</v>
      </c>
      <c r="O10">
        <v>3</v>
      </c>
      <c r="P10">
        <v>1.4999999999999999E-2</v>
      </c>
      <c r="Q10">
        <v>62</v>
      </c>
      <c r="R10">
        <v>5</v>
      </c>
      <c r="S10" t="s">
        <v>87</v>
      </c>
      <c r="T10">
        <v>0.03</v>
      </c>
      <c r="V10" t="s">
        <v>57</v>
      </c>
      <c r="W10" t="s">
        <v>46</v>
      </c>
      <c r="X10">
        <v>14</v>
      </c>
      <c r="Y10">
        <v>0.03</v>
      </c>
      <c r="Z10">
        <v>6</v>
      </c>
      <c r="AA10">
        <v>1.2</v>
      </c>
      <c r="AB10">
        <v>0.8</v>
      </c>
      <c r="AC10" t="s">
        <v>94</v>
      </c>
      <c r="AD10">
        <v>0</v>
      </c>
      <c r="AE10" t="b">
        <v>0</v>
      </c>
      <c r="AF10" t="s">
        <v>35</v>
      </c>
      <c r="AG10" t="s">
        <v>21</v>
      </c>
      <c r="AH10">
        <v>7.0000000000000007E-2</v>
      </c>
      <c r="AI10">
        <v>7.7200000000000005E-2</v>
      </c>
      <c r="AJ10" s="3">
        <v>0.12</v>
      </c>
      <c r="AK10" s="10">
        <v>2.5000000000000001E-2</v>
      </c>
      <c r="AL10" t="s">
        <v>34</v>
      </c>
      <c r="AM10" t="s">
        <v>34</v>
      </c>
      <c r="AN10">
        <v>0.6</v>
      </c>
      <c r="AO10">
        <v>0.6</v>
      </c>
      <c r="AR10" s="19" t="b">
        <v>1</v>
      </c>
      <c r="AS10" s="19" t="b">
        <v>1</v>
      </c>
      <c r="AT10" s="19" t="b">
        <v>1</v>
      </c>
      <c r="AU10" s="19">
        <v>0</v>
      </c>
      <c r="AV10" s="19" t="s">
        <v>4</v>
      </c>
      <c r="AW10" s="19" t="b">
        <v>1</v>
      </c>
      <c r="AX10" s="39" t="b">
        <v>1</v>
      </c>
    </row>
    <row r="11" spans="1:50" x14ac:dyDescent="0.25">
      <c r="A11" t="s">
        <v>114</v>
      </c>
      <c r="C11" t="s">
        <v>21</v>
      </c>
      <c r="E11" t="b">
        <v>0</v>
      </c>
      <c r="F11">
        <v>0.3</v>
      </c>
      <c r="G11" t="s">
        <v>123</v>
      </c>
      <c r="H11" t="s">
        <v>115</v>
      </c>
      <c r="I11" t="b">
        <v>1</v>
      </c>
      <c r="J11">
        <v>7.1999999999999995E-2</v>
      </c>
      <c r="K11" t="s">
        <v>104</v>
      </c>
      <c r="L11">
        <v>0.4</v>
      </c>
      <c r="M11">
        <v>0</v>
      </c>
      <c r="N11">
        <v>6</v>
      </c>
      <c r="O11">
        <v>3</v>
      </c>
      <c r="P11">
        <v>1.4999999999999999E-2</v>
      </c>
      <c r="Q11">
        <v>62</v>
      </c>
      <c r="R11">
        <v>5</v>
      </c>
      <c r="S11" t="s">
        <v>87</v>
      </c>
      <c r="T11">
        <v>0.03</v>
      </c>
      <c r="V11" t="s">
        <v>57</v>
      </c>
      <c r="W11" t="s">
        <v>46</v>
      </c>
      <c r="X11">
        <v>14</v>
      </c>
      <c r="Y11">
        <v>0.03</v>
      </c>
      <c r="Z11">
        <v>6</v>
      </c>
      <c r="AA11">
        <v>1.2</v>
      </c>
      <c r="AB11">
        <v>0.8</v>
      </c>
      <c r="AC11" t="s">
        <v>94</v>
      </c>
      <c r="AD11">
        <v>0</v>
      </c>
      <c r="AE11" t="b">
        <v>0</v>
      </c>
      <c r="AF11" t="s">
        <v>35</v>
      </c>
      <c r="AG11" t="s">
        <v>21</v>
      </c>
      <c r="AH11">
        <v>7.0000000000000007E-2</v>
      </c>
      <c r="AI11">
        <v>7.7200000000000005E-2</v>
      </c>
      <c r="AJ11" s="3">
        <v>0.12</v>
      </c>
      <c r="AK11" s="10">
        <v>2.5000000000000001E-2</v>
      </c>
      <c r="AL11" t="s">
        <v>34</v>
      </c>
      <c r="AM11" t="s">
        <v>34</v>
      </c>
      <c r="AN11">
        <v>0.6</v>
      </c>
      <c r="AO11">
        <v>0.6</v>
      </c>
      <c r="AR11" s="19" t="b">
        <v>1</v>
      </c>
      <c r="AS11" s="19" t="b">
        <v>1</v>
      </c>
      <c r="AT11" s="19" t="b">
        <v>1</v>
      </c>
      <c r="AU11" s="19">
        <v>0</v>
      </c>
      <c r="AV11" s="19" t="s">
        <v>4</v>
      </c>
      <c r="AW11" s="19" t="b">
        <v>1</v>
      </c>
      <c r="AX11" s="39" t="b">
        <v>1</v>
      </c>
    </row>
  </sheetData>
  <dataValidations count="2">
    <dataValidation type="list" allowBlank="1" showInputMessage="1" showErrorMessage="1" sqref="AS5:AT8 I10:I11 AS10:AT11 E5:E8 I5:I8 E10:E11" xr:uid="{00000000-0002-0000-0000-000000000000}">
      <formula1>"TRUE, FALSE"</formula1>
    </dataValidation>
    <dataValidation type="list" allowBlank="1" showInputMessage="1" showErrorMessage="1" sqref="AF5:AF8 AF10:AF11" xr:uid="{00000000-0002-0000-0000-000001000000}">
      <formula1>"simple, internal"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4"/>
  <sheetViews>
    <sheetView workbookViewId="0">
      <selection activeCell="C25" sqref="C25"/>
    </sheetView>
  </sheetViews>
  <sheetFormatPr defaultRowHeight="15" x14ac:dyDescent="0.25"/>
  <cols>
    <col min="2" max="2" width="10.85546875" customWidth="1"/>
    <col min="10" max="10" width="11.7109375" customWidth="1"/>
  </cols>
  <sheetData>
    <row r="3" spans="1:10" x14ac:dyDescent="0.25">
      <c r="A3" t="s">
        <v>73</v>
      </c>
      <c r="B3" s="2" t="s">
        <v>1</v>
      </c>
      <c r="C3" s="2" t="s">
        <v>2</v>
      </c>
      <c r="D3" s="2" t="s">
        <v>3</v>
      </c>
      <c r="E3" s="2" t="s">
        <v>76</v>
      </c>
      <c r="F3" s="2" t="s">
        <v>77</v>
      </c>
      <c r="G3" s="2" t="s">
        <v>74</v>
      </c>
      <c r="H3" s="2" t="s">
        <v>75</v>
      </c>
      <c r="I3" s="2" t="s">
        <v>79</v>
      </c>
      <c r="J3" s="2" t="s">
        <v>78</v>
      </c>
    </row>
    <row r="4" spans="1:10" x14ac:dyDescent="0.25">
      <c r="A4">
        <v>2016</v>
      </c>
      <c r="B4">
        <v>2000</v>
      </c>
      <c r="C4">
        <v>30</v>
      </c>
      <c r="D4">
        <v>6</v>
      </c>
      <c r="E4">
        <v>20</v>
      </c>
      <c r="F4">
        <v>68</v>
      </c>
      <c r="G4">
        <v>20</v>
      </c>
      <c r="H4">
        <v>101</v>
      </c>
      <c r="I4">
        <v>55</v>
      </c>
      <c r="J4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"/>
  <sheetViews>
    <sheetView workbookViewId="0">
      <selection activeCell="B38" sqref="B38"/>
    </sheetView>
  </sheetViews>
  <sheetFormatPr defaultRowHeight="15" x14ac:dyDescent="0.2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 x14ac:dyDescent="0.25">
      <c r="A1" s="1" t="s">
        <v>25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27</v>
      </c>
      <c r="G1" s="1" t="s">
        <v>15</v>
      </c>
    </row>
    <row r="2" spans="1:7" x14ac:dyDescent="0.25">
      <c r="A2" s="1" t="s">
        <v>21</v>
      </c>
      <c r="B2" s="4">
        <v>7.9200000000000007E-2</v>
      </c>
      <c r="C2" s="3">
        <v>0.12</v>
      </c>
      <c r="D2">
        <v>30</v>
      </c>
      <c r="E2" s="4">
        <v>7.1999999999999995E-2</v>
      </c>
      <c r="F2" s="15">
        <f>B2 - C2^2/2</f>
        <v>7.2000000000000008E-2</v>
      </c>
      <c r="G2" s="14" t="s">
        <v>56</v>
      </c>
    </row>
    <row r="3" spans="1:7" x14ac:dyDescent="0.25">
      <c r="A3" s="1" t="s">
        <v>22</v>
      </c>
      <c r="B3">
        <v>5.7200000000000001E-2</v>
      </c>
      <c r="C3" s="3">
        <v>0.12</v>
      </c>
      <c r="D3">
        <v>10</v>
      </c>
      <c r="E3" s="4">
        <f>B3-C3^2/2</f>
        <v>0.05</v>
      </c>
      <c r="F3" s="15">
        <f>B3 - C3^2/2</f>
        <v>0.05</v>
      </c>
      <c r="G3" t="s">
        <v>55</v>
      </c>
    </row>
    <row r="4" spans="1:7" x14ac:dyDescent="0.25">
      <c r="A4" s="1" t="s">
        <v>22</v>
      </c>
      <c r="B4">
        <v>7.22E-2</v>
      </c>
      <c r="C4" s="3">
        <v>0.12</v>
      </c>
      <c r="D4">
        <v>5</v>
      </c>
      <c r="E4" s="4">
        <f>B4-C4^2/2</f>
        <v>6.5000000000000002E-2</v>
      </c>
      <c r="F4" s="15">
        <f>B4 - C4^2/2</f>
        <v>6.5000000000000002E-2</v>
      </c>
    </row>
    <row r="5" spans="1:7" x14ac:dyDescent="0.25">
      <c r="A5" s="1" t="s">
        <v>22</v>
      </c>
      <c r="B5">
        <v>7.9200000000000007E-2</v>
      </c>
      <c r="C5" s="3">
        <v>0.12</v>
      </c>
      <c r="D5">
        <v>15</v>
      </c>
      <c r="E5" s="4">
        <f>B5-C5^2/2</f>
        <v>7.2000000000000008E-2</v>
      </c>
      <c r="F5" s="15">
        <f>B5 - C5^2/2</f>
        <v>7.2000000000000008E-2</v>
      </c>
    </row>
    <row r="6" spans="1:7" x14ac:dyDescent="0.25">
      <c r="A6" s="1" t="s">
        <v>23</v>
      </c>
      <c r="B6" s="9">
        <v>8.6790000000000006E-2</v>
      </c>
      <c r="C6" s="10">
        <v>0.17199999999999999</v>
      </c>
      <c r="D6">
        <v>30</v>
      </c>
      <c r="E6" s="4">
        <f>B6-C6^2/2</f>
        <v>7.1998000000000006E-2</v>
      </c>
      <c r="F6" s="15">
        <f>B6 - C6^2/2</f>
        <v>7.1998000000000006E-2</v>
      </c>
      <c r="G6" t="s">
        <v>53</v>
      </c>
    </row>
    <row r="9" spans="1:7" x14ac:dyDescent="0.25">
      <c r="B9" s="18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J40"/>
  <sheetViews>
    <sheetView topLeftCell="B7" workbookViewId="0">
      <selection activeCell="M41" sqref="M41"/>
    </sheetView>
  </sheetViews>
  <sheetFormatPr defaultRowHeight="15" x14ac:dyDescent="0.25"/>
  <cols>
    <col min="2" max="6" width="15.42578125" customWidth="1"/>
    <col min="7" max="7" width="18.28515625" customWidth="1"/>
    <col min="8" max="9" width="12" bestFit="1" customWidth="1"/>
  </cols>
  <sheetData>
    <row r="4" spans="2:7" x14ac:dyDescent="0.25">
      <c r="B4" s="5" t="s">
        <v>47</v>
      </c>
      <c r="C4" s="5"/>
      <c r="D4" s="5" t="s">
        <v>64</v>
      </c>
      <c r="E4" s="5"/>
      <c r="F4" t="s">
        <v>65</v>
      </c>
    </row>
    <row r="5" spans="2:7" ht="15.75" thickBot="1" x14ac:dyDescent="0.3">
      <c r="B5" s="5"/>
      <c r="C5" s="5"/>
      <c r="D5" s="5"/>
      <c r="E5" s="5"/>
      <c r="F5" s="40" t="s">
        <v>66</v>
      </c>
      <c r="G5" s="40"/>
    </row>
    <row r="6" spans="2:7" ht="15.75" thickBot="1" x14ac:dyDescent="0.3">
      <c r="B6" s="6"/>
      <c r="C6" s="6" t="s">
        <v>70</v>
      </c>
      <c r="D6" s="6" t="s">
        <v>42</v>
      </c>
      <c r="E6" s="6" t="s">
        <v>36</v>
      </c>
      <c r="F6" s="6" t="s">
        <v>42</v>
      </c>
      <c r="G6" s="6" t="s">
        <v>36</v>
      </c>
    </row>
    <row r="7" spans="2:7" ht="15.75" thickBot="1" x14ac:dyDescent="0.3">
      <c r="B7" s="11" t="s">
        <v>37</v>
      </c>
      <c r="C7" s="12">
        <v>40.130000000000003</v>
      </c>
      <c r="D7">
        <v>34.4</v>
      </c>
      <c r="E7" s="13">
        <f>D7/C7</f>
        <v>0.85721405432344866</v>
      </c>
      <c r="F7" s="12">
        <v>41.59</v>
      </c>
      <c r="G7" s="13">
        <f>F7/C7</f>
        <v>1.0363817592823323</v>
      </c>
    </row>
    <row r="8" spans="2:7" ht="15.75" thickBot="1" x14ac:dyDescent="0.3">
      <c r="B8" s="11" t="s">
        <v>60</v>
      </c>
      <c r="C8" s="12">
        <v>11.58</v>
      </c>
      <c r="D8" s="12">
        <v>8.69</v>
      </c>
      <c r="E8" s="13">
        <f>D8/C8</f>
        <v>0.75043177892918822</v>
      </c>
      <c r="F8" s="12">
        <v>11.47</v>
      </c>
      <c r="G8" s="13">
        <f>F8/C8</f>
        <v>0.99050086355785838</v>
      </c>
    </row>
    <row r="9" spans="2:7" ht="15.75" thickBot="1" x14ac:dyDescent="0.3">
      <c r="B9" s="11" t="s">
        <v>39</v>
      </c>
      <c r="C9" s="12">
        <f>C7-C8</f>
        <v>28.550000000000004</v>
      </c>
      <c r="D9" s="12">
        <v>25.73</v>
      </c>
      <c r="E9" s="13">
        <f>D9/C9</f>
        <v>0.90122591943957953</v>
      </c>
      <c r="F9" s="12">
        <v>30.12</v>
      </c>
      <c r="G9" s="13">
        <f>F9/C9</f>
        <v>1.0549912434325743</v>
      </c>
    </row>
    <row r="10" spans="2:7" ht="45.75" thickBot="1" x14ac:dyDescent="0.3">
      <c r="B10" s="11" t="s">
        <v>67</v>
      </c>
      <c r="C10" s="12">
        <v>42.24</v>
      </c>
      <c r="D10" s="12">
        <v>48.16</v>
      </c>
      <c r="E10" s="13">
        <f>D10/C10</f>
        <v>1.1401515151515149</v>
      </c>
      <c r="F10" s="12">
        <v>46.15</v>
      </c>
      <c r="G10" s="13">
        <f>F10/C10</f>
        <v>1.0925662878787878</v>
      </c>
    </row>
    <row r="11" spans="2:7" ht="30.75" thickBot="1" x14ac:dyDescent="0.3">
      <c r="B11" s="11" t="s">
        <v>59</v>
      </c>
      <c r="C11" s="12">
        <v>3.76</v>
      </c>
      <c r="D11" s="12">
        <v>3.8</v>
      </c>
      <c r="E11" s="13">
        <f>D11/C11</f>
        <v>1.0106382978723405</v>
      </c>
      <c r="F11" s="12">
        <v>3.8</v>
      </c>
      <c r="G11" s="13">
        <f>F11/C11</f>
        <v>1.0106382978723405</v>
      </c>
    </row>
    <row r="12" spans="2:7" ht="15.75" thickBot="1" x14ac:dyDescent="0.3">
      <c r="B12" s="11"/>
      <c r="C12" s="12"/>
      <c r="D12" s="12"/>
      <c r="E12" s="13"/>
      <c r="F12" s="12"/>
      <c r="G12" s="13"/>
    </row>
    <row r="13" spans="2:7" ht="15.75" thickBot="1" x14ac:dyDescent="0.3">
      <c r="B13" s="5"/>
      <c r="C13" s="5"/>
      <c r="D13" s="12"/>
      <c r="E13" s="5"/>
      <c r="F13" s="5"/>
      <c r="G13" s="5"/>
    </row>
    <row r="14" spans="2:7" ht="15.75" thickBot="1" x14ac:dyDescent="0.3">
      <c r="B14" s="11" t="s">
        <v>38</v>
      </c>
      <c r="C14" s="12">
        <f>SUM(C9,C10,C11)</f>
        <v>74.550000000000011</v>
      </c>
      <c r="D14" s="12">
        <f>SUM(D9,D10,D11)</f>
        <v>77.69</v>
      </c>
      <c r="E14" s="13">
        <f>D14/C14</f>
        <v>1.0421193829644533</v>
      </c>
      <c r="F14" s="12">
        <v>76.12</v>
      </c>
      <c r="G14" s="13">
        <f>F14/C14</f>
        <v>1.0210596914822265</v>
      </c>
    </row>
    <row r="15" spans="2:7" ht="15.75" thickBot="1" x14ac:dyDescent="0.3">
      <c r="B15" s="6"/>
      <c r="C15" s="6"/>
      <c r="D15" s="12"/>
      <c r="E15" s="7"/>
      <c r="F15" s="6"/>
      <c r="G15" s="7"/>
    </row>
    <row r="16" spans="2:7" ht="15.75" thickBot="1" x14ac:dyDescent="0.3">
      <c r="B16" s="12" t="s">
        <v>40</v>
      </c>
      <c r="C16" s="12">
        <v>67.38</v>
      </c>
      <c r="D16" s="6"/>
      <c r="E16" s="13">
        <f>D16/C16</f>
        <v>0</v>
      </c>
      <c r="F16" s="12"/>
      <c r="G16" s="13">
        <f>F16/C16</f>
        <v>0</v>
      </c>
    </row>
    <row r="17" spans="2:7" ht="15.75" thickBot="1" x14ac:dyDescent="0.3">
      <c r="B17" s="12" t="s">
        <v>41</v>
      </c>
      <c r="C17" s="12">
        <v>64.25</v>
      </c>
      <c r="D17" s="12"/>
      <c r="E17" s="13">
        <f>D17/C17</f>
        <v>0</v>
      </c>
      <c r="F17" s="12"/>
      <c r="G17" s="13">
        <f>F17/C17</f>
        <v>0</v>
      </c>
    </row>
    <row r="18" spans="2:7" ht="15.75" thickBot="1" x14ac:dyDescent="0.3">
      <c r="B18" s="11" t="s">
        <v>52</v>
      </c>
      <c r="C18" s="12">
        <f>C14-C16</f>
        <v>7.1700000000000159</v>
      </c>
      <c r="D18" s="12"/>
      <c r="E18" s="13">
        <f>D18/C18</f>
        <v>0</v>
      </c>
      <c r="F18" s="12"/>
      <c r="G18" s="13">
        <f>F18/C18</f>
        <v>0</v>
      </c>
    </row>
    <row r="19" spans="2:7" ht="15.75" thickBot="1" x14ac:dyDescent="0.3">
      <c r="B19" s="11"/>
      <c r="C19" s="12"/>
      <c r="D19" s="12"/>
      <c r="E19" s="13"/>
      <c r="F19" s="12"/>
      <c r="G19" s="13"/>
    </row>
    <row r="20" spans="2:7" ht="15.75" thickBot="1" x14ac:dyDescent="0.3">
      <c r="B20" s="5"/>
      <c r="C20" s="5"/>
      <c r="D20" s="12"/>
      <c r="E20" s="5"/>
      <c r="F20" s="5"/>
      <c r="G20" s="5"/>
    </row>
    <row r="21" spans="2:7" ht="15.75" thickBot="1" x14ac:dyDescent="0.3">
      <c r="B21" s="8" t="s">
        <v>49</v>
      </c>
      <c r="C21" s="16">
        <f>11.582186/111.581756</f>
        <v>0.10379999755515588</v>
      </c>
      <c r="D21" s="16">
        <v>7.6999999999999999E-2</v>
      </c>
      <c r="E21" s="13">
        <f>D21/C21</f>
        <v>0.74181119280937113</v>
      </c>
      <c r="F21" s="16">
        <v>9.5699999999999993E-2</v>
      </c>
      <c r="G21" s="13">
        <f>F21/C21</f>
        <v>0.92196533963450411</v>
      </c>
    </row>
    <row r="22" spans="2:7" ht="15.75" thickBot="1" x14ac:dyDescent="0.3">
      <c r="B22" s="6" t="s">
        <v>48</v>
      </c>
      <c r="C22" s="6">
        <v>1.07</v>
      </c>
      <c r="D22" s="6">
        <v>1.1499999999999999</v>
      </c>
      <c r="E22" s="13">
        <f>D22/C22</f>
        <v>1.0747663551401867</v>
      </c>
      <c r="F22" s="6">
        <v>1.135</v>
      </c>
      <c r="G22" s="13">
        <f>F22/C22</f>
        <v>1.0607476635514017</v>
      </c>
    </row>
    <row r="23" spans="2:7" ht="15.75" thickBot="1" x14ac:dyDescent="0.3">
      <c r="B23" s="6" t="s">
        <v>51</v>
      </c>
      <c r="C23" s="16">
        <v>7.4999999999999997E-2</v>
      </c>
      <c r="D23" s="17">
        <v>8.5900000000000004E-2</v>
      </c>
      <c r="E23" s="13">
        <f>D23/C23</f>
        <v>1.1453333333333335</v>
      </c>
      <c r="F23" s="6"/>
      <c r="G23" s="13">
        <f>F23/C23</f>
        <v>0</v>
      </c>
    </row>
    <row r="24" spans="2:7" ht="15.75" thickBot="1" x14ac:dyDescent="0.3">
      <c r="B24" s="8" t="s">
        <v>50</v>
      </c>
      <c r="C24" s="6">
        <v>6</v>
      </c>
      <c r="D24" s="6">
        <v>6</v>
      </c>
      <c r="E24" s="13">
        <f>D24/C24</f>
        <v>1</v>
      </c>
      <c r="F24" s="6"/>
      <c r="G24" s="13">
        <f>F24/C24</f>
        <v>0</v>
      </c>
    </row>
    <row r="25" spans="2:7" ht="15.75" thickBot="1" x14ac:dyDescent="0.3">
      <c r="B25" s="8"/>
      <c r="C25" s="6"/>
      <c r="D25" s="6"/>
      <c r="E25" s="7"/>
      <c r="F25" s="6"/>
      <c r="G25" s="7"/>
    </row>
    <row r="26" spans="2:7" ht="15.75" thickBot="1" x14ac:dyDescent="0.3">
      <c r="B26" s="11" t="s">
        <v>68</v>
      </c>
      <c r="C26" s="12">
        <v>4.343</v>
      </c>
      <c r="D26" s="6">
        <v>4.32</v>
      </c>
      <c r="E26" s="13">
        <f>D26/C26</f>
        <v>0.99470412157494825</v>
      </c>
      <c r="F26" s="12">
        <v>4.34</v>
      </c>
      <c r="G26" s="13">
        <f>F26/C26</f>
        <v>0.9993092332489063</v>
      </c>
    </row>
    <row r="27" spans="2:7" ht="30.75" thickBot="1" x14ac:dyDescent="0.3">
      <c r="B27" s="6" t="s">
        <v>61</v>
      </c>
      <c r="C27" s="6">
        <v>13.5</v>
      </c>
      <c r="D27" s="12"/>
      <c r="E27" s="13">
        <f>D27/C27</f>
        <v>0</v>
      </c>
      <c r="F27" s="6">
        <v>13.49</v>
      </c>
      <c r="G27" s="13">
        <f>F27/C27</f>
        <v>0.99925925925925929</v>
      </c>
    </row>
    <row r="28" spans="2:7" ht="30.75" thickBot="1" x14ac:dyDescent="0.3">
      <c r="B28" s="6" t="s">
        <v>62</v>
      </c>
      <c r="C28" s="6">
        <v>14.28</v>
      </c>
      <c r="D28" s="6"/>
      <c r="E28" s="13">
        <f>D28/C28</f>
        <v>0</v>
      </c>
      <c r="F28" s="6"/>
      <c r="G28" s="13">
        <f>F28/C28</f>
        <v>0</v>
      </c>
    </row>
    <row r="29" spans="2:7" ht="15.75" thickBot="1" x14ac:dyDescent="0.3">
      <c r="B29" s="5" t="s">
        <v>63</v>
      </c>
      <c r="C29" s="5"/>
      <c r="D29" s="6"/>
      <c r="E29" s="5"/>
      <c r="F29" s="5"/>
      <c r="G29" s="5"/>
    </row>
    <row r="30" spans="2:7" x14ac:dyDescent="0.25">
      <c r="B30" s="5"/>
      <c r="C30" s="5"/>
      <c r="D30" s="5"/>
      <c r="E30" s="5"/>
    </row>
    <row r="31" spans="2:7" x14ac:dyDescent="0.25">
      <c r="B31" s="5"/>
      <c r="C31" s="5"/>
      <c r="D31" s="5"/>
      <c r="E31" s="5"/>
    </row>
    <row r="32" spans="2:7" x14ac:dyDescent="0.25">
      <c r="C32" s="5"/>
      <c r="D32" s="5"/>
      <c r="E32" s="5"/>
    </row>
    <row r="33" spans="2:10" x14ac:dyDescent="0.25">
      <c r="B33">
        <f>C16-C17</f>
        <v>3.1299999999999955</v>
      </c>
      <c r="C33" s="5"/>
      <c r="D33" s="5"/>
      <c r="E33" s="5"/>
    </row>
    <row r="34" spans="2:10" x14ac:dyDescent="0.25">
      <c r="C34" s="5"/>
      <c r="D34" s="5"/>
      <c r="E34" s="5"/>
    </row>
    <row r="35" spans="2:10" x14ac:dyDescent="0.25">
      <c r="C35" s="5"/>
      <c r="D35" s="5"/>
      <c r="E35" s="5"/>
    </row>
    <row r="39" spans="2:10" x14ac:dyDescent="0.25">
      <c r="C39">
        <f>303/579</f>
        <v>0.52331606217616577</v>
      </c>
      <c r="H39">
        <v>67376892466</v>
      </c>
      <c r="I39">
        <v>74547855025</v>
      </c>
      <c r="J39">
        <f>H39/I39</f>
        <v>0.90380725834975151</v>
      </c>
    </row>
    <row r="40" spans="2:10" x14ac:dyDescent="0.25">
      <c r="H40">
        <v>64246523614</v>
      </c>
      <c r="I40">
        <v>74547855025</v>
      </c>
      <c r="J40">
        <f>H40/I40</f>
        <v>0.86181585764546287</v>
      </c>
    </row>
  </sheetData>
  <mergeCells count="1">
    <mergeCell ref="F5:G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params</vt:lpstr>
      <vt:lpstr>GlobalParams</vt:lpstr>
      <vt:lpstr>returns</vt:lpstr>
      <vt:lpstr>Calibration_2016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2018-12-11T22:30:48Z</dcterms:modified>
</cp:coreProperties>
</file>