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DCE5A881-16B3-45FC-B85F-AB0B86058833}" xr6:coauthVersionLast="43" xr6:coauthVersionMax="43" xr10:uidLastSave="{00000000-0000-0000-0000-000000000000}"/>
  <bookViews>
    <workbookView xWindow="28680" yWindow="-5190" windowWidth="29040" windowHeight="15840" tabRatio="52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PVB 1 (2)" sheetId="16" r:id="rId8"/>
    <sheet name="Sheet2" sheetId="17" r:id="rId9"/>
    <sheet name="First3Years" sheetId="14" r:id="rId10"/>
    <sheet name="DetectiveWork" sheetId="11" r:id="rId11"/>
    <sheet name="Variable fund" sheetId="18" r:id="rId1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7" i="18" l="1"/>
  <c r="E54" i="18"/>
  <c r="E51" i="18"/>
  <c r="E50" i="18"/>
  <c r="F50" i="18"/>
  <c r="D29" i="18"/>
  <c r="E29" i="18"/>
  <c r="I29" i="18"/>
  <c r="H29" i="18"/>
  <c r="G29" i="18"/>
  <c r="F29" i="18"/>
  <c r="D6" i="15" l="1"/>
  <c r="C6" i="15"/>
  <c r="G6" i="17"/>
  <c r="G7" i="17"/>
  <c r="G8" i="17" s="1"/>
  <c r="G9" i="17" s="1"/>
  <c r="G10" i="17" s="1"/>
  <c r="G11" i="17" s="1"/>
  <c r="G12" i="17" s="1"/>
  <c r="G13" i="17" s="1"/>
  <c r="G14" i="17" s="1"/>
  <c r="G5" i="17"/>
  <c r="C6" i="17"/>
  <c r="C7" i="17"/>
  <c r="C8" i="17" s="1"/>
  <c r="C9" i="17" s="1"/>
  <c r="C10" i="17" s="1"/>
  <c r="C11" i="17" s="1"/>
  <c r="C12" i="17" s="1"/>
  <c r="C13" i="17" s="1"/>
  <c r="C14" i="17" s="1"/>
  <c r="F40" i="13"/>
  <c r="H15" i="17"/>
  <c r="H16" i="17"/>
  <c r="H17" i="17"/>
  <c r="H18" i="17"/>
  <c r="H19" i="17"/>
  <c r="H20" i="17"/>
  <c r="H21" i="17"/>
  <c r="H22" i="17"/>
  <c r="H23" i="17"/>
  <c r="H24" i="17"/>
  <c r="H25" i="17"/>
  <c r="H26" i="17"/>
  <c r="H27" i="17"/>
  <c r="H28" i="17"/>
  <c r="H29" i="17"/>
  <c r="H30" i="17"/>
  <c r="H31" i="17"/>
  <c r="H32" i="17"/>
  <c r="H33" i="17"/>
  <c r="H34" i="17"/>
  <c r="H35" i="17"/>
  <c r="H14" i="17"/>
  <c r="I14" i="17"/>
  <c r="I13" i="17"/>
  <c r="I12" i="17"/>
  <c r="I11" i="17"/>
  <c r="I10" i="17"/>
  <c r="I9" i="17"/>
  <c r="I8" i="17"/>
  <c r="I7" i="17"/>
  <c r="I6" i="17"/>
  <c r="I5" i="17"/>
  <c r="E5" i="17"/>
  <c r="E6" i="17"/>
  <c r="E7" i="17"/>
  <c r="E8" i="17"/>
  <c r="E9" i="17"/>
  <c r="E10" i="17"/>
  <c r="E11" i="17"/>
  <c r="E12" i="17"/>
  <c r="E13" i="17"/>
  <c r="E14" i="17"/>
  <c r="D14" i="17"/>
  <c r="C5" i="17"/>
  <c r="J11" i="16"/>
  <c r="C15" i="17" l="1"/>
  <c r="E15" i="17"/>
  <c r="D15" i="17" s="1"/>
  <c r="E16" i="17" s="1"/>
  <c r="D16" i="17" s="1"/>
  <c r="I15" i="17"/>
  <c r="G15" i="17"/>
  <c r="M33" i="15"/>
  <c r="C16" i="17" l="1"/>
  <c r="C17" i="17" s="1"/>
  <c r="E17" i="17"/>
  <c r="D17" i="17" s="1"/>
  <c r="E18" i="17" s="1"/>
  <c r="D18" i="17" s="1"/>
  <c r="G16" i="17"/>
  <c r="I16" i="17"/>
  <c r="D14" i="12"/>
  <c r="D32" i="15"/>
  <c r="F32" i="15" s="1"/>
  <c r="C23" i="15"/>
  <c r="C28" i="15" s="1"/>
  <c r="C22" i="15"/>
  <c r="F19" i="15"/>
  <c r="D33" i="15"/>
  <c r="F33" i="15" s="1"/>
  <c r="D34" i="15"/>
  <c r="D35" i="15"/>
  <c r="F35" i="15" s="1"/>
  <c r="D37" i="15"/>
  <c r="F37" i="15" s="1"/>
  <c r="D39" i="15"/>
  <c r="F39" i="15" s="1"/>
  <c r="D40" i="15"/>
  <c r="F40" i="15" s="1"/>
  <c r="D20" i="15"/>
  <c r="F20" i="15"/>
  <c r="F30" i="15"/>
  <c r="F34" i="15"/>
  <c r="C20" i="15"/>
  <c r="C44" i="15"/>
  <c r="D30" i="15"/>
  <c r="D27" i="15"/>
  <c r="F27" i="15" s="1"/>
  <c r="D18" i="15"/>
  <c r="D19" i="15"/>
  <c r="D17" i="15"/>
  <c r="D15" i="15"/>
  <c r="D14" i="15"/>
  <c r="D13" i="15"/>
  <c r="D12" i="15"/>
  <c r="F12" i="15" s="1"/>
  <c r="D9" i="15"/>
  <c r="D8" i="15"/>
  <c r="H7" i="15"/>
  <c r="D7" i="15"/>
  <c r="D5" i="15"/>
  <c r="F5" i="15" s="1"/>
  <c r="D4" i="15"/>
  <c r="F4" i="15" s="1"/>
  <c r="D3" i="15"/>
  <c r="F3" i="15" s="1"/>
  <c r="C41" i="10"/>
  <c r="G11" i="10"/>
  <c r="G6" i="10"/>
  <c r="E19" i="17" l="1"/>
  <c r="D19" i="17" s="1"/>
  <c r="E20" i="17" s="1"/>
  <c r="D20" i="17" s="1"/>
  <c r="E21" i="17" s="1"/>
  <c r="D21" i="17" s="1"/>
  <c r="C18" i="17"/>
  <c r="C19" i="17" s="1"/>
  <c r="I17" i="17"/>
  <c r="I18" i="17" s="1"/>
  <c r="G17" i="17"/>
  <c r="C25" i="15"/>
  <c r="D25" i="15" s="1"/>
  <c r="F25" i="15" s="1"/>
  <c r="D22" i="15"/>
  <c r="F22" i="15" s="1"/>
  <c r="D28" i="15"/>
  <c r="F28" i="15" s="1"/>
  <c r="C42" i="15"/>
  <c r="C41" i="15"/>
  <c r="D23" i="15"/>
  <c r="F23" i="15" s="1"/>
  <c r="C22" i="10"/>
  <c r="D22" i="10" s="1"/>
  <c r="D4" i="10"/>
  <c r="D5" i="10"/>
  <c r="D6" i="10"/>
  <c r="D7" i="10"/>
  <c r="D8" i="10"/>
  <c r="D10" i="10"/>
  <c r="D11" i="10"/>
  <c r="D12" i="10"/>
  <c r="D13" i="10"/>
  <c r="D15" i="10"/>
  <c r="D16" i="10"/>
  <c r="D17" i="10"/>
  <c r="D20" i="10"/>
  <c r="D24" i="10"/>
  <c r="D27" i="10"/>
  <c r="D3" i="10"/>
  <c r="F6" i="12"/>
  <c r="C19" i="10"/>
  <c r="D19" i="10" s="1"/>
  <c r="C20" i="10"/>
  <c r="C25" i="10" s="1"/>
  <c r="C38" i="10" s="1"/>
  <c r="G26" i="12"/>
  <c r="G25" i="12"/>
  <c r="G24" i="12"/>
  <c r="C20" i="17" l="1"/>
  <c r="C21" i="17" s="1"/>
  <c r="C22" i="17" s="1"/>
  <c r="E22" i="17"/>
  <c r="D22" i="17" s="1"/>
  <c r="G18" i="17"/>
  <c r="G19" i="17" s="1"/>
  <c r="I19" i="17"/>
  <c r="C39" i="10"/>
  <c r="D25" i="10"/>
  <c r="F32" i="2"/>
  <c r="E32" i="2" s="1"/>
  <c r="F31" i="2"/>
  <c r="E31" i="2"/>
  <c r="F30" i="2"/>
  <c r="E30" i="2" s="1"/>
  <c r="F29" i="2"/>
  <c r="E29" i="2" s="1"/>
  <c r="F28" i="2"/>
  <c r="E28" i="2"/>
  <c r="F27" i="2"/>
  <c r="E27" i="2" s="1"/>
  <c r="F26" i="2"/>
  <c r="E26" i="2" s="1"/>
  <c r="F25" i="2"/>
  <c r="E25" i="2" s="1"/>
  <c r="F24" i="2"/>
  <c r="E24" i="2" s="1"/>
  <c r="F23" i="2"/>
  <c r="E23" i="2" s="1"/>
  <c r="F22" i="2"/>
  <c r="E22" i="2" s="1"/>
  <c r="F21" i="2"/>
  <c r="E21" i="2" s="1"/>
  <c r="F20" i="2"/>
  <c r="E20" i="2" s="1"/>
  <c r="F19" i="2"/>
  <c r="E19" i="2"/>
  <c r="F18" i="2"/>
  <c r="E18" i="2" s="1"/>
  <c r="F17" i="2"/>
  <c r="E17" i="2" s="1"/>
  <c r="C23" i="17" l="1"/>
  <c r="E23" i="17"/>
  <c r="D23" i="17" s="1"/>
  <c r="I20" i="17"/>
  <c r="I21" i="17" s="1"/>
  <c r="I22" i="17" s="1"/>
  <c r="G20" i="17"/>
  <c r="F13" i="2"/>
  <c r="E13" i="2" s="1"/>
  <c r="F16" i="2"/>
  <c r="E16" i="2" s="1"/>
  <c r="F15" i="2"/>
  <c r="E15" i="2" s="1"/>
  <c r="F14" i="2"/>
  <c r="E14" i="2" s="1"/>
  <c r="F12" i="2"/>
  <c r="E12" i="2"/>
  <c r="F11" i="2"/>
  <c r="E11" i="2" s="1"/>
  <c r="C24" i="17" l="1"/>
  <c r="E24" i="17"/>
  <c r="D24" i="17" s="1"/>
  <c r="G21" i="17"/>
  <c r="G22" i="17" s="1"/>
  <c r="G23" i="17" s="1"/>
  <c r="G24" i="17" s="1"/>
  <c r="I23" i="17"/>
  <c r="I24" i="17" s="1"/>
  <c r="I25" i="17" s="1"/>
  <c r="I26" i="17" s="1"/>
  <c r="I27" i="17" s="1"/>
  <c r="I28" i="17" s="1"/>
  <c r="I29" i="17" s="1"/>
  <c r="I30" i="17" s="1"/>
  <c r="I31" i="17" s="1"/>
  <c r="I32" i="17" s="1"/>
  <c r="I33" i="17" s="1"/>
  <c r="I34" i="17" s="1"/>
  <c r="I35" i="17" s="1"/>
  <c r="F10" i="2"/>
  <c r="E10" i="2" s="1"/>
  <c r="F9" i="2"/>
  <c r="E9" i="2" s="1"/>
  <c r="F8" i="2"/>
  <c r="E8" i="2" s="1"/>
  <c r="F7" i="2"/>
  <c r="E7" i="2" s="1"/>
  <c r="F6" i="2"/>
  <c r="E6" i="2"/>
  <c r="E25" i="17" l="1"/>
  <c r="D25" i="17" s="1"/>
  <c r="C25" i="17"/>
  <c r="G25" i="17"/>
  <c r="G26" i="17" s="1"/>
  <c r="G27" i="17" s="1"/>
  <c r="G28" i="17" s="1"/>
  <c r="G29" i="17" s="1"/>
  <c r="G30" i="17" s="1"/>
  <c r="G31" i="17" s="1"/>
  <c r="G32" i="17" s="1"/>
  <c r="G33" i="17" s="1"/>
  <c r="G34" i="17" s="1"/>
  <c r="G35" i="17" s="1"/>
  <c r="G37" i="17" s="1"/>
  <c r="I4" i="11"/>
  <c r="C26" i="17" l="1"/>
  <c r="E26" i="17"/>
  <c r="D26" i="17" s="1"/>
  <c r="E27" i="17" s="1"/>
  <c r="D27" i="17" s="1"/>
  <c r="F4" i="2"/>
  <c r="E4" i="2" s="1"/>
  <c r="F5" i="2"/>
  <c r="E5" i="2" s="1"/>
  <c r="F3" i="2"/>
  <c r="E3" i="2" s="1"/>
  <c r="C27" i="17" l="1"/>
  <c r="C28" i="17" s="1"/>
  <c r="E28" i="17"/>
  <c r="D28" i="17" s="1"/>
  <c r="E29" i="17" s="1"/>
  <c r="D29" i="17" s="1"/>
  <c r="E30" i="17" s="1"/>
  <c r="D30" i="17" s="1"/>
  <c r="F2" i="2"/>
  <c r="E2" i="2" s="1"/>
  <c r="C29" i="17" l="1"/>
  <c r="C30" i="17" s="1"/>
  <c r="C31" i="17" s="1"/>
  <c r="E31" i="17"/>
  <c r="D31" i="17" s="1"/>
  <c r="E32" i="17" s="1"/>
  <c r="D32" i="17" s="1"/>
  <c r="E33" i="17" s="1"/>
  <c r="D33" i="17" s="1"/>
  <c r="E34" i="17" s="1"/>
  <c r="D34" i="17" s="1"/>
  <c r="E35" i="17" s="1"/>
  <c r="D35" i="17" s="1"/>
  <c r="C32" i="17" l="1"/>
  <c r="C33" i="17" s="1"/>
  <c r="C34" i="17" s="1"/>
  <c r="C35" i="17" s="1"/>
  <c r="C37" i="17" s="1"/>
  <c r="K37"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L4" authorId="0" shapeId="0" xr:uid="{D91F68BF-928B-4B3B-9F98-4B2FFAC0BBBC}">
      <text>
        <r>
          <rPr>
            <b/>
            <sz val="9"/>
            <color indexed="81"/>
            <rFont val="Tahoma"/>
            <family val="2"/>
          </rPr>
          <t>Author:</t>
        </r>
        <r>
          <rPr>
            <sz val="9"/>
            <color indexed="81"/>
            <rFont val="Tahoma"/>
            <family val="2"/>
          </rPr>
          <t xml:space="preserve">
method2 = No smoothing
</t>
        </r>
      </text>
    </comment>
    <comment ref="AW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873586C9-0526-4EF8-8986-7703F1DD56A1}">
      <text>
        <r>
          <rPr>
            <b/>
            <sz val="9"/>
            <color indexed="81"/>
            <rFont val="Tahoma"/>
            <family val="2"/>
          </rPr>
          <t>Author:</t>
        </r>
        <r>
          <rPr>
            <sz val="9"/>
            <color indexed="81"/>
            <rFont val="Tahoma"/>
            <family val="2"/>
          </rPr>
          <t xml:space="preserve">
adj because using tier results not obl results</t>
        </r>
      </text>
    </comment>
  </commentList>
</comments>
</file>

<file path=xl/sharedStrings.xml><?xml version="1.0" encoding="utf-8"?>
<sst xmlns="http://schemas.openxmlformats.org/spreadsheetml/2006/main" count="938" uniqueCount="324">
  <si>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</si>
  <si>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</si>
  <si>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</si>
  <si>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</si>
  <si>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</si>
  <si>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</si>
  <si>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</si>
  <si>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</si>
  <si>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</si>
  <si>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</si>
  <si>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</si>
  <si>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</si>
  <si>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</si>
  <si>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</si>
  <si>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</si>
  <si>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</si>
  <si>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</si>
  <si>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</si>
  <si>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</si>
  <si>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</si>
  <si>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</si>
  <si>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</si>
  <si>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</si>
  <si>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</si>
  <si>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</si>
  <si>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</si>
  <si>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</si>
  <si>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</si>
  <si>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</si>
  <si>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</si>
  <si>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</si>
  <si>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</si>
  <si>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</si>
  <si>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</si>
  <si>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</si>
  <si>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</si>
  <si>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</si>
  <si>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</si>
  <si>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</si>
  <si>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</si>
  <si>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</si>
  <si>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</si>
  <si>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</si>
  <si>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</si>
  <si>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</si>
  <si>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</si>
  <si>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</si>
  <si>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</si>
  <si>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</si>
  <si>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</si>
  <si>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</si>
  <si>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</si>
  <si>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</si>
  <si>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</si>
  <si>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</si>
  <si>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</si>
  <si>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</si>
  <si>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</si>
  <si>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</si>
  <si>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</si>
  <si>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</si>
  <si>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</si>
  <si>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</si>
  <si>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</si>
  <si>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</si>
  <si>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</si>
  <si>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</si>
  <si>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</si>
  <si>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</si>
  <si>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</si>
  <si>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</si>
  <si>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</si>
  <si>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</si>
  <si>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</si>
  <si>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</si>
  <si>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</si>
  <si>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</si>
  <si>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</si>
  <si>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</si>
  <si>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</si>
  <si>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</si>
  <si>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</si>
  <si>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</si>
  <si>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</si>
  <si>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</si>
  <si>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</si>
  <si>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</si>
  <si>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</si>
  <si>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</si>
  <si>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</si>
  <si>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</si>
  <si>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</si>
  <si>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</si>
  <si>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</si>
  <si>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</si>
  <si>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</si>
  <si>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</si>
  <si>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</si>
  <si>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</si>
  <si>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</si>
  <si>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</si>
  <si>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</si>
  <si>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</si>
  <si>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</si>
  <si>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</si>
  <si>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</si>
  <si>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</si>
  <si>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</si>
  <si>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</si>
  <si>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</si>
  <si>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</si>
  <si>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</si>
  <si>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</si>
  <si>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</si>
  <si>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</si>
  <si>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</si>
  <si>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</si>
  <si>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</si>
  <si>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</si>
  <si>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</si>
  <si>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</si>
  <si>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</si>
  <si>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</si>
  <si>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</si>
  <si>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</si>
  <si>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</si>
  <si>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</si>
  <si>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</si>
  <si>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</si>
  <si>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</si>
  <si>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</si>
  <si>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</si>
  <si>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</si>
  <si>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</si>
  <si>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</si>
  <si>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</si>
  <si>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</si>
  <si>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</si>
  <si>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</si>
  <si>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</si>
  <si>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</si>
  <si>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</si>
  <si>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</si>
  <si>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</si>
  <si>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</si>
  <si>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</si>
  <si>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</si>
  <si>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</si>
  <si>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</si>
  <si>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</si>
  <si>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</si>
  <si>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simple</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</si>
  <si>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</si>
  <si>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</si>
  <si>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</si>
  <si>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</si>
  <si>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</si>
  <si>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</si>
  <si>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</si>
  <si>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</si>
  <si>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</si>
  <si>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</si>
  <si>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</si>
  <si>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</si>
  <si>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</si>
  <si>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</si>
  <si>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</si>
  <si>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</si>
  <si>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</si>
  <si>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</si>
  <si>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</si>
  <si>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</si>
  <si>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</si>
  <si>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</si>
  <si>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</si>
  <si>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</si>
  <si>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</si>
  <si>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</si>
  <si>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</si>
  <si>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</si>
  <si>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</si>
  <si>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</si>
  <si>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</si>
  <si>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</si>
  <si>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</si>
  <si>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</si>
  <si>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</si>
  <si>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</si>
  <si>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</si>
  <si>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</si>
  <si>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</si>
  <si>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</si>
  <si>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</si>
  <si>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</si>
  <si>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</si>
  <si>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</si>
  <si>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</si>
  <si>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</si>
  <si>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</si>
  <si>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</si>
  <si>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</si>
  <si>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</si>
  <si>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</si>
  <si>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</si>
  <si>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</si>
  <si>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</si>
  <si>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</si>
  <si>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</si>
  <si>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</si>
  <si>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</si>
  <si>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</si>
  <si>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</si>
  <si>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</si>
  <si>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</si>
  <si>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</si>
  <si>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</si>
  <si>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</si>
  <si>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</si>
  <si>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</si>
  <si>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</si>
  <si>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</si>
  <si>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</si>
  <si>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</si>
  <si>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</si>
  <si>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</si>
  <si>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</si>
  <si>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</si>
  <si>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</si>
  <si>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</si>
  <si>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</si>
  <si>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</si>
  <si>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</si>
  <si>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</si>
  <si>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</si>
  <si>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</si>
  <si>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</si>
  <si>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</si>
  <si>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</si>
  <si>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</si>
  <si>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</si>
  <si>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</si>
  <si>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</si>
  <si>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</si>
  <si>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</si>
  <si>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</si>
  <si>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</si>
  <si>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</si>
  <si>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</si>
  <si>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</si>
  <si>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</si>
  <si>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</si>
  <si>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</si>
  <si>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</si>
  <si>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</si>
  <si>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</si>
  <si>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</si>
  <si>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</si>
  <si>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</si>
  <si>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</si>
  <si>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</si>
  <si>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</si>
  <si>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</si>
  <si>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</si>
  <si>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</si>
  <si>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</si>
  <si>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</si>
  <si>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</si>
  <si>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</si>
  <si>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</si>
  <si>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</si>
  <si>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</si>
  <si>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</si>
  <si>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</si>
  <si>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</si>
  <si>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</si>
  <si>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</si>
  <si>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</si>
  <si>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</si>
  <si>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</si>
  <si>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</si>
  <si>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</si>
  <si>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</si>
  <si>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EEC (received in FY2016)</t>
  </si>
  <si>
    <t>Table 1</t>
  </si>
  <si>
    <t>Table 2</t>
  </si>
  <si>
    <t>Age</t>
  </si>
  <si>
    <t>Max Allowance at age 60</t>
  </si>
  <si>
    <t>Benefit</t>
  </si>
  <si>
    <t>COLA Increase</t>
  </si>
  <si>
    <t>accumlative COLA</t>
  </si>
  <si>
    <t>PV at 60</t>
  </si>
  <si>
    <t>Diff in PV</t>
  </si>
  <si>
    <t>limit</t>
  </si>
  <si>
    <t>PVFB_actives1_term estimated</t>
  </si>
  <si>
    <t>calibrated benefit downward to match the target</t>
  </si>
  <si>
    <t>Diversified Equity fund</t>
  </si>
  <si>
    <t>short-term investment</t>
  </si>
  <si>
    <t>Equity Securities</t>
  </si>
  <si>
    <t>Debt Securities</t>
  </si>
  <si>
    <t>Corporate bonds</t>
  </si>
  <si>
    <t>Short-term investments</t>
  </si>
  <si>
    <t>Equity Security</t>
  </si>
  <si>
    <t>International equity</t>
  </si>
  <si>
    <t>Collateral form Securities lending</t>
  </si>
  <si>
    <t>Balanced fund</t>
  </si>
  <si>
    <t>International Equity</t>
  </si>
  <si>
    <t>Inflation Protected</t>
  </si>
  <si>
    <t>Socially Responsible Equity Fund</t>
  </si>
  <si>
    <t>Fixed Return Fund</t>
  </si>
  <si>
    <t>commercial paper</t>
  </si>
  <si>
    <t>short-term investment fund</t>
  </si>
  <si>
    <t>Discount notes</t>
  </si>
  <si>
    <t>Debt securities</t>
  </si>
  <si>
    <t>U.S. Government</t>
  </si>
  <si>
    <t>Corportate and Other</t>
  </si>
  <si>
    <t xml:space="preserve">Equtiy security </t>
  </si>
  <si>
    <t>Alternative</t>
  </si>
  <si>
    <t>Collective Trust Funds</t>
  </si>
  <si>
    <t>Mortgage debt security</t>
  </si>
  <si>
    <t>TIPS</t>
  </si>
  <si>
    <t>Fixed Income</t>
  </si>
  <si>
    <t>Collateral from Security lending</t>
  </si>
  <si>
    <t>Variable Fund</t>
  </si>
  <si>
    <t>nyear_loads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</si>
</sst>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7">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
      <b/>
      <sz val="10"/>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74">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xf numFmtId="169" fontId="12" fillId="0" borderId="0" xfId="6" applyNumberFormat="1" applyAlignment="1">
      <protection locked="0"/>
    </xf>
    <xf numFmtId="0" fontId="12" fillId="0" borderId="0" xfId="6" applyAlignment="1">
      <protection locked="0"/>
    </xf>
    <xf numFmtId="0" fontId="17" fillId="3" borderId="0" xfId="0" applyFont="1" applyFill="1"/>
    <xf numFmtId="10" fontId="7" fillId="3" borderId="0" xfId="1" applyNumberFormat="1" applyFont="1" applyFill="1"/>
    <xf numFmtId="0" fontId="7" fillId="3" borderId="0" xfId="0" applyFont="1" applyFill="1"/>
    <xf numFmtId="0" fontId="7" fillId="3" borderId="0" xfId="0" quotePrefix="1" applyFont="1" applyFill="1" applyAlignment="1">
      <alignment horizontal="right"/>
    </xf>
    <xf numFmtId="0" fontId="7" fillId="3" borderId="0" xfId="0" applyFont="1" applyFill="1" applyAlignment="1">
      <alignment horizontal="right"/>
    </xf>
    <xf numFmtId="37" fontId="7" fillId="3" borderId="0" xfId="2" applyNumberFormat="1" applyFont="1" applyFill="1"/>
    <xf numFmtId="166" fontId="7" fillId="3" borderId="0" xfId="2" applyNumberFormat="1" applyFont="1" applyFill="1"/>
    <xf numFmtId="0" fontId="7" fillId="3" borderId="0" xfId="0" quotePrefix="1" applyFont="1" applyFill="1"/>
    <xf numFmtId="3" fontId="7" fillId="3" borderId="0" xfId="2" applyNumberFormat="1" applyFont="1" applyFill="1"/>
    <xf numFmtId="0" fontId="6" fillId="4" borderId="0" xfId="3" applyFill="1"/>
    <xf numFmtId="167" fontId="6" fillId="4" borderId="0" xfId="3" applyNumberFormat="1" applyFill="1" applyAlignment="1" applyProtection="1">
      <alignment horizontal="center"/>
      <protection locked="0"/>
    </xf>
    <xf numFmtId="0" fontId="6" fillId="4" borderId="0" xfId="3" applyFill="1" applyProtection="1">
      <protection locked="0"/>
    </xf>
    <xf numFmtId="0" fontId="6" fillId="4" borderId="1" xfId="3" applyFill="1" applyBorder="1" applyAlignment="1" applyProtection="1">
      <alignment horizontal="left" wrapText="1" indent="1"/>
      <protection locked="0"/>
    </xf>
    <xf numFmtId="42" fontId="6" fillId="4" borderId="1" xfId="4" applyNumberFormat="1" applyFill="1" applyBorder="1">
      <alignment vertical="center"/>
      <protection locked="0"/>
    </xf>
    <xf numFmtId="37" fontId="6" fillId="4" borderId="1" xfId="4" applyFill="1" applyBorder="1">
      <alignment vertical="center"/>
      <protection locked="0"/>
    </xf>
    <xf numFmtId="0" fontId="6" fillId="4" borderId="0" xfId="3" applyFill="1" applyAlignment="1">
      <alignment horizontal="left" wrapText="1" indent="1"/>
    </xf>
    <xf numFmtId="169" fontId="6" fillId="4" borderId="0" xfId="5" applyNumberFormat="1" applyFill="1" applyAlignment="1" applyProtection="1">
      <alignment vertical="center"/>
      <protection locked="0"/>
    </xf>
    <xf numFmtId="169" fontId="6" fillId="4" borderId="0" xfId="5" applyNumberFormat="1" applyFill="1" applyAlignment="1">
      <alignment vertical="center"/>
    </xf>
    <xf numFmtId="0" fontId="6" fillId="4" borderId="0" xfId="3" applyFill="1" applyAlignment="1">
      <alignment vertical="center" wrapText="1"/>
    </xf>
    <xf numFmtId="169" fontId="6" fillId="4" borderId="1" xfId="5" applyNumberFormat="1" applyFill="1" applyBorder="1" applyProtection="1">
      <protection locked="0"/>
    </xf>
    <xf numFmtId="0" fontId="15" fillId="4" borderId="0" xfId="3" applyFont="1" applyFill="1" applyAlignment="1" applyProtection="1">
      <alignment vertical="top"/>
      <protection locked="0"/>
    </xf>
    <xf numFmtId="0" fontId="15" fillId="4" borderId="0" xfId="3" applyFont="1" applyFill="1" applyProtection="1">
      <protection locked="0"/>
    </xf>
    <xf numFmtId="0" fontId="15" fillId="4" borderId="0" xfId="3" applyFont="1" applyFill="1"/>
    <xf numFmtId="0" fontId="6" fillId="18" borderId="0" xfId="3" applyFill="1"/>
    <xf numFmtId="0" fontId="26" fillId="18" borderId="0" xfId="3" applyFont="1" applyFill="1"/>
    <xf numFmtId="0" fontId="17" fillId="18" borderId="0" xfId="0" applyFont="1" applyFill="1"/>
    <xf numFmtId="10" fontId="7" fillId="18" borderId="0" xfId="1" applyNumberFormat="1" applyFont="1" applyFill="1"/>
    <xf numFmtId="0" fontId="7" fillId="18" borderId="0" xfId="0" applyFont="1" applyFill="1"/>
    <xf numFmtId="0" fontId="7" fillId="18" borderId="0" xfId="0" applyFont="1" applyFill="1" applyAlignment="1">
      <alignment horizontal="right"/>
    </xf>
    <xf numFmtId="37" fontId="7" fillId="18" borderId="0" xfId="2" applyNumberFormat="1" applyFont="1" applyFill="1"/>
    <xf numFmtId="166" fontId="7" fillId="18" borderId="0" xfId="2" applyNumberFormat="1" applyFont="1" applyFill="1"/>
    <xf numFmtId="0" fontId="7" fillId="18" borderId="0" xfId="0" quotePrefix="1" applyFont="1" applyFill="1"/>
    <xf numFmtId="3" fontId="7" fillId="18" borderId="0" xfId="2" applyNumberFormat="1" applyFont="1" applyFill="1"/>
    <xf numFmtId="166" fontId="6" fillId="0" borderId="0" xfId="3" applyNumberFormat="1"/>
    <xf numFmtId="1" fontId="0" fillId="0" borderId="0" xfId="0" applyNumberFormat="1"/>
    <xf numFmtId="6" fontId="0" fillId="0" borderId="0" xfId="0" applyNumberFormat="1"/>
    <xf numFmtId="37" fontId="8" fillId="0" borderId="0" xfId="4" applyFont="1" applyBorder="1">
      <alignment vertical="center"/>
      <protection locked="0"/>
    </xf>
    <xf numFmtId="3" fontId="0" fillId="0" borderId="0" xfId="0" applyNumberFormat="1"/>
    <xf numFmtId="168" fontId="0" fillId="0" borderId="0" xfId="1" applyNumberFormat="1" applyFont="1"/>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8" fillId="4" borderId="0" xfId="3" applyFont="1" applyFill="1" applyAlignment="1">
      <alignment horizontal="center"/>
    </xf>
    <xf numFmtId="0" fontId="8" fillId="4" borderId="0" xfId="3" applyFont="1" applyFill="1" applyAlignment="1" applyProtection="1">
      <alignment horizontal="center"/>
      <protection locked="0"/>
    </xf>
    <xf numFmtId="0" fontId="5" fillId="16" borderId="0" xfId="0" applyFont="1" applyFill="1"/>
    <xf numFmtId="0" fontId="1" fillId="16" borderId="0" xfId="0" applyFont="1" applyFill="1"/>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H46"/>
  <sheetViews>
    <sheetView tabSelected="1" zoomScaleNormal="100" workbookViewId="0">
      <pane xSplit="3" ySplit="4" topLeftCell="S8" activePane="bottomRight" state="frozen"/>
      <selection pane="topRight" activeCell="E1" sqref="E1"/>
      <selection pane="bottomLeft" activeCell="A5" sqref="A5"/>
      <selection pane="bottomRight" activeCell="X10" sqref="X10"/>
    </sheetView>
  </sheetViews>
  <sheetFormatPr defaultRowHeight="15"/>
  <cols>
    <col min="1" max="1" width="30.85546875" customWidth="1"/>
    <col min="2" max="2" width="6.28515625" customWidth="1"/>
    <col min="3" max="3" width="13.42578125" customWidth="1"/>
    <col min="4" max="4" width="11.7109375" customWidth="1"/>
    <col min="5" max="5" width="14.2851562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3" width="17.42578125" customWidth="1"/>
    <col min="24" max="27" width="14.28515625" customWidth="1"/>
    <col min="28" max="30" width="19.7109375" customWidth="1"/>
    <col min="31" max="31" width="14.42578125" bestFit="1" customWidth="1"/>
    <col min="32" max="32" width="11.28515625" bestFit="1" customWidth="1"/>
    <col min="33" max="33" width="7.85546875" customWidth="1"/>
    <col min="34" max="34" width="16.140625" bestFit="1" customWidth="1"/>
    <col min="35" max="35" width="16" bestFit="1" customWidth="1"/>
    <col min="36" max="36" width="7.7109375" bestFit="1" customWidth="1"/>
    <col min="37" max="37" width="7.5703125" bestFit="1" customWidth="1"/>
    <col min="38" max="38" width="15.85546875" bestFit="1" customWidth="1"/>
    <col min="39" max="39" width="8.7109375" customWidth="1"/>
    <col min="40" max="40" width="14" customWidth="1"/>
    <col min="41" max="41" width="13.42578125" customWidth="1"/>
    <col min="42" max="42" width="12.5703125" customWidth="1"/>
    <col min="43" max="43" width="14.85546875" customWidth="1"/>
    <col min="48" max="48" width="12" customWidth="1"/>
    <col min="49" max="49" width="13.7109375" customWidth="1"/>
    <col min="52" max="52" width="15.140625" customWidth="1"/>
    <col min="53" max="54" width="16.5703125" customWidth="1"/>
    <col min="55" max="55" width="12" bestFit="1" customWidth="1"/>
    <col min="56" max="56" width="18" bestFit="1" customWidth="1"/>
    <col min="57" max="57" width="14.28515625" bestFit="1" customWidth="1"/>
    <col min="58" max="58" width="12.28515625" customWidth="1"/>
    <col min="59" max="59" width="11.42578125" customWidth="1"/>
    <col min="60" max="60" width="14.28515625" customWidth="1"/>
  </cols>
  <sheetData>
    <row r="3" spans="1:60"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72" t="s">
        <v>322</v>
      </c>
      <c r="X3" s="18" t="s">
        <v>50</v>
      </c>
      <c r="Y3" s="18"/>
      <c r="Z3" s="18"/>
      <c r="AA3" s="18"/>
      <c r="AB3" s="19" t="s">
        <v>57</v>
      </c>
      <c r="AC3" s="19"/>
      <c r="AD3" s="19"/>
      <c r="AE3" s="20" t="s">
        <v>58</v>
      </c>
      <c r="AF3" s="20"/>
      <c r="AG3" s="20"/>
      <c r="AH3" s="20"/>
      <c r="AI3" s="21" t="s">
        <v>59</v>
      </c>
      <c r="AJ3" s="21"/>
      <c r="AK3" s="21"/>
      <c r="AL3" s="21"/>
      <c r="AM3" s="21"/>
      <c r="AN3" s="22" t="s">
        <v>67</v>
      </c>
      <c r="AO3" s="22"/>
      <c r="AP3" s="23" t="s">
        <v>53</v>
      </c>
      <c r="AQ3" s="23"/>
      <c r="AR3" s="23"/>
      <c r="AS3" s="23"/>
      <c r="AT3" s="23"/>
      <c r="AU3" s="23"/>
      <c r="AV3" s="19" t="s">
        <v>64</v>
      </c>
      <c r="AW3" s="19"/>
      <c r="AX3" s="19"/>
      <c r="AY3" s="19"/>
      <c r="AZ3" s="19"/>
      <c r="BA3" s="19"/>
      <c r="BB3" s="24" t="s">
        <v>77</v>
      </c>
      <c r="BC3" s="24"/>
      <c r="BD3" s="24"/>
      <c r="BE3" s="24"/>
      <c r="BF3" s="24"/>
      <c r="BG3" s="24"/>
      <c r="BH3" s="24"/>
    </row>
    <row r="4" spans="1:60" s="1" customFormat="1">
      <c r="A4" s="12" t="s">
        <v>0</v>
      </c>
      <c r="B4" s="12" t="s">
        <v>40</v>
      </c>
      <c r="C4" s="12" t="s">
        <v>113</v>
      </c>
      <c r="D4" s="12" t="s">
        <v>41</v>
      </c>
      <c r="E4" s="12" t="s">
        <v>14</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173" t="s">
        <v>323</v>
      </c>
      <c r="X4" s="7" t="s">
        <v>49</v>
      </c>
      <c r="Y4" s="7" t="s">
        <v>39</v>
      </c>
      <c r="Z4" s="7" t="s">
        <v>51</v>
      </c>
      <c r="AA4" s="7" t="s">
        <v>52</v>
      </c>
      <c r="AB4" s="9" t="s">
        <v>55</v>
      </c>
      <c r="AC4" s="9" t="s">
        <v>78</v>
      </c>
      <c r="AD4" s="9"/>
      <c r="AE4" s="11" t="s">
        <v>12</v>
      </c>
      <c r="AF4" s="11" t="s">
        <v>36</v>
      </c>
      <c r="AG4" s="11" t="s">
        <v>10</v>
      </c>
      <c r="AH4" s="11" t="s">
        <v>11</v>
      </c>
      <c r="AI4" s="10" t="s">
        <v>13</v>
      </c>
      <c r="AJ4" s="10" t="s">
        <v>60</v>
      </c>
      <c r="AK4" s="10" t="s">
        <v>61</v>
      </c>
      <c r="AL4" s="10" t="s">
        <v>62</v>
      </c>
      <c r="AM4" s="10" t="s">
        <v>141</v>
      </c>
      <c r="AN4" s="14" t="s">
        <v>26</v>
      </c>
      <c r="AO4" s="14" t="s">
        <v>79</v>
      </c>
      <c r="AP4" s="8" t="s">
        <v>22</v>
      </c>
      <c r="AQ4" s="8" t="s">
        <v>24</v>
      </c>
      <c r="AR4" s="8" t="s">
        <v>7</v>
      </c>
      <c r="AS4" s="8" t="s">
        <v>8</v>
      </c>
      <c r="AT4" s="8" t="s">
        <v>9</v>
      </c>
      <c r="AU4" s="8" t="s">
        <v>54</v>
      </c>
      <c r="AV4" s="9" t="s">
        <v>65</v>
      </c>
      <c r="AW4" s="9" t="s">
        <v>66</v>
      </c>
      <c r="AX4" s="9" t="s">
        <v>30</v>
      </c>
      <c r="AY4" s="9" t="s">
        <v>31</v>
      </c>
      <c r="AZ4" s="9" t="s">
        <v>34</v>
      </c>
      <c r="BA4" s="9" t="s">
        <v>35</v>
      </c>
      <c r="BB4" s="13" t="s">
        <v>68</v>
      </c>
      <c r="BC4" s="13" t="s">
        <v>28</v>
      </c>
      <c r="BD4" s="13" t="s">
        <v>29</v>
      </c>
      <c r="BE4" s="13" t="s">
        <v>27</v>
      </c>
      <c r="BF4" s="13" t="s">
        <v>16</v>
      </c>
      <c r="BG4" s="13" t="s">
        <v>5</v>
      </c>
      <c r="BH4" s="13" t="s">
        <v>6</v>
      </c>
    </row>
    <row r="5" spans="1:60">
      <c r="A5" t="s">
        <v>258</v>
      </c>
      <c r="C5" t="s">
        <v>130</v>
      </c>
      <c r="E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40</v>
      </c>
      <c r="X5">
        <v>3</v>
      </c>
      <c r="Y5">
        <v>1.4999999999999999E-2</v>
      </c>
      <c r="Z5">
        <v>62</v>
      </c>
      <c r="AA5">
        <v>5</v>
      </c>
      <c r="AB5" t="s">
        <v>144</v>
      </c>
      <c r="AC5">
        <v>0.03</v>
      </c>
      <c r="AE5" t="s">
        <v>38</v>
      </c>
      <c r="AF5" t="s">
        <v>37</v>
      </c>
      <c r="AG5">
        <v>15</v>
      </c>
      <c r="AH5">
        <v>0.03</v>
      </c>
      <c r="AI5">
        <v>6</v>
      </c>
      <c r="AJ5">
        <v>1.2</v>
      </c>
      <c r="AK5">
        <v>0.8</v>
      </c>
      <c r="AL5" t="s">
        <v>63</v>
      </c>
      <c r="AM5" t="b">
        <v>1</v>
      </c>
      <c r="AN5">
        <v>0</v>
      </c>
      <c r="AO5" t="b">
        <v>0</v>
      </c>
      <c r="AP5" t="s">
        <v>151</v>
      </c>
      <c r="AQ5" t="s">
        <v>21</v>
      </c>
      <c r="AR5">
        <v>7.0000000000000007E-2</v>
      </c>
      <c r="AS5">
        <v>7.7200000000000005E-2</v>
      </c>
      <c r="AT5" s="3">
        <v>0.12</v>
      </c>
      <c r="AU5" s="5">
        <v>2.5000000000000001E-2</v>
      </c>
      <c r="AV5" t="s">
        <v>32</v>
      </c>
      <c r="AW5" t="s">
        <v>32</v>
      </c>
      <c r="AX5">
        <v>0.624</v>
      </c>
      <c r="AY5">
        <v>0.58599999999999997</v>
      </c>
      <c r="BB5" t="b">
        <v>1</v>
      </c>
      <c r="BC5" t="b">
        <v>1</v>
      </c>
      <c r="BD5" t="b">
        <v>1</v>
      </c>
      <c r="BE5">
        <v>0</v>
      </c>
      <c r="BF5" t="s">
        <v>4</v>
      </c>
      <c r="BG5" t="b">
        <v>1</v>
      </c>
      <c r="BH5" s="26" t="b">
        <v>1</v>
      </c>
    </row>
    <row r="6" spans="1:60">
      <c r="AT6" s="3"/>
      <c r="AU6" s="5"/>
      <c r="BH6" s="26"/>
    </row>
    <row r="7" spans="1:60">
      <c r="A7" t="s">
        <v>259</v>
      </c>
      <c r="C7" t="s">
        <v>114</v>
      </c>
      <c r="E7" t="b">
        <v>0</v>
      </c>
      <c r="F7">
        <v>0.3</v>
      </c>
      <c r="G7" t="s">
        <v>87</v>
      </c>
      <c r="H7" t="s">
        <v>84</v>
      </c>
      <c r="I7" t="b">
        <v>0</v>
      </c>
      <c r="J7" t="s">
        <v>150</v>
      </c>
      <c r="K7" t="s">
        <v>149</v>
      </c>
      <c r="L7" t="b">
        <v>0</v>
      </c>
      <c r="M7" t="b">
        <v>0</v>
      </c>
      <c r="N7" t="b">
        <v>0</v>
      </c>
      <c r="O7" t="s">
        <v>107</v>
      </c>
      <c r="P7" t="s">
        <v>112</v>
      </c>
      <c r="Q7">
        <v>6</v>
      </c>
      <c r="R7">
        <v>7.0000000000000007E-2</v>
      </c>
      <c r="S7" t="s">
        <v>73</v>
      </c>
      <c r="T7">
        <v>0.46500000000000002</v>
      </c>
      <c r="U7">
        <v>0</v>
      </c>
      <c r="V7">
        <v>0.15</v>
      </c>
      <c r="W7">
        <v>40</v>
      </c>
      <c r="X7">
        <v>3</v>
      </c>
      <c r="Y7">
        <v>1.4999999999999999E-2</v>
      </c>
      <c r="Z7">
        <v>62</v>
      </c>
      <c r="AA7">
        <v>5</v>
      </c>
      <c r="AB7" t="s">
        <v>144</v>
      </c>
      <c r="AC7">
        <v>0.03</v>
      </c>
      <c r="AE7" t="s">
        <v>38</v>
      </c>
      <c r="AF7" t="s">
        <v>37</v>
      </c>
      <c r="AG7">
        <v>15</v>
      </c>
      <c r="AH7">
        <v>0.03</v>
      </c>
      <c r="AI7">
        <v>6</v>
      </c>
      <c r="AJ7">
        <v>1.2</v>
      </c>
      <c r="AK7">
        <v>0.8</v>
      </c>
      <c r="AL7" t="s">
        <v>63</v>
      </c>
      <c r="AM7" t="b">
        <v>1</v>
      </c>
      <c r="AN7">
        <v>0</v>
      </c>
      <c r="AO7" t="b">
        <v>0</v>
      </c>
      <c r="AP7" t="s">
        <v>105</v>
      </c>
      <c r="AQ7" t="s">
        <v>21</v>
      </c>
      <c r="AR7">
        <v>7.0000000000000007E-2</v>
      </c>
      <c r="AS7">
        <v>7.7200000000000005E-2</v>
      </c>
      <c r="AT7" s="3">
        <v>0.12</v>
      </c>
      <c r="AU7" s="5">
        <v>2.5000000000000001E-2</v>
      </c>
      <c r="AV7" t="s">
        <v>32</v>
      </c>
      <c r="AW7" t="s">
        <v>32</v>
      </c>
      <c r="AX7">
        <v>0.624</v>
      </c>
      <c r="AY7">
        <v>0.58599999999999997</v>
      </c>
      <c r="BB7" t="b">
        <v>1</v>
      </c>
      <c r="BC7" t="b">
        <v>1</v>
      </c>
      <c r="BD7" t="b">
        <v>1</v>
      </c>
      <c r="BE7">
        <v>0</v>
      </c>
      <c r="BF7" t="s">
        <v>4</v>
      </c>
      <c r="BG7" t="b">
        <v>1</v>
      </c>
      <c r="BH7" s="26" t="b">
        <v>1</v>
      </c>
    </row>
    <row r="8" spans="1:60">
      <c r="A8" t="s">
        <v>260</v>
      </c>
      <c r="C8" t="s">
        <v>114</v>
      </c>
      <c r="E8" t="b">
        <v>0</v>
      </c>
      <c r="F8">
        <v>0.3</v>
      </c>
      <c r="G8" t="s">
        <v>87</v>
      </c>
      <c r="H8" t="s">
        <v>84</v>
      </c>
      <c r="I8" t="b">
        <v>0</v>
      </c>
      <c r="J8" t="s">
        <v>150</v>
      </c>
      <c r="K8" t="s">
        <v>149</v>
      </c>
      <c r="L8" t="b">
        <v>0</v>
      </c>
      <c r="M8" t="b">
        <v>1</v>
      </c>
      <c r="N8" t="b">
        <v>0</v>
      </c>
      <c r="O8" t="s">
        <v>107</v>
      </c>
      <c r="P8" t="s">
        <v>112</v>
      </c>
      <c r="Q8">
        <v>6</v>
      </c>
      <c r="R8">
        <v>7.0000000000000007E-2</v>
      </c>
      <c r="S8" t="s">
        <v>73</v>
      </c>
      <c r="T8">
        <v>0.46500000000000002</v>
      </c>
      <c r="U8">
        <v>0</v>
      </c>
      <c r="V8">
        <v>0.15</v>
      </c>
      <c r="W8">
        <v>40</v>
      </c>
      <c r="X8">
        <v>3</v>
      </c>
      <c r="Y8">
        <v>1.4999999999999999E-2</v>
      </c>
      <c r="Z8">
        <v>62</v>
      </c>
      <c r="AA8">
        <v>5</v>
      </c>
      <c r="AB8" t="s">
        <v>144</v>
      </c>
      <c r="AC8">
        <v>0.03</v>
      </c>
      <c r="AE8" t="s">
        <v>38</v>
      </c>
      <c r="AF8" t="s">
        <v>37</v>
      </c>
      <c r="AG8">
        <v>15</v>
      </c>
      <c r="AH8">
        <v>0.03</v>
      </c>
      <c r="AI8">
        <v>6</v>
      </c>
      <c r="AJ8">
        <v>1.2</v>
      </c>
      <c r="AK8">
        <v>0.8</v>
      </c>
      <c r="AL8" t="s">
        <v>63</v>
      </c>
      <c r="AM8" t="b">
        <v>1</v>
      </c>
      <c r="AN8">
        <v>0</v>
      </c>
      <c r="AO8" t="b">
        <v>0</v>
      </c>
      <c r="AP8" t="s">
        <v>105</v>
      </c>
      <c r="AQ8" t="s">
        <v>21</v>
      </c>
      <c r="AR8">
        <v>7.0000000000000007E-2</v>
      </c>
      <c r="AS8">
        <v>7.7200000000000005E-2</v>
      </c>
      <c r="AT8" s="3">
        <v>0.12</v>
      </c>
      <c r="AU8" s="5">
        <v>2.5000000000000001E-2</v>
      </c>
      <c r="AV8" t="s">
        <v>32</v>
      </c>
      <c r="AW8" t="s">
        <v>32</v>
      </c>
      <c r="AX8">
        <v>0.624</v>
      </c>
      <c r="AY8">
        <v>0.58599999999999997</v>
      </c>
      <c r="BB8" t="b">
        <v>1</v>
      </c>
      <c r="BC8" t="b">
        <v>1</v>
      </c>
      <c r="BD8" t="b">
        <v>1</v>
      </c>
      <c r="BE8">
        <v>0</v>
      </c>
      <c r="BF8" t="s">
        <v>4</v>
      </c>
      <c r="BG8" t="b">
        <v>1</v>
      </c>
      <c r="BH8" s="26" t="b">
        <v>1</v>
      </c>
    </row>
    <row r="9" spans="1:60">
      <c r="AT9" s="3"/>
      <c r="AU9" s="5"/>
      <c r="BH9" s="26"/>
    </row>
    <row r="10" spans="1:60">
      <c r="A10" t="s">
        <v>261</v>
      </c>
      <c r="C10" t="s">
        <v>130</v>
      </c>
      <c r="E10" t="b">
        <v>0</v>
      </c>
      <c r="F10">
        <v>0.3</v>
      </c>
      <c r="G10" t="s">
        <v>87</v>
      </c>
      <c r="H10" t="s">
        <v>84</v>
      </c>
      <c r="I10" t="b">
        <v>0</v>
      </c>
      <c r="J10" t="s">
        <v>150</v>
      </c>
      <c r="K10" t="s">
        <v>149</v>
      </c>
      <c r="L10" t="b">
        <v>0</v>
      </c>
      <c r="M10" t="b">
        <v>0</v>
      </c>
      <c r="N10" t="b">
        <v>1</v>
      </c>
      <c r="O10" t="s">
        <v>107</v>
      </c>
      <c r="P10" t="s">
        <v>131</v>
      </c>
      <c r="Q10">
        <v>6</v>
      </c>
      <c r="R10">
        <v>7.0000000000000007E-2</v>
      </c>
      <c r="S10" t="s">
        <v>73</v>
      </c>
      <c r="T10">
        <v>0.46500000000000002</v>
      </c>
      <c r="U10">
        <v>0</v>
      </c>
      <c r="V10">
        <v>0.15</v>
      </c>
      <c r="W10">
        <v>40</v>
      </c>
      <c r="X10">
        <v>3</v>
      </c>
      <c r="Y10">
        <v>1.4999999999999999E-2</v>
      </c>
      <c r="Z10">
        <v>62</v>
      </c>
      <c r="AA10">
        <v>5</v>
      </c>
      <c r="AB10" t="s">
        <v>144</v>
      </c>
      <c r="AC10">
        <v>0.03</v>
      </c>
      <c r="AE10" t="s">
        <v>38</v>
      </c>
      <c r="AF10" t="s">
        <v>37</v>
      </c>
      <c r="AG10">
        <v>15</v>
      </c>
      <c r="AH10">
        <v>0.03</v>
      </c>
      <c r="AI10">
        <v>6</v>
      </c>
      <c r="AJ10">
        <v>1.2</v>
      </c>
      <c r="AK10">
        <v>0.8</v>
      </c>
      <c r="AL10" t="s">
        <v>63</v>
      </c>
      <c r="AM10" t="b">
        <v>1</v>
      </c>
      <c r="AN10">
        <v>0</v>
      </c>
      <c r="AO10" t="b">
        <v>0</v>
      </c>
      <c r="AP10" t="s">
        <v>105</v>
      </c>
      <c r="AQ10" t="s">
        <v>21</v>
      </c>
      <c r="AR10">
        <v>7.0000000000000007E-2</v>
      </c>
      <c r="AS10">
        <v>7.7200000000000005E-2</v>
      </c>
      <c r="AT10" s="3">
        <v>0.12</v>
      </c>
      <c r="AU10" s="5">
        <v>2.5000000000000001E-2</v>
      </c>
      <c r="AV10" t="s">
        <v>32</v>
      </c>
      <c r="AW10" t="s">
        <v>32</v>
      </c>
      <c r="AX10">
        <v>0.624</v>
      </c>
      <c r="AY10">
        <v>0.58599999999999997</v>
      </c>
      <c r="BB10" t="b">
        <v>1</v>
      </c>
      <c r="BC10" t="b">
        <v>1</v>
      </c>
      <c r="BD10" t="b">
        <v>1</v>
      </c>
      <c r="BE10">
        <v>0</v>
      </c>
      <c r="BF10" t="s">
        <v>4</v>
      </c>
      <c r="BG10" t="b">
        <v>1</v>
      </c>
      <c r="BH10" s="26" t="b">
        <v>1</v>
      </c>
    </row>
    <row r="11" spans="1:60">
      <c r="A11" t="s">
        <v>258</v>
      </c>
      <c r="C11" t="s">
        <v>130</v>
      </c>
      <c r="E11" t="b">
        <v>1</v>
      </c>
      <c r="F11">
        <v>0.3</v>
      </c>
      <c r="G11" t="s">
        <v>87</v>
      </c>
      <c r="H11" t="s">
        <v>84</v>
      </c>
      <c r="I11" t="b">
        <v>0</v>
      </c>
      <c r="J11" t="s">
        <v>150</v>
      </c>
      <c r="K11" t="s">
        <v>149</v>
      </c>
      <c r="L11" t="b">
        <v>0</v>
      </c>
      <c r="M11" t="b">
        <v>1</v>
      </c>
      <c r="N11" t="b">
        <v>1</v>
      </c>
      <c r="O11" t="s">
        <v>107</v>
      </c>
      <c r="P11" t="s">
        <v>131</v>
      </c>
      <c r="Q11">
        <v>6</v>
      </c>
      <c r="R11">
        <v>7.0000000000000007E-2</v>
      </c>
      <c r="S11" t="s">
        <v>73</v>
      </c>
      <c r="T11">
        <v>0.46500000000000002</v>
      </c>
      <c r="U11">
        <v>0</v>
      </c>
      <c r="V11">
        <v>0.15</v>
      </c>
      <c r="W11">
        <v>40</v>
      </c>
      <c r="X11">
        <v>3</v>
      </c>
      <c r="Y11">
        <v>1.4999999999999999E-2</v>
      </c>
      <c r="Z11">
        <v>62</v>
      </c>
      <c r="AA11">
        <v>5</v>
      </c>
      <c r="AB11" t="s">
        <v>144</v>
      </c>
      <c r="AC11">
        <v>0.03</v>
      </c>
      <c r="AE11" t="s">
        <v>38</v>
      </c>
      <c r="AF11" t="s">
        <v>37</v>
      </c>
      <c r="AG11">
        <v>15</v>
      </c>
      <c r="AH11">
        <v>0.03</v>
      </c>
      <c r="AI11">
        <v>6</v>
      </c>
      <c r="AJ11">
        <v>1.2</v>
      </c>
      <c r="AK11">
        <v>0.8</v>
      </c>
      <c r="AL11" t="s">
        <v>63</v>
      </c>
      <c r="AM11" t="b">
        <v>1</v>
      </c>
      <c r="AN11">
        <v>0</v>
      </c>
      <c r="AO11" t="b">
        <v>0</v>
      </c>
      <c r="AP11" t="s">
        <v>105</v>
      </c>
      <c r="AQ11" t="s">
        <v>21</v>
      </c>
      <c r="AR11">
        <v>7.0000000000000007E-2</v>
      </c>
      <c r="AS11">
        <v>7.7200000000000005E-2</v>
      </c>
      <c r="AT11" s="3">
        <v>0.12</v>
      </c>
      <c r="AU11" s="5">
        <v>2.5000000000000001E-2</v>
      </c>
      <c r="AV11" t="s">
        <v>32</v>
      </c>
      <c r="AW11" t="s">
        <v>32</v>
      </c>
      <c r="AX11">
        <v>0.624</v>
      </c>
      <c r="AY11">
        <v>0.58599999999999997</v>
      </c>
      <c r="BB11" t="b">
        <v>1</v>
      </c>
      <c r="BC11" t="b">
        <v>1</v>
      </c>
      <c r="BD11" t="b">
        <v>1</v>
      </c>
      <c r="BE11">
        <v>0</v>
      </c>
      <c r="BF11" t="s">
        <v>4</v>
      </c>
      <c r="BG11" t="b">
        <v>1</v>
      </c>
      <c r="BH11" s="26" t="b">
        <v>1</v>
      </c>
    </row>
    <row r="12" spans="1:60">
      <c r="AT12" s="3"/>
      <c r="AU12" s="5"/>
      <c r="BH12" s="26"/>
    </row>
    <row r="13" spans="1:60">
      <c r="A13" t="s">
        <v>262</v>
      </c>
      <c r="C13" t="s">
        <v>114</v>
      </c>
      <c r="E13" t="b">
        <v>0</v>
      </c>
      <c r="F13">
        <v>0.3</v>
      </c>
      <c r="G13" t="s">
        <v>87</v>
      </c>
      <c r="H13" t="s">
        <v>84</v>
      </c>
      <c r="I13" t="b">
        <v>0</v>
      </c>
      <c r="J13" t="s">
        <v>150</v>
      </c>
      <c r="K13" t="s">
        <v>149</v>
      </c>
      <c r="L13" t="b">
        <v>0</v>
      </c>
      <c r="M13" t="b">
        <v>1</v>
      </c>
      <c r="N13" t="b">
        <v>0</v>
      </c>
      <c r="O13" t="s">
        <v>107</v>
      </c>
      <c r="P13" t="s">
        <v>112</v>
      </c>
      <c r="Q13">
        <v>6</v>
      </c>
      <c r="R13">
        <v>7.0000000000000007E-2</v>
      </c>
      <c r="S13" t="s">
        <v>73</v>
      </c>
      <c r="T13">
        <v>0.46500000000000002</v>
      </c>
      <c r="U13">
        <v>0</v>
      </c>
      <c r="V13">
        <v>0.15</v>
      </c>
      <c r="W13">
        <v>40</v>
      </c>
      <c r="X13">
        <v>3</v>
      </c>
      <c r="Y13">
        <v>1.4999999999999999E-2</v>
      </c>
      <c r="Z13">
        <v>62</v>
      </c>
      <c r="AA13">
        <v>5</v>
      </c>
      <c r="AB13" t="s">
        <v>144</v>
      </c>
      <c r="AC13">
        <v>0.03</v>
      </c>
      <c r="AE13" t="s">
        <v>38</v>
      </c>
      <c r="AF13" t="s">
        <v>37</v>
      </c>
      <c r="AG13">
        <v>14</v>
      </c>
      <c r="AH13">
        <v>0.03</v>
      </c>
      <c r="AI13">
        <v>6</v>
      </c>
      <c r="AJ13">
        <v>1.2</v>
      </c>
      <c r="AK13">
        <v>0.8</v>
      </c>
      <c r="AL13" t="s">
        <v>63</v>
      </c>
      <c r="AM13" t="b">
        <v>1</v>
      </c>
      <c r="AN13">
        <v>0</v>
      </c>
      <c r="AO13" t="b">
        <v>0</v>
      </c>
      <c r="AP13" t="s">
        <v>105</v>
      </c>
      <c r="AQ13" t="s">
        <v>121</v>
      </c>
      <c r="AR13">
        <v>7.0000000000000007E-2</v>
      </c>
      <c r="AS13">
        <v>7.7200000000000005E-2</v>
      </c>
      <c r="AT13" s="3">
        <v>0.12</v>
      </c>
      <c r="AU13" s="5">
        <v>2.5000000000000001E-2</v>
      </c>
      <c r="AV13" t="s">
        <v>32</v>
      </c>
      <c r="AW13" t="s">
        <v>32</v>
      </c>
      <c r="AX13">
        <v>0.624</v>
      </c>
      <c r="AY13">
        <v>0.58599999999999997</v>
      </c>
      <c r="BB13" t="b">
        <v>1</v>
      </c>
      <c r="BC13" t="b">
        <v>1</v>
      </c>
      <c r="BD13" t="b">
        <v>1</v>
      </c>
      <c r="BE13">
        <v>0</v>
      </c>
      <c r="BF13" t="s">
        <v>4</v>
      </c>
      <c r="BG13" t="b">
        <v>1</v>
      </c>
      <c r="BH13" s="26" t="b">
        <v>1</v>
      </c>
    </row>
    <row r="14" spans="1:60">
      <c r="A14" t="s">
        <v>263</v>
      </c>
      <c r="C14" t="s">
        <v>130</v>
      </c>
      <c r="E14" t="b">
        <v>0</v>
      </c>
      <c r="F14">
        <v>0.3</v>
      </c>
      <c r="G14" t="s">
        <v>87</v>
      </c>
      <c r="H14" t="s">
        <v>84</v>
      </c>
      <c r="I14" t="b">
        <v>0</v>
      </c>
      <c r="J14" t="s">
        <v>150</v>
      </c>
      <c r="K14" t="s">
        <v>149</v>
      </c>
      <c r="L14" t="b">
        <v>0</v>
      </c>
      <c r="M14" t="b">
        <v>1</v>
      </c>
      <c r="N14" t="b">
        <v>1</v>
      </c>
      <c r="O14" t="s">
        <v>107</v>
      </c>
      <c r="P14" t="s">
        <v>131</v>
      </c>
      <c r="Q14">
        <v>6</v>
      </c>
      <c r="R14">
        <v>7.0000000000000007E-2</v>
      </c>
      <c r="S14" t="s">
        <v>73</v>
      </c>
      <c r="T14">
        <v>0.46500000000000002</v>
      </c>
      <c r="U14">
        <v>0</v>
      </c>
      <c r="V14">
        <v>0.15</v>
      </c>
      <c r="W14">
        <v>40</v>
      </c>
      <c r="X14">
        <v>3</v>
      </c>
      <c r="Y14">
        <v>1.4999999999999999E-2</v>
      </c>
      <c r="Z14">
        <v>62</v>
      </c>
      <c r="AA14">
        <v>5</v>
      </c>
      <c r="AB14" t="s">
        <v>144</v>
      </c>
      <c r="AC14">
        <v>0.03</v>
      </c>
      <c r="AE14" t="s">
        <v>38</v>
      </c>
      <c r="AF14" t="s">
        <v>37</v>
      </c>
      <c r="AG14">
        <v>14</v>
      </c>
      <c r="AH14">
        <v>0.03</v>
      </c>
      <c r="AI14">
        <v>6</v>
      </c>
      <c r="AJ14">
        <v>1.2</v>
      </c>
      <c r="AK14">
        <v>0.8</v>
      </c>
      <c r="AL14" t="s">
        <v>63</v>
      </c>
      <c r="AM14" t="b">
        <v>1</v>
      </c>
      <c r="AN14">
        <v>0</v>
      </c>
      <c r="AO14" t="b">
        <v>0</v>
      </c>
      <c r="AP14" t="s">
        <v>105</v>
      </c>
      <c r="AQ14" t="s">
        <v>121</v>
      </c>
      <c r="AR14">
        <v>7.0000000000000007E-2</v>
      </c>
      <c r="AS14">
        <v>7.7200000000000005E-2</v>
      </c>
      <c r="AT14" s="3">
        <v>0.12</v>
      </c>
      <c r="AU14" s="5">
        <v>2.5000000000000001E-2</v>
      </c>
      <c r="AV14" t="s">
        <v>32</v>
      </c>
      <c r="AW14" t="s">
        <v>32</v>
      </c>
      <c r="AX14">
        <v>0.624</v>
      </c>
      <c r="AY14">
        <v>0.58599999999999997</v>
      </c>
      <c r="BB14" t="b">
        <v>1</v>
      </c>
      <c r="BC14" t="b">
        <v>1</v>
      </c>
      <c r="BD14" t="b">
        <v>1</v>
      </c>
      <c r="BE14">
        <v>0</v>
      </c>
      <c r="BF14" t="s">
        <v>4</v>
      </c>
      <c r="BG14" t="b">
        <v>1</v>
      </c>
      <c r="BH14" s="26" t="b">
        <v>1</v>
      </c>
    </row>
    <row r="15" spans="1:60">
      <c r="AT15" s="3"/>
      <c r="AU15" s="5"/>
      <c r="BH15" s="26"/>
    </row>
    <row r="16" spans="1:60">
      <c r="A16" t="s">
        <v>264</v>
      </c>
      <c r="C16" t="s">
        <v>115</v>
      </c>
      <c r="E16" t="b">
        <v>0</v>
      </c>
      <c r="F16">
        <v>0.3</v>
      </c>
      <c r="G16" t="s">
        <v>87</v>
      </c>
      <c r="H16" t="s">
        <v>84</v>
      </c>
      <c r="I16" t="b">
        <v>0</v>
      </c>
      <c r="J16" t="s">
        <v>150</v>
      </c>
      <c r="K16" t="s">
        <v>149</v>
      </c>
      <c r="L16" t="b">
        <v>0</v>
      </c>
      <c r="M16" t="b">
        <v>1</v>
      </c>
      <c r="N16" t="b">
        <v>1</v>
      </c>
      <c r="O16" t="s">
        <v>107</v>
      </c>
      <c r="P16" t="s">
        <v>131</v>
      </c>
      <c r="Q16">
        <v>6</v>
      </c>
      <c r="R16">
        <v>7.0000000000000007E-2</v>
      </c>
      <c r="S16" t="s">
        <v>73</v>
      </c>
      <c r="T16">
        <v>0.46500000000000002</v>
      </c>
      <c r="U16">
        <v>0</v>
      </c>
      <c r="V16">
        <v>0.15</v>
      </c>
      <c r="W16">
        <v>40</v>
      </c>
      <c r="X16">
        <v>3</v>
      </c>
      <c r="Y16">
        <v>1.4999999999999999E-2</v>
      </c>
      <c r="Z16">
        <v>62</v>
      </c>
      <c r="AA16">
        <v>5</v>
      </c>
      <c r="AB16" t="s">
        <v>144</v>
      </c>
      <c r="AC16">
        <v>0.03</v>
      </c>
      <c r="AE16" t="s">
        <v>38</v>
      </c>
      <c r="AF16" t="s">
        <v>37</v>
      </c>
      <c r="AG16">
        <v>15</v>
      </c>
      <c r="AH16">
        <v>0.03</v>
      </c>
      <c r="AI16">
        <v>6</v>
      </c>
      <c r="AJ16">
        <v>1.2</v>
      </c>
      <c r="AK16">
        <v>0.8</v>
      </c>
      <c r="AL16" t="s">
        <v>117</v>
      </c>
      <c r="AM16" t="b">
        <v>1</v>
      </c>
      <c r="AN16">
        <v>0</v>
      </c>
      <c r="AO16" t="b">
        <v>0</v>
      </c>
      <c r="AP16" t="s">
        <v>105</v>
      </c>
      <c r="AQ16" t="s">
        <v>21</v>
      </c>
      <c r="AR16">
        <v>7.0000000000000007E-2</v>
      </c>
      <c r="AS16">
        <v>7.7200000000000005E-2</v>
      </c>
      <c r="AT16" s="3">
        <v>0.12</v>
      </c>
      <c r="AU16" s="5">
        <v>2.5000000000000001E-2</v>
      </c>
      <c r="AV16" t="s">
        <v>32</v>
      </c>
      <c r="AW16" t="s">
        <v>145</v>
      </c>
      <c r="AX16">
        <v>0.624</v>
      </c>
      <c r="AY16">
        <v>0.58599999999999997</v>
      </c>
      <c r="BB16" t="b">
        <v>1</v>
      </c>
      <c r="BC16" t="b">
        <v>1</v>
      </c>
      <c r="BD16" t="b">
        <v>1</v>
      </c>
      <c r="BE16">
        <v>0</v>
      </c>
      <c r="BF16" t="s">
        <v>4</v>
      </c>
      <c r="BG16" t="b">
        <v>1</v>
      </c>
      <c r="BH16" s="26" t="b">
        <v>1</v>
      </c>
    </row>
    <row r="17" spans="1:60" ht="13.5" customHeight="1">
      <c r="A17" t="s">
        <v>265</v>
      </c>
      <c r="C17" t="s">
        <v>115</v>
      </c>
      <c r="E17" t="b">
        <v>0</v>
      </c>
      <c r="F17">
        <v>0.3</v>
      </c>
      <c r="G17" t="s">
        <v>87</v>
      </c>
      <c r="H17" t="s">
        <v>84</v>
      </c>
      <c r="I17" t="b">
        <v>0</v>
      </c>
      <c r="J17" t="s">
        <v>150</v>
      </c>
      <c r="K17" t="s">
        <v>149</v>
      </c>
      <c r="L17" t="b">
        <v>0</v>
      </c>
      <c r="M17" t="b">
        <v>1</v>
      </c>
      <c r="N17" t="b">
        <v>1</v>
      </c>
      <c r="O17" t="s">
        <v>107</v>
      </c>
      <c r="P17" t="s">
        <v>131</v>
      </c>
      <c r="Q17">
        <v>6</v>
      </c>
      <c r="R17">
        <v>7.0000000000000007E-2</v>
      </c>
      <c r="S17" t="s">
        <v>73</v>
      </c>
      <c r="T17">
        <v>0.46500000000000002</v>
      </c>
      <c r="U17">
        <v>0</v>
      </c>
      <c r="V17">
        <v>0.15</v>
      </c>
      <c r="W17">
        <v>40</v>
      </c>
      <c r="X17">
        <v>3</v>
      </c>
      <c r="Y17">
        <v>1.4999999999999999E-2</v>
      </c>
      <c r="Z17">
        <v>62</v>
      </c>
      <c r="AA17">
        <v>5</v>
      </c>
      <c r="AB17" t="s">
        <v>144</v>
      </c>
      <c r="AC17">
        <v>0.03</v>
      </c>
      <c r="AE17" t="s">
        <v>38</v>
      </c>
      <c r="AF17" t="s">
        <v>37</v>
      </c>
      <c r="AG17">
        <v>15</v>
      </c>
      <c r="AH17">
        <v>0.03</v>
      </c>
      <c r="AI17">
        <v>6</v>
      </c>
      <c r="AJ17">
        <v>1.2</v>
      </c>
      <c r="AK17">
        <v>0.8</v>
      </c>
      <c r="AL17" t="s">
        <v>63</v>
      </c>
      <c r="AM17" t="b">
        <v>0</v>
      </c>
      <c r="AN17">
        <v>0</v>
      </c>
      <c r="AO17" t="b">
        <v>0</v>
      </c>
      <c r="AP17" t="s">
        <v>105</v>
      </c>
      <c r="AQ17" t="s">
        <v>21</v>
      </c>
      <c r="AR17">
        <v>7.0000000000000007E-2</v>
      </c>
      <c r="AS17">
        <v>7.7200000000000005E-2</v>
      </c>
      <c r="AT17" s="3">
        <v>0.12</v>
      </c>
      <c r="AU17" s="5">
        <v>2.5000000000000001E-2</v>
      </c>
      <c r="AV17" t="s">
        <v>32</v>
      </c>
      <c r="AW17" t="s">
        <v>32</v>
      </c>
      <c r="AX17">
        <v>0.624</v>
      </c>
      <c r="AY17">
        <v>0.58599999999999997</v>
      </c>
      <c r="BB17" t="b">
        <v>1</v>
      </c>
      <c r="BC17" t="b">
        <v>1</v>
      </c>
      <c r="BD17" t="b">
        <v>1</v>
      </c>
      <c r="BE17">
        <v>0</v>
      </c>
      <c r="BF17" t="s">
        <v>4</v>
      </c>
      <c r="BG17" t="b">
        <v>1</v>
      </c>
      <c r="BH17" s="26" t="b">
        <v>1</v>
      </c>
    </row>
    <row r="18" spans="1:60">
      <c r="A18" t="s">
        <v>266</v>
      </c>
      <c r="C18" t="s">
        <v>115</v>
      </c>
      <c r="E18" t="b">
        <v>0</v>
      </c>
      <c r="F18">
        <v>0.3</v>
      </c>
      <c r="G18" t="s">
        <v>87</v>
      </c>
      <c r="H18" t="s">
        <v>84</v>
      </c>
      <c r="I18" t="b">
        <v>0</v>
      </c>
      <c r="J18" t="s">
        <v>150</v>
      </c>
      <c r="K18" t="s">
        <v>149</v>
      </c>
      <c r="L18" t="b">
        <v>0</v>
      </c>
      <c r="M18" t="b">
        <v>1</v>
      </c>
      <c r="N18" t="b">
        <v>1</v>
      </c>
      <c r="O18" t="s">
        <v>107</v>
      </c>
      <c r="P18" t="s">
        <v>131</v>
      </c>
      <c r="Q18">
        <v>6</v>
      </c>
      <c r="R18">
        <v>7.0000000000000007E-2</v>
      </c>
      <c r="S18" t="s">
        <v>73</v>
      </c>
      <c r="T18">
        <v>0.46500000000000002</v>
      </c>
      <c r="U18">
        <v>0</v>
      </c>
      <c r="V18">
        <v>0.15</v>
      </c>
      <c r="W18">
        <v>40</v>
      </c>
      <c r="X18">
        <v>3</v>
      </c>
      <c r="Y18">
        <v>1.4999999999999999E-2</v>
      </c>
      <c r="Z18">
        <v>62</v>
      </c>
      <c r="AA18">
        <v>5</v>
      </c>
      <c r="AB18" t="s">
        <v>144</v>
      </c>
      <c r="AC18">
        <v>0.03</v>
      </c>
      <c r="AE18" t="s">
        <v>38</v>
      </c>
      <c r="AF18" t="s">
        <v>119</v>
      </c>
      <c r="AG18">
        <v>15</v>
      </c>
      <c r="AH18">
        <v>0.03</v>
      </c>
      <c r="AI18">
        <v>6</v>
      </c>
      <c r="AJ18">
        <v>1.2</v>
      </c>
      <c r="AK18">
        <v>0.8</v>
      </c>
      <c r="AL18" t="s">
        <v>63</v>
      </c>
      <c r="AM18" t="b">
        <v>1</v>
      </c>
      <c r="AN18">
        <v>0</v>
      </c>
      <c r="AO18" t="b">
        <v>0</v>
      </c>
      <c r="AP18" t="s">
        <v>105</v>
      </c>
      <c r="AQ18" t="s">
        <v>21</v>
      </c>
      <c r="AR18">
        <v>7.0000000000000007E-2</v>
      </c>
      <c r="AS18">
        <v>7.7200000000000005E-2</v>
      </c>
      <c r="AT18" s="3">
        <v>0.12</v>
      </c>
      <c r="AU18" s="5">
        <v>2.5000000000000001E-2</v>
      </c>
      <c r="AV18" t="s">
        <v>32</v>
      </c>
      <c r="AW18" t="s">
        <v>32</v>
      </c>
      <c r="AX18">
        <v>0.624</v>
      </c>
      <c r="AY18">
        <v>0.58599999999999997</v>
      </c>
      <c r="BB18" t="b">
        <v>1</v>
      </c>
      <c r="BC18" t="b">
        <v>1</v>
      </c>
      <c r="BD18" t="b">
        <v>1</v>
      </c>
      <c r="BE18">
        <v>0</v>
      </c>
      <c r="BF18" t="s">
        <v>4</v>
      </c>
      <c r="BG18" t="b">
        <v>1</v>
      </c>
      <c r="BH18" s="26" t="b">
        <v>1</v>
      </c>
    </row>
    <row r="19" spans="1:60">
      <c r="A19" t="s">
        <v>267</v>
      </c>
      <c r="C19" t="s">
        <v>115</v>
      </c>
      <c r="E19" t="b">
        <v>0</v>
      </c>
      <c r="F19">
        <v>0.3</v>
      </c>
      <c r="G19" t="s">
        <v>87</v>
      </c>
      <c r="H19" t="s">
        <v>84</v>
      </c>
      <c r="I19" t="b">
        <v>0</v>
      </c>
      <c r="J19" t="s">
        <v>150</v>
      </c>
      <c r="K19" t="s">
        <v>149</v>
      </c>
      <c r="L19" t="b">
        <v>0</v>
      </c>
      <c r="M19" t="b">
        <v>1</v>
      </c>
      <c r="N19" t="b">
        <v>1</v>
      </c>
      <c r="O19" t="s">
        <v>107</v>
      </c>
      <c r="P19" t="s">
        <v>131</v>
      </c>
      <c r="Q19">
        <v>6</v>
      </c>
      <c r="R19">
        <v>7.0000000000000007E-2</v>
      </c>
      <c r="S19" t="s">
        <v>73</v>
      </c>
      <c r="T19">
        <v>0.46500000000000002</v>
      </c>
      <c r="U19">
        <v>0</v>
      </c>
      <c r="V19">
        <v>0.15</v>
      </c>
      <c r="W19">
        <v>40</v>
      </c>
      <c r="X19">
        <v>3</v>
      </c>
      <c r="Y19">
        <v>1.4999999999999999E-2</v>
      </c>
      <c r="Z19">
        <v>62</v>
      </c>
      <c r="AA19">
        <v>5</v>
      </c>
      <c r="AB19" t="s">
        <v>144</v>
      </c>
      <c r="AC19">
        <v>0.03</v>
      </c>
      <c r="AE19" t="s">
        <v>118</v>
      </c>
      <c r="AF19" t="s">
        <v>119</v>
      </c>
      <c r="AG19">
        <v>15</v>
      </c>
      <c r="AH19">
        <v>0.03</v>
      </c>
      <c r="AI19">
        <v>6</v>
      </c>
      <c r="AJ19">
        <v>1.2</v>
      </c>
      <c r="AK19">
        <v>0.8</v>
      </c>
      <c r="AL19" t="s">
        <v>63</v>
      </c>
      <c r="AM19" t="b">
        <v>1</v>
      </c>
      <c r="AN19">
        <v>0</v>
      </c>
      <c r="AO19" t="b">
        <v>0</v>
      </c>
      <c r="AP19" t="s">
        <v>105</v>
      </c>
      <c r="AQ19" t="s">
        <v>21</v>
      </c>
      <c r="AR19">
        <v>7.0000000000000007E-2</v>
      </c>
      <c r="AS19">
        <v>7.7200000000000005E-2</v>
      </c>
      <c r="AT19" s="3">
        <v>0.12</v>
      </c>
      <c r="AU19" s="5">
        <v>2.5000000000000001E-2</v>
      </c>
      <c r="AV19" t="s">
        <v>32</v>
      </c>
      <c r="AW19" t="s">
        <v>32</v>
      </c>
      <c r="AX19">
        <v>0.624</v>
      </c>
      <c r="AY19">
        <v>0.58599999999999997</v>
      </c>
      <c r="BB19" t="b">
        <v>1</v>
      </c>
      <c r="BC19" t="b">
        <v>1</v>
      </c>
      <c r="BD19" t="b">
        <v>1</v>
      </c>
      <c r="BE19">
        <v>0</v>
      </c>
      <c r="BF19" t="s">
        <v>4</v>
      </c>
      <c r="BG19" t="b">
        <v>1</v>
      </c>
      <c r="BH19" s="26" t="b">
        <v>1</v>
      </c>
    </row>
    <row r="20" spans="1:60">
      <c r="A20" t="s">
        <v>268</v>
      </c>
      <c r="C20" t="s">
        <v>115</v>
      </c>
      <c r="E20" t="b">
        <v>0</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40</v>
      </c>
      <c r="X20">
        <v>3</v>
      </c>
      <c r="Y20">
        <v>1.4999999999999999E-2</v>
      </c>
      <c r="Z20">
        <v>62</v>
      </c>
      <c r="AA20">
        <v>5</v>
      </c>
      <c r="AB20" t="s">
        <v>144</v>
      </c>
      <c r="AC20">
        <v>0.03</v>
      </c>
      <c r="AE20" t="s">
        <v>118</v>
      </c>
      <c r="AF20" t="s">
        <v>119</v>
      </c>
      <c r="AG20">
        <v>30</v>
      </c>
      <c r="AH20">
        <v>0.03</v>
      </c>
      <c r="AI20">
        <v>6</v>
      </c>
      <c r="AJ20">
        <v>1.2</v>
      </c>
      <c r="AK20">
        <v>0.8</v>
      </c>
      <c r="AL20" t="s">
        <v>63</v>
      </c>
      <c r="AM20" t="b">
        <v>1</v>
      </c>
      <c r="AN20">
        <v>0</v>
      </c>
      <c r="AO20" t="b">
        <v>0</v>
      </c>
      <c r="AP20" t="s">
        <v>105</v>
      </c>
      <c r="AQ20" t="s">
        <v>21</v>
      </c>
      <c r="AR20">
        <v>7.0000000000000007E-2</v>
      </c>
      <c r="AS20">
        <v>7.7200000000000005E-2</v>
      </c>
      <c r="AT20" s="3">
        <v>0.12</v>
      </c>
      <c r="AU20" s="5">
        <v>2.5000000000000001E-2</v>
      </c>
      <c r="AV20" t="s">
        <v>32</v>
      </c>
      <c r="AW20" t="s">
        <v>32</v>
      </c>
      <c r="AX20">
        <v>0.624</v>
      </c>
      <c r="AY20">
        <v>0.58599999999999997</v>
      </c>
      <c r="BB20" t="b">
        <v>1</v>
      </c>
      <c r="BC20" t="b">
        <v>1</v>
      </c>
      <c r="BD20" t="b">
        <v>1</v>
      </c>
      <c r="BE20">
        <v>0</v>
      </c>
      <c r="BF20" t="s">
        <v>4</v>
      </c>
      <c r="BG20" t="b">
        <v>1</v>
      </c>
      <c r="BH20" s="26" t="b">
        <v>1</v>
      </c>
    </row>
    <row r="21" spans="1:60">
      <c r="A21" t="s">
        <v>269</v>
      </c>
      <c r="C21" t="s">
        <v>114</v>
      </c>
      <c r="E21" t="b">
        <v>0</v>
      </c>
      <c r="F21">
        <v>0.3</v>
      </c>
      <c r="G21" t="s">
        <v>87</v>
      </c>
      <c r="H21" t="s">
        <v>84</v>
      </c>
      <c r="I21" t="b">
        <v>0</v>
      </c>
      <c r="J21" t="s">
        <v>150</v>
      </c>
      <c r="K21" t="s">
        <v>149</v>
      </c>
      <c r="L21" t="b">
        <v>0</v>
      </c>
      <c r="M21" t="b">
        <v>1</v>
      </c>
      <c r="N21" t="b">
        <v>0</v>
      </c>
      <c r="O21" t="s">
        <v>107</v>
      </c>
      <c r="P21" t="s">
        <v>112</v>
      </c>
      <c r="Q21">
        <v>6</v>
      </c>
      <c r="R21">
        <v>7.0000000000000007E-2</v>
      </c>
      <c r="S21" t="s">
        <v>73</v>
      </c>
      <c r="T21">
        <v>0.46500000000000002</v>
      </c>
      <c r="U21">
        <v>0</v>
      </c>
      <c r="V21">
        <v>0.15</v>
      </c>
      <c r="W21">
        <v>40</v>
      </c>
      <c r="X21">
        <v>3</v>
      </c>
      <c r="Y21">
        <v>1.4999999999999999E-2</v>
      </c>
      <c r="Z21">
        <v>62</v>
      </c>
      <c r="AA21">
        <v>5</v>
      </c>
      <c r="AB21" t="s">
        <v>144</v>
      </c>
      <c r="AC21">
        <v>0.03</v>
      </c>
      <c r="AE21" t="s">
        <v>118</v>
      </c>
      <c r="AF21" t="s">
        <v>119</v>
      </c>
      <c r="AG21">
        <v>30</v>
      </c>
      <c r="AH21">
        <v>0.03</v>
      </c>
      <c r="AI21">
        <v>6</v>
      </c>
      <c r="AJ21">
        <v>1.2</v>
      </c>
      <c r="AK21">
        <v>0.8</v>
      </c>
      <c r="AL21" t="s">
        <v>63</v>
      </c>
      <c r="AM21" t="b">
        <v>1</v>
      </c>
      <c r="AN21">
        <v>0</v>
      </c>
      <c r="AO21" t="b">
        <v>0</v>
      </c>
      <c r="AP21" t="s">
        <v>105</v>
      </c>
      <c r="AQ21" t="s">
        <v>21</v>
      </c>
      <c r="AR21">
        <v>7.0000000000000007E-2</v>
      </c>
      <c r="AS21">
        <v>7.7200000000000005E-2</v>
      </c>
      <c r="AT21" s="3">
        <v>0.12</v>
      </c>
      <c r="AU21" s="5">
        <v>2.5000000000000001E-2</v>
      </c>
      <c r="AV21" t="s">
        <v>32</v>
      </c>
      <c r="AW21" t="s">
        <v>32</v>
      </c>
      <c r="AX21">
        <v>0.624</v>
      </c>
      <c r="AY21">
        <v>0.58599999999999997</v>
      </c>
      <c r="BB21" t="b">
        <v>1</v>
      </c>
      <c r="BC21" t="b">
        <v>1</v>
      </c>
      <c r="BD21" t="b">
        <v>1</v>
      </c>
      <c r="BE21">
        <v>0</v>
      </c>
      <c r="BF21" t="s">
        <v>4</v>
      </c>
      <c r="BG21" t="b">
        <v>1</v>
      </c>
      <c r="BH21" s="26" t="b">
        <v>1</v>
      </c>
    </row>
    <row r="22" spans="1:60">
      <c r="AT22" s="3"/>
      <c r="AU22" s="3"/>
    </row>
    <row r="23" spans="1:60">
      <c r="A23" t="s">
        <v>270</v>
      </c>
      <c r="C23" t="s">
        <v>114</v>
      </c>
      <c r="E23" t="b">
        <v>0</v>
      </c>
      <c r="F23">
        <v>0.3</v>
      </c>
      <c r="G23" t="s">
        <v>87</v>
      </c>
      <c r="H23" t="s">
        <v>84</v>
      </c>
      <c r="I23" t="b">
        <v>0</v>
      </c>
      <c r="J23" t="s">
        <v>150</v>
      </c>
      <c r="K23" t="s">
        <v>149</v>
      </c>
      <c r="L23" t="b">
        <v>0</v>
      </c>
      <c r="M23" t="b">
        <v>1</v>
      </c>
      <c r="N23" t="b">
        <v>0</v>
      </c>
      <c r="O23" t="s">
        <v>107</v>
      </c>
      <c r="P23" t="s">
        <v>131</v>
      </c>
      <c r="Q23">
        <v>6</v>
      </c>
      <c r="R23">
        <v>7.0000000000000007E-2</v>
      </c>
      <c r="S23" t="s">
        <v>73</v>
      </c>
      <c r="T23">
        <v>0.46500000000000002</v>
      </c>
      <c r="U23">
        <v>0</v>
      </c>
      <c r="V23">
        <v>0.15</v>
      </c>
      <c r="W23">
        <v>40</v>
      </c>
      <c r="X23">
        <v>3</v>
      </c>
      <c r="Y23">
        <v>1.4999999999999999E-2</v>
      </c>
      <c r="Z23">
        <v>62</v>
      </c>
      <c r="AA23">
        <v>5</v>
      </c>
      <c r="AB23" t="s">
        <v>144</v>
      </c>
      <c r="AC23">
        <v>0.03</v>
      </c>
      <c r="AE23" t="s">
        <v>38</v>
      </c>
      <c r="AF23" t="s">
        <v>37</v>
      </c>
      <c r="AG23">
        <v>14</v>
      </c>
      <c r="AH23">
        <v>0.03</v>
      </c>
      <c r="AI23">
        <v>6</v>
      </c>
      <c r="AJ23">
        <v>1.2</v>
      </c>
      <c r="AK23">
        <v>0.8</v>
      </c>
      <c r="AL23" t="s">
        <v>63</v>
      </c>
      <c r="AM23" t="b">
        <v>1</v>
      </c>
      <c r="AN23">
        <v>0</v>
      </c>
      <c r="AO23" t="b">
        <v>0</v>
      </c>
      <c r="AP23" t="s">
        <v>105</v>
      </c>
      <c r="AQ23" t="s">
        <v>137</v>
      </c>
      <c r="AR23">
        <v>7.0000000000000007E-2</v>
      </c>
      <c r="AS23">
        <v>7.7200000000000005E-2</v>
      </c>
      <c r="AT23" s="3">
        <v>0.12</v>
      </c>
      <c r="AU23" s="5">
        <v>2.5000000000000001E-2</v>
      </c>
      <c r="AV23" t="s">
        <v>32</v>
      </c>
      <c r="AW23" t="s">
        <v>32</v>
      </c>
      <c r="AX23">
        <v>0.624</v>
      </c>
      <c r="AY23">
        <v>0.58599999999999997</v>
      </c>
      <c r="BB23" t="b">
        <v>1</v>
      </c>
      <c r="BC23" t="b">
        <v>1</v>
      </c>
      <c r="BD23" t="b">
        <v>1</v>
      </c>
      <c r="BE23">
        <v>0</v>
      </c>
      <c r="BF23" t="s">
        <v>4</v>
      </c>
      <c r="BG23" t="b">
        <v>1</v>
      </c>
      <c r="BH23" s="26" t="b">
        <v>1</v>
      </c>
    </row>
    <row r="24" spans="1:60">
      <c r="A24" t="s">
        <v>271</v>
      </c>
      <c r="C24" t="s">
        <v>130</v>
      </c>
      <c r="E24" t="b">
        <v>0</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40</v>
      </c>
      <c r="X24">
        <v>3</v>
      </c>
      <c r="Y24">
        <v>1.4999999999999999E-2</v>
      </c>
      <c r="Z24">
        <v>62</v>
      </c>
      <c r="AA24">
        <v>5</v>
      </c>
      <c r="AB24" t="s">
        <v>144</v>
      </c>
      <c r="AC24">
        <v>0.03</v>
      </c>
      <c r="AE24" t="s">
        <v>38</v>
      </c>
      <c r="AF24" t="s">
        <v>37</v>
      </c>
      <c r="AG24">
        <v>14</v>
      </c>
      <c r="AH24">
        <v>0.03</v>
      </c>
      <c r="AI24">
        <v>6</v>
      </c>
      <c r="AJ24">
        <v>1.2</v>
      </c>
      <c r="AK24">
        <v>0.8</v>
      </c>
      <c r="AL24" t="s">
        <v>63</v>
      </c>
      <c r="AM24" t="b">
        <v>1</v>
      </c>
      <c r="AN24">
        <v>0</v>
      </c>
      <c r="AO24" t="b">
        <v>0</v>
      </c>
      <c r="AP24" t="s">
        <v>105</v>
      </c>
      <c r="AQ24" t="s">
        <v>137</v>
      </c>
      <c r="AR24">
        <v>7.0000000000000007E-2</v>
      </c>
      <c r="AS24">
        <v>7.7200000000000005E-2</v>
      </c>
      <c r="AT24" s="3">
        <v>0.12</v>
      </c>
      <c r="AU24" s="5">
        <v>2.5000000000000001E-2</v>
      </c>
      <c r="AV24" t="s">
        <v>32</v>
      </c>
      <c r="AW24" t="s">
        <v>32</v>
      </c>
      <c r="AX24">
        <v>0.624</v>
      </c>
      <c r="AY24">
        <v>0.58599999999999997</v>
      </c>
      <c r="BB24" t="b">
        <v>1</v>
      </c>
      <c r="BC24" t="b">
        <v>1</v>
      </c>
      <c r="BD24" t="b">
        <v>1</v>
      </c>
      <c r="BE24">
        <v>0</v>
      </c>
      <c r="BF24" t="s">
        <v>4</v>
      </c>
      <c r="BG24" t="b">
        <v>1</v>
      </c>
      <c r="BH24" s="26" t="b">
        <v>1</v>
      </c>
    </row>
    <row r="25" spans="1:60">
      <c r="AT25" s="3"/>
      <c r="AU25" s="5"/>
      <c r="BH25" s="26"/>
    </row>
    <row r="26" spans="1:60">
      <c r="A26" t="s">
        <v>272</v>
      </c>
      <c r="C26" t="s">
        <v>115</v>
      </c>
      <c r="E26" t="b">
        <v>0</v>
      </c>
      <c r="F26">
        <v>0.3</v>
      </c>
      <c r="G26" t="s">
        <v>87</v>
      </c>
      <c r="H26" t="s">
        <v>84</v>
      </c>
      <c r="I26" t="b">
        <v>0</v>
      </c>
      <c r="L26" t="b">
        <v>0</v>
      </c>
      <c r="M26" t="b">
        <v>1</v>
      </c>
      <c r="N26" t="b">
        <v>1</v>
      </c>
      <c r="O26" t="s">
        <v>107</v>
      </c>
      <c r="P26" t="s">
        <v>131</v>
      </c>
      <c r="Q26">
        <v>6</v>
      </c>
      <c r="R26">
        <v>7.0000000000000007E-2</v>
      </c>
      <c r="S26" t="s">
        <v>73</v>
      </c>
      <c r="T26">
        <v>0.46500000000000002</v>
      </c>
      <c r="U26">
        <v>0</v>
      </c>
      <c r="V26">
        <v>0.15</v>
      </c>
      <c r="W26">
        <v>40</v>
      </c>
      <c r="X26">
        <v>3</v>
      </c>
      <c r="Y26">
        <v>1.4999999999999999E-2</v>
      </c>
      <c r="Z26">
        <v>62</v>
      </c>
      <c r="AA26">
        <v>5</v>
      </c>
      <c r="AB26" t="s">
        <v>144</v>
      </c>
      <c r="AC26">
        <v>0.03</v>
      </c>
      <c r="AE26" t="s">
        <v>38</v>
      </c>
      <c r="AF26" t="s">
        <v>37</v>
      </c>
      <c r="AG26">
        <v>30</v>
      </c>
      <c r="AH26">
        <v>0.03</v>
      </c>
      <c r="AI26">
        <v>6</v>
      </c>
      <c r="AJ26">
        <v>1.2</v>
      </c>
      <c r="AK26">
        <v>0.8</v>
      </c>
      <c r="AL26" t="s">
        <v>63</v>
      </c>
      <c r="AM26" t="b">
        <v>1</v>
      </c>
      <c r="AN26">
        <v>0</v>
      </c>
      <c r="AO26" t="b">
        <v>0</v>
      </c>
      <c r="AP26" t="s">
        <v>105</v>
      </c>
      <c r="AQ26" t="s">
        <v>21</v>
      </c>
      <c r="AR26">
        <v>7.0000000000000007E-2</v>
      </c>
      <c r="AS26">
        <v>7.7200000000000005E-2</v>
      </c>
      <c r="AT26" s="3">
        <v>0.12</v>
      </c>
      <c r="AU26" s="5">
        <v>2.5000000000000001E-2</v>
      </c>
      <c r="AV26" t="s">
        <v>32</v>
      </c>
      <c r="AW26" t="s">
        <v>32</v>
      </c>
      <c r="AX26">
        <v>0.624</v>
      </c>
      <c r="AY26">
        <v>0.58599999999999997</v>
      </c>
      <c r="BB26" t="b">
        <v>1</v>
      </c>
      <c r="BC26" t="b">
        <v>1</v>
      </c>
      <c r="BD26" t="b">
        <v>1</v>
      </c>
      <c r="BE26">
        <v>0</v>
      </c>
      <c r="BF26" t="s">
        <v>4</v>
      </c>
      <c r="BG26" t="b">
        <v>1</v>
      </c>
      <c r="BH26" s="26" t="b">
        <v>1</v>
      </c>
    </row>
    <row r="27" spans="1:60">
      <c r="A27" t="s">
        <v>273</v>
      </c>
      <c r="C27" t="s">
        <v>115</v>
      </c>
      <c r="E27" t="b">
        <v>0</v>
      </c>
      <c r="F27">
        <v>0.3</v>
      </c>
      <c r="G27" t="s">
        <v>87</v>
      </c>
      <c r="H27" t="s">
        <v>84</v>
      </c>
      <c r="I27" t="b">
        <v>0</v>
      </c>
      <c r="L27" t="b">
        <v>0</v>
      </c>
      <c r="M27" t="b">
        <v>1</v>
      </c>
      <c r="N27" t="b">
        <v>1</v>
      </c>
      <c r="O27" t="s">
        <v>107</v>
      </c>
      <c r="P27" t="s">
        <v>131</v>
      </c>
      <c r="Q27">
        <v>6</v>
      </c>
      <c r="R27">
        <v>7.0000000000000007E-2</v>
      </c>
      <c r="S27" t="s">
        <v>73</v>
      </c>
      <c r="T27">
        <v>0.46500000000000002</v>
      </c>
      <c r="U27">
        <v>0</v>
      </c>
      <c r="V27">
        <v>0.15</v>
      </c>
      <c r="W27">
        <v>40</v>
      </c>
      <c r="X27">
        <v>3</v>
      </c>
      <c r="Y27">
        <v>1.4999999999999999E-2</v>
      </c>
      <c r="Z27">
        <v>62</v>
      </c>
      <c r="AA27">
        <v>5</v>
      </c>
      <c r="AB27" t="s">
        <v>144</v>
      </c>
      <c r="AC27">
        <v>0.03</v>
      </c>
      <c r="AE27" t="s">
        <v>118</v>
      </c>
      <c r="AF27" t="s">
        <v>37</v>
      </c>
      <c r="AG27">
        <v>15</v>
      </c>
      <c r="AH27">
        <v>0.03</v>
      </c>
      <c r="AI27">
        <v>6</v>
      </c>
      <c r="AJ27">
        <v>1.2</v>
      </c>
      <c r="AK27">
        <v>0.8</v>
      </c>
      <c r="AL27" t="s">
        <v>63</v>
      </c>
      <c r="AM27" t="b">
        <v>1</v>
      </c>
      <c r="AN27">
        <v>0</v>
      </c>
      <c r="AO27" t="b">
        <v>0</v>
      </c>
      <c r="AP27" t="s">
        <v>105</v>
      </c>
      <c r="AQ27" t="s">
        <v>21</v>
      </c>
      <c r="AR27">
        <v>7.0000000000000007E-2</v>
      </c>
      <c r="AS27">
        <v>7.7200000000000005E-2</v>
      </c>
      <c r="AT27" s="3">
        <v>0.12</v>
      </c>
      <c r="AU27" s="5">
        <v>2.5000000000000001E-2</v>
      </c>
      <c r="AV27" t="s">
        <v>32</v>
      </c>
      <c r="AW27" t="s">
        <v>32</v>
      </c>
      <c r="AX27">
        <v>0.624</v>
      </c>
      <c r="AY27">
        <v>0.58599999999999997</v>
      </c>
      <c r="BB27" t="b">
        <v>1</v>
      </c>
      <c r="BC27" t="b">
        <v>1</v>
      </c>
      <c r="BD27" t="b">
        <v>1</v>
      </c>
      <c r="BE27">
        <v>0</v>
      </c>
      <c r="BF27" t="s">
        <v>4</v>
      </c>
      <c r="BG27" t="b">
        <v>1</v>
      </c>
      <c r="BH27" s="26" t="b">
        <v>1</v>
      </c>
    </row>
    <row r="28" spans="1:60">
      <c r="AT28" s="3"/>
      <c r="AU28" s="5"/>
      <c r="BH28" s="26"/>
    </row>
    <row r="29" spans="1:60">
      <c r="A29" t="s">
        <v>274</v>
      </c>
      <c r="C29" t="s">
        <v>114</v>
      </c>
      <c r="E29" t="b">
        <v>0</v>
      </c>
      <c r="F29">
        <v>0.3</v>
      </c>
      <c r="G29" t="s">
        <v>87</v>
      </c>
      <c r="H29" t="s">
        <v>84</v>
      </c>
      <c r="I29" t="b">
        <v>0</v>
      </c>
      <c r="L29" t="b">
        <v>0</v>
      </c>
      <c r="M29" t="b">
        <v>1</v>
      </c>
      <c r="N29" t="b">
        <v>0</v>
      </c>
      <c r="O29" t="s">
        <v>107</v>
      </c>
      <c r="P29" t="s">
        <v>112</v>
      </c>
      <c r="Q29">
        <v>6</v>
      </c>
      <c r="R29">
        <v>7.0000000000000007E-2</v>
      </c>
      <c r="S29" t="s">
        <v>73</v>
      </c>
      <c r="T29">
        <v>0.46500000000000002</v>
      </c>
      <c r="U29">
        <v>0</v>
      </c>
      <c r="V29">
        <v>0.15</v>
      </c>
      <c r="W29">
        <v>40</v>
      </c>
      <c r="X29">
        <v>3</v>
      </c>
      <c r="Y29">
        <v>1.4999999999999999E-2</v>
      </c>
      <c r="Z29">
        <v>62</v>
      </c>
      <c r="AA29">
        <v>5</v>
      </c>
      <c r="AB29" t="s">
        <v>144</v>
      </c>
      <c r="AC29">
        <v>0.03</v>
      </c>
      <c r="AE29" t="s">
        <v>38</v>
      </c>
      <c r="AF29" t="s">
        <v>37</v>
      </c>
      <c r="AG29">
        <v>14</v>
      </c>
      <c r="AH29">
        <v>0.03</v>
      </c>
      <c r="AI29">
        <v>6</v>
      </c>
      <c r="AJ29">
        <v>1.2</v>
      </c>
      <c r="AK29">
        <v>0.8</v>
      </c>
      <c r="AL29" t="s">
        <v>63</v>
      </c>
      <c r="AM29" t="b">
        <v>1</v>
      </c>
      <c r="AN29">
        <v>0</v>
      </c>
      <c r="AO29" t="b">
        <v>0</v>
      </c>
      <c r="AP29" t="s">
        <v>105</v>
      </c>
      <c r="AQ29" t="s">
        <v>124</v>
      </c>
      <c r="AR29">
        <v>7.0000000000000007E-2</v>
      </c>
      <c r="AS29">
        <v>7.7200000000000005E-2</v>
      </c>
      <c r="AT29" s="3">
        <v>0.12</v>
      </c>
      <c r="AU29" s="5">
        <v>2.5000000000000001E-2</v>
      </c>
      <c r="AV29" t="s">
        <v>32</v>
      </c>
      <c r="AW29" t="s">
        <v>32</v>
      </c>
      <c r="AX29">
        <v>0.624</v>
      </c>
      <c r="AY29">
        <v>0.58599999999999997</v>
      </c>
      <c r="BB29" t="b">
        <v>1</v>
      </c>
      <c r="BC29" t="b">
        <v>1</v>
      </c>
      <c r="BD29" t="b">
        <v>1</v>
      </c>
      <c r="BE29">
        <v>0</v>
      </c>
      <c r="BF29" t="s">
        <v>4</v>
      </c>
      <c r="BG29" t="b">
        <v>1</v>
      </c>
      <c r="BH29" s="26" t="b">
        <v>1</v>
      </c>
    </row>
    <row r="30" spans="1:60">
      <c r="A30" t="s">
        <v>275</v>
      </c>
      <c r="C30" t="s">
        <v>130</v>
      </c>
      <c r="E30" t="b">
        <v>0</v>
      </c>
      <c r="F30">
        <v>0.3</v>
      </c>
      <c r="G30" t="s">
        <v>87</v>
      </c>
      <c r="H30" t="s">
        <v>84</v>
      </c>
      <c r="I30" t="b">
        <v>0</v>
      </c>
      <c r="L30" t="b">
        <v>0</v>
      </c>
      <c r="M30" t="b">
        <v>1</v>
      </c>
      <c r="N30" t="b">
        <v>1</v>
      </c>
      <c r="O30" t="s">
        <v>107</v>
      </c>
      <c r="P30" t="s">
        <v>131</v>
      </c>
      <c r="Q30">
        <v>6</v>
      </c>
      <c r="R30">
        <v>7.0000000000000007E-2</v>
      </c>
      <c r="S30" t="s">
        <v>73</v>
      </c>
      <c r="T30">
        <v>0.46500000000000002</v>
      </c>
      <c r="U30">
        <v>0</v>
      </c>
      <c r="V30">
        <v>0.15</v>
      </c>
      <c r="W30">
        <v>40</v>
      </c>
      <c r="X30">
        <v>3</v>
      </c>
      <c r="Y30">
        <v>1.4999999999999999E-2</v>
      </c>
      <c r="Z30">
        <v>62</v>
      </c>
      <c r="AA30">
        <v>5</v>
      </c>
      <c r="AB30" t="s">
        <v>144</v>
      </c>
      <c r="AC30">
        <v>0.03</v>
      </c>
      <c r="AE30" t="s">
        <v>38</v>
      </c>
      <c r="AF30" t="s">
        <v>37</v>
      </c>
      <c r="AG30">
        <v>14</v>
      </c>
      <c r="AH30">
        <v>0.03</v>
      </c>
      <c r="AI30">
        <v>6</v>
      </c>
      <c r="AJ30">
        <v>1.2</v>
      </c>
      <c r="AK30">
        <v>0.8</v>
      </c>
      <c r="AL30" t="s">
        <v>63</v>
      </c>
      <c r="AM30" t="b">
        <v>1</v>
      </c>
      <c r="AN30">
        <v>0</v>
      </c>
      <c r="AO30" t="b">
        <v>0</v>
      </c>
      <c r="AP30" t="s">
        <v>105</v>
      </c>
      <c r="AQ30" t="s">
        <v>124</v>
      </c>
      <c r="AR30">
        <v>7.0000000000000007E-2</v>
      </c>
      <c r="AS30">
        <v>7.7200000000000005E-2</v>
      </c>
      <c r="AT30" s="3">
        <v>0.12</v>
      </c>
      <c r="AU30" s="5">
        <v>2.5000000000000001E-2</v>
      </c>
      <c r="AV30" t="s">
        <v>32</v>
      </c>
      <c r="AW30" t="s">
        <v>32</v>
      </c>
      <c r="AX30">
        <v>0.624</v>
      </c>
      <c r="AY30">
        <v>0.58599999999999997</v>
      </c>
      <c r="BB30" t="b">
        <v>1</v>
      </c>
      <c r="BC30" t="b">
        <v>1</v>
      </c>
      <c r="BD30" t="b">
        <v>1</v>
      </c>
      <c r="BE30">
        <v>0</v>
      </c>
      <c r="BF30" t="s">
        <v>4</v>
      </c>
      <c r="BG30" t="b">
        <v>1</v>
      </c>
      <c r="BH30" s="26" t="b">
        <v>1</v>
      </c>
    </row>
    <row r="31" spans="1:60">
      <c r="AT31" s="3"/>
      <c r="AU31" s="5"/>
      <c r="BH31" s="26"/>
    </row>
    <row r="32" spans="1:60">
      <c r="AT32" s="3"/>
      <c r="AU32" s="5"/>
      <c r="BH32" s="26"/>
    </row>
    <row r="33" spans="1:60">
      <c r="A33" s="33" t="s">
        <v>139</v>
      </c>
      <c r="C33" t="s">
        <v>114</v>
      </c>
      <c r="E33" t="b">
        <v>0</v>
      </c>
      <c r="F33">
        <v>0.3</v>
      </c>
      <c r="G33" t="s">
        <v>87</v>
      </c>
      <c r="H33" t="s">
        <v>84</v>
      </c>
      <c r="I33" t="b">
        <v>0</v>
      </c>
      <c r="L33" t="b">
        <v>1</v>
      </c>
      <c r="N33" t="b">
        <v>0</v>
      </c>
      <c r="O33" t="s">
        <v>107</v>
      </c>
      <c r="P33" t="s">
        <v>131</v>
      </c>
      <c r="Q33">
        <v>6</v>
      </c>
      <c r="R33">
        <v>7.1999999999999995E-2</v>
      </c>
      <c r="S33" t="s">
        <v>73</v>
      </c>
      <c r="T33">
        <v>0.45</v>
      </c>
      <c r="U33">
        <v>0</v>
      </c>
      <c r="X33">
        <v>3</v>
      </c>
      <c r="Y33">
        <v>1.4999999999999999E-2</v>
      </c>
      <c r="Z33">
        <v>62</v>
      </c>
      <c r="AA33">
        <v>5</v>
      </c>
      <c r="AB33" t="s">
        <v>56</v>
      </c>
      <c r="AC33">
        <v>0.03</v>
      </c>
      <c r="AE33" t="s">
        <v>38</v>
      </c>
      <c r="AF33" t="s">
        <v>37</v>
      </c>
      <c r="AG33">
        <v>14</v>
      </c>
      <c r="AH33">
        <v>0.03</v>
      </c>
      <c r="AI33">
        <v>6</v>
      </c>
      <c r="AJ33">
        <v>1.2</v>
      </c>
      <c r="AK33">
        <v>0.8</v>
      </c>
      <c r="AL33" t="s">
        <v>63</v>
      </c>
      <c r="AN33">
        <v>0</v>
      </c>
      <c r="AO33" t="b">
        <v>0</v>
      </c>
      <c r="AP33" t="s">
        <v>105</v>
      </c>
      <c r="AQ33" t="s">
        <v>138</v>
      </c>
      <c r="AR33">
        <v>7.0000000000000007E-2</v>
      </c>
      <c r="AS33">
        <v>7.7200000000000005E-2</v>
      </c>
      <c r="AT33" s="3">
        <v>0.12</v>
      </c>
      <c r="AU33" s="5">
        <v>2.5000000000000001E-2</v>
      </c>
      <c r="AV33" t="s">
        <v>32</v>
      </c>
      <c r="AW33" t="s">
        <v>32</v>
      </c>
      <c r="AX33">
        <v>0.623</v>
      </c>
      <c r="AY33">
        <v>0.57999999999999996</v>
      </c>
      <c r="BB33" t="b">
        <v>1</v>
      </c>
      <c r="BC33" t="b">
        <v>1</v>
      </c>
      <c r="BD33" t="b">
        <v>1</v>
      </c>
      <c r="BE33">
        <v>0</v>
      </c>
      <c r="BF33" t="s">
        <v>4</v>
      </c>
      <c r="BG33" t="b">
        <v>1</v>
      </c>
      <c r="BH33" s="26" t="b">
        <v>1</v>
      </c>
    </row>
    <row r="34" spans="1:60">
      <c r="A34" s="33" t="s">
        <v>140</v>
      </c>
      <c r="C34" t="s">
        <v>130</v>
      </c>
      <c r="E34" t="b">
        <v>0</v>
      </c>
      <c r="F34">
        <v>0.3</v>
      </c>
      <c r="G34" t="s">
        <v>87</v>
      </c>
      <c r="H34" t="s">
        <v>84</v>
      </c>
      <c r="I34" t="b">
        <v>0</v>
      </c>
      <c r="L34" t="b">
        <v>1</v>
      </c>
      <c r="N34" t="b">
        <v>1</v>
      </c>
      <c r="O34" t="s">
        <v>107</v>
      </c>
      <c r="P34" t="s">
        <v>131</v>
      </c>
      <c r="Q34">
        <v>6</v>
      </c>
      <c r="R34">
        <v>7.1999999999999995E-2</v>
      </c>
      <c r="S34" t="s">
        <v>73</v>
      </c>
      <c r="T34">
        <v>0.45</v>
      </c>
      <c r="U34">
        <v>0</v>
      </c>
      <c r="X34">
        <v>3</v>
      </c>
      <c r="Y34">
        <v>1.4999999999999999E-2</v>
      </c>
      <c r="Z34">
        <v>62</v>
      </c>
      <c r="AA34">
        <v>5</v>
      </c>
      <c r="AB34" t="s">
        <v>56</v>
      </c>
      <c r="AC34">
        <v>0.03</v>
      </c>
      <c r="AE34" t="s">
        <v>38</v>
      </c>
      <c r="AF34" t="s">
        <v>37</v>
      </c>
      <c r="AG34">
        <v>14</v>
      </c>
      <c r="AH34">
        <v>0.03</v>
      </c>
      <c r="AI34">
        <v>6</v>
      </c>
      <c r="AJ34">
        <v>1.2</v>
      </c>
      <c r="AK34">
        <v>0.8</v>
      </c>
      <c r="AL34" t="s">
        <v>63</v>
      </c>
      <c r="AN34">
        <v>0</v>
      </c>
      <c r="AO34" t="b">
        <v>0</v>
      </c>
      <c r="AP34" t="s">
        <v>105</v>
      </c>
      <c r="AQ34" t="s">
        <v>138</v>
      </c>
      <c r="AR34">
        <v>7.0000000000000007E-2</v>
      </c>
      <c r="AS34">
        <v>7.7200000000000005E-2</v>
      </c>
      <c r="AT34" s="3">
        <v>0.12</v>
      </c>
      <c r="AU34" s="5">
        <v>2.5000000000000001E-2</v>
      </c>
      <c r="AV34" t="s">
        <v>32</v>
      </c>
      <c r="AW34" t="s">
        <v>32</v>
      </c>
      <c r="AX34">
        <v>0.623</v>
      </c>
      <c r="AY34">
        <v>0.57999999999999996</v>
      </c>
      <c r="BB34" t="b">
        <v>1</v>
      </c>
      <c r="BC34" t="b">
        <v>1</v>
      </c>
      <c r="BD34" t="b">
        <v>1</v>
      </c>
      <c r="BE34">
        <v>0</v>
      </c>
      <c r="BF34" t="s">
        <v>4</v>
      </c>
      <c r="BG34" t="b">
        <v>1</v>
      </c>
      <c r="BH34" s="26" t="b">
        <v>1</v>
      </c>
    </row>
    <row r="35" spans="1:60">
      <c r="AT35" s="3"/>
      <c r="AU35" s="5"/>
      <c r="BH35" s="26"/>
    </row>
    <row r="36" spans="1:60">
      <c r="AT36" s="3"/>
      <c r="AU36" s="3"/>
    </row>
    <row r="37" spans="1:60">
      <c r="A37" s="31" t="s">
        <v>80</v>
      </c>
      <c r="C37" t="s">
        <v>21</v>
      </c>
      <c r="E37" t="b">
        <v>0</v>
      </c>
      <c r="F37">
        <v>0.3</v>
      </c>
      <c r="G37" t="s">
        <v>87</v>
      </c>
      <c r="H37" t="s">
        <v>89</v>
      </c>
      <c r="I37" t="b">
        <v>1</v>
      </c>
      <c r="L37" t="b">
        <v>1</v>
      </c>
      <c r="N37" t="b">
        <v>1</v>
      </c>
      <c r="O37" t="s">
        <v>107</v>
      </c>
      <c r="P37" t="s">
        <v>131</v>
      </c>
      <c r="Q37">
        <v>6</v>
      </c>
      <c r="R37">
        <v>7.1999999999999995E-2</v>
      </c>
      <c r="S37" t="s">
        <v>73</v>
      </c>
      <c r="T37">
        <v>0.45</v>
      </c>
      <c r="U37">
        <v>0</v>
      </c>
      <c r="X37">
        <v>3</v>
      </c>
      <c r="Y37">
        <v>1.4999999999999999E-2</v>
      </c>
      <c r="Z37">
        <v>62</v>
      </c>
      <c r="AA37">
        <v>5</v>
      </c>
      <c r="AB37" t="s">
        <v>56</v>
      </c>
      <c r="AC37">
        <v>0.03</v>
      </c>
      <c r="AE37" t="s">
        <v>38</v>
      </c>
      <c r="AF37" t="s">
        <v>37</v>
      </c>
      <c r="AG37">
        <v>14</v>
      </c>
      <c r="AH37">
        <v>0.03</v>
      </c>
      <c r="AI37">
        <v>6</v>
      </c>
      <c r="AJ37">
        <v>1.2</v>
      </c>
      <c r="AK37">
        <v>0.8</v>
      </c>
      <c r="AL37" t="s">
        <v>63</v>
      </c>
      <c r="AN37">
        <v>0</v>
      </c>
      <c r="AO37" t="b">
        <v>0</v>
      </c>
      <c r="AP37" t="s">
        <v>105</v>
      </c>
      <c r="AQ37" t="s">
        <v>21</v>
      </c>
      <c r="AR37">
        <v>7.0000000000000007E-2</v>
      </c>
      <c r="AS37">
        <v>7.7200000000000005E-2</v>
      </c>
      <c r="AT37" s="3">
        <v>0.12</v>
      </c>
      <c r="AU37" s="5">
        <v>2.5000000000000001E-2</v>
      </c>
      <c r="AV37" t="s">
        <v>32</v>
      </c>
      <c r="AW37" t="s">
        <v>32</v>
      </c>
      <c r="AX37">
        <v>0.623</v>
      </c>
      <c r="AY37">
        <v>0.57999999999999996</v>
      </c>
      <c r="BB37" t="b">
        <v>1</v>
      </c>
      <c r="BC37" t="b">
        <v>1</v>
      </c>
      <c r="BD37" t="b">
        <v>1</v>
      </c>
      <c r="BE37">
        <v>0</v>
      </c>
      <c r="BF37" t="s">
        <v>4</v>
      </c>
      <c r="BG37" t="b">
        <v>1</v>
      </c>
      <c r="BH37" s="26" t="b">
        <v>1</v>
      </c>
    </row>
    <row r="38" spans="1:60">
      <c r="A38" s="31" t="s">
        <v>81</v>
      </c>
      <c r="C38" t="s">
        <v>21</v>
      </c>
      <c r="E38" t="b">
        <v>0</v>
      </c>
      <c r="F38">
        <v>0.3</v>
      </c>
      <c r="G38" t="s">
        <v>87</v>
      </c>
      <c r="H38" t="s">
        <v>90</v>
      </c>
      <c r="I38" t="b">
        <v>1</v>
      </c>
      <c r="L38" t="b">
        <v>1</v>
      </c>
      <c r="N38" t="b">
        <v>1</v>
      </c>
      <c r="O38" t="s">
        <v>107</v>
      </c>
      <c r="P38" t="s">
        <v>131</v>
      </c>
      <c r="Q38">
        <v>6</v>
      </c>
      <c r="R38">
        <v>7.1999999999999995E-2</v>
      </c>
      <c r="S38" t="s">
        <v>73</v>
      </c>
      <c r="T38">
        <v>0.45</v>
      </c>
      <c r="U38">
        <v>0</v>
      </c>
      <c r="X38">
        <v>3</v>
      </c>
      <c r="Y38">
        <v>1.4999999999999999E-2</v>
      </c>
      <c r="Z38">
        <v>62</v>
      </c>
      <c r="AA38">
        <v>5</v>
      </c>
      <c r="AB38" t="s">
        <v>56</v>
      </c>
      <c r="AC38">
        <v>0.03</v>
      </c>
      <c r="AE38" t="s">
        <v>38</v>
      </c>
      <c r="AF38" t="s">
        <v>37</v>
      </c>
      <c r="AG38">
        <v>14</v>
      </c>
      <c r="AH38">
        <v>0.03</v>
      </c>
      <c r="AI38">
        <v>6</v>
      </c>
      <c r="AJ38">
        <v>1.2</v>
      </c>
      <c r="AK38">
        <v>0.8</v>
      </c>
      <c r="AL38" t="s">
        <v>63</v>
      </c>
      <c r="AN38">
        <v>0</v>
      </c>
      <c r="AO38" t="b">
        <v>0</v>
      </c>
      <c r="AP38" t="s">
        <v>105</v>
      </c>
      <c r="AQ38" t="s">
        <v>21</v>
      </c>
      <c r="AR38">
        <v>7.0000000000000007E-2</v>
      </c>
      <c r="AS38">
        <v>7.7200000000000005E-2</v>
      </c>
      <c r="AT38" s="3">
        <v>0.12</v>
      </c>
      <c r="AU38" s="5">
        <v>2.5000000000000001E-2</v>
      </c>
      <c r="AV38" t="s">
        <v>32</v>
      </c>
      <c r="AW38" t="s">
        <v>32</v>
      </c>
      <c r="AX38">
        <v>0.623</v>
      </c>
      <c r="AY38">
        <v>0.57999999999999996</v>
      </c>
      <c r="BB38" t="b">
        <v>1</v>
      </c>
      <c r="BC38" t="b">
        <v>1</v>
      </c>
      <c r="BD38" t="b">
        <v>1</v>
      </c>
      <c r="BE38">
        <v>0</v>
      </c>
      <c r="BF38" t="s">
        <v>4</v>
      </c>
      <c r="BG38" t="b">
        <v>1</v>
      </c>
      <c r="BH38" s="26" t="b">
        <v>1</v>
      </c>
    </row>
    <row r="39" spans="1:60">
      <c r="A39" s="32"/>
    </row>
    <row r="40" spans="1:60">
      <c r="A40" s="31" t="s">
        <v>82</v>
      </c>
      <c r="C40" t="s">
        <v>21</v>
      </c>
      <c r="E40" t="b">
        <v>0</v>
      </c>
      <c r="F40">
        <v>0.3</v>
      </c>
      <c r="G40" t="s">
        <v>91</v>
      </c>
      <c r="H40" t="s">
        <v>84</v>
      </c>
      <c r="I40" t="b">
        <v>1</v>
      </c>
      <c r="L40" t="b">
        <v>1</v>
      </c>
      <c r="N40" t="b">
        <v>1</v>
      </c>
      <c r="O40" t="s">
        <v>107</v>
      </c>
      <c r="P40" t="s">
        <v>131</v>
      </c>
      <c r="Q40">
        <v>6</v>
      </c>
      <c r="R40">
        <v>7.1999999999999995E-2</v>
      </c>
      <c r="S40" t="s">
        <v>73</v>
      </c>
      <c r="T40">
        <v>0.45</v>
      </c>
      <c r="U40">
        <v>0</v>
      </c>
      <c r="X40">
        <v>3</v>
      </c>
      <c r="Y40">
        <v>1.4999999999999999E-2</v>
      </c>
      <c r="Z40">
        <v>62</v>
      </c>
      <c r="AA40">
        <v>5</v>
      </c>
      <c r="AB40" t="s">
        <v>56</v>
      </c>
      <c r="AC40">
        <v>0.03</v>
      </c>
      <c r="AE40" t="s">
        <v>38</v>
      </c>
      <c r="AF40" t="s">
        <v>37</v>
      </c>
      <c r="AG40">
        <v>14</v>
      </c>
      <c r="AH40">
        <v>0.03</v>
      </c>
      <c r="AI40">
        <v>6</v>
      </c>
      <c r="AJ40">
        <v>1.2</v>
      </c>
      <c r="AK40">
        <v>0.8</v>
      </c>
      <c r="AL40" t="s">
        <v>63</v>
      </c>
      <c r="AN40">
        <v>0</v>
      </c>
      <c r="AO40" t="b">
        <v>0</v>
      </c>
      <c r="AP40" t="s">
        <v>105</v>
      </c>
      <c r="AQ40" t="s">
        <v>21</v>
      </c>
      <c r="AR40">
        <v>7.0000000000000007E-2</v>
      </c>
      <c r="AS40">
        <v>7.7200000000000005E-2</v>
      </c>
      <c r="AT40" s="3">
        <v>0.12</v>
      </c>
      <c r="AU40" s="5">
        <v>2.5000000000000001E-2</v>
      </c>
      <c r="AV40" t="s">
        <v>32</v>
      </c>
      <c r="AW40" t="s">
        <v>32</v>
      </c>
      <c r="AX40">
        <v>0.623</v>
      </c>
      <c r="AY40">
        <v>0.57999999999999996</v>
      </c>
      <c r="BB40" t="b">
        <v>1</v>
      </c>
      <c r="BC40" t="b">
        <v>1</v>
      </c>
      <c r="BD40" t="b">
        <v>1</v>
      </c>
      <c r="BE40">
        <v>0</v>
      </c>
      <c r="BF40" t="s">
        <v>4</v>
      </c>
      <c r="BG40" t="b">
        <v>1</v>
      </c>
      <c r="BH40" s="26" t="b">
        <v>1</v>
      </c>
    </row>
    <row r="41" spans="1:60">
      <c r="A41" s="31" t="s">
        <v>83</v>
      </c>
      <c r="C41" t="s">
        <v>21</v>
      </c>
      <c r="E41" t="b">
        <v>0</v>
      </c>
      <c r="F41">
        <v>0.3</v>
      </c>
      <c r="G41" t="s">
        <v>92</v>
      </c>
      <c r="H41" t="s">
        <v>84</v>
      </c>
      <c r="I41" t="b">
        <v>1</v>
      </c>
      <c r="L41" t="b">
        <v>1</v>
      </c>
      <c r="N41" t="b">
        <v>1</v>
      </c>
      <c r="O41" t="s">
        <v>107</v>
      </c>
      <c r="P41" t="s">
        <v>131</v>
      </c>
      <c r="Q41">
        <v>6</v>
      </c>
      <c r="R41">
        <v>7.1999999999999995E-2</v>
      </c>
      <c r="S41" t="s">
        <v>73</v>
      </c>
      <c r="T41">
        <v>0.45</v>
      </c>
      <c r="U41">
        <v>0</v>
      </c>
      <c r="X41">
        <v>3</v>
      </c>
      <c r="Y41">
        <v>1.4999999999999999E-2</v>
      </c>
      <c r="Z41">
        <v>62</v>
      </c>
      <c r="AA41">
        <v>5</v>
      </c>
      <c r="AB41" t="s">
        <v>56</v>
      </c>
      <c r="AC41">
        <v>0.03</v>
      </c>
      <c r="AE41" t="s">
        <v>38</v>
      </c>
      <c r="AF41" t="s">
        <v>37</v>
      </c>
      <c r="AG41">
        <v>14</v>
      </c>
      <c r="AH41">
        <v>0.03</v>
      </c>
      <c r="AI41">
        <v>6</v>
      </c>
      <c r="AJ41">
        <v>1.2</v>
      </c>
      <c r="AK41">
        <v>0.8</v>
      </c>
      <c r="AL41" t="s">
        <v>63</v>
      </c>
      <c r="AN41">
        <v>0</v>
      </c>
      <c r="AO41" t="b">
        <v>0</v>
      </c>
      <c r="AP41" t="s">
        <v>105</v>
      </c>
      <c r="AQ41" t="s">
        <v>21</v>
      </c>
      <c r="AR41">
        <v>7.0000000000000007E-2</v>
      </c>
      <c r="AS41">
        <v>7.7200000000000005E-2</v>
      </c>
      <c r="AT41" s="3">
        <v>0.12</v>
      </c>
      <c r="AU41" s="5">
        <v>2.5000000000000001E-2</v>
      </c>
      <c r="AV41" t="s">
        <v>32</v>
      </c>
      <c r="AW41" t="s">
        <v>32</v>
      </c>
      <c r="AX41">
        <v>0.623</v>
      </c>
      <c r="AY41">
        <v>0.57999999999999996</v>
      </c>
      <c r="BB41" t="b">
        <v>1</v>
      </c>
      <c r="BC41" t="b">
        <v>1</v>
      </c>
      <c r="BD41" t="b">
        <v>1</v>
      </c>
      <c r="BE41">
        <v>0</v>
      </c>
      <c r="BF41" t="s">
        <v>4</v>
      </c>
      <c r="BG41" t="b">
        <v>1</v>
      </c>
      <c r="BH41" s="26" t="b">
        <v>1</v>
      </c>
    </row>
    <row r="44" spans="1:60">
      <c r="A44" s="30" t="s">
        <v>111</v>
      </c>
      <c r="C44" t="s">
        <v>115</v>
      </c>
      <c r="E44" t="b">
        <v>0</v>
      </c>
      <c r="F44">
        <v>0.3</v>
      </c>
      <c r="G44" t="s">
        <v>87</v>
      </c>
      <c r="H44" t="s">
        <v>84</v>
      </c>
      <c r="I44" t="b">
        <v>0</v>
      </c>
      <c r="L44" t="b">
        <v>0</v>
      </c>
      <c r="N44" t="b">
        <v>1</v>
      </c>
      <c r="O44" t="s">
        <v>107</v>
      </c>
      <c r="P44" t="s">
        <v>112</v>
      </c>
      <c r="Q44">
        <v>6</v>
      </c>
      <c r="R44">
        <v>7.1999999999999995E-2</v>
      </c>
      <c r="S44" t="s">
        <v>73</v>
      </c>
      <c r="T44">
        <v>0.45</v>
      </c>
      <c r="U44">
        <v>0</v>
      </c>
      <c r="X44">
        <v>3</v>
      </c>
      <c r="Y44">
        <v>1.4999999999999999E-2</v>
      </c>
      <c r="Z44">
        <v>62</v>
      </c>
      <c r="AA44">
        <v>5</v>
      </c>
      <c r="AB44" t="s">
        <v>56</v>
      </c>
      <c r="AC44">
        <v>0.03</v>
      </c>
      <c r="AE44" t="s">
        <v>38</v>
      </c>
      <c r="AF44" t="s">
        <v>37</v>
      </c>
      <c r="AG44">
        <v>14</v>
      </c>
      <c r="AH44">
        <v>0.03</v>
      </c>
      <c r="AI44">
        <v>6</v>
      </c>
      <c r="AJ44">
        <v>1.2</v>
      </c>
      <c r="AK44">
        <v>0.8</v>
      </c>
      <c r="AL44" t="s">
        <v>63</v>
      </c>
      <c r="AN44">
        <v>0</v>
      </c>
      <c r="AO44" t="b">
        <v>0</v>
      </c>
      <c r="AP44" t="s">
        <v>105</v>
      </c>
      <c r="AQ44" t="s">
        <v>21</v>
      </c>
      <c r="AR44">
        <v>7.0000000000000007E-2</v>
      </c>
      <c r="AS44">
        <v>7.7200000000000005E-2</v>
      </c>
      <c r="AT44" s="3">
        <v>0.12</v>
      </c>
      <c r="AU44" s="5">
        <v>2.5000000000000001E-2</v>
      </c>
      <c r="AV44" t="s">
        <v>32</v>
      </c>
      <c r="AW44" t="s">
        <v>32</v>
      </c>
      <c r="AX44">
        <v>0.623</v>
      </c>
      <c r="AY44">
        <v>0.57999999999999996</v>
      </c>
      <c r="BB44" t="b">
        <v>1</v>
      </c>
      <c r="BC44" t="b">
        <v>1</v>
      </c>
      <c r="BD44" t="b">
        <v>1</v>
      </c>
      <c r="BE44">
        <v>0</v>
      </c>
      <c r="BF44" t="s">
        <v>4</v>
      </c>
      <c r="BG44" t="b">
        <v>1</v>
      </c>
      <c r="BH44" s="26" t="b">
        <v>1</v>
      </c>
    </row>
    <row r="45" spans="1:60">
      <c r="A45" s="30" t="s">
        <v>132</v>
      </c>
      <c r="C45" t="s">
        <v>115</v>
      </c>
      <c r="E45" t="b">
        <v>0</v>
      </c>
      <c r="F45">
        <v>0.3</v>
      </c>
      <c r="G45" t="s">
        <v>87</v>
      </c>
      <c r="H45" t="s">
        <v>84</v>
      </c>
      <c r="I45" t="b">
        <v>0</v>
      </c>
      <c r="L45" t="b">
        <v>1</v>
      </c>
      <c r="N45" t="b">
        <v>1</v>
      </c>
      <c r="O45" t="s">
        <v>107</v>
      </c>
      <c r="P45" t="s">
        <v>112</v>
      </c>
      <c r="Q45">
        <v>6</v>
      </c>
      <c r="R45">
        <v>7.1999999999999995E-2</v>
      </c>
      <c r="S45" t="s">
        <v>73</v>
      </c>
      <c r="T45">
        <v>0.45</v>
      </c>
      <c r="U45">
        <v>0</v>
      </c>
      <c r="X45">
        <v>3</v>
      </c>
      <c r="Y45">
        <v>1.4999999999999999E-2</v>
      </c>
      <c r="Z45">
        <v>62</v>
      </c>
      <c r="AA45">
        <v>5</v>
      </c>
      <c r="AB45" t="s">
        <v>56</v>
      </c>
      <c r="AC45">
        <v>0.03</v>
      </c>
      <c r="AE45" t="s">
        <v>38</v>
      </c>
      <c r="AF45" t="s">
        <v>37</v>
      </c>
      <c r="AG45">
        <v>14</v>
      </c>
      <c r="AH45">
        <v>0.03</v>
      </c>
      <c r="AI45">
        <v>6</v>
      </c>
      <c r="AJ45">
        <v>1.2</v>
      </c>
      <c r="AK45">
        <v>0.8</v>
      </c>
      <c r="AL45" t="s">
        <v>63</v>
      </c>
      <c r="AN45">
        <v>0</v>
      </c>
      <c r="AO45" t="b">
        <v>0</v>
      </c>
      <c r="AP45" t="s">
        <v>105</v>
      </c>
      <c r="AQ45" t="s">
        <v>21</v>
      </c>
      <c r="AR45">
        <v>7.0000000000000007E-2</v>
      </c>
      <c r="AS45">
        <v>7.7200000000000005E-2</v>
      </c>
      <c r="AT45" s="3">
        <v>0.12</v>
      </c>
      <c r="AU45" s="5">
        <v>2.5000000000000001E-2</v>
      </c>
      <c r="AV45" t="s">
        <v>32</v>
      </c>
      <c r="AW45" t="s">
        <v>32</v>
      </c>
      <c r="AX45">
        <v>0.623</v>
      </c>
      <c r="AY45">
        <v>0.57999999999999996</v>
      </c>
      <c r="BB45" t="b">
        <v>1</v>
      </c>
      <c r="BC45" t="b">
        <v>1</v>
      </c>
      <c r="BD45" t="b">
        <v>1</v>
      </c>
      <c r="BE45">
        <v>0</v>
      </c>
      <c r="BF45" t="s">
        <v>4</v>
      </c>
      <c r="BG45" t="b">
        <v>1</v>
      </c>
      <c r="BH45" s="26" t="b">
        <v>1</v>
      </c>
    </row>
    <row r="46" spans="1:60">
      <c r="A46" s="30" t="s">
        <v>110</v>
      </c>
      <c r="C46" t="s">
        <v>116</v>
      </c>
      <c r="E46" t="b">
        <v>0</v>
      </c>
      <c r="F46">
        <v>0.3</v>
      </c>
      <c r="G46" t="s">
        <v>87</v>
      </c>
      <c r="H46" t="s">
        <v>84</v>
      </c>
      <c r="I46" t="b">
        <v>0</v>
      </c>
      <c r="L46" t="b">
        <v>0</v>
      </c>
      <c r="N46" t="b">
        <v>1</v>
      </c>
      <c r="O46" t="s">
        <v>109</v>
      </c>
      <c r="P46" t="s">
        <v>112</v>
      </c>
      <c r="Q46">
        <v>6</v>
      </c>
      <c r="R46">
        <v>7.1999999999999995E-2</v>
      </c>
      <c r="S46" t="s">
        <v>73</v>
      </c>
      <c r="T46">
        <v>0.45</v>
      </c>
      <c r="U46">
        <v>0</v>
      </c>
      <c r="X46">
        <v>3</v>
      </c>
      <c r="Y46">
        <v>1.4999999999999999E-2</v>
      </c>
      <c r="Z46">
        <v>62</v>
      </c>
      <c r="AA46">
        <v>5</v>
      </c>
      <c r="AB46" t="s">
        <v>56</v>
      </c>
      <c r="AC46">
        <v>0.03</v>
      </c>
      <c r="AE46" t="s">
        <v>38</v>
      </c>
      <c r="AF46" t="s">
        <v>37</v>
      </c>
      <c r="AG46">
        <v>14</v>
      </c>
      <c r="AH46">
        <v>0.03</v>
      </c>
      <c r="AI46">
        <v>6</v>
      </c>
      <c r="AJ46">
        <v>1.2</v>
      </c>
      <c r="AK46">
        <v>0.8</v>
      </c>
      <c r="AL46" t="s">
        <v>63</v>
      </c>
      <c r="AN46">
        <v>0</v>
      </c>
      <c r="AO46" t="b">
        <v>0</v>
      </c>
      <c r="AP46" t="s">
        <v>105</v>
      </c>
      <c r="AQ46" t="s">
        <v>21</v>
      </c>
      <c r="AR46">
        <v>7.0000000000000007E-2</v>
      </c>
      <c r="AS46">
        <v>7.7200000000000005E-2</v>
      </c>
      <c r="AT46" s="3">
        <v>0.12</v>
      </c>
      <c r="AU46" s="5">
        <v>2.5000000000000001E-2</v>
      </c>
      <c r="AV46" t="s">
        <v>32</v>
      </c>
      <c r="AW46" t="s">
        <v>32</v>
      </c>
      <c r="AX46">
        <v>0.623</v>
      </c>
      <c r="AY46">
        <v>0.57999999999999996</v>
      </c>
      <c r="BB46" t="b">
        <v>1</v>
      </c>
      <c r="BC46" t="b">
        <v>1</v>
      </c>
      <c r="BD46" t="b">
        <v>1</v>
      </c>
      <c r="BE46">
        <v>0</v>
      </c>
      <c r="BF46" t="s">
        <v>4</v>
      </c>
      <c r="BG46" t="b">
        <v>1</v>
      </c>
      <c r="BH46" s="26" t="b">
        <v>1</v>
      </c>
    </row>
  </sheetData>
  <dataValidations count="2">
    <dataValidation type="list" allowBlank="1" showInputMessage="1" showErrorMessage="1" sqref="BC40:BD41 N40:N41 E44:E46 BC44:BD46 L44:N46 L33:M41 N33:N38 BC5:BD38 L5:N35 E5:E41" xr:uid="{00000000-0002-0000-0000-000000000000}">
      <formula1>"TRUE, FALSE"</formula1>
    </dataValidation>
    <dataValidation type="list" allowBlank="1" showInputMessage="1" showErrorMessage="1" sqref="AP40:AP41 AP44:AP46 AP5:AP38" xr:uid="{00000000-0002-0000-0000-000001000000}">
      <formula1>"simple, internal"</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G37" sqref="G37"/>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85C1-19B7-4168-A948-80D126BFDABB}">
  <dimension ref="B2:I57"/>
  <sheetViews>
    <sheetView topLeftCell="A13" zoomScaleNormal="100" workbookViewId="0">
      <selection activeCell="F60" sqref="F60"/>
    </sheetView>
  </sheetViews>
  <sheetFormatPr defaultRowHeight="15"/>
  <cols>
    <col min="2" max="2" width="24.85546875" style="1" customWidth="1"/>
    <col min="3" max="3" width="25.42578125" customWidth="1"/>
    <col min="4" max="4" width="13.42578125" customWidth="1"/>
    <col min="5" max="5" width="15" customWidth="1"/>
    <col min="6" max="6" width="13.85546875" customWidth="1"/>
    <col min="7" max="9" width="11.140625" customWidth="1"/>
  </cols>
  <sheetData>
    <row r="2" spans="2:9">
      <c r="D2" s="1">
        <v>2018</v>
      </c>
      <c r="E2" s="1">
        <v>2017</v>
      </c>
      <c r="F2" s="1">
        <v>2016</v>
      </c>
      <c r="G2" s="1">
        <v>2015</v>
      </c>
      <c r="H2" s="1">
        <v>2014</v>
      </c>
      <c r="I2" s="1">
        <v>2013</v>
      </c>
    </row>
    <row r="3" spans="2:9">
      <c r="B3" s="1" t="s">
        <v>295</v>
      </c>
    </row>
    <row r="4" spans="2:9">
      <c r="C4" t="s">
        <v>296</v>
      </c>
      <c r="D4" s="27">
        <v>135558</v>
      </c>
      <c r="E4" s="27">
        <v>65825</v>
      </c>
      <c r="F4" s="27">
        <v>29570</v>
      </c>
      <c r="G4" s="27">
        <v>33499</v>
      </c>
      <c r="H4" s="27">
        <v>37417</v>
      </c>
      <c r="I4" s="27">
        <v>30565</v>
      </c>
    </row>
    <row r="5" spans="2:9">
      <c r="C5" t="s">
        <v>297</v>
      </c>
      <c r="D5" s="27">
        <v>6125780</v>
      </c>
      <c r="E5" s="27">
        <v>6031258</v>
      </c>
      <c r="F5" s="27">
        <v>2206416</v>
      </c>
      <c r="G5" s="27">
        <v>2798742</v>
      </c>
      <c r="H5" s="27">
        <v>3257181</v>
      </c>
      <c r="I5" s="27">
        <v>3104060</v>
      </c>
    </row>
    <row r="6" spans="2:9">
      <c r="C6" t="s">
        <v>298</v>
      </c>
      <c r="D6" s="27">
        <v>127150</v>
      </c>
      <c r="E6" s="27">
        <v>106307</v>
      </c>
      <c r="F6" s="27">
        <v>50541</v>
      </c>
      <c r="G6" s="27">
        <v>62026</v>
      </c>
      <c r="H6" s="27"/>
      <c r="I6" s="27"/>
    </row>
    <row r="7" spans="2:9">
      <c r="C7" t="s">
        <v>299</v>
      </c>
      <c r="D7" s="27"/>
      <c r="E7" s="27"/>
      <c r="F7" s="27">
        <v>0</v>
      </c>
      <c r="G7" s="27">
        <v>0</v>
      </c>
      <c r="H7" s="27">
        <v>72911</v>
      </c>
      <c r="I7" s="27">
        <v>134980</v>
      </c>
    </row>
    <row r="8" spans="2:9">
      <c r="D8" s="27"/>
      <c r="E8" s="27"/>
      <c r="F8" s="27"/>
      <c r="G8" s="27"/>
      <c r="H8" s="27"/>
      <c r="I8" s="27"/>
    </row>
    <row r="9" spans="2:9">
      <c r="B9" s="1" t="s">
        <v>304</v>
      </c>
      <c r="D9" s="27"/>
      <c r="E9" s="27"/>
      <c r="F9" s="27"/>
      <c r="G9" s="27"/>
      <c r="H9" s="27"/>
      <c r="I9" s="27"/>
    </row>
    <row r="10" spans="2:9">
      <c r="C10" t="s">
        <v>300</v>
      </c>
      <c r="D10" s="27">
        <v>849</v>
      </c>
      <c r="E10" s="27">
        <v>3576</v>
      </c>
      <c r="F10" s="27">
        <v>432</v>
      </c>
      <c r="G10" s="27">
        <v>673</v>
      </c>
      <c r="H10" s="27">
        <v>1011</v>
      </c>
      <c r="I10" s="27">
        <v>25</v>
      </c>
    </row>
    <row r="11" spans="2:9">
      <c r="C11" t="s">
        <v>301</v>
      </c>
      <c r="D11" s="27">
        <v>70562</v>
      </c>
      <c r="E11" s="27">
        <v>83333</v>
      </c>
      <c r="F11" s="27">
        <v>24393</v>
      </c>
      <c r="G11" s="27">
        <v>35113</v>
      </c>
      <c r="H11" s="27"/>
      <c r="I11" s="27"/>
    </row>
    <row r="12" spans="2:9">
      <c r="C12" t="s">
        <v>298</v>
      </c>
      <c r="D12" s="27"/>
      <c r="E12" s="27"/>
      <c r="F12" s="27">
        <v>0</v>
      </c>
      <c r="G12" s="27">
        <v>0</v>
      </c>
      <c r="H12" s="27">
        <v>50232</v>
      </c>
      <c r="I12" s="27">
        <v>66118</v>
      </c>
    </row>
    <row r="13" spans="2:9">
      <c r="C13" t="s">
        <v>299</v>
      </c>
      <c r="D13" s="27"/>
      <c r="E13" s="27"/>
      <c r="F13" s="27"/>
      <c r="G13" s="27"/>
      <c r="H13" s="27"/>
      <c r="I13" s="27"/>
    </row>
    <row r="14" spans="2:9">
      <c r="D14" s="27"/>
      <c r="E14" s="27"/>
      <c r="F14" s="27"/>
      <c r="G14" s="27"/>
      <c r="H14" s="27"/>
      <c r="I14" s="27"/>
    </row>
    <row r="15" spans="2:9">
      <c r="B15" s="1" t="s">
        <v>305</v>
      </c>
      <c r="D15" s="27"/>
      <c r="E15" s="27"/>
      <c r="F15" s="27"/>
      <c r="G15" s="27"/>
      <c r="H15" s="27"/>
      <c r="I15" s="27"/>
    </row>
    <row r="16" spans="2:9">
      <c r="C16" t="s">
        <v>300</v>
      </c>
      <c r="D16" s="27">
        <v>80</v>
      </c>
      <c r="E16" s="27">
        <v>53</v>
      </c>
      <c r="F16" s="27">
        <v>75</v>
      </c>
      <c r="G16" s="27">
        <v>124</v>
      </c>
      <c r="H16" s="27">
        <v>139</v>
      </c>
      <c r="I16" s="27">
        <v>258</v>
      </c>
    </row>
    <row r="17" spans="2:9">
      <c r="C17" t="s">
        <v>302</v>
      </c>
      <c r="D17" s="27">
        <v>12076</v>
      </c>
      <c r="E17" s="27">
        <v>12436</v>
      </c>
      <c r="F17" s="27">
        <v>8012</v>
      </c>
      <c r="G17" s="27">
        <v>10669</v>
      </c>
      <c r="H17" s="27">
        <v>12639</v>
      </c>
      <c r="I17" s="27">
        <v>11895</v>
      </c>
    </row>
    <row r="18" spans="2:9">
      <c r="D18" s="27"/>
      <c r="E18" s="27"/>
      <c r="F18" s="27"/>
      <c r="G18" s="27"/>
      <c r="H18" s="27"/>
      <c r="I18" s="27"/>
    </row>
    <row r="19" spans="2:9">
      <c r="B19" s="1" t="s">
        <v>306</v>
      </c>
      <c r="D19" s="27"/>
      <c r="E19" s="27"/>
      <c r="F19" s="27"/>
      <c r="G19" s="27"/>
      <c r="H19" s="27"/>
      <c r="I19" s="27"/>
    </row>
    <row r="20" spans="2:9">
      <c r="C20" t="s">
        <v>300</v>
      </c>
      <c r="D20" s="27">
        <v>3</v>
      </c>
      <c r="E20" s="27">
        <v>23</v>
      </c>
      <c r="F20" s="27">
        <v>12</v>
      </c>
      <c r="G20" s="27">
        <v>10</v>
      </c>
      <c r="H20" s="27">
        <v>11</v>
      </c>
      <c r="I20" s="27">
        <v>16</v>
      </c>
    </row>
    <row r="21" spans="2:9">
      <c r="C21" t="s">
        <v>301</v>
      </c>
      <c r="D21" s="27">
        <v>4596</v>
      </c>
      <c r="E21" s="27">
        <v>4761</v>
      </c>
      <c r="F21" s="27">
        <v>3960</v>
      </c>
      <c r="G21" s="27">
        <v>4791</v>
      </c>
      <c r="H21" s="27">
        <v>5723</v>
      </c>
      <c r="I21" s="27">
        <v>5923</v>
      </c>
    </row>
    <row r="22" spans="2:9">
      <c r="D22" s="27"/>
      <c r="E22" s="27"/>
      <c r="F22" s="27"/>
      <c r="G22" s="27"/>
      <c r="H22" s="27"/>
      <c r="I22" s="27"/>
    </row>
    <row r="23" spans="2:9">
      <c r="B23" s="1" t="s">
        <v>307</v>
      </c>
      <c r="D23" s="27"/>
      <c r="E23" s="27"/>
      <c r="F23" s="27"/>
      <c r="G23" s="27"/>
      <c r="H23" s="27"/>
      <c r="I23" s="27"/>
    </row>
    <row r="24" spans="2:9">
      <c r="C24" t="s">
        <v>300</v>
      </c>
      <c r="D24" s="27">
        <v>453</v>
      </c>
      <c r="E24" s="27">
        <v>662</v>
      </c>
      <c r="F24" s="27">
        <v>24</v>
      </c>
      <c r="G24" s="27">
        <v>461</v>
      </c>
      <c r="H24" s="27">
        <v>532</v>
      </c>
      <c r="I24" s="27">
        <v>18</v>
      </c>
    </row>
    <row r="25" spans="2:9">
      <c r="C25" t="s">
        <v>301</v>
      </c>
      <c r="D25" s="27">
        <v>11654</v>
      </c>
      <c r="E25" s="27">
        <v>11320</v>
      </c>
      <c r="F25" s="27">
        <v>7650</v>
      </c>
      <c r="G25" s="27">
        <v>7576</v>
      </c>
      <c r="H25" s="27">
        <v>7413</v>
      </c>
      <c r="I25" s="27">
        <v>6268</v>
      </c>
    </row>
    <row r="26" spans="2:9">
      <c r="C26" t="s">
        <v>302</v>
      </c>
      <c r="D26" s="27">
        <v>717</v>
      </c>
      <c r="E26" s="27">
        <v>516</v>
      </c>
      <c r="F26" s="27">
        <v>158</v>
      </c>
      <c r="G26" s="27">
        <v>233</v>
      </c>
      <c r="H26" s="27">
        <v>301</v>
      </c>
      <c r="I26" s="27"/>
    </row>
    <row r="27" spans="2:9">
      <c r="B27" s="1" t="s">
        <v>303</v>
      </c>
      <c r="D27" s="27">
        <v>69204</v>
      </c>
      <c r="E27" s="27">
        <v>80011</v>
      </c>
      <c r="F27" s="27">
        <v>84226</v>
      </c>
      <c r="G27" s="27">
        <v>200212</v>
      </c>
      <c r="H27" s="27">
        <v>138606</v>
      </c>
      <c r="I27" s="27">
        <v>1289</v>
      </c>
    </row>
    <row r="28" spans="2:9">
      <c r="D28" s="27"/>
      <c r="E28" s="27"/>
      <c r="F28" s="27"/>
      <c r="G28" s="27"/>
      <c r="H28" s="27"/>
      <c r="I28" s="27"/>
    </row>
    <row r="29" spans="2:9">
      <c r="B29" s="1" t="s">
        <v>224</v>
      </c>
      <c r="D29" s="27">
        <f t="shared" ref="D29:I29" si="0">SUM(D4:D27)</f>
        <v>6558682</v>
      </c>
      <c r="E29" s="163">
        <f t="shared" si="0"/>
        <v>6400081</v>
      </c>
      <c r="F29" s="163">
        <f t="shared" si="0"/>
        <v>2415469</v>
      </c>
      <c r="G29" s="163">
        <f t="shared" si="0"/>
        <v>3154129</v>
      </c>
      <c r="H29" s="163">
        <f t="shared" si="0"/>
        <v>3584116</v>
      </c>
      <c r="I29" s="163">
        <f t="shared" si="0"/>
        <v>3361415</v>
      </c>
    </row>
    <row r="30" spans="2:9">
      <c r="D30" s="27"/>
    </row>
    <row r="31" spans="2:9">
      <c r="D31" s="1">
        <v>2018</v>
      </c>
      <c r="E31" s="1">
        <v>2017</v>
      </c>
      <c r="F31" s="1">
        <v>2016</v>
      </c>
      <c r="G31" s="1">
        <v>2015</v>
      </c>
      <c r="H31" s="1">
        <v>2014</v>
      </c>
      <c r="I31" s="1">
        <v>2013</v>
      </c>
    </row>
    <row r="32" spans="2:9">
      <c r="B32" s="1" t="s">
        <v>308</v>
      </c>
      <c r="D32" s="27"/>
    </row>
    <row r="33" spans="2:6">
      <c r="B33" s="1" t="s">
        <v>296</v>
      </c>
      <c r="C33" t="s">
        <v>309</v>
      </c>
      <c r="E33" s="27">
        <v>230093</v>
      </c>
      <c r="F33" s="27">
        <v>1070574</v>
      </c>
    </row>
    <row r="34" spans="2:6">
      <c r="C34" t="s">
        <v>310</v>
      </c>
      <c r="E34" s="27">
        <v>557945</v>
      </c>
      <c r="F34" s="27">
        <v>1025446</v>
      </c>
    </row>
    <row r="35" spans="2:6">
      <c r="C35" t="s">
        <v>311</v>
      </c>
      <c r="E35" s="27">
        <v>282248</v>
      </c>
      <c r="F35" s="27">
        <v>83294</v>
      </c>
    </row>
    <row r="36" spans="2:6">
      <c r="E36" s="27"/>
      <c r="F36" s="27"/>
    </row>
    <row r="37" spans="2:6">
      <c r="B37" s="1" t="s">
        <v>312</v>
      </c>
      <c r="C37" t="s">
        <v>313</v>
      </c>
      <c r="E37" s="27">
        <v>7947669</v>
      </c>
      <c r="F37" s="27">
        <v>5924318</v>
      </c>
    </row>
    <row r="38" spans="2:6">
      <c r="C38" t="s">
        <v>314</v>
      </c>
      <c r="E38" s="27">
        <v>7753224</v>
      </c>
      <c r="F38" s="27">
        <v>8730691</v>
      </c>
    </row>
    <row r="39" spans="2:6">
      <c r="E39" s="27"/>
      <c r="F39" s="27"/>
    </row>
    <row r="40" spans="2:6">
      <c r="B40" s="1" t="s">
        <v>315</v>
      </c>
      <c r="E40" s="27">
        <v>21086002</v>
      </c>
      <c r="F40" s="27">
        <v>22284583</v>
      </c>
    </row>
    <row r="41" spans="2:6">
      <c r="E41" s="27"/>
      <c r="F41" s="27"/>
    </row>
    <row r="42" spans="2:6">
      <c r="B42" s="1" t="s">
        <v>316</v>
      </c>
      <c r="E42" s="27">
        <v>7523885</v>
      </c>
      <c r="F42" s="27">
        <v>6872850</v>
      </c>
    </row>
    <row r="43" spans="2:6">
      <c r="E43" s="27"/>
      <c r="F43" s="27"/>
    </row>
    <row r="44" spans="2:6">
      <c r="B44" s="1" t="s">
        <v>317</v>
      </c>
      <c r="C44" t="s">
        <v>302</v>
      </c>
      <c r="E44" s="27">
        <v>15734149</v>
      </c>
      <c r="F44" s="27">
        <v>11507149</v>
      </c>
    </row>
    <row r="45" spans="2:6">
      <c r="C45" t="s">
        <v>318</v>
      </c>
      <c r="E45" s="27">
        <v>495540</v>
      </c>
      <c r="F45" s="27">
        <v>485191</v>
      </c>
    </row>
    <row r="46" spans="2:6">
      <c r="C46" t="s">
        <v>319</v>
      </c>
      <c r="E46" s="27">
        <v>2682432</v>
      </c>
      <c r="F46" s="27">
        <v>2399270</v>
      </c>
    </row>
    <row r="47" spans="2:6">
      <c r="C47" t="s">
        <v>320</v>
      </c>
      <c r="E47" s="27">
        <v>1791033</v>
      </c>
      <c r="F47" s="27">
        <v>1691577</v>
      </c>
    </row>
    <row r="48" spans="2:6">
      <c r="E48" s="27"/>
      <c r="F48" s="27"/>
    </row>
    <row r="49" spans="2:6">
      <c r="B49" s="1" t="s">
        <v>321</v>
      </c>
      <c r="E49" s="27">
        <v>1530310</v>
      </c>
      <c r="F49" s="27">
        <v>1774456</v>
      </c>
    </row>
    <row r="50" spans="2:6">
      <c r="B50" s="1" t="s">
        <v>224</v>
      </c>
      <c r="E50" s="28">
        <f>SUM(E33:E49)</f>
        <v>67614530</v>
      </c>
      <c r="F50" s="28">
        <f>SUM(F33:F49)</f>
        <v>63849399</v>
      </c>
    </row>
    <row r="51" spans="2:6">
      <c r="E51" s="164">
        <f>E50/F50-1</f>
        <v>5.8968934069371537E-2</v>
      </c>
    </row>
    <row r="53" spans="2:6">
      <c r="E53" s="27">
        <v>50095723</v>
      </c>
      <c r="F53" s="27">
        <v>43629545</v>
      </c>
    </row>
    <row r="54" spans="2:6">
      <c r="E54">
        <f>E53/F53</f>
        <v>1.148206404627873</v>
      </c>
    </row>
    <row r="57" spans="2:6">
      <c r="E57">
        <f>82961/74494</f>
        <v>1.1136601605498428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U28" sqref="U28"/>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D36" sqref="D36"/>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 t="shared" ref="E2:E25" si="0">F2</f>
        <v>0.13</v>
      </c>
      <c r="F2" s="6">
        <f t="shared" ref="F2:F10" si="1">B2 - C2^2/2</f>
        <v>0.13</v>
      </c>
      <c r="G2" t="s">
        <v>102</v>
      </c>
    </row>
    <row r="3" spans="1:7">
      <c r="A3" s="1" t="s">
        <v>21</v>
      </c>
      <c r="B3" s="4">
        <v>0.128</v>
      </c>
      <c r="C3" s="3">
        <v>0</v>
      </c>
      <c r="D3">
        <v>1</v>
      </c>
      <c r="E3" s="4">
        <f t="shared" si="0"/>
        <v>0.128</v>
      </c>
      <c r="F3" s="6">
        <f t="shared" si="1"/>
        <v>0.128</v>
      </c>
      <c r="G3" t="s">
        <v>103</v>
      </c>
    </row>
    <row r="4" spans="1:7">
      <c r="A4" s="1" t="s">
        <v>21</v>
      </c>
      <c r="B4" s="4">
        <v>0.02</v>
      </c>
      <c r="C4" s="3">
        <v>0</v>
      </c>
      <c r="D4">
        <v>1</v>
      </c>
      <c r="E4" s="4">
        <f t="shared" si="0"/>
        <v>0.02</v>
      </c>
      <c r="F4" s="6">
        <f t="shared" si="1"/>
        <v>0.02</v>
      </c>
      <c r="G4" t="s">
        <v>104</v>
      </c>
    </row>
    <row r="5" spans="1:7">
      <c r="A5" s="1" t="s">
        <v>21</v>
      </c>
      <c r="B5" s="4">
        <v>7.7200000000000005E-2</v>
      </c>
      <c r="C5" s="3">
        <v>0.12</v>
      </c>
      <c r="D5">
        <v>30</v>
      </c>
      <c r="E5" s="4">
        <f t="shared" si="0"/>
        <v>7.0000000000000007E-2</v>
      </c>
      <c r="F5" s="6">
        <f t="shared" si="1"/>
        <v>7.0000000000000007E-2</v>
      </c>
      <c r="G5" t="s">
        <v>125</v>
      </c>
    </row>
    <row r="6" spans="1:7">
      <c r="A6" s="1" t="s">
        <v>121</v>
      </c>
      <c r="B6" s="4">
        <v>0.13</v>
      </c>
      <c r="C6" s="3">
        <v>0</v>
      </c>
      <c r="D6">
        <v>1</v>
      </c>
      <c r="E6" s="4">
        <f t="shared" si="0"/>
        <v>0.13</v>
      </c>
      <c r="F6" s="6">
        <f t="shared" si="1"/>
        <v>0.13</v>
      </c>
      <c r="G6" t="s">
        <v>102</v>
      </c>
    </row>
    <row r="7" spans="1:7">
      <c r="A7" s="1" t="s">
        <v>121</v>
      </c>
      <c r="B7" s="4">
        <v>0.128</v>
      </c>
      <c r="C7" s="3">
        <v>0</v>
      </c>
      <c r="D7">
        <v>1</v>
      </c>
      <c r="E7" s="4">
        <f t="shared" si="0"/>
        <v>0.128</v>
      </c>
      <c r="F7" s="6">
        <f t="shared" si="1"/>
        <v>0.128</v>
      </c>
      <c r="G7" t="s">
        <v>103</v>
      </c>
    </row>
    <row r="8" spans="1:7">
      <c r="A8" s="1" t="s">
        <v>121</v>
      </c>
      <c r="B8" s="4">
        <v>0.02</v>
      </c>
      <c r="C8" s="3">
        <v>0</v>
      </c>
      <c r="D8">
        <v>1</v>
      </c>
      <c r="E8" s="4">
        <f t="shared" si="0"/>
        <v>0.02</v>
      </c>
      <c r="F8" s="6">
        <f t="shared" si="1"/>
        <v>0.02</v>
      </c>
      <c r="G8" t="s">
        <v>104</v>
      </c>
    </row>
    <row r="9" spans="1:7">
      <c r="A9" s="1" t="s">
        <v>121</v>
      </c>
      <c r="B9" s="4">
        <v>5.7200000000000001E-2</v>
      </c>
      <c r="C9" s="3">
        <v>0.12</v>
      </c>
      <c r="D9">
        <v>10</v>
      </c>
      <c r="E9" s="4">
        <f t="shared" si="0"/>
        <v>0.05</v>
      </c>
      <c r="F9" s="6">
        <f t="shared" si="1"/>
        <v>0.05</v>
      </c>
      <c r="G9" t="s">
        <v>122</v>
      </c>
    </row>
    <row r="10" spans="1:7">
      <c r="A10" s="1" t="s">
        <v>121</v>
      </c>
      <c r="B10" s="4">
        <v>7.22E-2</v>
      </c>
      <c r="C10" s="3">
        <v>0.12</v>
      </c>
      <c r="D10">
        <v>5</v>
      </c>
      <c r="E10" s="4">
        <f t="shared" si="0"/>
        <v>6.5000000000000002E-2</v>
      </c>
      <c r="F10" s="6">
        <f t="shared" si="1"/>
        <v>6.5000000000000002E-2</v>
      </c>
      <c r="G10" t="s">
        <v>123</v>
      </c>
    </row>
    <row r="11" spans="1:7">
      <c r="A11" s="1" t="s">
        <v>121</v>
      </c>
      <c r="B11" s="4">
        <v>7.7200000000000005E-2</v>
      </c>
      <c r="C11" s="3">
        <v>0.12</v>
      </c>
      <c r="D11">
        <v>15</v>
      </c>
      <c r="E11" s="4">
        <f t="shared" si="0"/>
        <v>7.0000000000000007E-2</v>
      </c>
      <c r="F11" s="6">
        <f t="shared" ref="F11:F20" si="2">B11 - C11^2/2</f>
        <v>7.0000000000000007E-2</v>
      </c>
      <c r="G11" t="s">
        <v>126</v>
      </c>
    </row>
    <row r="12" spans="1:7">
      <c r="A12" s="1" t="s">
        <v>124</v>
      </c>
      <c r="B12" s="4">
        <v>0.13</v>
      </c>
      <c r="C12" s="3">
        <v>0</v>
      </c>
      <c r="D12">
        <v>1</v>
      </c>
      <c r="E12" s="4">
        <f t="shared" si="0"/>
        <v>0.13</v>
      </c>
      <c r="F12" s="6">
        <f t="shared" si="2"/>
        <v>0.13</v>
      </c>
      <c r="G12" t="s">
        <v>102</v>
      </c>
    </row>
    <row r="13" spans="1:7">
      <c r="A13" s="1" t="s">
        <v>124</v>
      </c>
      <c r="B13" s="4">
        <v>0.128</v>
      </c>
      <c r="C13" s="3">
        <v>0</v>
      </c>
      <c r="D13">
        <v>1</v>
      </c>
      <c r="E13" s="4">
        <f t="shared" si="0"/>
        <v>0.128</v>
      </c>
      <c r="F13" s="6">
        <f t="shared" si="2"/>
        <v>0.128</v>
      </c>
      <c r="G13" t="s">
        <v>103</v>
      </c>
    </row>
    <row r="14" spans="1:7">
      <c r="A14" s="1" t="s">
        <v>124</v>
      </c>
      <c r="B14" s="4">
        <v>0.02</v>
      </c>
      <c r="C14" s="3">
        <v>0</v>
      </c>
      <c r="D14">
        <v>1</v>
      </c>
      <c r="E14" s="4">
        <f t="shared" si="0"/>
        <v>0.02</v>
      </c>
      <c r="F14" s="6">
        <f t="shared" si="2"/>
        <v>0.02</v>
      </c>
      <c r="G14" t="s">
        <v>104</v>
      </c>
    </row>
    <row r="15" spans="1:7">
      <c r="A15" s="1" t="s">
        <v>124</v>
      </c>
      <c r="B15" s="4">
        <v>5.7200000000000001E-2</v>
      </c>
      <c r="C15" s="3">
        <v>0.12</v>
      </c>
      <c r="D15">
        <v>10</v>
      </c>
      <c r="E15" s="4">
        <f t="shared" si="0"/>
        <v>0.05</v>
      </c>
      <c r="F15" s="6">
        <f t="shared" si="2"/>
        <v>0.05</v>
      </c>
      <c r="G15" t="s">
        <v>122</v>
      </c>
    </row>
    <row r="16" spans="1:7">
      <c r="A16" s="1" t="s">
        <v>124</v>
      </c>
      <c r="B16" s="4">
        <v>7.22E-2</v>
      </c>
      <c r="C16" s="3">
        <v>0.12</v>
      </c>
      <c r="D16">
        <v>20</v>
      </c>
      <c r="E16" s="4">
        <f t="shared" si="0"/>
        <v>6.5000000000000002E-2</v>
      </c>
      <c r="F16" s="6">
        <f t="shared" si="2"/>
        <v>6.5000000000000002E-2</v>
      </c>
      <c r="G16" t="s">
        <v>127</v>
      </c>
    </row>
    <row r="17" spans="1:7">
      <c r="A17" s="1" t="s">
        <v>137</v>
      </c>
      <c r="B17" s="4">
        <v>0.13</v>
      </c>
      <c r="C17" s="3">
        <v>0</v>
      </c>
      <c r="D17">
        <v>1</v>
      </c>
      <c r="E17" s="4">
        <f t="shared" si="0"/>
        <v>0.13</v>
      </c>
      <c r="F17" s="6">
        <f t="shared" si="2"/>
        <v>0.13</v>
      </c>
      <c r="G17" t="s">
        <v>102</v>
      </c>
    </row>
    <row r="18" spans="1:7">
      <c r="A18" s="1" t="s">
        <v>137</v>
      </c>
      <c r="B18" s="4">
        <v>0.128</v>
      </c>
      <c r="C18" s="3">
        <v>0</v>
      </c>
      <c r="D18">
        <v>1</v>
      </c>
      <c r="E18" s="4">
        <f t="shared" si="0"/>
        <v>0.128</v>
      </c>
      <c r="F18" s="6">
        <f t="shared" si="2"/>
        <v>0.128</v>
      </c>
      <c r="G18" t="s">
        <v>103</v>
      </c>
    </row>
    <row r="19" spans="1:7">
      <c r="A19" s="1" t="s">
        <v>137</v>
      </c>
      <c r="B19" s="4">
        <v>0.02</v>
      </c>
      <c r="C19" s="3">
        <v>0</v>
      </c>
      <c r="D19">
        <v>1</v>
      </c>
      <c r="E19" s="4">
        <f t="shared" si="0"/>
        <v>0.02</v>
      </c>
      <c r="F19" s="6">
        <f t="shared" si="2"/>
        <v>0.02</v>
      </c>
      <c r="G19" t="s">
        <v>104</v>
      </c>
    </row>
    <row r="20" spans="1:7">
      <c r="A20" s="1" t="s">
        <v>137</v>
      </c>
      <c r="B20" s="4">
        <v>-0.24</v>
      </c>
      <c r="C20" s="3">
        <v>0</v>
      </c>
      <c r="D20">
        <v>1</v>
      </c>
      <c r="E20" s="4">
        <f t="shared" si="0"/>
        <v>-0.24</v>
      </c>
      <c r="F20" s="6">
        <f t="shared" si="2"/>
        <v>-0.24</v>
      </c>
      <c r="G20" t="s">
        <v>133</v>
      </c>
    </row>
    <row r="21" spans="1:7">
      <c r="A21" s="1" t="s">
        <v>137</v>
      </c>
      <c r="B21" s="4">
        <v>0.12</v>
      </c>
      <c r="C21" s="3">
        <v>0</v>
      </c>
      <c r="D21">
        <v>1</v>
      </c>
      <c r="E21" s="4">
        <f t="shared" si="0"/>
        <v>0.12</v>
      </c>
      <c r="F21" s="6">
        <f t="shared" ref="F21:F28" si="3">B21 - C21^2/2</f>
        <v>0.12</v>
      </c>
      <c r="G21" t="s">
        <v>134</v>
      </c>
    </row>
    <row r="22" spans="1:7">
      <c r="A22" s="1" t="s">
        <v>137</v>
      </c>
      <c r="B22" s="4">
        <v>0.13</v>
      </c>
      <c r="C22" s="3">
        <v>0</v>
      </c>
      <c r="D22">
        <v>1</v>
      </c>
      <c r="E22" s="4">
        <f t="shared" si="0"/>
        <v>0.13</v>
      </c>
      <c r="F22" s="6">
        <f t="shared" si="3"/>
        <v>0.13</v>
      </c>
      <c r="G22" t="s">
        <v>135</v>
      </c>
    </row>
    <row r="23" spans="1:7">
      <c r="A23" s="1" t="s">
        <v>137</v>
      </c>
      <c r="B23" s="4">
        <v>0.11</v>
      </c>
      <c r="C23" s="3">
        <v>0</v>
      </c>
      <c r="D23">
        <v>1</v>
      </c>
      <c r="E23" s="4">
        <f t="shared" si="0"/>
        <v>0.11</v>
      </c>
      <c r="F23" s="6">
        <f t="shared" si="3"/>
        <v>0.11</v>
      </c>
      <c r="G23" t="s">
        <v>136</v>
      </c>
    </row>
    <row r="24" spans="1:7">
      <c r="A24" s="1" t="s">
        <v>137</v>
      </c>
      <c r="B24" s="4">
        <v>0.05</v>
      </c>
      <c r="C24" s="3">
        <v>0</v>
      </c>
      <c r="D24">
        <v>26</v>
      </c>
      <c r="E24" s="4">
        <f t="shared" si="0"/>
        <v>0.05</v>
      </c>
      <c r="F24" s="6">
        <f t="shared" si="3"/>
        <v>0.05</v>
      </c>
      <c r="G24" t="s">
        <v>127</v>
      </c>
    </row>
    <row r="25" spans="1:7">
      <c r="A25" s="1" t="s">
        <v>138</v>
      </c>
      <c r="B25" s="4">
        <v>0.13</v>
      </c>
      <c r="C25" s="3">
        <v>0</v>
      </c>
      <c r="D25">
        <v>1</v>
      </c>
      <c r="E25" s="4">
        <f t="shared" si="0"/>
        <v>0.13</v>
      </c>
      <c r="F25" s="6">
        <f t="shared" si="3"/>
        <v>0.13</v>
      </c>
      <c r="G25" t="s">
        <v>102</v>
      </c>
    </row>
    <row r="26" spans="1:7">
      <c r="A26" s="1" t="s">
        <v>138</v>
      </c>
      <c r="B26" s="4">
        <v>0.128</v>
      </c>
      <c r="C26" s="3">
        <v>0</v>
      </c>
      <c r="D26">
        <v>1</v>
      </c>
      <c r="E26" s="4">
        <f t="shared" ref="E26:E32" si="4">F26</f>
        <v>0.128</v>
      </c>
      <c r="F26" s="6">
        <f t="shared" si="3"/>
        <v>0.128</v>
      </c>
      <c r="G26" t="s">
        <v>103</v>
      </c>
    </row>
    <row r="27" spans="1:7">
      <c r="A27" s="1" t="s">
        <v>138</v>
      </c>
      <c r="B27" s="4">
        <v>0.02</v>
      </c>
      <c r="C27" s="3">
        <v>0</v>
      </c>
      <c r="D27">
        <v>1</v>
      </c>
      <c r="E27" s="4">
        <f t="shared" si="4"/>
        <v>0.02</v>
      </c>
      <c r="F27" s="6">
        <f t="shared" si="3"/>
        <v>0.02</v>
      </c>
      <c r="G27" t="s">
        <v>104</v>
      </c>
    </row>
    <row r="28" spans="1:7">
      <c r="A28" s="1" t="s">
        <v>138</v>
      </c>
      <c r="B28" s="4">
        <v>-0.24</v>
      </c>
      <c r="C28" s="3">
        <v>0</v>
      </c>
      <c r="D28">
        <v>1</v>
      </c>
      <c r="E28" s="4">
        <f t="shared" si="4"/>
        <v>-0.24</v>
      </c>
      <c r="F28" s="6">
        <f t="shared" si="3"/>
        <v>-0.24</v>
      </c>
      <c r="G28" t="s">
        <v>133</v>
      </c>
    </row>
    <row r="29" spans="1:7">
      <c r="A29" s="1" t="s">
        <v>138</v>
      </c>
      <c r="B29" s="4">
        <v>0.12</v>
      </c>
      <c r="C29" s="3">
        <v>0</v>
      </c>
      <c r="D29">
        <v>1</v>
      </c>
      <c r="E29" s="4">
        <f t="shared" si="4"/>
        <v>0.12</v>
      </c>
      <c r="F29" s="6">
        <f>B29 - C29^2/2</f>
        <v>0.12</v>
      </c>
      <c r="G29" t="s">
        <v>134</v>
      </c>
    </row>
    <row r="30" spans="1:7">
      <c r="A30" s="1" t="s">
        <v>138</v>
      </c>
      <c r="B30" s="4">
        <v>0.13</v>
      </c>
      <c r="C30" s="3">
        <v>0</v>
      </c>
      <c r="D30">
        <v>1</v>
      </c>
      <c r="E30" s="4">
        <f t="shared" si="4"/>
        <v>0.13</v>
      </c>
      <c r="F30" s="6">
        <f>B30 - C30^2/2</f>
        <v>0.13</v>
      </c>
      <c r="G30" t="s">
        <v>135</v>
      </c>
    </row>
    <row r="31" spans="1:7">
      <c r="A31" s="1" t="s">
        <v>138</v>
      </c>
      <c r="B31" s="4">
        <v>0.11</v>
      </c>
      <c r="C31" s="3">
        <v>0</v>
      </c>
      <c r="D31">
        <v>1</v>
      </c>
      <c r="E31" s="4">
        <f t="shared" si="4"/>
        <v>0.11</v>
      </c>
      <c r="F31" s="6">
        <f>B31 - C31^2/2</f>
        <v>0.11</v>
      </c>
      <c r="G31" t="s">
        <v>136</v>
      </c>
    </row>
    <row r="32" spans="1:7">
      <c r="A32" s="1" t="s">
        <v>138</v>
      </c>
      <c r="B32" s="4">
        <v>7.0000000000000007E-2</v>
      </c>
      <c r="C32" s="3">
        <v>0</v>
      </c>
      <c r="D32">
        <v>26</v>
      </c>
      <c r="E32" s="4">
        <f t="shared" si="4"/>
        <v>7.0000000000000007E-2</v>
      </c>
      <c r="F32" s="6">
        <f>B32 - C32^2/2</f>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156</v>
      </c>
    </row>
    <row r="3" spans="2:7" ht="20.25" customHeight="1">
      <c r="B3" s="105" t="s">
        <v>233</v>
      </c>
      <c r="C3" s="107">
        <v>37667162029</v>
      </c>
      <c r="D3" s="114">
        <f>C3/1000000000</f>
        <v>37.667162029000004</v>
      </c>
      <c r="E3" s="114"/>
    </row>
    <row r="4" spans="2:7" ht="20.25" customHeight="1">
      <c r="B4" s="105" t="s">
        <v>234</v>
      </c>
      <c r="C4" s="108">
        <v>1062059552</v>
      </c>
      <c r="D4" s="114">
        <f t="shared" ref="D4:D27" si="0">C4/1000000000</f>
        <v>1.062059552</v>
      </c>
      <c r="E4" s="114"/>
      <c r="F4" s="105" t="s">
        <v>160</v>
      </c>
    </row>
    <row r="5" spans="2:7" ht="20.25" customHeight="1">
      <c r="B5" s="105" t="s">
        <v>235</v>
      </c>
      <c r="C5" s="109">
        <v>405896494</v>
      </c>
      <c r="D5" s="114">
        <f t="shared" si="0"/>
        <v>0.405896494</v>
      </c>
      <c r="E5" s="114"/>
    </row>
    <row r="6" spans="2:7" ht="20.25" customHeight="1">
      <c r="B6" s="105" t="s">
        <v>236</v>
      </c>
      <c r="C6" s="109">
        <v>2190015114</v>
      </c>
      <c r="D6" s="114">
        <f t="shared" si="0"/>
        <v>2.1900151139999999</v>
      </c>
      <c r="E6" s="114"/>
      <c r="G6" s="28">
        <f>C6+C7-C11-C12</f>
        <v>808097004</v>
      </c>
    </row>
    <row r="7" spans="2:7" ht="20.25" customHeight="1">
      <c r="B7" s="105" t="s">
        <v>237</v>
      </c>
      <c r="C7" s="109">
        <v>125975786</v>
      </c>
      <c r="D7" s="114">
        <f t="shared" si="0"/>
        <v>0.12597578600000001</v>
      </c>
      <c r="E7" s="114"/>
    </row>
    <row r="8" spans="2:7" ht="20.25" customHeight="1">
      <c r="B8" s="105" t="s">
        <v>238</v>
      </c>
      <c r="C8" s="109">
        <v>2659607405</v>
      </c>
      <c r="D8" s="114">
        <f t="shared" si="0"/>
        <v>2.659607405</v>
      </c>
      <c r="E8" s="114"/>
    </row>
    <row r="9" spans="2:7" ht="20.25" customHeight="1">
      <c r="D9" s="114"/>
      <c r="E9" s="114"/>
    </row>
    <row r="10" spans="2:7" ht="20.25" customHeight="1">
      <c r="B10" s="105" t="s">
        <v>240</v>
      </c>
      <c r="C10" s="106">
        <v>39535995292</v>
      </c>
      <c r="D10" s="114">
        <f t="shared" si="0"/>
        <v>39.535995292000003</v>
      </c>
      <c r="E10" s="114"/>
    </row>
    <row r="11" spans="2:7" ht="20.25" customHeight="1">
      <c r="B11" s="105" t="s">
        <v>241</v>
      </c>
      <c r="C11" s="111">
        <v>535870232</v>
      </c>
      <c r="D11" s="114">
        <f t="shared" si="0"/>
        <v>0.53587023199999995</v>
      </c>
      <c r="E11" s="114"/>
      <c r="G11" s="28">
        <f>C11+C12</f>
        <v>1507893896</v>
      </c>
    </row>
    <row r="12" spans="2:7" ht="20.25" customHeight="1">
      <c r="B12" s="105" t="s">
        <v>242</v>
      </c>
      <c r="C12" s="110">
        <v>972023664</v>
      </c>
      <c r="D12" s="114">
        <f t="shared" si="0"/>
        <v>0.97202366399999995</v>
      </c>
      <c r="E12" s="114"/>
    </row>
    <row r="13" spans="2:7" ht="20.25" customHeight="1">
      <c r="B13" s="105" t="s">
        <v>243</v>
      </c>
      <c r="C13" s="110">
        <v>3066827192</v>
      </c>
      <c r="D13" s="114">
        <f t="shared" si="0"/>
        <v>3.0668271919999999</v>
      </c>
      <c r="E13" s="114"/>
    </row>
    <row r="14" spans="2:7" ht="20.25" customHeight="1">
      <c r="D14" s="114"/>
      <c r="E14" s="114"/>
    </row>
    <row r="15" spans="2:7" ht="20.25" customHeight="1">
      <c r="B15" s="105" t="s">
        <v>157</v>
      </c>
      <c r="C15" s="106">
        <v>37988259515</v>
      </c>
      <c r="D15" s="114">
        <f t="shared" si="0"/>
        <v>37.988259515000003</v>
      </c>
      <c r="E15" s="114"/>
      <c r="F15" s="105" t="s">
        <v>158</v>
      </c>
    </row>
    <row r="16" spans="2:7" ht="20.25" customHeight="1">
      <c r="B16" s="105" t="s">
        <v>152</v>
      </c>
      <c r="C16" s="106">
        <v>849689324</v>
      </c>
      <c r="D16" s="114">
        <f t="shared" si="0"/>
        <v>0.84968932399999997</v>
      </c>
      <c r="E16" s="114"/>
      <c r="F16" s="105" t="s">
        <v>160</v>
      </c>
    </row>
    <row r="17" spans="2:7" ht="20.25" customHeight="1">
      <c r="B17" s="105" t="s">
        <v>155</v>
      </c>
      <c r="C17" s="106">
        <v>2813575411</v>
      </c>
      <c r="D17" s="114">
        <f t="shared" si="0"/>
        <v>2.813575411</v>
      </c>
      <c r="E17" s="114"/>
      <c r="F17" s="105" t="s">
        <v>159</v>
      </c>
    </row>
    <row r="18" spans="2:7" ht="20.25" customHeight="1">
      <c r="D18" s="114"/>
      <c r="E18" s="114"/>
    </row>
    <row r="19" spans="2:7" ht="20.25" customHeight="1">
      <c r="B19" s="105" t="s">
        <v>239</v>
      </c>
      <c r="C19" s="106">
        <f>SUM(C10:C13)</f>
        <v>44110716380</v>
      </c>
      <c r="D19" s="114">
        <f t="shared" si="0"/>
        <v>44.11071638</v>
      </c>
      <c r="E19" s="114"/>
    </row>
    <row r="20" spans="2:7" ht="20.25" customHeight="1">
      <c r="B20" s="105" t="s">
        <v>161</v>
      </c>
      <c r="C20" s="112">
        <f>SUM(C15:C17)</f>
        <v>41651524250</v>
      </c>
      <c r="D20" s="114">
        <f t="shared" si="0"/>
        <v>41.651524250000001</v>
      </c>
      <c r="E20" s="114"/>
    </row>
    <row r="21" spans="2:7" ht="20.25" customHeight="1">
      <c r="D21" s="114"/>
      <c r="E21" s="114"/>
    </row>
    <row r="22" spans="2:7" ht="20.25" customHeight="1">
      <c r="B22" s="105" t="s">
        <v>153</v>
      </c>
      <c r="C22" s="106">
        <f>SUM(C19:C20)</f>
        <v>85762240630</v>
      </c>
      <c r="D22" s="114">
        <f t="shared" si="0"/>
        <v>85.762240629999994</v>
      </c>
      <c r="E22" s="114"/>
    </row>
    <row r="23" spans="2:7" ht="20.25" customHeight="1">
      <c r="D23" s="114"/>
      <c r="E23" s="114"/>
    </row>
    <row r="24" spans="2:7" ht="20.25" customHeight="1">
      <c r="B24" s="105" t="s">
        <v>154</v>
      </c>
      <c r="C24" s="110">
        <v>23738166660</v>
      </c>
      <c r="D24" s="114">
        <f t="shared" si="0"/>
        <v>23.738166660000001</v>
      </c>
      <c r="E24" s="114"/>
    </row>
    <row r="25" spans="2:7" ht="20.25" customHeight="1">
      <c r="B25" s="105" t="s">
        <v>244</v>
      </c>
      <c r="C25" s="113">
        <f>SUM(C24,C11,C12,C13,C20)</f>
        <v>69964411998</v>
      </c>
      <c r="D25" s="114">
        <f t="shared" si="0"/>
        <v>69.964411998000003</v>
      </c>
      <c r="E25" s="114"/>
      <c r="F25" s="105" t="s">
        <v>245</v>
      </c>
    </row>
    <row r="26" spans="2:7" ht="20.25" customHeight="1">
      <c r="D26" s="114"/>
      <c r="E26" s="114"/>
    </row>
    <row r="27" spans="2:7" ht="20.25" customHeight="1">
      <c r="B27" s="105" t="s">
        <v>249</v>
      </c>
      <c r="C27" s="106">
        <v>3954653723</v>
      </c>
      <c r="D27" s="114">
        <f t="shared" si="0"/>
        <v>3.9546537229999998</v>
      </c>
      <c r="E27" s="114"/>
      <c r="G27" t="s">
        <v>253</v>
      </c>
    </row>
    <row r="28" spans="2:7" ht="20.25" customHeight="1"/>
    <row r="29" spans="2:7" ht="20.25" customHeight="1">
      <c r="B29" s="105" t="s">
        <v>246</v>
      </c>
      <c r="C29" s="106">
        <v>173696000</v>
      </c>
      <c r="F29" s="105" t="s">
        <v>257</v>
      </c>
      <c r="G29" t="s">
        <v>256</v>
      </c>
    </row>
    <row r="30" spans="2:7" ht="20.25" customHeight="1">
      <c r="B30" s="105" t="s">
        <v>247</v>
      </c>
      <c r="C30" s="106">
        <v>1172161054</v>
      </c>
      <c r="G30" t="s">
        <v>253</v>
      </c>
    </row>
    <row r="31" spans="2:7" ht="20.25" customHeight="1">
      <c r="B31" s="105" t="s">
        <v>248</v>
      </c>
      <c r="C31" s="106">
        <v>2663071096</v>
      </c>
      <c r="G31" t="s">
        <v>253</v>
      </c>
    </row>
    <row r="32" spans="2:7" ht="20.25" customHeight="1">
      <c r="B32" s="105" t="s">
        <v>276</v>
      </c>
      <c r="C32" s="106">
        <v>3889709927</v>
      </c>
      <c r="F32" s="105" t="s">
        <v>252</v>
      </c>
      <c r="G32" t="s">
        <v>253</v>
      </c>
    </row>
    <row r="33" spans="2:7" ht="20.25" customHeight="1"/>
    <row r="34" spans="2:7" ht="20.25" customHeight="1">
      <c r="B34" s="105" t="s">
        <v>251</v>
      </c>
      <c r="C34" s="106">
        <v>9224267647</v>
      </c>
      <c r="G34" t="s">
        <v>253</v>
      </c>
    </row>
    <row r="35" spans="2:7" ht="20.25" customHeight="1"/>
    <row r="36" spans="2:7" ht="20.25" customHeight="1">
      <c r="B36" s="105" t="s">
        <v>33</v>
      </c>
      <c r="C36" s="106">
        <v>43629545000</v>
      </c>
    </row>
    <row r="37" spans="2:7" ht="20.25" customHeight="1">
      <c r="B37" s="105" t="s">
        <v>250</v>
      </c>
      <c r="C37" s="106">
        <v>41015087000</v>
      </c>
    </row>
    <row r="38" spans="2:7" ht="20.25" customHeight="1">
      <c r="B38" s="105" t="s">
        <v>255</v>
      </c>
      <c r="C38" s="115">
        <f>C36/C25</f>
        <v>0.62359625063735535</v>
      </c>
    </row>
    <row r="39" spans="2:7" ht="20.25" customHeight="1">
      <c r="B39" s="105" t="s">
        <v>254</v>
      </c>
      <c r="C39" s="115">
        <f>C37/C25</f>
        <v>0.58622785254269638</v>
      </c>
    </row>
    <row r="40" spans="2:7" ht="20.25" customHeight="1"/>
    <row r="41" spans="2:7">
      <c r="B41" s="105" t="s">
        <v>277</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M44"/>
  <sheetViews>
    <sheetView zoomScaleNormal="100" workbookViewId="0">
      <selection activeCell="C22" sqref="C22"/>
    </sheetView>
  </sheetViews>
  <sheetFormatPr defaultRowHeight="15"/>
  <cols>
    <col min="2" max="2" width="31.7109375" style="105" customWidth="1"/>
    <col min="3" max="3" width="22.5703125" style="106" customWidth="1"/>
    <col min="4" max="4" width="16.85546875" style="106" customWidth="1"/>
    <col min="5" max="5" width="17.7109375" style="106" customWidth="1"/>
    <col min="6" max="6" width="26.5703125" style="106" customWidth="1"/>
    <col min="7" max="7" width="45.140625" style="105" customWidth="1"/>
    <col min="8" max="8" width="28.85546875" customWidth="1"/>
    <col min="13" max="13" width="12" bestFit="1" customWidth="1"/>
  </cols>
  <sheetData>
    <row r="2" spans="2:8" ht="20.25" customHeight="1">
      <c r="D2" s="106" t="s">
        <v>280</v>
      </c>
      <c r="E2" s="106" t="s">
        <v>281</v>
      </c>
      <c r="F2" s="106" t="s">
        <v>278</v>
      </c>
      <c r="G2" s="105" t="s">
        <v>156</v>
      </c>
    </row>
    <row r="3" spans="2:8" ht="20.25" customHeight="1">
      <c r="B3" s="116" t="s">
        <v>233</v>
      </c>
      <c r="C3" s="107">
        <v>37667162029</v>
      </c>
      <c r="D3" s="114">
        <f>C3/1000000000</f>
        <v>37.667162029000004</v>
      </c>
      <c r="E3" s="114">
        <v>37.090000000000003</v>
      </c>
      <c r="F3" s="117">
        <f>E3/D3 -1</f>
        <v>-1.5322684213789239E-2</v>
      </c>
    </row>
    <row r="4" spans="2:8" ht="20.25" customHeight="1">
      <c r="B4" s="116" t="s">
        <v>234</v>
      </c>
      <c r="C4" s="108">
        <v>1062059552</v>
      </c>
      <c r="D4" s="114">
        <f t="shared" ref="D4:D40" si="0">C4/1000000000</f>
        <v>1.062059552</v>
      </c>
      <c r="E4" s="121">
        <v>0.98</v>
      </c>
      <c r="F4" s="122">
        <f t="shared" ref="F4:F40" si="1">E4/D4 -1</f>
        <v>-7.7264548720898829E-2</v>
      </c>
      <c r="G4" s="105" t="s">
        <v>160</v>
      </c>
    </row>
    <row r="5" spans="2:8" ht="20.25" customHeight="1">
      <c r="B5" s="116" t="s">
        <v>235</v>
      </c>
      <c r="C5" s="109">
        <v>405896494</v>
      </c>
      <c r="D5" s="114">
        <f t="shared" si="0"/>
        <v>0.405896494</v>
      </c>
      <c r="E5" s="114">
        <v>0.41</v>
      </c>
      <c r="F5" s="117">
        <f t="shared" si="1"/>
        <v>1.0109735020278343E-2</v>
      </c>
    </row>
    <row r="6" spans="2:8" ht="20.25" customHeight="1">
      <c r="B6" s="116" t="s">
        <v>293</v>
      </c>
      <c r="C6" s="109">
        <f>C7+C8-C14</f>
        <v>1343967236</v>
      </c>
      <c r="D6" s="114">
        <f t="shared" si="0"/>
        <v>1.3439672359999999</v>
      </c>
      <c r="E6" s="114"/>
      <c r="F6" s="117"/>
      <c r="G6" s="105" t="s">
        <v>294</v>
      </c>
    </row>
    <row r="7" spans="2:8" ht="20.25" customHeight="1">
      <c r="B7" s="105" t="s">
        <v>236</v>
      </c>
      <c r="C7" s="109">
        <v>2190015114</v>
      </c>
      <c r="D7" s="114">
        <f t="shared" si="0"/>
        <v>2.1900151139999999</v>
      </c>
      <c r="E7" s="114"/>
      <c r="F7" s="117"/>
      <c r="H7" s="28">
        <f>C7+C8-C13-C14</f>
        <v>808097004</v>
      </c>
    </row>
    <row r="8" spans="2:8" ht="20.25" customHeight="1">
      <c r="B8" s="105" t="s">
        <v>237</v>
      </c>
      <c r="C8" s="109">
        <v>125975786</v>
      </c>
      <c r="D8" s="114">
        <f t="shared" si="0"/>
        <v>0.12597578600000001</v>
      </c>
      <c r="E8" s="114"/>
      <c r="F8" s="117"/>
    </row>
    <row r="9" spans="2:8" ht="20.25" customHeight="1">
      <c r="B9" s="105" t="s">
        <v>238</v>
      </c>
      <c r="C9" s="109">
        <v>2659607405</v>
      </c>
      <c r="D9" s="114">
        <f t="shared" si="0"/>
        <v>2.659607405</v>
      </c>
      <c r="E9" s="114"/>
      <c r="F9" s="117"/>
    </row>
    <row r="10" spans="2:8" ht="20.25" customHeight="1">
      <c r="C10" s="162"/>
      <c r="D10" s="114"/>
      <c r="E10" s="114"/>
      <c r="F10" s="117"/>
    </row>
    <row r="11" spans="2:8" ht="20.25" customHeight="1">
      <c r="D11" s="114"/>
      <c r="E11" s="114"/>
      <c r="F11" s="117"/>
    </row>
    <row r="12" spans="2:8" ht="20.25" customHeight="1">
      <c r="B12" s="116" t="s">
        <v>240</v>
      </c>
      <c r="C12" s="106">
        <v>39535995292</v>
      </c>
      <c r="D12" s="114">
        <f t="shared" si="0"/>
        <v>39.535995292000003</v>
      </c>
      <c r="E12" s="114">
        <v>39.200000000000003</v>
      </c>
      <c r="F12" s="117">
        <f t="shared" si="1"/>
        <v>-8.4984655000701625E-3</v>
      </c>
    </row>
    <row r="13" spans="2:8" ht="20.25" customHeight="1">
      <c r="B13" s="105" t="s">
        <v>241</v>
      </c>
      <c r="C13" s="111">
        <v>535870232</v>
      </c>
      <c r="D13" s="114">
        <f t="shared" si="0"/>
        <v>0.53587023199999995</v>
      </c>
      <c r="E13" s="114"/>
      <c r="F13" s="117"/>
      <c r="H13" s="28"/>
    </row>
    <row r="14" spans="2:8" ht="20.25" customHeight="1">
      <c r="B14" s="105" t="s">
        <v>242</v>
      </c>
      <c r="C14" s="110">
        <v>972023664</v>
      </c>
      <c r="D14" s="114">
        <f t="shared" si="0"/>
        <v>0.97202366399999995</v>
      </c>
      <c r="E14" s="114"/>
      <c r="F14" s="117"/>
    </row>
    <row r="15" spans="2:8" ht="20.25" customHeight="1">
      <c r="B15" s="120" t="s">
        <v>243</v>
      </c>
      <c r="C15" s="110">
        <v>3066827192</v>
      </c>
      <c r="D15" s="114">
        <f t="shared" si="0"/>
        <v>3.0668271919999999</v>
      </c>
      <c r="E15" s="114"/>
      <c r="F15" s="117"/>
    </row>
    <row r="16" spans="2:8" ht="20.25" customHeight="1">
      <c r="D16" s="114"/>
      <c r="E16" s="114"/>
      <c r="F16" s="117"/>
    </row>
    <row r="17" spans="2:8" ht="20.25" customHeight="1">
      <c r="B17" s="105" t="s">
        <v>157</v>
      </c>
      <c r="C17" s="106">
        <v>37988259515</v>
      </c>
      <c r="D17" s="114">
        <f t="shared" si="0"/>
        <v>37.988259515000003</v>
      </c>
      <c r="E17" s="114"/>
      <c r="F17" s="117"/>
      <c r="G17" s="105" t="s">
        <v>158</v>
      </c>
    </row>
    <row r="18" spans="2:8" ht="20.25" customHeight="1">
      <c r="B18" s="105" t="s">
        <v>155</v>
      </c>
      <c r="C18" s="106">
        <v>2813575411</v>
      </c>
      <c r="D18" s="114">
        <f t="shared" si="0"/>
        <v>2.813575411</v>
      </c>
      <c r="E18" s="114"/>
      <c r="F18" s="117"/>
      <c r="G18" s="105" t="s">
        <v>159</v>
      </c>
    </row>
    <row r="19" spans="2:8" ht="20.25" customHeight="1">
      <c r="B19" s="116" t="s">
        <v>152</v>
      </c>
      <c r="C19" s="106">
        <v>849689324</v>
      </c>
      <c r="D19" s="114">
        <f>C19/1000000000</f>
        <v>0.84968932399999997</v>
      </c>
      <c r="E19" s="114">
        <v>1.03</v>
      </c>
      <c r="F19" s="122">
        <f t="shared" si="1"/>
        <v>0.21220776924814011</v>
      </c>
      <c r="G19" s="105" t="s">
        <v>160</v>
      </c>
    </row>
    <row r="20" spans="2:8" ht="20.25" customHeight="1">
      <c r="B20" s="116" t="s">
        <v>279</v>
      </c>
      <c r="C20" s="106">
        <f>C18+C17</f>
        <v>40801834926</v>
      </c>
      <c r="D20" s="114">
        <f>C20/1000000000</f>
        <v>40.801834925999998</v>
      </c>
      <c r="E20" s="114">
        <v>41.6</v>
      </c>
      <c r="F20" s="117">
        <f t="shared" si="1"/>
        <v>1.9561989686189163E-2</v>
      </c>
    </row>
    <row r="21" spans="2:8" ht="20.25" customHeight="1">
      <c r="D21" s="114"/>
      <c r="E21" s="114"/>
      <c r="F21" s="117"/>
    </row>
    <row r="22" spans="2:8" ht="20.25" customHeight="1">
      <c r="B22" s="116" t="s">
        <v>239</v>
      </c>
      <c r="C22" s="106">
        <f>SUM(C12,C13,C14,C15)</f>
        <v>44110716380</v>
      </c>
      <c r="D22" s="114">
        <f t="shared" si="0"/>
        <v>44.11071638</v>
      </c>
      <c r="E22" s="114">
        <v>43.86</v>
      </c>
      <c r="F22" s="117">
        <f t="shared" si="1"/>
        <v>-5.6837975117011164E-3</v>
      </c>
    </row>
    <row r="23" spans="2:8" ht="20.25" customHeight="1">
      <c r="B23" s="116" t="s">
        <v>161</v>
      </c>
      <c r="C23" s="112">
        <f>SUM(C17,C18,C19)</f>
        <v>41651524250</v>
      </c>
      <c r="D23" s="114">
        <f t="shared" si="0"/>
        <v>41.651524250000001</v>
      </c>
      <c r="E23" s="114">
        <v>42.6</v>
      </c>
      <c r="F23" s="117">
        <f t="shared" si="1"/>
        <v>2.2771693643360402E-2</v>
      </c>
    </row>
    <row r="24" spans="2:8" ht="20.25" customHeight="1">
      <c r="D24" s="114"/>
      <c r="E24" s="114"/>
      <c r="F24" s="117"/>
    </row>
    <row r="25" spans="2:8" ht="20.25" customHeight="1">
      <c r="B25" s="116" t="s">
        <v>153</v>
      </c>
      <c r="C25" s="106">
        <f>SUM(C22:C23)</f>
        <v>85762240630</v>
      </c>
      <c r="D25" s="114">
        <f t="shared" si="0"/>
        <v>85.762240629999994</v>
      </c>
      <c r="E25" s="114">
        <v>86.5</v>
      </c>
      <c r="F25" s="117">
        <f t="shared" si="1"/>
        <v>8.6023798419969655E-3</v>
      </c>
    </row>
    <row r="26" spans="2:8" ht="20.25" customHeight="1">
      <c r="D26" s="114"/>
      <c r="E26" s="114"/>
      <c r="F26" s="117"/>
    </row>
    <row r="27" spans="2:8" ht="20.25" customHeight="1">
      <c r="B27" s="120" t="s">
        <v>154</v>
      </c>
      <c r="C27" s="110">
        <v>23738166660</v>
      </c>
      <c r="D27" s="114">
        <f t="shared" si="0"/>
        <v>23.738166660000001</v>
      </c>
      <c r="E27" s="114">
        <v>21.5</v>
      </c>
      <c r="F27" s="122">
        <f t="shared" si="1"/>
        <v>-9.4285573610510709E-2</v>
      </c>
    </row>
    <row r="28" spans="2:8" ht="20.25" customHeight="1">
      <c r="B28" s="116" t="s">
        <v>244</v>
      </c>
      <c r="C28" s="113">
        <f>SUM(C27,C13,C14,C15,C23)</f>
        <v>69964411998</v>
      </c>
      <c r="D28" s="114">
        <f t="shared" si="0"/>
        <v>69.964411998000003</v>
      </c>
      <c r="E28" s="114">
        <v>68.7</v>
      </c>
      <c r="F28" s="117">
        <f t="shared" si="1"/>
        <v>-1.807221645822088E-2</v>
      </c>
      <c r="G28" s="105" t="s">
        <v>245</v>
      </c>
    </row>
    <row r="29" spans="2:8" ht="20.25" customHeight="1">
      <c r="D29" s="114"/>
      <c r="E29" s="114"/>
      <c r="F29" s="117"/>
    </row>
    <row r="30" spans="2:8" ht="20.25" customHeight="1">
      <c r="B30" s="116" t="s">
        <v>249</v>
      </c>
      <c r="C30" s="106">
        <v>3954653723</v>
      </c>
      <c r="D30" s="114">
        <f t="shared" si="0"/>
        <v>3.9546537229999998</v>
      </c>
      <c r="E30" s="114">
        <v>3.95</v>
      </c>
      <c r="F30" s="117">
        <f t="shared" si="1"/>
        <v>-1.1767712993261403E-3</v>
      </c>
      <c r="H30" t="s">
        <v>253</v>
      </c>
    </row>
    <row r="31" spans="2:8" ht="20.25" customHeight="1">
      <c r="D31" s="114"/>
      <c r="F31" s="117"/>
    </row>
    <row r="32" spans="2:8" ht="20.25" customHeight="1">
      <c r="B32" s="116" t="s">
        <v>282</v>
      </c>
      <c r="C32" s="106">
        <v>173696000</v>
      </c>
      <c r="D32" s="123">
        <f>C32/1000000000</f>
        <v>0.17369599999999999</v>
      </c>
      <c r="E32" s="119">
        <v>0.19</v>
      </c>
      <c r="F32" s="117">
        <f t="shared" si="1"/>
        <v>9.3865143699336961E-2</v>
      </c>
      <c r="G32" s="105" t="s">
        <v>257</v>
      </c>
      <c r="H32" t="s">
        <v>256</v>
      </c>
    </row>
    <row r="33" spans="2:13" ht="20.25" customHeight="1">
      <c r="B33" s="116" t="s">
        <v>247</v>
      </c>
      <c r="C33" s="106">
        <v>1172161054</v>
      </c>
      <c r="D33" s="114">
        <f t="shared" si="0"/>
        <v>1.172161054</v>
      </c>
      <c r="E33" s="119">
        <v>1.1499999999999999</v>
      </c>
      <c r="F33" s="117">
        <f t="shared" si="1"/>
        <v>-1.8906151099608248E-2</v>
      </c>
      <c r="H33" t="s">
        <v>253</v>
      </c>
      <c r="K33">
        <v>13.5</v>
      </c>
      <c r="L33">
        <v>12.8</v>
      </c>
      <c r="M33">
        <f>L33/K33</f>
        <v>0.94814814814814818</v>
      </c>
    </row>
    <row r="34" spans="2:13" ht="20.25" customHeight="1">
      <c r="B34" s="116" t="s">
        <v>248</v>
      </c>
      <c r="C34" s="106">
        <v>2663071096</v>
      </c>
      <c r="D34" s="114">
        <f t="shared" si="0"/>
        <v>2.6630710959999999</v>
      </c>
      <c r="E34" s="106">
        <v>2.67</v>
      </c>
      <c r="F34" s="117">
        <f t="shared" si="1"/>
        <v>2.6018471720141712E-3</v>
      </c>
      <c r="H34" t="s">
        <v>253</v>
      </c>
    </row>
    <row r="35" spans="2:13" ht="20.25" customHeight="1">
      <c r="B35" s="116" t="s">
        <v>276</v>
      </c>
      <c r="C35" s="106">
        <v>3889709927</v>
      </c>
      <c r="D35" s="114">
        <f t="shared" si="0"/>
        <v>3.8897099270000002</v>
      </c>
      <c r="E35" s="118">
        <v>3.82</v>
      </c>
      <c r="F35" s="117">
        <f t="shared" si="1"/>
        <v>-1.7921626113072464E-2</v>
      </c>
      <c r="G35" s="105" t="s">
        <v>252</v>
      </c>
      <c r="H35" t="s">
        <v>253</v>
      </c>
    </row>
    <row r="36" spans="2:13" ht="20.25" customHeight="1">
      <c r="D36" s="114"/>
      <c r="F36" s="117"/>
    </row>
    <row r="37" spans="2:13" ht="20.25" customHeight="1">
      <c r="B37" s="116" t="s">
        <v>251</v>
      </c>
      <c r="C37" s="106">
        <v>9224267647</v>
      </c>
      <c r="D37" s="114">
        <f t="shared" si="0"/>
        <v>9.2242676469999996</v>
      </c>
      <c r="E37" s="118">
        <v>9.14</v>
      </c>
      <c r="F37" s="117">
        <f t="shared" si="1"/>
        <v>-9.1354295240343442E-3</v>
      </c>
      <c r="H37" t="s">
        <v>253</v>
      </c>
    </row>
    <row r="38" spans="2:13" ht="20.25" customHeight="1">
      <c r="D38" s="114"/>
      <c r="F38" s="117"/>
    </row>
    <row r="39" spans="2:13" ht="20.25" customHeight="1">
      <c r="B39" s="116" t="s">
        <v>33</v>
      </c>
      <c r="C39" s="106">
        <v>43629545000</v>
      </c>
      <c r="D39" s="114">
        <f t="shared" si="0"/>
        <v>43.629545</v>
      </c>
      <c r="E39" s="106">
        <v>42.8</v>
      </c>
      <c r="F39" s="117">
        <f t="shared" si="1"/>
        <v>-1.901337728825736E-2</v>
      </c>
    </row>
    <row r="40" spans="2:13" ht="20.25" customHeight="1">
      <c r="B40" s="116" t="s">
        <v>250</v>
      </c>
      <c r="C40" s="106">
        <v>41015087000</v>
      </c>
      <c r="D40" s="114">
        <f t="shared" si="0"/>
        <v>41.015087000000001</v>
      </c>
      <c r="E40" s="106">
        <v>39.799999999999997</v>
      </c>
      <c r="F40" s="117">
        <f t="shared" si="1"/>
        <v>-2.9625366880240978E-2</v>
      </c>
    </row>
    <row r="41" spans="2:13" ht="20.25" customHeight="1">
      <c r="B41" s="105" t="s">
        <v>255</v>
      </c>
      <c r="C41" s="115">
        <f>C39/C28</f>
        <v>0.62359625063735535</v>
      </c>
      <c r="F41" s="117"/>
    </row>
    <row r="42" spans="2:13" ht="20.25" customHeight="1">
      <c r="B42" s="105" t="s">
        <v>254</v>
      </c>
      <c r="C42" s="115">
        <f>C40/C28</f>
        <v>0.58622785254269638</v>
      </c>
      <c r="F42" s="117"/>
    </row>
    <row r="43" spans="2:13" ht="20.25" customHeight="1">
      <c r="F43" s="117"/>
    </row>
    <row r="44" spans="2:13">
      <c r="B44" s="116" t="s">
        <v>277</v>
      </c>
      <c r="C44" s="115">
        <f>C35/C37</f>
        <v>0.42168224902548734</v>
      </c>
      <c r="F44" s="117"/>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2" sqref="D12"/>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65"/>
      <c r="C1" s="165"/>
      <c r="D1" s="165"/>
      <c r="E1" s="165"/>
    </row>
    <row r="2" spans="2:11" ht="14.25">
      <c r="B2" s="166" t="s">
        <v>162</v>
      </c>
      <c r="C2" s="166"/>
      <c r="D2" s="166"/>
      <c r="E2" s="166"/>
    </row>
    <row r="3" spans="2:11" ht="25.5">
      <c r="C3" s="36">
        <v>42185</v>
      </c>
      <c r="D3" s="36">
        <v>42551</v>
      </c>
      <c r="E3" s="37" t="s">
        <v>163</v>
      </c>
    </row>
    <row r="4" spans="2:11" ht="14.25">
      <c r="B4" s="38" t="s">
        <v>164</v>
      </c>
    </row>
    <row r="5" spans="2:11">
      <c r="B5" s="39" t="s">
        <v>165</v>
      </c>
      <c r="C5" s="40">
        <v>36363205000</v>
      </c>
      <c r="D5" s="40">
        <v>37667162029</v>
      </c>
      <c r="E5" s="41">
        <v>3.5859243677778041E-2</v>
      </c>
    </row>
    <row r="6" spans="2:11">
      <c r="B6" s="39" t="s">
        <v>166</v>
      </c>
      <c r="C6" s="42">
        <v>791692212</v>
      </c>
      <c r="D6" s="42">
        <v>828167983</v>
      </c>
      <c r="E6" s="41">
        <v>4.607317142586731E-2</v>
      </c>
      <c r="F6" s="104">
        <f>D6+D7</f>
        <v>1062059552</v>
      </c>
    </row>
    <row r="7" spans="2:11">
      <c r="B7" s="39" t="s">
        <v>167</v>
      </c>
      <c r="C7" s="42">
        <v>222925307</v>
      </c>
      <c r="D7" s="42">
        <v>233891569</v>
      </c>
      <c r="E7" s="41">
        <v>4.9192539633914345E-2</v>
      </c>
    </row>
    <row r="8" spans="2:11">
      <c r="B8" s="39" t="s">
        <v>168</v>
      </c>
      <c r="C8" s="42">
        <v>381834663</v>
      </c>
      <c r="D8" s="42">
        <v>405896494</v>
      </c>
      <c r="E8" s="41">
        <v>6.3016361089249795E-2</v>
      </c>
      <c r="G8" s="38"/>
    </row>
    <row r="9" spans="2:11">
      <c r="B9" s="39" t="s">
        <v>169</v>
      </c>
      <c r="C9" s="42">
        <v>0</v>
      </c>
      <c r="D9" s="42">
        <v>0</v>
      </c>
      <c r="E9" s="41" t="e">
        <v>#DIV/0!</v>
      </c>
    </row>
    <row r="10" spans="2:11" ht="15.75">
      <c r="B10" s="39" t="s">
        <v>170</v>
      </c>
      <c r="C10" s="42">
        <v>101001212</v>
      </c>
      <c r="D10" s="42">
        <v>125975786</v>
      </c>
      <c r="E10" s="41">
        <v>0.24727004266047814</v>
      </c>
      <c r="H10" s="43"/>
      <c r="I10" s="44"/>
      <c r="J10" s="43"/>
      <c r="K10" s="43"/>
    </row>
    <row r="11" spans="2:11">
      <c r="B11" s="39" t="s">
        <v>171</v>
      </c>
      <c r="C11" s="42">
        <v>2084837233</v>
      </c>
      <c r="D11" s="42">
        <v>2190015114</v>
      </c>
      <c r="E11" s="41">
        <v>5.0448965192670281E-2</v>
      </c>
      <c r="H11" s="38"/>
    </row>
    <row r="12" spans="2:11" ht="15.75">
      <c r="B12" s="39" t="s">
        <v>172</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173</v>
      </c>
      <c r="C22" s="50">
        <v>42686513576</v>
      </c>
      <c r="D22" s="50">
        <v>44110716380</v>
      </c>
      <c r="E22" s="51">
        <v>3.336423344727657E-2</v>
      </c>
      <c r="G22" s="45"/>
    </row>
    <row r="23" spans="2:9" ht="14.25">
      <c r="B23" s="38" t="s">
        <v>174</v>
      </c>
      <c r="G23" s="45"/>
    </row>
    <row r="24" spans="2:9">
      <c r="B24" s="39" t="s">
        <v>175</v>
      </c>
      <c r="C24" s="40">
        <v>37425037260</v>
      </c>
      <c r="D24" s="40">
        <v>36908685919</v>
      </c>
      <c r="E24" s="41">
        <v>-1.3796949283251037E-2</v>
      </c>
      <c r="F24" s="35" t="s">
        <v>230</v>
      </c>
      <c r="G24" s="103">
        <f>D24+D26</f>
        <v>37988259515</v>
      </c>
      <c r="H24" s="167"/>
      <c r="I24" s="168"/>
    </row>
    <row r="25" spans="2:9">
      <c r="B25" s="39" t="s">
        <v>176</v>
      </c>
      <c r="C25" s="42">
        <v>558470005</v>
      </c>
      <c r="D25" s="42">
        <v>562967821</v>
      </c>
      <c r="E25" s="41">
        <v>8.0538183962091114E-3</v>
      </c>
      <c r="F25" s="35" t="s">
        <v>231</v>
      </c>
      <c r="G25" s="104">
        <f>D25+D27</f>
        <v>849689324</v>
      </c>
      <c r="H25" s="45"/>
    </row>
    <row r="26" spans="2:9">
      <c r="B26" s="39" t="s">
        <v>177</v>
      </c>
      <c r="C26" s="42">
        <v>1034456272</v>
      </c>
      <c r="D26" s="42">
        <v>1079573596</v>
      </c>
      <c r="E26" s="41">
        <v>4.3614529894792975E-2</v>
      </c>
      <c r="F26" s="35" t="s">
        <v>232</v>
      </c>
      <c r="G26" s="58">
        <f>SUM(D29:D30)</f>
        <v>2813575411</v>
      </c>
    </row>
    <row r="27" spans="2:9">
      <c r="B27" s="39" t="s">
        <v>178</v>
      </c>
      <c r="C27" s="42">
        <v>288995259</v>
      </c>
      <c r="D27" s="42">
        <v>286721503</v>
      </c>
      <c r="E27" s="41">
        <v>-7.8677968900521256E-3</v>
      </c>
    </row>
    <row r="28" spans="2:9">
      <c r="B28" s="39" t="s">
        <v>179</v>
      </c>
      <c r="C28" s="42">
        <v>0</v>
      </c>
      <c r="D28" s="42">
        <v>0</v>
      </c>
      <c r="E28" s="41" t="e">
        <v>#DIV/0!</v>
      </c>
    </row>
    <row r="29" spans="2:9">
      <c r="B29" s="39" t="s">
        <v>180</v>
      </c>
      <c r="C29" s="42">
        <v>2749677436</v>
      </c>
      <c r="D29" s="42">
        <v>2776517792</v>
      </c>
      <c r="E29" s="41">
        <v>9.7612744129889073E-3</v>
      </c>
    </row>
    <row r="30" spans="2:9" ht="15">
      <c r="B30" s="39" t="s">
        <v>181</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182</v>
      </c>
      <c r="C34" s="50">
        <v>42095109031</v>
      </c>
      <c r="D34" s="54">
        <v>41651524250</v>
      </c>
      <c r="E34" s="53">
        <v>-1.0537679821029378E-2</v>
      </c>
    </row>
    <row r="35" spans="1:8">
      <c r="B35" s="55" t="s">
        <v>183</v>
      </c>
      <c r="C35" s="50">
        <v>84781622607</v>
      </c>
      <c r="D35" s="50">
        <v>85762240630</v>
      </c>
      <c r="E35" s="53">
        <v>1.1566398387367505E-2</v>
      </c>
      <c r="F35" s="45"/>
      <c r="G35" s="45"/>
    </row>
    <row r="36" spans="1:8" ht="14.25">
      <c r="B36" s="38" t="s">
        <v>184</v>
      </c>
      <c r="C36" s="56">
        <v>2939042895</v>
      </c>
      <c r="D36" s="56">
        <v>3083988637</v>
      </c>
      <c r="E36" s="57">
        <v>4.9317327843900083E-2</v>
      </c>
      <c r="H36" s="58"/>
    </row>
    <row r="38" spans="1:8">
      <c r="A38" s="59">
        <v>1</v>
      </c>
      <c r="B38" s="60" t="s">
        <v>185</v>
      </c>
      <c r="C38" s="61"/>
      <c r="D38" s="61"/>
      <c r="E38" s="61"/>
    </row>
    <row r="39" spans="1:8">
      <c r="A39" s="59">
        <v>2</v>
      </c>
      <c r="B39" s="60" t="s">
        <v>186</v>
      </c>
      <c r="C39" s="61"/>
      <c r="D39" s="61"/>
      <c r="E39" s="61"/>
    </row>
    <row r="40" spans="1:8">
      <c r="A40" s="59">
        <v>3</v>
      </c>
      <c r="B40" s="60" t="s">
        <v>187</v>
      </c>
      <c r="C40" s="61"/>
      <c r="D40" s="61"/>
      <c r="E40" s="61"/>
    </row>
    <row r="41" spans="1:8" ht="13.5">
      <c r="A41" s="62">
        <v>4</v>
      </c>
      <c r="B41" s="60" t="s">
        <v>188</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C51" sqref="C51"/>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69" t="s">
        <v>189</v>
      </c>
      <c r="B1" s="169"/>
      <c r="C1" s="169"/>
      <c r="D1" s="169"/>
    </row>
    <row r="2" spans="1:11" ht="15.75">
      <c r="A2" s="169" t="s">
        <v>190</v>
      </c>
      <c r="B2" s="169"/>
      <c r="C2" s="169"/>
      <c r="D2" s="169"/>
    </row>
    <row r="3" spans="1:11" ht="15.75">
      <c r="A3" s="169" t="s">
        <v>191</v>
      </c>
      <c r="B3" s="169"/>
      <c r="C3" s="169"/>
      <c r="D3" s="169"/>
    </row>
    <row r="4" spans="1:11" ht="15.75">
      <c r="A4" s="169" t="s">
        <v>192</v>
      </c>
      <c r="B4" s="169"/>
      <c r="C4" s="169"/>
      <c r="D4" s="169"/>
    </row>
    <row r="5" spans="1:11" ht="15.75">
      <c r="A5" s="64"/>
      <c r="B5" s="64"/>
      <c r="C5" s="64"/>
    </row>
    <row r="6" spans="1:11" ht="15.75">
      <c r="A6" s="64"/>
      <c r="B6" s="64"/>
      <c r="C6" s="64"/>
    </row>
    <row r="7" spans="1:11" ht="15.75">
      <c r="D7" s="66" t="s">
        <v>193</v>
      </c>
    </row>
    <row r="8" spans="1:11" ht="15.75">
      <c r="A8" s="67" t="s">
        <v>194</v>
      </c>
      <c r="B8" s="67"/>
      <c r="C8" s="68"/>
      <c r="D8" s="69">
        <v>42551</v>
      </c>
    </row>
    <row r="9" spans="1:11" ht="15.75">
      <c r="A9" s="67" t="s">
        <v>195</v>
      </c>
      <c r="B9" s="67"/>
      <c r="C9" s="70"/>
      <c r="D9" s="71" t="s">
        <v>196</v>
      </c>
    </row>
    <row r="11" spans="1:11" ht="15.75">
      <c r="A11" s="72" t="s">
        <v>197</v>
      </c>
      <c r="B11" s="72"/>
      <c r="C11" s="72"/>
    </row>
    <row r="13" spans="1:11">
      <c r="A13" s="73" t="s">
        <v>198</v>
      </c>
      <c r="B13" s="65" t="s">
        <v>199</v>
      </c>
    </row>
    <row r="14" spans="1:11" ht="15.75">
      <c r="B14" s="74" t="s">
        <v>200</v>
      </c>
      <c r="C14" s="65" t="s">
        <v>201</v>
      </c>
      <c r="D14" s="75">
        <v>118201</v>
      </c>
      <c r="I14"/>
      <c r="J14" s="36"/>
      <c r="K14" s="36"/>
    </row>
    <row r="15" spans="1:11" ht="15.75">
      <c r="B15" s="74" t="s">
        <v>202</v>
      </c>
      <c r="C15" s="65" t="s">
        <v>203</v>
      </c>
      <c r="D15" s="75">
        <v>9224267647</v>
      </c>
      <c r="I15" s="38"/>
      <c r="J15"/>
      <c r="K15"/>
    </row>
    <row r="16" spans="1:11">
      <c r="B16" s="74" t="s">
        <v>204</v>
      </c>
      <c r="C16" s="65" t="s">
        <v>205</v>
      </c>
      <c r="D16" s="75">
        <v>78038.829172342026</v>
      </c>
      <c r="I16" s="76"/>
      <c r="J16" s="40"/>
      <c r="K16" s="40"/>
    </row>
    <row r="17" spans="1:11" ht="15.75">
      <c r="B17" s="74" t="s">
        <v>206</v>
      </c>
      <c r="C17" s="65" t="s">
        <v>207</v>
      </c>
      <c r="D17" s="77">
        <v>43.99</v>
      </c>
      <c r="I17" s="78"/>
      <c r="J17" s="42"/>
      <c r="K17" s="42"/>
    </row>
    <row r="18" spans="1:11" ht="15.75">
      <c r="B18" s="74" t="s">
        <v>208</v>
      </c>
      <c r="C18" s="65" t="s">
        <v>209</v>
      </c>
      <c r="D18" s="77">
        <v>11.24</v>
      </c>
      <c r="I18" s="78"/>
      <c r="J18" s="42"/>
      <c r="K18" s="42"/>
    </row>
    <row r="19" spans="1:11" ht="15.75">
      <c r="B19" s="74" t="s">
        <v>210</v>
      </c>
      <c r="C19" s="65" t="s">
        <v>211</v>
      </c>
      <c r="D19" s="79">
        <v>9178822199</v>
      </c>
      <c r="I19" s="78"/>
      <c r="J19" s="42"/>
      <c r="K19" s="42"/>
    </row>
    <row r="20" spans="1:11" ht="15.75">
      <c r="B20" s="74" t="s">
        <v>212</v>
      </c>
      <c r="C20" s="65" t="s">
        <v>213</v>
      </c>
      <c r="D20" s="79">
        <v>9200179606</v>
      </c>
      <c r="I20" s="78"/>
      <c r="J20" s="42"/>
      <c r="K20" s="42"/>
    </row>
    <row r="21" spans="1:11" ht="15.75">
      <c r="B21" s="74" t="s">
        <v>214</v>
      </c>
      <c r="C21" s="65" t="s">
        <v>215</v>
      </c>
      <c r="D21" s="79">
        <v>9221537012</v>
      </c>
      <c r="I21" s="78"/>
      <c r="J21" s="42"/>
      <c r="K21" s="42"/>
    </row>
    <row r="22" spans="1:11">
      <c r="D22" s="75"/>
      <c r="I22" s="76"/>
      <c r="J22" s="42"/>
      <c r="K22" s="42"/>
    </row>
    <row r="23" spans="1:11">
      <c r="A23" s="73" t="s">
        <v>216</v>
      </c>
      <c r="B23" s="65" t="s">
        <v>217</v>
      </c>
      <c r="D23" s="75"/>
      <c r="I23" s="76"/>
      <c r="J23" s="42"/>
      <c r="K23" s="42"/>
    </row>
    <row r="24" spans="1:11">
      <c r="B24" s="74" t="s">
        <v>200</v>
      </c>
      <c r="C24" s="65" t="s">
        <v>201</v>
      </c>
      <c r="D24" s="75">
        <v>7401</v>
      </c>
    </row>
    <row r="25" spans="1:11">
      <c r="B25" s="74" t="s">
        <v>202</v>
      </c>
      <c r="C25" s="65" t="s">
        <v>203</v>
      </c>
      <c r="D25" s="79">
        <v>483536463</v>
      </c>
    </row>
    <row r="26" spans="1:11">
      <c r="B26" s="74" t="s">
        <v>204</v>
      </c>
      <c r="C26" s="65" t="s">
        <v>205</v>
      </c>
      <c r="D26" s="75">
        <v>65333.93635995136</v>
      </c>
    </row>
    <row r="27" spans="1:11">
      <c r="B27" s="74" t="s">
        <v>206</v>
      </c>
      <c r="C27" s="65" t="s">
        <v>207</v>
      </c>
      <c r="D27" s="80">
        <v>41.18</v>
      </c>
    </row>
    <row r="28" spans="1:11">
      <c r="B28" s="74" t="s">
        <v>208</v>
      </c>
      <c r="C28" s="65" t="s">
        <v>209</v>
      </c>
      <c r="D28" s="80">
        <v>7.8</v>
      </c>
    </row>
    <row r="29" spans="1:11">
      <c r="D29" s="81"/>
    </row>
    <row r="30" spans="1:11">
      <c r="A30" s="73" t="s">
        <v>218</v>
      </c>
      <c r="B30" s="65" t="s">
        <v>219</v>
      </c>
      <c r="D30" s="81"/>
    </row>
    <row r="31" spans="1:11">
      <c r="B31" s="74" t="s">
        <v>200</v>
      </c>
      <c r="C31" s="65" t="s">
        <v>201</v>
      </c>
      <c r="D31" s="68">
        <v>14393</v>
      </c>
    </row>
    <row r="32" spans="1:11">
      <c r="B32" s="74" t="s">
        <v>202</v>
      </c>
      <c r="C32" s="65" t="s">
        <v>203</v>
      </c>
      <c r="D32" s="68">
        <v>870729599</v>
      </c>
    </row>
    <row r="33" spans="1:6">
      <c r="B33" s="74" t="s">
        <v>204</v>
      </c>
      <c r="C33" s="65" t="s">
        <v>205</v>
      </c>
      <c r="D33" s="75">
        <v>60496.741402070453</v>
      </c>
    </row>
    <row r="34" spans="1:6">
      <c r="B34" s="74" t="s">
        <v>206</v>
      </c>
      <c r="C34" s="65" t="s">
        <v>207</v>
      </c>
      <c r="D34" s="82">
        <v>47.63</v>
      </c>
    </row>
    <row r="35" spans="1:6">
      <c r="B35" s="74" t="s">
        <v>208</v>
      </c>
      <c r="C35" s="65" t="s">
        <v>209</v>
      </c>
      <c r="D35" s="82">
        <v>9.14</v>
      </c>
    </row>
    <row r="36" spans="1:6">
      <c r="D36" s="81"/>
    </row>
    <row r="37" spans="1:6">
      <c r="A37" s="73" t="s">
        <v>220</v>
      </c>
      <c r="B37" s="65" t="s">
        <v>221</v>
      </c>
      <c r="C37" s="83"/>
      <c r="D37" s="81"/>
    </row>
    <row r="38" spans="1:6">
      <c r="B38" s="74" t="s">
        <v>200</v>
      </c>
      <c r="C38" s="65" t="s">
        <v>201</v>
      </c>
      <c r="D38" s="68">
        <v>84093</v>
      </c>
    </row>
    <row r="39" spans="1:6">
      <c r="B39" s="74" t="s">
        <v>202</v>
      </c>
      <c r="C39" s="65" t="s">
        <v>207</v>
      </c>
      <c r="D39" s="82">
        <v>73.38</v>
      </c>
    </row>
    <row r="40" spans="1:6">
      <c r="B40" s="74" t="s">
        <v>204</v>
      </c>
      <c r="C40" s="65" t="s">
        <v>222</v>
      </c>
      <c r="D40" s="68">
        <v>3954653723</v>
      </c>
      <c r="F40" s="65">
        <f>D40/D38</f>
        <v>47027.145220172904</v>
      </c>
    </row>
    <row r="41" spans="1:6">
      <c r="B41" s="74"/>
      <c r="D41" s="81"/>
    </row>
    <row r="42" spans="1:6">
      <c r="A42" s="73" t="s">
        <v>223</v>
      </c>
      <c r="B42" s="83" t="s">
        <v>224</v>
      </c>
      <c r="D42" s="81"/>
    </row>
    <row r="43" spans="1:6">
      <c r="B43" s="74" t="s">
        <v>200</v>
      </c>
      <c r="C43" s="65" t="s">
        <v>201</v>
      </c>
      <c r="D43" s="75">
        <v>224088</v>
      </c>
    </row>
    <row r="44" spans="1:6">
      <c r="C44" s="84"/>
      <c r="D44" s="85"/>
    </row>
    <row r="45" spans="1:6" ht="15.75">
      <c r="A45" s="126" t="s">
        <v>225</v>
      </c>
      <c r="B45" s="126"/>
      <c r="C45" s="126"/>
      <c r="D45" s="127"/>
    </row>
    <row r="46" spans="1:6">
      <c r="A46" s="128"/>
      <c r="B46" s="128"/>
      <c r="C46" s="128"/>
      <c r="D46" s="127"/>
    </row>
    <row r="47" spans="1:6">
      <c r="A47" s="129" t="s">
        <v>198</v>
      </c>
      <c r="B47" s="128" t="s">
        <v>162</v>
      </c>
      <c r="C47" s="128"/>
      <c r="D47" s="127"/>
    </row>
    <row r="48" spans="1:6">
      <c r="A48" s="130"/>
      <c r="B48" s="130" t="s">
        <v>200</v>
      </c>
      <c r="C48" s="128" t="s">
        <v>199</v>
      </c>
      <c r="D48" s="131">
        <v>39535995292</v>
      </c>
    </row>
    <row r="49" spans="1:4">
      <c r="A49" s="130"/>
      <c r="B49" s="130" t="s">
        <v>202</v>
      </c>
      <c r="C49" s="128" t="s">
        <v>217</v>
      </c>
      <c r="D49" s="131">
        <v>535870232</v>
      </c>
    </row>
    <row r="50" spans="1:4">
      <c r="A50" s="130"/>
      <c r="B50" s="130" t="s">
        <v>204</v>
      </c>
      <c r="C50" s="128" t="s">
        <v>219</v>
      </c>
      <c r="D50" s="132">
        <v>972023664</v>
      </c>
    </row>
    <row r="51" spans="1:4">
      <c r="A51" s="130"/>
      <c r="B51" s="130" t="s">
        <v>206</v>
      </c>
      <c r="C51" s="128" t="s">
        <v>221</v>
      </c>
      <c r="D51" s="132">
        <v>41614466631</v>
      </c>
    </row>
    <row r="52" spans="1:4">
      <c r="A52" s="130"/>
      <c r="B52" s="130" t="s">
        <v>226</v>
      </c>
      <c r="C52" s="128" t="s">
        <v>227</v>
      </c>
      <c r="D52" s="132">
        <v>37057619</v>
      </c>
    </row>
    <row r="53" spans="1:4">
      <c r="A53" s="130"/>
      <c r="B53" s="130" t="s">
        <v>208</v>
      </c>
      <c r="C53" s="128" t="s">
        <v>228</v>
      </c>
      <c r="D53" s="132">
        <v>3066827192</v>
      </c>
    </row>
    <row r="54" spans="1:4">
      <c r="A54" s="130"/>
      <c r="B54" s="130" t="s">
        <v>210</v>
      </c>
      <c r="C54" s="128" t="s">
        <v>224</v>
      </c>
      <c r="D54" s="132">
        <v>85762240630</v>
      </c>
    </row>
    <row r="55" spans="1:4">
      <c r="A55" s="130"/>
      <c r="B55" s="130"/>
      <c r="C55" s="133"/>
      <c r="D55" s="132"/>
    </row>
    <row r="56" spans="1:4">
      <c r="A56" s="129">
        <v>2</v>
      </c>
      <c r="B56" s="128" t="s">
        <v>229</v>
      </c>
      <c r="C56" s="128"/>
      <c r="D56" s="128"/>
    </row>
    <row r="57" spans="1:4">
      <c r="A57" s="128"/>
      <c r="B57" s="130" t="s">
        <v>200</v>
      </c>
      <c r="C57" s="128" t="s">
        <v>199</v>
      </c>
      <c r="D57" s="1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C7C-9A87-438B-90E6-BB7D13EC56BB}">
  <dimension ref="A1:J35"/>
  <sheetViews>
    <sheetView workbookViewId="0">
      <selection activeCell="B12" sqref="B12:C12"/>
    </sheetView>
  </sheetViews>
  <sheetFormatPr defaultRowHeight="12.75"/>
  <cols>
    <col min="1" max="1" width="1.85546875" style="35" customWidth="1"/>
    <col min="2" max="2" width="33.28515625" style="35" customWidth="1"/>
    <col min="3" max="3" width="36.7109375" style="35" customWidth="1"/>
    <col min="4" max="4" width="3" style="35" customWidth="1"/>
    <col min="5" max="5" width="11.140625" style="35" customWidth="1"/>
    <col min="6" max="6" width="20.28515625" style="35" customWidth="1"/>
    <col min="7" max="7" width="22.28515625" style="35" customWidth="1"/>
    <col min="8" max="9" width="9.140625" style="35"/>
    <col min="10" max="10" width="15.42578125" style="35" customWidth="1"/>
    <col min="11" max="252" width="9.140625" style="35"/>
    <col min="253" max="253" width="1.85546875" style="35" customWidth="1"/>
    <col min="254" max="254" width="33.28515625" style="35" customWidth="1"/>
    <col min="255" max="256" width="20.7109375" style="35" customWidth="1"/>
    <col min="257" max="257" width="9" style="35" customWidth="1"/>
    <col min="258" max="258" width="16" style="35" bestFit="1" customWidth="1"/>
    <col min="259" max="259" width="15.5703125" style="35" bestFit="1" customWidth="1"/>
    <col min="260" max="260" width="16.7109375" style="35" bestFit="1" customWidth="1"/>
    <col min="261" max="508" width="9.140625" style="35"/>
    <col min="509" max="509" width="1.85546875" style="35" customWidth="1"/>
    <col min="510" max="510" width="33.28515625" style="35" customWidth="1"/>
    <col min="511" max="512" width="20.7109375" style="35" customWidth="1"/>
    <col min="513" max="513" width="9" style="35" customWidth="1"/>
    <col min="514" max="514" width="16" style="35" bestFit="1" customWidth="1"/>
    <col min="515" max="515" width="15.5703125" style="35" bestFit="1" customWidth="1"/>
    <col min="516" max="516" width="16.7109375" style="35" bestFit="1" customWidth="1"/>
    <col min="517" max="764" width="9.140625" style="35"/>
    <col min="765" max="765" width="1.85546875" style="35" customWidth="1"/>
    <col min="766" max="766" width="33.28515625" style="35" customWidth="1"/>
    <col min="767" max="768" width="20.7109375" style="35" customWidth="1"/>
    <col min="769" max="769" width="9" style="35" customWidth="1"/>
    <col min="770" max="770" width="16" style="35" bestFit="1" customWidth="1"/>
    <col min="771" max="771" width="15.5703125" style="35" bestFit="1" customWidth="1"/>
    <col min="772" max="772" width="16.7109375" style="35" bestFit="1" customWidth="1"/>
    <col min="773" max="1020" width="9.140625" style="35"/>
    <col min="1021" max="1021" width="1.85546875" style="35" customWidth="1"/>
    <col min="1022" max="1022" width="33.28515625" style="35" customWidth="1"/>
    <col min="1023" max="1024" width="20.7109375" style="35" customWidth="1"/>
    <col min="1025" max="1025" width="9" style="35" customWidth="1"/>
    <col min="1026" max="1026" width="16" style="35" bestFit="1" customWidth="1"/>
    <col min="1027" max="1027" width="15.5703125" style="35" bestFit="1" customWidth="1"/>
    <col min="1028" max="1028" width="16.7109375" style="35" bestFit="1" customWidth="1"/>
    <col min="1029" max="1276" width="9.140625" style="35"/>
    <col min="1277" max="1277" width="1.85546875" style="35" customWidth="1"/>
    <col min="1278" max="1278" width="33.28515625" style="35" customWidth="1"/>
    <col min="1279" max="1280" width="20.7109375" style="35" customWidth="1"/>
    <col min="1281" max="1281" width="9" style="35" customWidth="1"/>
    <col min="1282" max="1282" width="16" style="35" bestFit="1" customWidth="1"/>
    <col min="1283" max="1283" width="15.5703125" style="35" bestFit="1" customWidth="1"/>
    <col min="1284" max="1284" width="16.7109375" style="35" bestFit="1" customWidth="1"/>
    <col min="1285" max="1532" width="9.140625" style="35"/>
    <col min="1533" max="1533" width="1.85546875" style="35" customWidth="1"/>
    <col min="1534" max="1534" width="33.28515625" style="35" customWidth="1"/>
    <col min="1535" max="1536" width="20.7109375" style="35" customWidth="1"/>
    <col min="1537" max="1537" width="9" style="35" customWidth="1"/>
    <col min="1538" max="1538" width="16" style="35" bestFit="1" customWidth="1"/>
    <col min="1539" max="1539" width="15.5703125" style="35" bestFit="1" customWidth="1"/>
    <col min="1540" max="1540" width="16.7109375" style="35" bestFit="1" customWidth="1"/>
    <col min="1541" max="1788" width="9.140625" style="35"/>
    <col min="1789" max="1789" width="1.85546875" style="35" customWidth="1"/>
    <col min="1790" max="1790" width="33.28515625" style="35" customWidth="1"/>
    <col min="1791" max="1792" width="20.7109375" style="35" customWidth="1"/>
    <col min="1793" max="1793" width="9" style="35" customWidth="1"/>
    <col min="1794" max="1794" width="16" style="35" bestFit="1" customWidth="1"/>
    <col min="1795" max="1795" width="15.5703125" style="35" bestFit="1" customWidth="1"/>
    <col min="1796" max="1796" width="16.7109375" style="35" bestFit="1" customWidth="1"/>
    <col min="1797" max="2044" width="9.140625" style="35"/>
    <col min="2045" max="2045" width="1.85546875" style="35" customWidth="1"/>
    <col min="2046" max="2046" width="33.28515625" style="35" customWidth="1"/>
    <col min="2047" max="2048" width="20.7109375" style="35" customWidth="1"/>
    <col min="2049" max="2049" width="9" style="35" customWidth="1"/>
    <col min="2050" max="2050" width="16" style="35" bestFit="1" customWidth="1"/>
    <col min="2051" max="2051" width="15.5703125" style="35" bestFit="1" customWidth="1"/>
    <col min="2052" max="2052" width="16.7109375" style="35" bestFit="1" customWidth="1"/>
    <col min="2053" max="2300" width="9.140625" style="35"/>
    <col min="2301" max="2301" width="1.85546875" style="35" customWidth="1"/>
    <col min="2302" max="2302" width="33.28515625" style="35" customWidth="1"/>
    <col min="2303" max="2304" width="20.7109375" style="35" customWidth="1"/>
    <col min="2305" max="2305" width="9" style="35" customWidth="1"/>
    <col min="2306" max="2306" width="16" style="35" bestFit="1" customWidth="1"/>
    <col min="2307" max="2307" width="15.5703125" style="35" bestFit="1" customWidth="1"/>
    <col min="2308" max="2308" width="16.7109375" style="35" bestFit="1" customWidth="1"/>
    <col min="2309" max="2556" width="9.140625" style="35"/>
    <col min="2557" max="2557" width="1.85546875" style="35" customWidth="1"/>
    <col min="2558" max="2558" width="33.28515625" style="35" customWidth="1"/>
    <col min="2559" max="2560" width="20.7109375" style="35" customWidth="1"/>
    <col min="2561" max="2561" width="9" style="35" customWidth="1"/>
    <col min="2562" max="2562" width="16" style="35" bestFit="1" customWidth="1"/>
    <col min="2563" max="2563" width="15.5703125" style="35" bestFit="1" customWidth="1"/>
    <col min="2564" max="2564" width="16.7109375" style="35" bestFit="1" customWidth="1"/>
    <col min="2565" max="2812" width="9.140625" style="35"/>
    <col min="2813" max="2813" width="1.85546875" style="35" customWidth="1"/>
    <col min="2814" max="2814" width="33.28515625" style="35" customWidth="1"/>
    <col min="2815" max="2816" width="20.7109375" style="35" customWidth="1"/>
    <col min="2817" max="2817" width="9" style="35" customWidth="1"/>
    <col min="2818" max="2818" width="16" style="35" bestFit="1" customWidth="1"/>
    <col min="2819" max="2819" width="15.5703125" style="35" bestFit="1" customWidth="1"/>
    <col min="2820" max="2820" width="16.7109375" style="35" bestFit="1" customWidth="1"/>
    <col min="2821" max="3068" width="9.140625" style="35"/>
    <col min="3069" max="3069" width="1.85546875" style="35" customWidth="1"/>
    <col min="3070" max="3070" width="33.28515625" style="35" customWidth="1"/>
    <col min="3071" max="3072" width="20.7109375" style="35" customWidth="1"/>
    <col min="3073" max="3073" width="9" style="35" customWidth="1"/>
    <col min="3074" max="3074" width="16" style="35" bestFit="1" customWidth="1"/>
    <col min="3075" max="3075" width="15.5703125" style="35" bestFit="1" customWidth="1"/>
    <col min="3076" max="3076" width="16.7109375" style="35" bestFit="1" customWidth="1"/>
    <col min="3077" max="3324" width="9.140625" style="35"/>
    <col min="3325" max="3325" width="1.85546875" style="35" customWidth="1"/>
    <col min="3326" max="3326" width="33.28515625" style="35" customWidth="1"/>
    <col min="3327" max="3328" width="20.7109375" style="35" customWidth="1"/>
    <col min="3329" max="3329" width="9" style="35" customWidth="1"/>
    <col min="3330" max="3330" width="16" style="35" bestFit="1" customWidth="1"/>
    <col min="3331" max="3331" width="15.5703125" style="35" bestFit="1" customWidth="1"/>
    <col min="3332" max="3332" width="16.7109375" style="35" bestFit="1" customWidth="1"/>
    <col min="3333" max="3580" width="9.140625" style="35"/>
    <col min="3581" max="3581" width="1.85546875" style="35" customWidth="1"/>
    <col min="3582" max="3582" width="33.28515625" style="35" customWidth="1"/>
    <col min="3583" max="3584" width="20.7109375" style="35" customWidth="1"/>
    <col min="3585" max="3585" width="9" style="35" customWidth="1"/>
    <col min="3586" max="3586" width="16" style="35" bestFit="1" customWidth="1"/>
    <col min="3587" max="3587" width="15.5703125" style="35" bestFit="1" customWidth="1"/>
    <col min="3588" max="3588" width="16.7109375" style="35" bestFit="1" customWidth="1"/>
    <col min="3589" max="3836" width="9.140625" style="35"/>
    <col min="3837" max="3837" width="1.85546875" style="35" customWidth="1"/>
    <col min="3838" max="3838" width="33.28515625" style="35" customWidth="1"/>
    <col min="3839" max="3840" width="20.7109375" style="35" customWidth="1"/>
    <col min="3841" max="3841" width="9" style="35" customWidth="1"/>
    <col min="3842" max="3842" width="16" style="35" bestFit="1" customWidth="1"/>
    <col min="3843" max="3843" width="15.5703125" style="35" bestFit="1" customWidth="1"/>
    <col min="3844" max="3844" width="16.7109375" style="35" bestFit="1" customWidth="1"/>
    <col min="3845" max="4092" width="9.140625" style="35"/>
    <col min="4093" max="4093" width="1.85546875" style="35" customWidth="1"/>
    <col min="4094" max="4094" width="33.28515625" style="35" customWidth="1"/>
    <col min="4095" max="4096" width="20.7109375" style="35" customWidth="1"/>
    <col min="4097" max="4097" width="9" style="35" customWidth="1"/>
    <col min="4098" max="4098" width="16" style="35" bestFit="1" customWidth="1"/>
    <col min="4099" max="4099" width="15.5703125" style="35" bestFit="1" customWidth="1"/>
    <col min="4100" max="4100" width="16.7109375" style="35" bestFit="1" customWidth="1"/>
    <col min="4101" max="4348" width="9.140625" style="35"/>
    <col min="4349" max="4349" width="1.85546875" style="35" customWidth="1"/>
    <col min="4350" max="4350" width="33.28515625" style="35" customWidth="1"/>
    <col min="4351" max="4352" width="20.7109375" style="35" customWidth="1"/>
    <col min="4353" max="4353" width="9" style="35" customWidth="1"/>
    <col min="4354" max="4354" width="16" style="35" bestFit="1" customWidth="1"/>
    <col min="4355" max="4355" width="15.5703125" style="35" bestFit="1" customWidth="1"/>
    <col min="4356" max="4356" width="16.7109375" style="35" bestFit="1" customWidth="1"/>
    <col min="4357" max="4604" width="9.140625" style="35"/>
    <col min="4605" max="4605" width="1.85546875" style="35" customWidth="1"/>
    <col min="4606" max="4606" width="33.28515625" style="35" customWidth="1"/>
    <col min="4607" max="4608" width="20.7109375" style="35" customWidth="1"/>
    <col min="4609" max="4609" width="9" style="35" customWidth="1"/>
    <col min="4610" max="4610" width="16" style="35" bestFit="1" customWidth="1"/>
    <col min="4611" max="4611" width="15.5703125" style="35" bestFit="1" customWidth="1"/>
    <col min="4612" max="4612" width="16.7109375" style="35" bestFit="1" customWidth="1"/>
    <col min="4613" max="4860" width="9.140625" style="35"/>
    <col min="4861" max="4861" width="1.85546875" style="35" customWidth="1"/>
    <col min="4862" max="4862" width="33.28515625" style="35" customWidth="1"/>
    <col min="4863" max="4864" width="20.7109375" style="35" customWidth="1"/>
    <col min="4865" max="4865" width="9" style="35" customWidth="1"/>
    <col min="4866" max="4866" width="16" style="35" bestFit="1" customWidth="1"/>
    <col min="4867" max="4867" width="15.5703125" style="35" bestFit="1" customWidth="1"/>
    <col min="4868" max="4868" width="16.7109375" style="35" bestFit="1" customWidth="1"/>
    <col min="4869" max="5116" width="9.140625" style="35"/>
    <col min="5117" max="5117" width="1.85546875" style="35" customWidth="1"/>
    <col min="5118" max="5118" width="33.28515625" style="35" customWidth="1"/>
    <col min="5119" max="5120" width="20.7109375" style="35" customWidth="1"/>
    <col min="5121" max="5121" width="9" style="35" customWidth="1"/>
    <col min="5122" max="5122" width="16" style="35" bestFit="1" customWidth="1"/>
    <col min="5123" max="5123" width="15.5703125" style="35" bestFit="1" customWidth="1"/>
    <col min="5124" max="5124" width="16.7109375" style="35" bestFit="1" customWidth="1"/>
    <col min="5125" max="5372" width="9.140625" style="35"/>
    <col min="5373" max="5373" width="1.85546875" style="35" customWidth="1"/>
    <col min="5374" max="5374" width="33.28515625" style="35" customWidth="1"/>
    <col min="5375" max="5376" width="20.7109375" style="35" customWidth="1"/>
    <col min="5377" max="5377" width="9" style="35" customWidth="1"/>
    <col min="5378" max="5378" width="16" style="35" bestFit="1" customWidth="1"/>
    <col min="5379" max="5379" width="15.5703125" style="35" bestFit="1" customWidth="1"/>
    <col min="5380" max="5380" width="16.7109375" style="35" bestFit="1" customWidth="1"/>
    <col min="5381" max="5628" width="9.140625" style="35"/>
    <col min="5629" max="5629" width="1.85546875" style="35" customWidth="1"/>
    <col min="5630" max="5630" width="33.28515625" style="35" customWidth="1"/>
    <col min="5631" max="5632" width="20.7109375" style="35" customWidth="1"/>
    <col min="5633" max="5633" width="9" style="35" customWidth="1"/>
    <col min="5634" max="5634" width="16" style="35" bestFit="1" customWidth="1"/>
    <col min="5635" max="5635" width="15.5703125" style="35" bestFit="1" customWidth="1"/>
    <col min="5636" max="5636" width="16.7109375" style="35" bestFit="1" customWidth="1"/>
    <col min="5637" max="5884" width="9.140625" style="35"/>
    <col min="5885" max="5885" width="1.85546875" style="35" customWidth="1"/>
    <col min="5886" max="5886" width="33.28515625" style="35" customWidth="1"/>
    <col min="5887" max="5888" width="20.7109375" style="35" customWidth="1"/>
    <col min="5889" max="5889" width="9" style="35" customWidth="1"/>
    <col min="5890" max="5890" width="16" style="35" bestFit="1" customWidth="1"/>
    <col min="5891" max="5891" width="15.5703125" style="35" bestFit="1" customWidth="1"/>
    <col min="5892" max="5892" width="16.7109375" style="35" bestFit="1" customWidth="1"/>
    <col min="5893" max="6140" width="9.140625" style="35"/>
    <col min="6141" max="6141" width="1.85546875" style="35" customWidth="1"/>
    <col min="6142" max="6142" width="33.28515625" style="35" customWidth="1"/>
    <col min="6143" max="6144" width="20.7109375" style="35" customWidth="1"/>
    <col min="6145" max="6145" width="9" style="35" customWidth="1"/>
    <col min="6146" max="6146" width="16" style="35" bestFit="1" customWidth="1"/>
    <col min="6147" max="6147" width="15.5703125" style="35" bestFit="1" customWidth="1"/>
    <col min="6148" max="6148" width="16.7109375" style="35" bestFit="1" customWidth="1"/>
    <col min="6149" max="6396" width="9.140625" style="35"/>
    <col min="6397" max="6397" width="1.85546875" style="35" customWidth="1"/>
    <col min="6398" max="6398" width="33.28515625" style="35" customWidth="1"/>
    <col min="6399" max="6400" width="20.7109375" style="35" customWidth="1"/>
    <col min="6401" max="6401" width="9" style="35" customWidth="1"/>
    <col min="6402" max="6402" width="16" style="35" bestFit="1" customWidth="1"/>
    <col min="6403" max="6403" width="15.5703125" style="35" bestFit="1" customWidth="1"/>
    <col min="6404" max="6404" width="16.7109375" style="35" bestFit="1" customWidth="1"/>
    <col min="6405" max="6652" width="9.140625" style="35"/>
    <col min="6653" max="6653" width="1.85546875" style="35" customWidth="1"/>
    <col min="6654" max="6654" width="33.28515625" style="35" customWidth="1"/>
    <col min="6655" max="6656" width="20.7109375" style="35" customWidth="1"/>
    <col min="6657" max="6657" width="9" style="35" customWidth="1"/>
    <col min="6658" max="6658" width="16" style="35" bestFit="1" customWidth="1"/>
    <col min="6659" max="6659" width="15.5703125" style="35" bestFit="1" customWidth="1"/>
    <col min="6660" max="6660" width="16.7109375" style="35" bestFit="1" customWidth="1"/>
    <col min="6661" max="6908" width="9.140625" style="35"/>
    <col min="6909" max="6909" width="1.85546875" style="35" customWidth="1"/>
    <col min="6910" max="6910" width="33.28515625" style="35" customWidth="1"/>
    <col min="6911" max="6912" width="20.7109375" style="35" customWidth="1"/>
    <col min="6913" max="6913" width="9" style="35" customWidth="1"/>
    <col min="6914" max="6914" width="16" style="35" bestFit="1" customWidth="1"/>
    <col min="6915" max="6915" width="15.5703125" style="35" bestFit="1" customWidth="1"/>
    <col min="6916" max="6916" width="16.7109375" style="35" bestFit="1" customWidth="1"/>
    <col min="6917" max="7164" width="9.140625" style="35"/>
    <col min="7165" max="7165" width="1.85546875" style="35" customWidth="1"/>
    <col min="7166" max="7166" width="33.28515625" style="35" customWidth="1"/>
    <col min="7167" max="7168" width="20.7109375" style="35" customWidth="1"/>
    <col min="7169" max="7169" width="9" style="35" customWidth="1"/>
    <col min="7170" max="7170" width="16" style="35" bestFit="1" customWidth="1"/>
    <col min="7171" max="7171" width="15.5703125" style="35" bestFit="1" customWidth="1"/>
    <col min="7172" max="7172" width="16.7109375" style="35" bestFit="1" customWidth="1"/>
    <col min="7173" max="7420" width="9.140625" style="35"/>
    <col min="7421" max="7421" width="1.85546875" style="35" customWidth="1"/>
    <col min="7422" max="7422" width="33.28515625" style="35" customWidth="1"/>
    <col min="7423" max="7424" width="20.7109375" style="35" customWidth="1"/>
    <col min="7425" max="7425" width="9" style="35" customWidth="1"/>
    <col min="7426" max="7426" width="16" style="35" bestFit="1" customWidth="1"/>
    <col min="7427" max="7427" width="15.5703125" style="35" bestFit="1" customWidth="1"/>
    <col min="7428" max="7428" width="16.7109375" style="35" bestFit="1" customWidth="1"/>
    <col min="7429" max="7676" width="9.140625" style="35"/>
    <col min="7677" max="7677" width="1.85546875" style="35" customWidth="1"/>
    <col min="7678" max="7678" width="33.28515625" style="35" customWidth="1"/>
    <col min="7679" max="7680" width="20.7109375" style="35" customWidth="1"/>
    <col min="7681" max="7681" width="9" style="35" customWidth="1"/>
    <col min="7682" max="7682" width="16" style="35" bestFit="1" customWidth="1"/>
    <col min="7683" max="7683" width="15.5703125" style="35" bestFit="1" customWidth="1"/>
    <col min="7684" max="7684" width="16.7109375" style="35" bestFit="1" customWidth="1"/>
    <col min="7685" max="7932" width="9.140625" style="35"/>
    <col min="7933" max="7933" width="1.85546875" style="35" customWidth="1"/>
    <col min="7934" max="7934" width="33.28515625" style="35" customWidth="1"/>
    <col min="7935" max="7936" width="20.7109375" style="35" customWidth="1"/>
    <col min="7937" max="7937" width="9" style="35" customWidth="1"/>
    <col min="7938" max="7938" width="16" style="35" bestFit="1" customWidth="1"/>
    <col min="7939" max="7939" width="15.5703125" style="35" bestFit="1" customWidth="1"/>
    <col min="7940" max="7940" width="16.7109375" style="35" bestFit="1" customWidth="1"/>
    <col min="7941" max="8188" width="9.140625" style="35"/>
    <col min="8189" max="8189" width="1.85546875" style="35" customWidth="1"/>
    <col min="8190" max="8190" width="33.28515625" style="35" customWidth="1"/>
    <col min="8191" max="8192" width="20.7109375" style="35" customWidth="1"/>
    <col min="8193" max="8193" width="9" style="35" customWidth="1"/>
    <col min="8194" max="8194" width="16" style="35" bestFit="1" customWidth="1"/>
    <col min="8195" max="8195" width="15.5703125" style="35" bestFit="1" customWidth="1"/>
    <col min="8196" max="8196" width="16.7109375" style="35" bestFit="1" customWidth="1"/>
    <col min="8197" max="8444" width="9.140625" style="35"/>
    <col min="8445" max="8445" width="1.85546875" style="35" customWidth="1"/>
    <col min="8446" max="8446" width="33.28515625" style="35" customWidth="1"/>
    <col min="8447" max="8448" width="20.7109375" style="35" customWidth="1"/>
    <col min="8449" max="8449" width="9" style="35" customWidth="1"/>
    <col min="8450" max="8450" width="16" style="35" bestFit="1" customWidth="1"/>
    <col min="8451" max="8451" width="15.5703125" style="35" bestFit="1" customWidth="1"/>
    <col min="8452" max="8452" width="16.7109375" style="35" bestFit="1" customWidth="1"/>
    <col min="8453" max="8700" width="9.140625" style="35"/>
    <col min="8701" max="8701" width="1.85546875" style="35" customWidth="1"/>
    <col min="8702" max="8702" width="33.28515625" style="35" customWidth="1"/>
    <col min="8703" max="8704" width="20.7109375" style="35" customWidth="1"/>
    <col min="8705" max="8705" width="9" style="35" customWidth="1"/>
    <col min="8706" max="8706" width="16" style="35" bestFit="1" customWidth="1"/>
    <col min="8707" max="8707" width="15.5703125" style="35" bestFit="1" customWidth="1"/>
    <col min="8708" max="8708" width="16.7109375" style="35" bestFit="1" customWidth="1"/>
    <col min="8709" max="8956" width="9.140625" style="35"/>
    <col min="8957" max="8957" width="1.85546875" style="35" customWidth="1"/>
    <col min="8958" max="8958" width="33.28515625" style="35" customWidth="1"/>
    <col min="8959" max="8960" width="20.7109375" style="35" customWidth="1"/>
    <col min="8961" max="8961" width="9" style="35" customWidth="1"/>
    <col min="8962" max="8962" width="16" style="35" bestFit="1" customWidth="1"/>
    <col min="8963" max="8963" width="15.5703125" style="35" bestFit="1" customWidth="1"/>
    <col min="8964" max="8964" width="16.7109375" style="35" bestFit="1" customWidth="1"/>
    <col min="8965" max="9212" width="9.140625" style="35"/>
    <col min="9213" max="9213" width="1.85546875" style="35" customWidth="1"/>
    <col min="9214" max="9214" width="33.28515625" style="35" customWidth="1"/>
    <col min="9215" max="9216" width="20.7109375" style="35" customWidth="1"/>
    <col min="9217" max="9217" width="9" style="35" customWidth="1"/>
    <col min="9218" max="9218" width="16" style="35" bestFit="1" customWidth="1"/>
    <col min="9219" max="9219" width="15.5703125" style="35" bestFit="1" customWidth="1"/>
    <col min="9220" max="9220" width="16.7109375" style="35" bestFit="1" customWidth="1"/>
    <col min="9221" max="9468" width="9.140625" style="35"/>
    <col min="9469" max="9469" width="1.85546875" style="35" customWidth="1"/>
    <col min="9470" max="9470" width="33.28515625" style="35" customWidth="1"/>
    <col min="9471" max="9472" width="20.7109375" style="35" customWidth="1"/>
    <col min="9473" max="9473" width="9" style="35" customWidth="1"/>
    <col min="9474" max="9474" width="16" style="35" bestFit="1" customWidth="1"/>
    <col min="9475" max="9475" width="15.5703125" style="35" bestFit="1" customWidth="1"/>
    <col min="9476" max="9476" width="16.7109375" style="35" bestFit="1" customWidth="1"/>
    <col min="9477" max="9724" width="9.140625" style="35"/>
    <col min="9725" max="9725" width="1.85546875" style="35" customWidth="1"/>
    <col min="9726" max="9726" width="33.28515625" style="35" customWidth="1"/>
    <col min="9727" max="9728" width="20.7109375" style="35" customWidth="1"/>
    <col min="9729" max="9729" width="9" style="35" customWidth="1"/>
    <col min="9730" max="9730" width="16" style="35" bestFit="1" customWidth="1"/>
    <col min="9731" max="9731" width="15.5703125" style="35" bestFit="1" customWidth="1"/>
    <col min="9732" max="9732" width="16.7109375" style="35" bestFit="1" customWidth="1"/>
    <col min="9733" max="9980" width="9.140625" style="35"/>
    <col min="9981" max="9981" width="1.85546875" style="35" customWidth="1"/>
    <col min="9982" max="9982" width="33.28515625" style="35" customWidth="1"/>
    <col min="9983" max="9984" width="20.7109375" style="35" customWidth="1"/>
    <col min="9985" max="9985" width="9" style="35" customWidth="1"/>
    <col min="9986" max="9986" width="16" style="35" bestFit="1" customWidth="1"/>
    <col min="9987" max="9987" width="15.5703125" style="35" bestFit="1" customWidth="1"/>
    <col min="9988" max="9988" width="16.7109375" style="35" bestFit="1" customWidth="1"/>
    <col min="9989" max="10236" width="9.140625" style="35"/>
    <col min="10237" max="10237" width="1.85546875" style="35" customWidth="1"/>
    <col min="10238" max="10238" width="33.28515625" style="35" customWidth="1"/>
    <col min="10239" max="10240" width="20.7109375" style="35" customWidth="1"/>
    <col min="10241" max="10241" width="9" style="35" customWidth="1"/>
    <col min="10242" max="10242" width="16" style="35" bestFit="1" customWidth="1"/>
    <col min="10243" max="10243" width="15.5703125" style="35" bestFit="1" customWidth="1"/>
    <col min="10244" max="10244" width="16.7109375" style="35" bestFit="1" customWidth="1"/>
    <col min="10245" max="10492" width="9.140625" style="35"/>
    <col min="10493" max="10493" width="1.85546875" style="35" customWidth="1"/>
    <col min="10494" max="10494" width="33.28515625" style="35" customWidth="1"/>
    <col min="10495" max="10496" width="20.7109375" style="35" customWidth="1"/>
    <col min="10497" max="10497" width="9" style="35" customWidth="1"/>
    <col min="10498" max="10498" width="16" style="35" bestFit="1" customWidth="1"/>
    <col min="10499" max="10499" width="15.5703125" style="35" bestFit="1" customWidth="1"/>
    <col min="10500" max="10500" width="16.7109375" style="35" bestFit="1" customWidth="1"/>
    <col min="10501" max="10748" width="9.140625" style="35"/>
    <col min="10749" max="10749" width="1.85546875" style="35" customWidth="1"/>
    <col min="10750" max="10750" width="33.28515625" style="35" customWidth="1"/>
    <col min="10751" max="10752" width="20.7109375" style="35" customWidth="1"/>
    <col min="10753" max="10753" width="9" style="35" customWidth="1"/>
    <col min="10754" max="10754" width="16" style="35" bestFit="1" customWidth="1"/>
    <col min="10755" max="10755" width="15.5703125" style="35" bestFit="1" customWidth="1"/>
    <col min="10756" max="10756" width="16.7109375" style="35" bestFit="1" customWidth="1"/>
    <col min="10757" max="11004" width="9.140625" style="35"/>
    <col min="11005" max="11005" width="1.85546875" style="35" customWidth="1"/>
    <col min="11006" max="11006" width="33.28515625" style="35" customWidth="1"/>
    <col min="11007" max="11008" width="20.7109375" style="35" customWidth="1"/>
    <col min="11009" max="11009" width="9" style="35" customWidth="1"/>
    <col min="11010" max="11010" width="16" style="35" bestFit="1" customWidth="1"/>
    <col min="11011" max="11011" width="15.5703125" style="35" bestFit="1" customWidth="1"/>
    <col min="11012" max="11012" width="16.7109375" style="35" bestFit="1" customWidth="1"/>
    <col min="11013" max="11260" width="9.140625" style="35"/>
    <col min="11261" max="11261" width="1.85546875" style="35" customWidth="1"/>
    <col min="11262" max="11262" width="33.28515625" style="35" customWidth="1"/>
    <col min="11263" max="11264" width="20.7109375" style="35" customWidth="1"/>
    <col min="11265" max="11265" width="9" style="35" customWidth="1"/>
    <col min="11266" max="11266" width="16" style="35" bestFit="1" customWidth="1"/>
    <col min="11267" max="11267" width="15.5703125" style="35" bestFit="1" customWidth="1"/>
    <col min="11268" max="11268" width="16.7109375" style="35" bestFit="1" customWidth="1"/>
    <col min="11269" max="11516" width="9.140625" style="35"/>
    <col min="11517" max="11517" width="1.85546875" style="35" customWidth="1"/>
    <col min="11518" max="11518" width="33.28515625" style="35" customWidth="1"/>
    <col min="11519" max="11520" width="20.7109375" style="35" customWidth="1"/>
    <col min="11521" max="11521" width="9" style="35" customWidth="1"/>
    <col min="11522" max="11522" width="16" style="35" bestFit="1" customWidth="1"/>
    <col min="11523" max="11523" width="15.5703125" style="35" bestFit="1" customWidth="1"/>
    <col min="11524" max="11524" width="16.7109375" style="35" bestFit="1" customWidth="1"/>
    <col min="11525" max="11772" width="9.140625" style="35"/>
    <col min="11773" max="11773" width="1.85546875" style="35" customWidth="1"/>
    <col min="11774" max="11774" width="33.28515625" style="35" customWidth="1"/>
    <col min="11775" max="11776" width="20.7109375" style="35" customWidth="1"/>
    <col min="11777" max="11777" width="9" style="35" customWidth="1"/>
    <col min="11778" max="11778" width="16" style="35" bestFit="1" customWidth="1"/>
    <col min="11779" max="11779" width="15.5703125" style="35" bestFit="1" customWidth="1"/>
    <col min="11780" max="11780" width="16.7109375" style="35" bestFit="1" customWidth="1"/>
    <col min="11781" max="12028" width="9.140625" style="35"/>
    <col min="12029" max="12029" width="1.85546875" style="35" customWidth="1"/>
    <col min="12030" max="12030" width="33.28515625" style="35" customWidth="1"/>
    <col min="12031" max="12032" width="20.7109375" style="35" customWidth="1"/>
    <col min="12033" max="12033" width="9" style="35" customWidth="1"/>
    <col min="12034" max="12034" width="16" style="35" bestFit="1" customWidth="1"/>
    <col min="12035" max="12035" width="15.5703125" style="35" bestFit="1" customWidth="1"/>
    <col min="12036" max="12036" width="16.7109375" style="35" bestFit="1" customWidth="1"/>
    <col min="12037" max="12284" width="9.140625" style="35"/>
    <col min="12285" max="12285" width="1.85546875" style="35" customWidth="1"/>
    <col min="12286" max="12286" width="33.28515625" style="35" customWidth="1"/>
    <col min="12287" max="12288" width="20.7109375" style="35" customWidth="1"/>
    <col min="12289" max="12289" width="9" style="35" customWidth="1"/>
    <col min="12290" max="12290" width="16" style="35" bestFit="1" customWidth="1"/>
    <col min="12291" max="12291" width="15.5703125" style="35" bestFit="1" customWidth="1"/>
    <col min="12292" max="12292" width="16.7109375" style="35" bestFit="1" customWidth="1"/>
    <col min="12293" max="12540" width="9.140625" style="35"/>
    <col min="12541" max="12541" width="1.85546875" style="35" customWidth="1"/>
    <col min="12542" max="12542" width="33.28515625" style="35" customWidth="1"/>
    <col min="12543" max="12544" width="20.7109375" style="35" customWidth="1"/>
    <col min="12545" max="12545" width="9" style="35" customWidth="1"/>
    <col min="12546" max="12546" width="16" style="35" bestFit="1" customWidth="1"/>
    <col min="12547" max="12547" width="15.5703125" style="35" bestFit="1" customWidth="1"/>
    <col min="12548" max="12548" width="16.7109375" style="35" bestFit="1" customWidth="1"/>
    <col min="12549" max="12796" width="9.140625" style="35"/>
    <col min="12797" max="12797" width="1.85546875" style="35" customWidth="1"/>
    <col min="12798" max="12798" width="33.28515625" style="35" customWidth="1"/>
    <col min="12799" max="12800" width="20.7109375" style="35" customWidth="1"/>
    <col min="12801" max="12801" width="9" style="35" customWidth="1"/>
    <col min="12802" max="12802" width="16" style="35" bestFit="1" customWidth="1"/>
    <col min="12803" max="12803" width="15.5703125" style="35" bestFit="1" customWidth="1"/>
    <col min="12804" max="12804" width="16.7109375" style="35" bestFit="1" customWidth="1"/>
    <col min="12805" max="13052" width="9.140625" style="35"/>
    <col min="13053" max="13053" width="1.85546875" style="35" customWidth="1"/>
    <col min="13054" max="13054" width="33.28515625" style="35" customWidth="1"/>
    <col min="13055" max="13056" width="20.7109375" style="35" customWidth="1"/>
    <col min="13057" max="13057" width="9" style="35" customWidth="1"/>
    <col min="13058" max="13058" width="16" style="35" bestFit="1" customWidth="1"/>
    <col min="13059" max="13059" width="15.5703125" style="35" bestFit="1" customWidth="1"/>
    <col min="13060" max="13060" width="16.7109375" style="35" bestFit="1" customWidth="1"/>
    <col min="13061" max="13308" width="9.140625" style="35"/>
    <col min="13309" max="13309" width="1.85546875" style="35" customWidth="1"/>
    <col min="13310" max="13310" width="33.28515625" style="35" customWidth="1"/>
    <col min="13311" max="13312" width="20.7109375" style="35" customWidth="1"/>
    <col min="13313" max="13313" width="9" style="35" customWidth="1"/>
    <col min="13314" max="13314" width="16" style="35" bestFit="1" customWidth="1"/>
    <col min="13315" max="13315" width="15.5703125" style="35" bestFit="1" customWidth="1"/>
    <col min="13316" max="13316" width="16.7109375" style="35" bestFit="1" customWidth="1"/>
    <col min="13317" max="13564" width="9.140625" style="35"/>
    <col min="13565" max="13565" width="1.85546875" style="35" customWidth="1"/>
    <col min="13566" max="13566" width="33.28515625" style="35" customWidth="1"/>
    <col min="13567" max="13568" width="20.7109375" style="35" customWidth="1"/>
    <col min="13569" max="13569" width="9" style="35" customWidth="1"/>
    <col min="13570" max="13570" width="16" style="35" bestFit="1" customWidth="1"/>
    <col min="13571" max="13571" width="15.5703125" style="35" bestFit="1" customWidth="1"/>
    <col min="13572" max="13572" width="16.7109375" style="35" bestFit="1" customWidth="1"/>
    <col min="13573" max="13820" width="9.140625" style="35"/>
    <col min="13821" max="13821" width="1.85546875" style="35" customWidth="1"/>
    <col min="13822" max="13822" width="33.28515625" style="35" customWidth="1"/>
    <col min="13823" max="13824" width="20.7109375" style="35" customWidth="1"/>
    <col min="13825" max="13825" width="9" style="35" customWidth="1"/>
    <col min="13826" max="13826" width="16" style="35" bestFit="1" customWidth="1"/>
    <col min="13827" max="13827" width="15.5703125" style="35" bestFit="1" customWidth="1"/>
    <col min="13828" max="13828" width="16.7109375" style="35" bestFit="1" customWidth="1"/>
    <col min="13829" max="14076" width="9.140625" style="35"/>
    <col min="14077" max="14077" width="1.85546875" style="35" customWidth="1"/>
    <col min="14078" max="14078" width="33.28515625" style="35" customWidth="1"/>
    <col min="14079" max="14080" width="20.7109375" style="35" customWidth="1"/>
    <col min="14081" max="14081" width="9" style="35" customWidth="1"/>
    <col min="14082" max="14082" width="16" style="35" bestFit="1" customWidth="1"/>
    <col min="14083" max="14083" width="15.5703125" style="35" bestFit="1" customWidth="1"/>
    <col min="14084" max="14084" width="16.7109375" style="35" bestFit="1" customWidth="1"/>
    <col min="14085" max="14332" width="9.140625" style="35"/>
    <col min="14333" max="14333" width="1.85546875" style="35" customWidth="1"/>
    <col min="14334" max="14334" width="33.28515625" style="35" customWidth="1"/>
    <col min="14335" max="14336" width="20.7109375" style="35" customWidth="1"/>
    <col min="14337" max="14337" width="9" style="35" customWidth="1"/>
    <col min="14338" max="14338" width="16" style="35" bestFit="1" customWidth="1"/>
    <col min="14339" max="14339" width="15.5703125" style="35" bestFit="1" customWidth="1"/>
    <col min="14340" max="14340" width="16.7109375" style="35" bestFit="1" customWidth="1"/>
    <col min="14341" max="14588" width="9.140625" style="35"/>
    <col min="14589" max="14589" width="1.85546875" style="35" customWidth="1"/>
    <col min="14590" max="14590" width="33.28515625" style="35" customWidth="1"/>
    <col min="14591" max="14592" width="20.7109375" style="35" customWidth="1"/>
    <col min="14593" max="14593" width="9" style="35" customWidth="1"/>
    <col min="14594" max="14594" width="16" style="35" bestFit="1" customWidth="1"/>
    <col min="14595" max="14595" width="15.5703125" style="35" bestFit="1" customWidth="1"/>
    <col min="14596" max="14596" width="16.7109375" style="35" bestFit="1" customWidth="1"/>
    <col min="14597" max="14844" width="9.140625" style="35"/>
    <col min="14845" max="14845" width="1.85546875" style="35" customWidth="1"/>
    <col min="14846" max="14846" width="33.28515625" style="35" customWidth="1"/>
    <col min="14847" max="14848" width="20.7109375" style="35" customWidth="1"/>
    <col min="14849" max="14849" width="9" style="35" customWidth="1"/>
    <col min="14850" max="14850" width="16" style="35" bestFit="1" customWidth="1"/>
    <col min="14851" max="14851" width="15.5703125" style="35" bestFit="1" customWidth="1"/>
    <col min="14852" max="14852" width="16.7109375" style="35" bestFit="1" customWidth="1"/>
    <col min="14853" max="15100" width="9.140625" style="35"/>
    <col min="15101" max="15101" width="1.85546875" style="35" customWidth="1"/>
    <col min="15102" max="15102" width="33.28515625" style="35" customWidth="1"/>
    <col min="15103" max="15104" width="20.7109375" style="35" customWidth="1"/>
    <col min="15105" max="15105" width="9" style="35" customWidth="1"/>
    <col min="15106" max="15106" width="16" style="35" bestFit="1" customWidth="1"/>
    <col min="15107" max="15107" width="15.5703125" style="35" bestFit="1" customWidth="1"/>
    <col min="15108" max="15108" width="16.7109375" style="35" bestFit="1" customWidth="1"/>
    <col min="15109" max="15356" width="9.140625" style="35"/>
    <col min="15357" max="15357" width="1.85546875" style="35" customWidth="1"/>
    <col min="15358" max="15358" width="33.28515625" style="35" customWidth="1"/>
    <col min="15359" max="15360" width="20.7109375" style="35" customWidth="1"/>
    <col min="15361" max="15361" width="9" style="35" customWidth="1"/>
    <col min="15362" max="15362" width="16" style="35" bestFit="1" customWidth="1"/>
    <col min="15363" max="15363" width="15.5703125" style="35" bestFit="1" customWidth="1"/>
    <col min="15364" max="15364" width="16.7109375" style="35" bestFit="1" customWidth="1"/>
    <col min="15365" max="15612" width="9.140625" style="35"/>
    <col min="15613" max="15613" width="1.85546875" style="35" customWidth="1"/>
    <col min="15614" max="15614" width="33.28515625" style="35" customWidth="1"/>
    <col min="15615" max="15616" width="20.7109375" style="35" customWidth="1"/>
    <col min="15617" max="15617" width="9" style="35" customWidth="1"/>
    <col min="15618" max="15618" width="16" style="35" bestFit="1" customWidth="1"/>
    <col min="15619" max="15619" width="15.5703125" style="35" bestFit="1" customWidth="1"/>
    <col min="15620" max="15620" width="16.7109375" style="35" bestFit="1" customWidth="1"/>
    <col min="15621" max="15868" width="9.140625" style="35"/>
    <col min="15869" max="15869" width="1.85546875" style="35" customWidth="1"/>
    <col min="15870" max="15870" width="33.28515625" style="35" customWidth="1"/>
    <col min="15871" max="15872" width="20.7109375" style="35" customWidth="1"/>
    <col min="15873" max="15873" width="9" style="35" customWidth="1"/>
    <col min="15874" max="15874" width="16" style="35" bestFit="1" customWidth="1"/>
    <col min="15875" max="15875" width="15.5703125" style="35" bestFit="1" customWidth="1"/>
    <col min="15876" max="15876" width="16.7109375" style="35" bestFit="1" customWidth="1"/>
    <col min="15877" max="16124" width="9.140625" style="35"/>
    <col min="16125" max="16125" width="1.85546875" style="35" customWidth="1"/>
    <col min="16126" max="16126" width="33.28515625" style="35" customWidth="1"/>
    <col min="16127" max="16128" width="20.7109375" style="35" customWidth="1"/>
    <col min="16129" max="16129" width="9" style="35" customWidth="1"/>
    <col min="16130" max="16130" width="16" style="35" bestFit="1" customWidth="1"/>
    <col min="16131" max="16131" width="15.5703125" style="35" bestFit="1" customWidth="1"/>
    <col min="16132" max="16132" width="16.7109375" style="35" bestFit="1" customWidth="1"/>
    <col min="16133" max="16384" width="9.140625" style="35"/>
  </cols>
  <sheetData>
    <row r="1" spans="2:10" ht="14.25">
      <c r="B1" s="170" t="s">
        <v>283</v>
      </c>
      <c r="C1" s="170"/>
      <c r="E1" s="149"/>
      <c r="F1" s="150" t="s">
        <v>284</v>
      </c>
      <c r="G1" s="149"/>
    </row>
    <row r="2" spans="2:10" ht="15.75">
      <c r="B2" s="171" t="s">
        <v>162</v>
      </c>
      <c r="C2" s="171"/>
      <c r="E2" s="151"/>
      <c r="F2" s="151"/>
      <c r="G2" s="152"/>
    </row>
    <row r="3" spans="2:10" ht="15">
      <c r="B3" s="135"/>
      <c r="C3" s="136">
        <v>42551</v>
      </c>
      <c r="E3" s="153"/>
      <c r="F3" s="153"/>
      <c r="G3" s="152"/>
    </row>
    <row r="4" spans="2:10" ht="15">
      <c r="B4" s="137" t="s">
        <v>164</v>
      </c>
      <c r="C4" s="135"/>
      <c r="E4" s="153" t="s">
        <v>162</v>
      </c>
      <c r="F4" s="153"/>
      <c r="G4" s="152"/>
    </row>
    <row r="5" spans="2:10" ht="15">
      <c r="B5" s="138" t="s">
        <v>165</v>
      </c>
      <c r="C5" s="139">
        <v>37667162029</v>
      </c>
      <c r="E5" s="154" t="s">
        <v>200</v>
      </c>
      <c r="F5" s="153" t="s">
        <v>199</v>
      </c>
      <c r="G5" s="155">
        <v>39535995292</v>
      </c>
    </row>
    <row r="6" spans="2:10" ht="15">
      <c r="B6" s="138" t="s">
        <v>166</v>
      </c>
      <c r="C6" s="140">
        <v>828167983</v>
      </c>
      <c r="E6" s="154" t="s">
        <v>202</v>
      </c>
      <c r="F6" s="153" t="s">
        <v>217</v>
      </c>
      <c r="G6" s="155">
        <v>535870232</v>
      </c>
    </row>
    <row r="7" spans="2:10" ht="15">
      <c r="B7" s="138" t="s">
        <v>167</v>
      </c>
      <c r="C7" s="140">
        <v>233891569</v>
      </c>
      <c r="E7" s="154" t="s">
        <v>204</v>
      </c>
      <c r="F7" s="153" t="s">
        <v>219</v>
      </c>
      <c r="G7" s="156">
        <v>972023664</v>
      </c>
    </row>
    <row r="8" spans="2:10" ht="15">
      <c r="B8" s="138" t="s">
        <v>168</v>
      </c>
      <c r="C8" s="140">
        <v>405896494</v>
      </c>
      <c r="E8" s="154" t="s">
        <v>206</v>
      </c>
      <c r="F8" s="153" t="s">
        <v>221</v>
      </c>
      <c r="G8" s="156">
        <v>41614466631</v>
      </c>
      <c r="J8" s="140">
        <v>125975786</v>
      </c>
    </row>
    <row r="9" spans="2:10" ht="15">
      <c r="B9" s="138" t="s">
        <v>169</v>
      </c>
      <c r="C9" s="140">
        <v>0</v>
      </c>
      <c r="E9" s="154" t="s">
        <v>226</v>
      </c>
      <c r="F9" s="153" t="s">
        <v>227</v>
      </c>
      <c r="G9" s="156">
        <v>37057619</v>
      </c>
      <c r="J9" s="140">
        <v>2190015114</v>
      </c>
    </row>
    <row r="10" spans="2:10" ht="15.75">
      <c r="B10" s="138" t="s">
        <v>170</v>
      </c>
      <c r="C10" s="140">
        <v>125975786</v>
      </c>
      <c r="D10" s="43"/>
      <c r="E10" s="154" t="s">
        <v>208</v>
      </c>
      <c r="F10" s="153" t="s">
        <v>228</v>
      </c>
      <c r="G10" s="156">
        <v>3066827192</v>
      </c>
      <c r="J10" s="156">
        <v>972023664</v>
      </c>
    </row>
    <row r="11" spans="2:10" ht="15">
      <c r="B11" s="138" t="s">
        <v>171</v>
      </c>
      <c r="C11" s="140">
        <v>2190015114</v>
      </c>
      <c r="D11" s="38"/>
      <c r="E11" s="154" t="s">
        <v>210</v>
      </c>
      <c r="F11" s="153" t="s">
        <v>224</v>
      </c>
      <c r="G11" s="156">
        <v>85762240630</v>
      </c>
      <c r="J11" s="159">
        <f>J8+J9-J10</f>
        <v>1343967236</v>
      </c>
    </row>
    <row r="12" spans="2:10" ht="15.75">
      <c r="B12" s="138" t="s">
        <v>172</v>
      </c>
      <c r="C12" s="140">
        <v>2659607405</v>
      </c>
      <c r="D12" s="43"/>
      <c r="E12" s="154"/>
      <c r="F12" s="157"/>
      <c r="G12" s="156"/>
    </row>
    <row r="13" spans="2:10" ht="15.75">
      <c r="B13" s="138"/>
      <c r="C13" s="135"/>
      <c r="D13" s="43"/>
      <c r="E13" s="153" t="s">
        <v>229</v>
      </c>
      <c r="F13" s="153"/>
      <c r="G13" s="153"/>
    </row>
    <row r="14" spans="2:10" ht="15">
      <c r="B14" s="141" t="s">
        <v>173</v>
      </c>
      <c r="C14" s="142">
        <v>44110716380</v>
      </c>
      <c r="E14" s="154" t="s">
        <v>200</v>
      </c>
      <c r="F14" s="153" t="s">
        <v>199</v>
      </c>
      <c r="G14" s="158">
        <v>23738166660</v>
      </c>
    </row>
    <row r="15" spans="2:10">
      <c r="B15" s="141"/>
      <c r="C15" s="142"/>
    </row>
    <row r="16" spans="2:10">
      <c r="B16" s="141"/>
      <c r="C16" s="142"/>
    </row>
    <row r="17" spans="1:5" ht="14.25">
      <c r="B17" s="137" t="s">
        <v>174</v>
      </c>
      <c r="C17" s="135"/>
    </row>
    <row r="18" spans="1:5">
      <c r="B18" s="138" t="s">
        <v>175</v>
      </c>
      <c r="C18" s="139">
        <v>36908685919</v>
      </c>
      <c r="D18" s="124"/>
      <c r="E18" s="125"/>
    </row>
    <row r="19" spans="1:5">
      <c r="B19" s="138" t="s">
        <v>176</v>
      </c>
      <c r="C19" s="140">
        <v>562967821</v>
      </c>
      <c r="D19" s="45"/>
    </row>
    <row r="20" spans="1:5">
      <c r="B20" s="138" t="s">
        <v>177</v>
      </c>
      <c r="C20" s="140">
        <v>1079573596</v>
      </c>
    </row>
    <row r="21" spans="1:5">
      <c r="B21" s="138" t="s">
        <v>178</v>
      </c>
      <c r="C21" s="140">
        <v>286721503</v>
      </c>
    </row>
    <row r="22" spans="1:5">
      <c r="B22" s="138" t="s">
        <v>179</v>
      </c>
      <c r="C22" s="140">
        <v>0</v>
      </c>
    </row>
    <row r="23" spans="1:5">
      <c r="B23" s="138" t="s">
        <v>180</v>
      </c>
      <c r="C23" s="140">
        <v>2776517792</v>
      </c>
    </row>
    <row r="24" spans="1:5" ht="15">
      <c r="B24" s="138" t="s">
        <v>181</v>
      </c>
      <c r="C24" s="140">
        <v>37057619</v>
      </c>
      <c r="D24" s="52"/>
    </row>
    <row r="25" spans="1:5" ht="15">
      <c r="B25" s="138"/>
      <c r="C25" s="140"/>
      <c r="D25" s="52"/>
    </row>
    <row r="26" spans="1:5">
      <c r="B26" s="138"/>
      <c r="C26" s="140"/>
    </row>
    <row r="27" spans="1:5">
      <c r="B27" s="138"/>
      <c r="C27" s="140"/>
    </row>
    <row r="28" spans="1:5">
      <c r="B28" s="141" t="s">
        <v>182</v>
      </c>
      <c r="C28" s="143">
        <v>41651524250</v>
      </c>
    </row>
    <row r="29" spans="1:5">
      <c r="B29" s="144" t="s">
        <v>183</v>
      </c>
      <c r="C29" s="142">
        <v>85762240630</v>
      </c>
    </row>
    <row r="30" spans="1:5" ht="14.25">
      <c r="B30" s="137" t="s">
        <v>184</v>
      </c>
      <c r="C30" s="145">
        <v>3083988637</v>
      </c>
      <c r="D30" s="58"/>
    </row>
    <row r="31" spans="1:5">
      <c r="B31" s="135"/>
      <c r="C31" s="135"/>
    </row>
    <row r="32" spans="1:5">
      <c r="A32" s="59">
        <v>1</v>
      </c>
      <c r="B32" s="146" t="s">
        <v>185</v>
      </c>
      <c r="C32" s="147"/>
    </row>
    <row r="33" spans="1:3">
      <c r="A33" s="59">
        <v>2</v>
      </c>
      <c r="B33" s="146" t="s">
        <v>186</v>
      </c>
      <c r="C33" s="147"/>
    </row>
    <row r="34" spans="1:3">
      <c r="A34" s="59">
        <v>3</v>
      </c>
      <c r="B34" s="146" t="s">
        <v>187</v>
      </c>
      <c r="C34" s="147"/>
    </row>
    <row r="35" spans="1:3" ht="13.5">
      <c r="A35" s="62">
        <v>4</v>
      </c>
      <c r="B35" s="146" t="s">
        <v>188</v>
      </c>
      <c r="C35" s="148"/>
    </row>
  </sheetData>
  <mergeCells count="2">
    <mergeCell ref="B1:C1"/>
    <mergeCell ref="B2:C2"/>
  </mergeCells>
  <dataValidations count="2">
    <dataValidation type="whole" operator="greaterThan" allowBlank="1" showInputMessage="1" showErrorMessage="1" prompt="Present Value of Benefits for prior fiscal year to nearest dollar" sqref="IU5:IV5 SQ5:SR5 ACM5:ACN5 AMI5:AMJ5 AWE5:AWF5 BGA5:BGB5 BPW5:BPX5 BZS5:BZT5 CJO5:CJP5 CTK5:CTL5 DDG5:DDH5 DNC5:DND5 DWY5:DWZ5 EGU5:EGV5 EQQ5:EQR5 FAM5:FAN5 FKI5:FKJ5 FUE5:FUF5 GEA5:GEB5 GNW5:GNX5 GXS5:GXT5 HHO5:HHP5 HRK5:HRL5 IBG5:IBH5 ILC5:ILD5 IUY5:IUZ5 JEU5:JEV5 JOQ5:JOR5 JYM5:JYN5 KII5:KIJ5 KSE5:KSF5 LCA5:LCB5 LLW5:LLX5 LVS5:LVT5 MFO5:MFP5 MPK5:MPL5 MZG5:MZH5 NJC5:NJD5 NSY5:NSZ5 OCU5:OCV5 OMQ5:OMR5 OWM5:OWN5 PGI5:PGJ5 PQE5:PQF5 QAA5:QAB5 QJW5:QJX5 QTS5:QTT5 RDO5:RDP5 RNK5:RNL5 RXG5:RXH5 SHC5:SHD5 SQY5:SQZ5 TAU5:TAV5 TKQ5:TKR5 TUM5:TUN5 UEI5:UEJ5 UOE5:UOF5 UYA5:UYB5 VHW5:VHX5 VRS5:VRT5 WBO5:WBP5 WLK5:WLL5 WVG5:WVH5 IU65535:IV65535 SQ65535:SR65535 ACM65535:ACN65535 AMI65535:AMJ65535 AWE65535:AWF65535 BGA65535:BGB65535 BPW65535:BPX65535 BZS65535:BZT65535 CJO65535:CJP65535 CTK65535:CTL65535 DDG65535:DDH65535 DNC65535:DND65535 DWY65535:DWZ65535 EGU65535:EGV65535 EQQ65535:EQR65535 FAM65535:FAN65535 FKI65535:FKJ65535 FUE65535:FUF65535 GEA65535:GEB65535 GNW65535:GNX65535 GXS65535:GXT65535 HHO65535:HHP65535 HRK65535:HRL65535 IBG65535:IBH65535 ILC65535:ILD65535 IUY65535:IUZ65535 JEU65535:JEV65535 JOQ65535:JOR65535 JYM65535:JYN65535 KII65535:KIJ65535 KSE65535:KSF65535 LCA65535:LCB65535 LLW65535:LLX65535 LVS65535:LVT65535 MFO65535:MFP65535 MPK65535:MPL65535 MZG65535:MZH65535 NJC65535:NJD65535 NSY65535:NSZ65535 OCU65535:OCV65535 OMQ65535:OMR65535 OWM65535:OWN65535 PGI65535:PGJ65535 PQE65535:PQF65535 QAA65535:QAB65535 QJW65535:QJX65535 QTS65535:QTT65535 RDO65535:RDP65535 RNK65535:RNL65535 RXG65535:RXH65535 SHC65535:SHD65535 SQY65535:SQZ65535 TAU65535:TAV65535 TKQ65535:TKR65535 TUM65535:TUN65535 UEI65535:UEJ65535 UOE65535:UOF65535 UYA65535:UYB65535 VHW65535:VHX65535 VRS65535:VRT65535 WBO65535:WBP65535 WLK65535:WLL65535 WVG65535:WVH65535 IU131071:IV131071 SQ131071:SR131071 ACM131071:ACN131071 AMI131071:AMJ131071 AWE131071:AWF131071 BGA131071:BGB131071 BPW131071:BPX131071 BZS131071:BZT131071 CJO131071:CJP131071 CTK131071:CTL131071 DDG131071:DDH131071 DNC131071:DND131071 DWY131071:DWZ131071 EGU131071:EGV131071 EQQ131071:EQR131071 FAM131071:FAN131071 FKI131071:FKJ131071 FUE131071:FUF131071 GEA131071:GEB131071 GNW131071:GNX131071 GXS131071:GXT131071 HHO131071:HHP131071 HRK131071:HRL131071 IBG131071:IBH131071 ILC131071:ILD131071 IUY131071:IUZ131071 JEU131071:JEV131071 JOQ131071:JOR131071 JYM131071:JYN131071 KII131071:KIJ131071 KSE131071:KSF131071 LCA131071:LCB131071 LLW131071:LLX131071 LVS131071:LVT131071 MFO131071:MFP131071 MPK131071:MPL131071 MZG131071:MZH131071 NJC131071:NJD131071 NSY131071:NSZ131071 OCU131071:OCV131071 OMQ131071:OMR131071 OWM131071:OWN131071 PGI131071:PGJ131071 PQE131071:PQF131071 QAA131071:QAB131071 QJW131071:QJX131071 QTS131071:QTT131071 RDO131071:RDP131071 RNK131071:RNL131071 RXG131071:RXH131071 SHC131071:SHD131071 SQY131071:SQZ131071 TAU131071:TAV131071 TKQ131071:TKR131071 TUM131071:TUN131071 UEI131071:UEJ131071 UOE131071:UOF131071 UYA131071:UYB131071 VHW131071:VHX131071 VRS131071:VRT131071 WBO131071:WBP131071 WLK131071:WLL131071 WVG131071:WVH131071 IU196607:IV196607 SQ196607:SR196607 ACM196607:ACN196607 AMI196607:AMJ196607 AWE196607:AWF196607 BGA196607:BGB196607 BPW196607:BPX196607 BZS196607:BZT196607 CJO196607:CJP196607 CTK196607:CTL196607 DDG196607:DDH196607 DNC196607:DND196607 DWY196607:DWZ196607 EGU196607:EGV196607 EQQ196607:EQR196607 FAM196607:FAN196607 FKI196607:FKJ196607 FUE196607:FUF196607 GEA196607:GEB196607 GNW196607:GNX196607 GXS196607:GXT196607 HHO196607:HHP196607 HRK196607:HRL196607 IBG196607:IBH196607 ILC196607:ILD196607 IUY196607:IUZ196607 JEU196607:JEV196607 JOQ196607:JOR196607 JYM196607:JYN196607 KII196607:KIJ196607 KSE196607:KSF196607 LCA196607:LCB196607 LLW196607:LLX196607 LVS196607:LVT196607 MFO196607:MFP196607 MPK196607:MPL196607 MZG196607:MZH196607 NJC196607:NJD196607 NSY196607:NSZ196607 OCU196607:OCV196607 OMQ196607:OMR196607 OWM196607:OWN196607 PGI196607:PGJ196607 PQE196607:PQF196607 QAA196607:QAB196607 QJW196607:QJX196607 QTS196607:QTT196607 RDO196607:RDP196607 RNK196607:RNL196607 RXG196607:RXH196607 SHC196607:SHD196607 SQY196607:SQZ196607 TAU196607:TAV196607 TKQ196607:TKR196607 TUM196607:TUN196607 UEI196607:UEJ196607 UOE196607:UOF196607 UYA196607:UYB196607 VHW196607:VHX196607 VRS196607:VRT196607 WBO196607:WBP196607 WLK196607:WLL196607 WVG196607:WVH196607 IU262143:IV262143 SQ262143:SR262143 ACM262143:ACN262143 AMI262143:AMJ262143 AWE262143:AWF262143 BGA262143:BGB262143 BPW262143:BPX262143 BZS262143:BZT262143 CJO262143:CJP262143 CTK262143:CTL262143 DDG262143:DDH262143 DNC262143:DND262143 DWY262143:DWZ262143 EGU262143:EGV262143 EQQ262143:EQR262143 FAM262143:FAN262143 FKI262143:FKJ262143 FUE262143:FUF262143 GEA262143:GEB262143 GNW262143:GNX262143 GXS262143:GXT262143 HHO262143:HHP262143 HRK262143:HRL262143 IBG262143:IBH262143 ILC262143:ILD262143 IUY262143:IUZ262143 JEU262143:JEV262143 JOQ262143:JOR262143 JYM262143:JYN262143 KII262143:KIJ262143 KSE262143:KSF262143 LCA262143:LCB262143 LLW262143:LLX262143 LVS262143:LVT262143 MFO262143:MFP262143 MPK262143:MPL262143 MZG262143:MZH262143 NJC262143:NJD262143 NSY262143:NSZ262143 OCU262143:OCV262143 OMQ262143:OMR262143 OWM262143:OWN262143 PGI262143:PGJ262143 PQE262143:PQF262143 QAA262143:QAB262143 QJW262143:QJX262143 QTS262143:QTT262143 RDO262143:RDP262143 RNK262143:RNL262143 RXG262143:RXH262143 SHC262143:SHD262143 SQY262143:SQZ262143 TAU262143:TAV262143 TKQ262143:TKR262143 TUM262143:TUN262143 UEI262143:UEJ262143 UOE262143:UOF262143 UYA262143:UYB262143 VHW262143:VHX262143 VRS262143:VRT262143 WBO262143:WBP262143 WLK262143:WLL262143 WVG262143:WVH262143 IU327679:IV327679 SQ327679:SR327679 ACM327679:ACN327679 AMI327679:AMJ327679 AWE327679:AWF327679 BGA327679:BGB327679 BPW327679:BPX327679 BZS327679:BZT327679 CJO327679:CJP327679 CTK327679:CTL327679 DDG327679:DDH327679 DNC327679:DND327679 DWY327679:DWZ327679 EGU327679:EGV327679 EQQ327679:EQR327679 FAM327679:FAN327679 FKI327679:FKJ327679 FUE327679:FUF327679 GEA327679:GEB327679 GNW327679:GNX327679 GXS327679:GXT327679 HHO327679:HHP327679 HRK327679:HRL327679 IBG327679:IBH327679 ILC327679:ILD327679 IUY327679:IUZ327679 JEU327679:JEV327679 JOQ327679:JOR327679 JYM327679:JYN327679 KII327679:KIJ327679 KSE327679:KSF327679 LCA327679:LCB327679 LLW327679:LLX327679 LVS327679:LVT327679 MFO327679:MFP327679 MPK327679:MPL327679 MZG327679:MZH327679 NJC327679:NJD327679 NSY327679:NSZ327679 OCU327679:OCV327679 OMQ327679:OMR327679 OWM327679:OWN327679 PGI327679:PGJ327679 PQE327679:PQF327679 QAA327679:QAB327679 QJW327679:QJX327679 QTS327679:QTT327679 RDO327679:RDP327679 RNK327679:RNL327679 RXG327679:RXH327679 SHC327679:SHD327679 SQY327679:SQZ327679 TAU327679:TAV327679 TKQ327679:TKR327679 TUM327679:TUN327679 UEI327679:UEJ327679 UOE327679:UOF327679 UYA327679:UYB327679 VHW327679:VHX327679 VRS327679:VRT327679 WBO327679:WBP327679 WLK327679:WLL327679 WVG327679:WVH327679 IU393215:IV393215 SQ393215:SR393215 ACM393215:ACN393215 AMI393215:AMJ393215 AWE393215:AWF393215 BGA393215:BGB393215 BPW393215:BPX393215 BZS393215:BZT393215 CJO393215:CJP393215 CTK393215:CTL393215 DDG393215:DDH393215 DNC393215:DND393215 DWY393215:DWZ393215 EGU393215:EGV393215 EQQ393215:EQR393215 FAM393215:FAN393215 FKI393215:FKJ393215 FUE393215:FUF393215 GEA393215:GEB393215 GNW393215:GNX393215 GXS393215:GXT393215 HHO393215:HHP393215 HRK393215:HRL393215 IBG393215:IBH393215 ILC393215:ILD393215 IUY393215:IUZ393215 JEU393215:JEV393215 JOQ393215:JOR393215 JYM393215:JYN393215 KII393215:KIJ393215 KSE393215:KSF393215 LCA393215:LCB393215 LLW393215:LLX393215 LVS393215:LVT393215 MFO393215:MFP393215 MPK393215:MPL393215 MZG393215:MZH393215 NJC393215:NJD393215 NSY393215:NSZ393215 OCU393215:OCV393215 OMQ393215:OMR393215 OWM393215:OWN393215 PGI393215:PGJ393215 PQE393215:PQF393215 QAA393215:QAB393215 QJW393215:QJX393215 QTS393215:QTT393215 RDO393215:RDP393215 RNK393215:RNL393215 RXG393215:RXH393215 SHC393215:SHD393215 SQY393215:SQZ393215 TAU393215:TAV393215 TKQ393215:TKR393215 TUM393215:TUN393215 UEI393215:UEJ393215 UOE393215:UOF393215 UYA393215:UYB393215 VHW393215:VHX393215 VRS393215:VRT393215 WBO393215:WBP393215 WLK393215:WLL393215 WVG393215:WVH393215 IU458751:IV458751 SQ458751:SR458751 ACM458751:ACN458751 AMI458751:AMJ458751 AWE458751:AWF458751 BGA458751:BGB458751 BPW458751:BPX458751 BZS458751:BZT458751 CJO458751:CJP458751 CTK458751:CTL458751 DDG458751:DDH458751 DNC458751:DND458751 DWY458751:DWZ458751 EGU458751:EGV458751 EQQ458751:EQR458751 FAM458751:FAN458751 FKI458751:FKJ458751 FUE458751:FUF458751 GEA458751:GEB458751 GNW458751:GNX458751 GXS458751:GXT458751 HHO458751:HHP458751 HRK458751:HRL458751 IBG458751:IBH458751 ILC458751:ILD458751 IUY458751:IUZ458751 JEU458751:JEV458751 JOQ458751:JOR458751 JYM458751:JYN458751 KII458751:KIJ458751 KSE458751:KSF458751 LCA458751:LCB458751 LLW458751:LLX458751 LVS458751:LVT458751 MFO458751:MFP458751 MPK458751:MPL458751 MZG458751:MZH458751 NJC458751:NJD458751 NSY458751:NSZ458751 OCU458751:OCV458751 OMQ458751:OMR458751 OWM458751:OWN458751 PGI458751:PGJ458751 PQE458751:PQF458751 QAA458751:QAB458751 QJW458751:QJX458751 QTS458751:QTT458751 RDO458751:RDP458751 RNK458751:RNL458751 RXG458751:RXH458751 SHC458751:SHD458751 SQY458751:SQZ458751 TAU458751:TAV458751 TKQ458751:TKR458751 TUM458751:TUN458751 UEI458751:UEJ458751 UOE458751:UOF458751 UYA458751:UYB458751 VHW458751:VHX458751 VRS458751:VRT458751 WBO458751:WBP458751 WLK458751:WLL458751 WVG458751:WVH458751 IU524287:IV524287 SQ524287:SR524287 ACM524287:ACN524287 AMI524287:AMJ524287 AWE524287:AWF524287 BGA524287:BGB524287 BPW524287:BPX524287 BZS524287:BZT524287 CJO524287:CJP524287 CTK524287:CTL524287 DDG524287:DDH524287 DNC524287:DND524287 DWY524287:DWZ524287 EGU524287:EGV524287 EQQ524287:EQR524287 FAM524287:FAN524287 FKI524287:FKJ524287 FUE524287:FUF524287 GEA524287:GEB524287 GNW524287:GNX524287 GXS524287:GXT524287 HHO524287:HHP524287 HRK524287:HRL524287 IBG524287:IBH524287 ILC524287:ILD524287 IUY524287:IUZ524287 JEU524287:JEV524287 JOQ524287:JOR524287 JYM524287:JYN524287 KII524287:KIJ524287 KSE524287:KSF524287 LCA524287:LCB524287 LLW524287:LLX524287 LVS524287:LVT524287 MFO524287:MFP524287 MPK524287:MPL524287 MZG524287:MZH524287 NJC524287:NJD524287 NSY524287:NSZ524287 OCU524287:OCV524287 OMQ524287:OMR524287 OWM524287:OWN524287 PGI524287:PGJ524287 PQE524287:PQF524287 QAA524287:QAB524287 QJW524287:QJX524287 QTS524287:QTT524287 RDO524287:RDP524287 RNK524287:RNL524287 RXG524287:RXH524287 SHC524287:SHD524287 SQY524287:SQZ524287 TAU524287:TAV524287 TKQ524287:TKR524287 TUM524287:TUN524287 UEI524287:UEJ524287 UOE524287:UOF524287 UYA524287:UYB524287 VHW524287:VHX524287 VRS524287:VRT524287 WBO524287:WBP524287 WLK524287:WLL524287 WVG524287:WVH524287 IU589823:IV589823 SQ589823:SR589823 ACM589823:ACN589823 AMI589823:AMJ589823 AWE589823:AWF589823 BGA589823:BGB589823 BPW589823:BPX589823 BZS589823:BZT589823 CJO589823:CJP589823 CTK589823:CTL589823 DDG589823:DDH589823 DNC589823:DND589823 DWY589823:DWZ589823 EGU589823:EGV589823 EQQ589823:EQR589823 FAM589823:FAN589823 FKI589823:FKJ589823 FUE589823:FUF589823 GEA589823:GEB589823 GNW589823:GNX589823 GXS589823:GXT589823 HHO589823:HHP589823 HRK589823:HRL589823 IBG589823:IBH589823 ILC589823:ILD589823 IUY589823:IUZ589823 JEU589823:JEV589823 JOQ589823:JOR589823 JYM589823:JYN589823 KII589823:KIJ589823 KSE589823:KSF589823 LCA589823:LCB589823 LLW589823:LLX589823 LVS589823:LVT589823 MFO589823:MFP589823 MPK589823:MPL589823 MZG589823:MZH589823 NJC589823:NJD589823 NSY589823:NSZ589823 OCU589823:OCV589823 OMQ589823:OMR589823 OWM589823:OWN589823 PGI589823:PGJ589823 PQE589823:PQF589823 QAA589823:QAB589823 QJW589823:QJX589823 QTS589823:QTT589823 RDO589823:RDP589823 RNK589823:RNL589823 RXG589823:RXH589823 SHC589823:SHD589823 SQY589823:SQZ589823 TAU589823:TAV589823 TKQ589823:TKR589823 TUM589823:TUN589823 UEI589823:UEJ589823 UOE589823:UOF589823 UYA589823:UYB589823 VHW589823:VHX589823 VRS589823:VRT589823 WBO589823:WBP589823 WLK589823:WLL589823 WVG589823:WVH589823 IU655359:IV655359 SQ655359:SR655359 ACM655359:ACN655359 AMI655359:AMJ655359 AWE655359:AWF655359 BGA655359:BGB655359 BPW655359:BPX655359 BZS655359:BZT655359 CJO655359:CJP655359 CTK655359:CTL655359 DDG655359:DDH655359 DNC655359:DND655359 DWY655359:DWZ655359 EGU655359:EGV655359 EQQ655359:EQR655359 FAM655359:FAN655359 FKI655359:FKJ655359 FUE655359:FUF655359 GEA655359:GEB655359 GNW655359:GNX655359 GXS655359:GXT655359 HHO655359:HHP655359 HRK655359:HRL655359 IBG655359:IBH655359 ILC655359:ILD655359 IUY655359:IUZ655359 JEU655359:JEV655359 JOQ655359:JOR655359 JYM655359:JYN655359 KII655359:KIJ655359 KSE655359:KSF655359 LCA655359:LCB655359 LLW655359:LLX655359 LVS655359:LVT655359 MFO655359:MFP655359 MPK655359:MPL655359 MZG655359:MZH655359 NJC655359:NJD655359 NSY655359:NSZ655359 OCU655359:OCV655359 OMQ655359:OMR655359 OWM655359:OWN655359 PGI655359:PGJ655359 PQE655359:PQF655359 QAA655359:QAB655359 QJW655359:QJX655359 QTS655359:QTT655359 RDO655359:RDP655359 RNK655359:RNL655359 RXG655359:RXH655359 SHC655359:SHD655359 SQY655359:SQZ655359 TAU655359:TAV655359 TKQ655359:TKR655359 TUM655359:TUN655359 UEI655359:UEJ655359 UOE655359:UOF655359 UYA655359:UYB655359 VHW655359:VHX655359 VRS655359:VRT655359 WBO655359:WBP655359 WLK655359:WLL655359 WVG655359:WVH655359 IU720895:IV720895 SQ720895:SR720895 ACM720895:ACN720895 AMI720895:AMJ720895 AWE720895:AWF720895 BGA720895:BGB720895 BPW720895:BPX720895 BZS720895:BZT720895 CJO720895:CJP720895 CTK720895:CTL720895 DDG720895:DDH720895 DNC720895:DND720895 DWY720895:DWZ720895 EGU720895:EGV720895 EQQ720895:EQR720895 FAM720895:FAN720895 FKI720895:FKJ720895 FUE720895:FUF720895 GEA720895:GEB720895 GNW720895:GNX720895 GXS720895:GXT720895 HHO720895:HHP720895 HRK720895:HRL720895 IBG720895:IBH720895 ILC720895:ILD720895 IUY720895:IUZ720895 JEU720895:JEV720895 JOQ720895:JOR720895 JYM720895:JYN720895 KII720895:KIJ720895 KSE720895:KSF720895 LCA720895:LCB720895 LLW720895:LLX720895 LVS720895:LVT720895 MFO720895:MFP720895 MPK720895:MPL720895 MZG720895:MZH720895 NJC720895:NJD720895 NSY720895:NSZ720895 OCU720895:OCV720895 OMQ720895:OMR720895 OWM720895:OWN720895 PGI720895:PGJ720895 PQE720895:PQF720895 QAA720895:QAB720895 QJW720895:QJX720895 QTS720895:QTT720895 RDO720895:RDP720895 RNK720895:RNL720895 RXG720895:RXH720895 SHC720895:SHD720895 SQY720895:SQZ720895 TAU720895:TAV720895 TKQ720895:TKR720895 TUM720895:TUN720895 UEI720895:UEJ720895 UOE720895:UOF720895 UYA720895:UYB720895 VHW720895:VHX720895 VRS720895:VRT720895 WBO720895:WBP720895 WLK720895:WLL720895 WVG720895:WVH720895 IU786431:IV786431 SQ786431:SR786431 ACM786431:ACN786431 AMI786431:AMJ786431 AWE786431:AWF786431 BGA786431:BGB786431 BPW786431:BPX786431 BZS786431:BZT786431 CJO786431:CJP786431 CTK786431:CTL786431 DDG786431:DDH786431 DNC786431:DND786431 DWY786431:DWZ786431 EGU786431:EGV786431 EQQ786431:EQR786431 FAM786431:FAN786431 FKI786431:FKJ786431 FUE786431:FUF786431 GEA786431:GEB786431 GNW786431:GNX786431 GXS786431:GXT786431 HHO786431:HHP786431 HRK786431:HRL786431 IBG786431:IBH786431 ILC786431:ILD786431 IUY786431:IUZ786431 JEU786431:JEV786431 JOQ786431:JOR786431 JYM786431:JYN786431 KII786431:KIJ786431 KSE786431:KSF786431 LCA786431:LCB786431 LLW786431:LLX786431 LVS786431:LVT786431 MFO786431:MFP786431 MPK786431:MPL786431 MZG786431:MZH786431 NJC786431:NJD786431 NSY786431:NSZ786431 OCU786431:OCV786431 OMQ786431:OMR786431 OWM786431:OWN786431 PGI786431:PGJ786431 PQE786431:PQF786431 QAA786431:QAB786431 QJW786431:QJX786431 QTS786431:QTT786431 RDO786431:RDP786431 RNK786431:RNL786431 RXG786431:RXH786431 SHC786431:SHD786431 SQY786431:SQZ786431 TAU786431:TAV786431 TKQ786431:TKR786431 TUM786431:TUN786431 UEI786431:UEJ786431 UOE786431:UOF786431 UYA786431:UYB786431 VHW786431:VHX786431 VRS786431:VRT786431 WBO786431:WBP786431 WLK786431:WLL786431 WVG786431:WVH786431 IU851967:IV851967 SQ851967:SR851967 ACM851967:ACN851967 AMI851967:AMJ851967 AWE851967:AWF851967 BGA851967:BGB851967 BPW851967:BPX851967 BZS851967:BZT851967 CJO851967:CJP851967 CTK851967:CTL851967 DDG851967:DDH851967 DNC851967:DND851967 DWY851967:DWZ851967 EGU851967:EGV851967 EQQ851967:EQR851967 FAM851967:FAN851967 FKI851967:FKJ851967 FUE851967:FUF851967 GEA851967:GEB851967 GNW851967:GNX851967 GXS851967:GXT851967 HHO851967:HHP851967 HRK851967:HRL851967 IBG851967:IBH851967 ILC851967:ILD851967 IUY851967:IUZ851967 JEU851967:JEV851967 JOQ851967:JOR851967 JYM851967:JYN851967 KII851967:KIJ851967 KSE851967:KSF851967 LCA851967:LCB851967 LLW851967:LLX851967 LVS851967:LVT851967 MFO851967:MFP851967 MPK851967:MPL851967 MZG851967:MZH851967 NJC851967:NJD851967 NSY851967:NSZ851967 OCU851967:OCV851967 OMQ851967:OMR851967 OWM851967:OWN851967 PGI851967:PGJ851967 PQE851967:PQF851967 QAA851967:QAB851967 QJW851967:QJX851967 QTS851967:QTT851967 RDO851967:RDP851967 RNK851967:RNL851967 RXG851967:RXH851967 SHC851967:SHD851967 SQY851967:SQZ851967 TAU851967:TAV851967 TKQ851967:TKR851967 TUM851967:TUN851967 UEI851967:UEJ851967 UOE851967:UOF851967 UYA851967:UYB851967 VHW851967:VHX851967 VRS851967:VRT851967 WBO851967:WBP851967 WLK851967:WLL851967 WVG851967:WVH851967 IU917503:IV917503 SQ917503:SR917503 ACM917503:ACN917503 AMI917503:AMJ917503 AWE917503:AWF917503 BGA917503:BGB917503 BPW917503:BPX917503 BZS917503:BZT917503 CJO917503:CJP917503 CTK917503:CTL917503 DDG917503:DDH917503 DNC917503:DND917503 DWY917503:DWZ917503 EGU917503:EGV917503 EQQ917503:EQR917503 FAM917503:FAN917503 FKI917503:FKJ917503 FUE917503:FUF917503 GEA917503:GEB917503 GNW917503:GNX917503 GXS917503:GXT917503 HHO917503:HHP917503 HRK917503:HRL917503 IBG917503:IBH917503 ILC917503:ILD917503 IUY917503:IUZ917503 JEU917503:JEV917503 JOQ917503:JOR917503 JYM917503:JYN917503 KII917503:KIJ917503 KSE917503:KSF917503 LCA917503:LCB917503 LLW917503:LLX917503 LVS917503:LVT917503 MFO917503:MFP917503 MPK917503:MPL917503 MZG917503:MZH917503 NJC917503:NJD917503 NSY917503:NSZ917503 OCU917503:OCV917503 OMQ917503:OMR917503 OWM917503:OWN917503 PGI917503:PGJ917503 PQE917503:PQF917503 QAA917503:QAB917503 QJW917503:QJX917503 QTS917503:QTT917503 RDO917503:RDP917503 RNK917503:RNL917503 RXG917503:RXH917503 SHC917503:SHD917503 SQY917503:SQZ917503 TAU917503:TAV917503 TKQ917503:TKR917503 TUM917503:TUN917503 UEI917503:UEJ917503 UOE917503:UOF917503 UYA917503:UYB917503 VHW917503:VHX917503 VRS917503:VRT917503 WBO917503:WBP917503 WLK917503:WLL917503 WVG917503:WVH917503 IU983039:IV983039 SQ983039:SR983039 ACM983039:ACN983039 AMI983039:AMJ983039 AWE983039:AWF983039 BGA983039:BGB983039 BPW983039:BPX983039 BZS983039:BZT983039 CJO983039:CJP983039 CTK983039:CTL983039 DDG983039:DDH983039 DNC983039:DND983039 DWY983039:DWZ983039 EGU983039:EGV983039 EQQ983039:EQR983039 FAM983039:FAN983039 FKI983039:FKJ983039 FUE983039:FUF983039 GEA983039:GEB983039 GNW983039:GNX983039 GXS983039:GXT983039 HHO983039:HHP983039 HRK983039:HRL983039 IBG983039:IBH983039 ILC983039:ILD983039 IUY983039:IUZ983039 JEU983039:JEV983039 JOQ983039:JOR983039 JYM983039:JYN983039 KII983039:KIJ983039 KSE983039:KSF983039 LCA983039:LCB983039 LLW983039:LLX983039 LVS983039:LVT983039 MFO983039:MFP983039 MPK983039:MPL983039 MZG983039:MZH983039 NJC983039:NJD983039 NSY983039:NSZ983039 OCU983039:OCV983039 OMQ983039:OMR983039 OWM983039:OWN983039 PGI983039:PGJ983039 PQE983039:PQF983039 QAA983039:QAB983039 QJW983039:QJX983039 QTS983039:QTT983039 RDO983039:RDP983039 RNK983039:RNL983039 RXG983039:RXH983039 SHC983039:SHD983039 SQY983039:SQZ983039 TAU983039:TAV983039 TKQ983039:TKR983039 TUM983039:TUN983039 UEI983039:UEJ983039 UOE983039:UOF983039 UYA983039:UYB983039 VHW983039:VHX983039 VRS983039:VRT983039 WBO983039:WBP983039 WLK983039:WLL983039 WVG983039:WVH983039 C983039 C917503 C851967 C786431 C720895 C655359 C589823 C524287 C458751 C393215 C327679 C262143 C196607 C131071 C65535 C5" xr:uid="{FC8C5A74-6D93-453B-B734-4B441F9815E5}">
      <formula1>-1000000000000</formula1>
    </dataValidation>
    <dataValidation allowBlank="1" showInputMessage="1" showErrorMessage="1" prompt="Benefit type; e.g., Service Retirement, Ordinary Disability" sqref="B5 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B65535 IT65535 SP65535 ACL65535 AMH65535 AWD65535 BFZ65535 BPV65535 BZR65535 CJN65535 CTJ65535 DDF65535 DNB65535 DWX65535 EGT65535 EQP65535 FAL65535 FKH65535 FUD65535 GDZ65535 GNV65535 GXR65535 HHN65535 HRJ65535 IBF65535 ILB65535 IUX65535 JET65535 JOP65535 JYL65535 KIH65535 KSD65535 LBZ65535 LLV65535 LVR65535 MFN65535 MPJ65535 MZF65535 NJB65535 NSX65535 OCT65535 OMP65535 OWL65535 PGH65535 PQD65535 PZZ65535 QJV65535 QTR65535 RDN65535 RNJ65535 RXF65535 SHB65535 SQX65535 TAT65535 TKP65535 TUL65535 UEH65535 UOD65535 UXZ65535 VHV65535 VRR65535 WBN65535 WLJ65535 WVF65535 B131071 IT131071 SP131071 ACL131071 AMH131071 AWD131071 BFZ131071 BPV131071 BZR131071 CJN131071 CTJ131071 DDF131071 DNB131071 DWX131071 EGT131071 EQP131071 FAL131071 FKH131071 FUD131071 GDZ131071 GNV131071 GXR131071 HHN131071 HRJ131071 IBF131071 ILB131071 IUX131071 JET131071 JOP131071 JYL131071 KIH131071 KSD131071 LBZ131071 LLV131071 LVR131071 MFN131071 MPJ131071 MZF131071 NJB131071 NSX131071 OCT131071 OMP131071 OWL131071 PGH131071 PQD131071 PZZ131071 QJV131071 QTR131071 RDN131071 RNJ131071 RXF131071 SHB131071 SQX131071 TAT131071 TKP131071 TUL131071 UEH131071 UOD131071 UXZ131071 VHV131071 VRR131071 WBN131071 WLJ131071 WVF131071 B196607 IT196607 SP196607 ACL196607 AMH196607 AWD196607 BFZ196607 BPV196607 BZR196607 CJN196607 CTJ196607 DDF196607 DNB196607 DWX196607 EGT196607 EQP196607 FAL196607 FKH196607 FUD196607 GDZ196607 GNV196607 GXR196607 HHN196607 HRJ196607 IBF196607 ILB196607 IUX196607 JET196607 JOP196607 JYL196607 KIH196607 KSD196607 LBZ196607 LLV196607 LVR196607 MFN196607 MPJ196607 MZF196607 NJB196607 NSX196607 OCT196607 OMP196607 OWL196607 PGH196607 PQD196607 PZZ196607 QJV196607 QTR196607 RDN196607 RNJ196607 RXF196607 SHB196607 SQX196607 TAT196607 TKP196607 TUL196607 UEH196607 UOD196607 UXZ196607 VHV196607 VRR196607 WBN196607 WLJ196607 WVF196607 B262143 IT262143 SP262143 ACL262143 AMH262143 AWD262143 BFZ262143 BPV262143 BZR262143 CJN262143 CTJ262143 DDF262143 DNB262143 DWX262143 EGT262143 EQP262143 FAL262143 FKH262143 FUD262143 GDZ262143 GNV262143 GXR262143 HHN262143 HRJ262143 IBF262143 ILB262143 IUX262143 JET262143 JOP262143 JYL262143 KIH262143 KSD262143 LBZ262143 LLV262143 LVR262143 MFN262143 MPJ262143 MZF262143 NJB262143 NSX262143 OCT262143 OMP262143 OWL262143 PGH262143 PQD262143 PZZ262143 QJV262143 QTR262143 RDN262143 RNJ262143 RXF262143 SHB262143 SQX262143 TAT262143 TKP262143 TUL262143 UEH262143 UOD262143 UXZ262143 VHV262143 VRR262143 WBN262143 WLJ262143 WVF262143 B327679 IT327679 SP327679 ACL327679 AMH327679 AWD327679 BFZ327679 BPV327679 BZR327679 CJN327679 CTJ327679 DDF327679 DNB327679 DWX327679 EGT327679 EQP327679 FAL327679 FKH327679 FUD327679 GDZ327679 GNV327679 GXR327679 HHN327679 HRJ327679 IBF327679 ILB327679 IUX327679 JET327679 JOP327679 JYL327679 KIH327679 KSD327679 LBZ327679 LLV327679 LVR327679 MFN327679 MPJ327679 MZF327679 NJB327679 NSX327679 OCT327679 OMP327679 OWL327679 PGH327679 PQD327679 PZZ327679 QJV327679 QTR327679 RDN327679 RNJ327679 RXF327679 SHB327679 SQX327679 TAT327679 TKP327679 TUL327679 UEH327679 UOD327679 UXZ327679 VHV327679 VRR327679 WBN327679 WLJ327679 WVF327679 B393215 IT393215 SP393215 ACL393215 AMH393215 AWD393215 BFZ393215 BPV393215 BZR393215 CJN393215 CTJ393215 DDF393215 DNB393215 DWX393215 EGT393215 EQP393215 FAL393215 FKH393215 FUD393215 GDZ393215 GNV393215 GXR393215 HHN393215 HRJ393215 IBF393215 ILB393215 IUX393215 JET393215 JOP393215 JYL393215 KIH393215 KSD393215 LBZ393215 LLV393215 LVR393215 MFN393215 MPJ393215 MZF393215 NJB393215 NSX393215 OCT393215 OMP393215 OWL393215 PGH393215 PQD393215 PZZ393215 QJV393215 QTR393215 RDN393215 RNJ393215 RXF393215 SHB393215 SQX393215 TAT393215 TKP393215 TUL393215 UEH393215 UOD393215 UXZ393215 VHV393215 VRR393215 WBN393215 WLJ393215 WVF393215 B458751 IT458751 SP458751 ACL458751 AMH458751 AWD458751 BFZ458751 BPV458751 BZR458751 CJN458751 CTJ458751 DDF458751 DNB458751 DWX458751 EGT458751 EQP458751 FAL458751 FKH458751 FUD458751 GDZ458751 GNV458751 GXR458751 HHN458751 HRJ458751 IBF458751 ILB458751 IUX458751 JET458751 JOP458751 JYL458751 KIH458751 KSD458751 LBZ458751 LLV458751 LVR458751 MFN458751 MPJ458751 MZF458751 NJB458751 NSX458751 OCT458751 OMP458751 OWL458751 PGH458751 PQD458751 PZZ458751 QJV458751 QTR458751 RDN458751 RNJ458751 RXF458751 SHB458751 SQX458751 TAT458751 TKP458751 TUL458751 UEH458751 UOD458751 UXZ458751 VHV458751 VRR458751 WBN458751 WLJ458751 WVF458751 B524287 IT524287 SP524287 ACL524287 AMH524287 AWD524287 BFZ524287 BPV524287 BZR524287 CJN524287 CTJ524287 DDF524287 DNB524287 DWX524287 EGT524287 EQP524287 FAL524287 FKH524287 FUD524287 GDZ524287 GNV524287 GXR524287 HHN524287 HRJ524287 IBF524287 ILB524287 IUX524287 JET524287 JOP524287 JYL524287 KIH524287 KSD524287 LBZ524287 LLV524287 LVR524287 MFN524287 MPJ524287 MZF524287 NJB524287 NSX524287 OCT524287 OMP524287 OWL524287 PGH524287 PQD524287 PZZ524287 QJV524287 QTR524287 RDN524287 RNJ524287 RXF524287 SHB524287 SQX524287 TAT524287 TKP524287 TUL524287 UEH524287 UOD524287 UXZ524287 VHV524287 VRR524287 WBN524287 WLJ524287 WVF524287 B589823 IT589823 SP589823 ACL589823 AMH589823 AWD589823 BFZ589823 BPV589823 BZR589823 CJN589823 CTJ589823 DDF589823 DNB589823 DWX589823 EGT589823 EQP589823 FAL589823 FKH589823 FUD589823 GDZ589823 GNV589823 GXR589823 HHN589823 HRJ589823 IBF589823 ILB589823 IUX589823 JET589823 JOP589823 JYL589823 KIH589823 KSD589823 LBZ589823 LLV589823 LVR589823 MFN589823 MPJ589823 MZF589823 NJB589823 NSX589823 OCT589823 OMP589823 OWL589823 PGH589823 PQD589823 PZZ589823 QJV589823 QTR589823 RDN589823 RNJ589823 RXF589823 SHB589823 SQX589823 TAT589823 TKP589823 TUL589823 UEH589823 UOD589823 UXZ589823 VHV589823 VRR589823 WBN589823 WLJ589823 WVF589823 B655359 IT655359 SP655359 ACL655359 AMH655359 AWD655359 BFZ655359 BPV655359 BZR655359 CJN655359 CTJ655359 DDF655359 DNB655359 DWX655359 EGT655359 EQP655359 FAL655359 FKH655359 FUD655359 GDZ655359 GNV655359 GXR655359 HHN655359 HRJ655359 IBF655359 ILB655359 IUX655359 JET655359 JOP655359 JYL655359 KIH655359 KSD655359 LBZ655359 LLV655359 LVR655359 MFN655359 MPJ655359 MZF655359 NJB655359 NSX655359 OCT655359 OMP655359 OWL655359 PGH655359 PQD655359 PZZ655359 QJV655359 QTR655359 RDN655359 RNJ655359 RXF655359 SHB655359 SQX655359 TAT655359 TKP655359 TUL655359 UEH655359 UOD655359 UXZ655359 VHV655359 VRR655359 WBN655359 WLJ655359 WVF655359 B720895 IT720895 SP720895 ACL720895 AMH720895 AWD720895 BFZ720895 BPV720895 BZR720895 CJN720895 CTJ720895 DDF720895 DNB720895 DWX720895 EGT720895 EQP720895 FAL720895 FKH720895 FUD720895 GDZ720895 GNV720895 GXR720895 HHN720895 HRJ720895 IBF720895 ILB720895 IUX720895 JET720895 JOP720895 JYL720895 KIH720895 KSD720895 LBZ720895 LLV720895 LVR720895 MFN720895 MPJ720895 MZF720895 NJB720895 NSX720895 OCT720895 OMP720895 OWL720895 PGH720895 PQD720895 PZZ720895 QJV720895 QTR720895 RDN720895 RNJ720895 RXF720895 SHB720895 SQX720895 TAT720895 TKP720895 TUL720895 UEH720895 UOD720895 UXZ720895 VHV720895 VRR720895 WBN720895 WLJ720895 WVF720895 B786431 IT786431 SP786431 ACL786431 AMH786431 AWD786431 BFZ786431 BPV786431 BZR786431 CJN786431 CTJ786431 DDF786431 DNB786431 DWX786431 EGT786431 EQP786431 FAL786431 FKH786431 FUD786431 GDZ786431 GNV786431 GXR786431 HHN786431 HRJ786431 IBF786431 ILB786431 IUX786431 JET786431 JOP786431 JYL786431 KIH786431 KSD786431 LBZ786431 LLV786431 LVR786431 MFN786431 MPJ786431 MZF786431 NJB786431 NSX786431 OCT786431 OMP786431 OWL786431 PGH786431 PQD786431 PZZ786431 QJV786431 QTR786431 RDN786431 RNJ786431 RXF786431 SHB786431 SQX786431 TAT786431 TKP786431 TUL786431 UEH786431 UOD786431 UXZ786431 VHV786431 VRR786431 WBN786431 WLJ786431 WVF786431 B851967 IT851967 SP851967 ACL851967 AMH851967 AWD851967 BFZ851967 BPV851967 BZR851967 CJN851967 CTJ851967 DDF851967 DNB851967 DWX851967 EGT851967 EQP851967 FAL851967 FKH851967 FUD851967 GDZ851967 GNV851967 GXR851967 HHN851967 HRJ851967 IBF851967 ILB851967 IUX851967 JET851967 JOP851967 JYL851967 KIH851967 KSD851967 LBZ851967 LLV851967 LVR851967 MFN851967 MPJ851967 MZF851967 NJB851967 NSX851967 OCT851967 OMP851967 OWL851967 PGH851967 PQD851967 PZZ851967 QJV851967 QTR851967 RDN851967 RNJ851967 RXF851967 SHB851967 SQX851967 TAT851967 TKP851967 TUL851967 UEH851967 UOD851967 UXZ851967 VHV851967 VRR851967 WBN851967 WLJ851967 WVF851967 B917503 IT917503 SP917503 ACL917503 AMH917503 AWD917503 BFZ917503 BPV917503 BZR917503 CJN917503 CTJ917503 DDF917503 DNB917503 DWX917503 EGT917503 EQP917503 FAL917503 FKH917503 FUD917503 GDZ917503 GNV917503 GXR917503 HHN917503 HRJ917503 IBF917503 ILB917503 IUX917503 JET917503 JOP917503 JYL917503 KIH917503 KSD917503 LBZ917503 LLV917503 LVR917503 MFN917503 MPJ917503 MZF917503 NJB917503 NSX917503 OCT917503 OMP917503 OWL917503 PGH917503 PQD917503 PZZ917503 QJV917503 QTR917503 RDN917503 RNJ917503 RXF917503 SHB917503 SQX917503 TAT917503 TKP917503 TUL917503 UEH917503 UOD917503 UXZ917503 VHV917503 VRR917503 WBN917503 WLJ917503 WVF917503 B983039 IT983039 SP983039 ACL983039 AMH983039 AWD983039 BFZ983039 BPV983039 BZR983039 CJN983039 CTJ983039 DDF983039 DNB983039 DWX983039 EGT983039 EQP983039 FAL983039 FKH983039 FUD983039 GDZ983039 GNV983039 GXR983039 HHN983039 HRJ983039 IBF983039 ILB983039 IUX983039 JET983039 JOP983039 JYL983039 KIH983039 KSD983039 LBZ983039 LLV983039 LVR983039 MFN983039 MPJ983039 MZF983039 NJB983039 NSX983039 OCT983039 OMP983039 OWL983039 PGH983039 PQD983039 PZZ983039 QJV983039 QTR983039 RDN983039 RNJ983039 RXF983039 SHB983039 SQX983039 TAT983039 TKP983039 TUL983039 UEH983039 UOD983039 UXZ983039 VHV983039 VRR983039 WBN983039 WLJ983039 WVF983039" xr:uid="{EFAD6EF3-883A-4668-AAC1-A42340E2A7BF}"/>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804-3FBF-4684-9424-690AFBFFB981}">
  <dimension ref="A1:K37"/>
  <sheetViews>
    <sheetView workbookViewId="0">
      <selection activeCell="D38" sqref="D38"/>
    </sheetView>
  </sheetViews>
  <sheetFormatPr defaultRowHeight="15"/>
  <cols>
    <col min="1" max="1" width="22.5703125" customWidth="1"/>
    <col min="3" max="3" width="14" customWidth="1"/>
    <col min="4" max="4" width="14.28515625" customWidth="1"/>
    <col min="5" max="5" width="16.28515625" customWidth="1"/>
    <col min="8" max="9" width="16" customWidth="1"/>
  </cols>
  <sheetData>
    <row r="1" spans="1:9">
      <c r="A1" t="s">
        <v>286</v>
      </c>
      <c r="B1">
        <v>47000</v>
      </c>
    </row>
    <row r="2" spans="1:9">
      <c r="A2" t="s">
        <v>292</v>
      </c>
      <c r="B2">
        <v>18000</v>
      </c>
    </row>
    <row r="4" spans="1:9">
      <c r="B4" t="s">
        <v>285</v>
      </c>
      <c r="C4" t="s">
        <v>287</v>
      </c>
      <c r="D4" t="s">
        <v>288</v>
      </c>
      <c r="E4" t="s">
        <v>289</v>
      </c>
      <c r="G4" t="s">
        <v>287</v>
      </c>
      <c r="H4" t="s">
        <v>288</v>
      </c>
      <c r="I4" t="s">
        <v>289</v>
      </c>
    </row>
    <row r="5" spans="1:9">
      <c r="B5">
        <v>60</v>
      </c>
      <c r="C5">
        <f>B1</f>
        <v>47000</v>
      </c>
      <c r="D5">
        <v>0</v>
      </c>
      <c r="E5">
        <f>SUM(D4:D$5)</f>
        <v>0</v>
      </c>
      <c r="G5">
        <f>$B$1</f>
        <v>47000</v>
      </c>
      <c r="H5">
        <v>0</v>
      </c>
      <c r="I5">
        <f>SUM(H4:H$5)</f>
        <v>0</v>
      </c>
    </row>
    <row r="6" spans="1:9">
      <c r="B6">
        <v>61</v>
      </c>
      <c r="C6" s="160">
        <f t="shared" ref="C6:C14" si="0">C5+D5</f>
        <v>47000</v>
      </c>
      <c r="D6">
        <v>0</v>
      </c>
      <c r="E6">
        <f>SUM(D$5:D5)</f>
        <v>0</v>
      </c>
      <c r="G6" s="160">
        <f t="shared" ref="G6:G14" si="1">G5+H5</f>
        <v>47000</v>
      </c>
      <c r="H6">
        <v>0</v>
      </c>
      <c r="I6">
        <f>SUM(H$5:H5)</f>
        <v>0</v>
      </c>
    </row>
    <row r="7" spans="1:9">
      <c r="B7">
        <v>62</v>
      </c>
      <c r="C7" s="160">
        <f t="shared" si="0"/>
        <v>47000</v>
      </c>
      <c r="D7">
        <v>0</v>
      </c>
      <c r="E7">
        <f>SUM(D$5:D6)</f>
        <v>0</v>
      </c>
      <c r="G7" s="160">
        <f t="shared" si="1"/>
        <v>47000</v>
      </c>
      <c r="H7">
        <v>0</v>
      </c>
      <c r="I7">
        <f>SUM(H$5:H6)</f>
        <v>0</v>
      </c>
    </row>
    <row r="8" spans="1:9">
      <c r="B8">
        <v>63</v>
      </c>
      <c r="C8" s="160">
        <f t="shared" si="0"/>
        <v>47000</v>
      </c>
      <c r="D8">
        <v>0</v>
      </c>
      <c r="E8">
        <f>SUM(D$5:D7)</f>
        <v>0</v>
      </c>
      <c r="G8" s="160">
        <f t="shared" si="1"/>
        <v>47000</v>
      </c>
      <c r="H8">
        <v>0</v>
      </c>
      <c r="I8">
        <f>SUM(H$5:H7)</f>
        <v>0</v>
      </c>
    </row>
    <row r="9" spans="1:9">
      <c r="B9">
        <v>64</v>
      </c>
      <c r="C9" s="160">
        <f t="shared" si="0"/>
        <v>47000</v>
      </c>
      <c r="D9">
        <v>0</v>
      </c>
      <c r="E9">
        <f>SUM(D$5:D8)</f>
        <v>0</v>
      </c>
      <c r="G9" s="160">
        <f t="shared" si="1"/>
        <v>47000</v>
      </c>
      <c r="H9">
        <v>0</v>
      </c>
      <c r="I9">
        <f>SUM(H$5:H8)</f>
        <v>0</v>
      </c>
    </row>
    <row r="10" spans="1:9">
      <c r="B10">
        <v>65</v>
      </c>
      <c r="C10" s="160">
        <f t="shared" si="0"/>
        <v>47000</v>
      </c>
      <c r="D10">
        <v>0</v>
      </c>
      <c r="E10">
        <f>SUM(D$5:D9)</f>
        <v>0</v>
      </c>
      <c r="G10" s="160">
        <f t="shared" si="1"/>
        <v>47000</v>
      </c>
      <c r="H10">
        <v>0</v>
      </c>
      <c r="I10">
        <f>SUM(H$5:H9)</f>
        <v>0</v>
      </c>
    </row>
    <row r="11" spans="1:9">
      <c r="B11">
        <v>66</v>
      </c>
      <c r="C11" s="160">
        <f t="shared" si="0"/>
        <v>47000</v>
      </c>
      <c r="D11">
        <v>0</v>
      </c>
      <c r="E11">
        <f>SUM(D$5:D10)</f>
        <v>0</v>
      </c>
      <c r="G11" s="160">
        <f t="shared" si="1"/>
        <v>47000</v>
      </c>
      <c r="H11">
        <v>0</v>
      </c>
      <c r="I11">
        <f>SUM(H$5:H10)</f>
        <v>0</v>
      </c>
    </row>
    <row r="12" spans="1:9">
      <c r="B12">
        <v>67</v>
      </c>
      <c r="C12" s="160">
        <f t="shared" si="0"/>
        <v>47000</v>
      </c>
      <c r="D12">
        <v>0</v>
      </c>
      <c r="E12">
        <f>SUM(D$5:D11)</f>
        <v>0</v>
      </c>
      <c r="G12" s="160">
        <f t="shared" si="1"/>
        <v>47000</v>
      </c>
      <c r="H12">
        <v>0</v>
      </c>
      <c r="I12">
        <f>SUM(H$5:H11)</f>
        <v>0</v>
      </c>
    </row>
    <row r="13" spans="1:9">
      <c r="B13">
        <v>68</v>
      </c>
      <c r="C13" s="160">
        <f t="shared" si="0"/>
        <v>47000</v>
      </c>
      <c r="D13">
        <v>0</v>
      </c>
      <c r="E13">
        <f>SUM(D$5:D12)</f>
        <v>0</v>
      </c>
      <c r="G13" s="160">
        <f t="shared" si="1"/>
        <v>47000</v>
      </c>
      <c r="H13">
        <v>0</v>
      </c>
      <c r="I13">
        <f>SUM(H$5:H12)</f>
        <v>0</v>
      </c>
    </row>
    <row r="14" spans="1:9">
      <c r="B14">
        <v>69</v>
      </c>
      <c r="C14" s="160">
        <f t="shared" si="0"/>
        <v>47000</v>
      </c>
      <c r="D14">
        <f>(MIN($B$1, $B$2) +E14) *(0.015)</f>
        <v>270</v>
      </c>
      <c r="E14">
        <f>SUM(D$5:D13)</f>
        <v>0</v>
      </c>
      <c r="G14" s="160">
        <f t="shared" si="1"/>
        <v>47000</v>
      </c>
      <c r="H14">
        <f>MIN($B$1, $B$2)  *(0.015)</f>
        <v>270</v>
      </c>
      <c r="I14">
        <f>SUM(H$5:H13)</f>
        <v>0</v>
      </c>
    </row>
    <row r="15" spans="1:9">
      <c r="B15">
        <v>70</v>
      </c>
      <c r="C15" s="160">
        <f>C14+D14</f>
        <v>47270</v>
      </c>
      <c r="D15" s="160">
        <f>(MIN($B$1, $B$2) +E15) *(0.015)</f>
        <v>274.05</v>
      </c>
      <c r="E15" s="160">
        <f>SUM(D$5:D14)</f>
        <v>270</v>
      </c>
      <c r="G15" s="160">
        <f>G14+H14</f>
        <v>47270</v>
      </c>
      <c r="H15">
        <f t="shared" ref="H15:H35" si="2">MIN($B$1, $B$2)  *(0.015)</f>
        <v>270</v>
      </c>
      <c r="I15" s="160">
        <f>SUM(H$5:H14)</f>
        <v>270</v>
      </c>
    </row>
    <row r="16" spans="1:9">
      <c r="B16">
        <v>71</v>
      </c>
      <c r="C16" s="160">
        <f t="shared" ref="C16:C35" si="3">C15+D15</f>
        <v>47544.05</v>
      </c>
      <c r="D16" s="160">
        <f t="shared" ref="D16:D35" si="4">(MIN($B$1, $B$2) +E16) *(0.015)</f>
        <v>278.16074999999995</v>
      </c>
      <c r="E16" s="160">
        <f>SUM(D$5:D15)</f>
        <v>544.04999999999995</v>
      </c>
      <c r="G16" s="160">
        <f t="shared" ref="G16:G35" si="5">G15+H15</f>
        <v>47540</v>
      </c>
      <c r="H16">
        <f t="shared" si="2"/>
        <v>270</v>
      </c>
      <c r="I16" s="160">
        <f>SUM(H$5:H15)</f>
        <v>540</v>
      </c>
    </row>
    <row r="17" spans="2:9">
      <c r="B17">
        <v>72</v>
      </c>
      <c r="C17" s="160">
        <f t="shared" si="3"/>
        <v>47822.210750000006</v>
      </c>
      <c r="D17" s="160">
        <f t="shared" si="4"/>
        <v>282.33316124999999</v>
      </c>
      <c r="E17" s="160">
        <f>SUM(D$5:D16)</f>
        <v>822.21074999999996</v>
      </c>
      <c r="G17" s="160">
        <f t="shared" si="5"/>
        <v>47810</v>
      </c>
      <c r="H17">
        <f t="shared" si="2"/>
        <v>270</v>
      </c>
      <c r="I17" s="160">
        <f>SUM(H$5:H16)</f>
        <v>810</v>
      </c>
    </row>
    <row r="18" spans="2:9">
      <c r="B18">
        <v>73</v>
      </c>
      <c r="C18" s="160">
        <f t="shared" si="3"/>
        <v>48104.543911250003</v>
      </c>
      <c r="D18" s="160">
        <f t="shared" si="4"/>
        <v>286.56815866874996</v>
      </c>
      <c r="E18" s="160">
        <f>SUM(D$5:D17)</f>
        <v>1104.5439112499998</v>
      </c>
      <c r="G18" s="160">
        <f t="shared" si="5"/>
        <v>48080</v>
      </c>
      <c r="H18">
        <f t="shared" si="2"/>
        <v>270</v>
      </c>
      <c r="I18" s="160">
        <f>SUM(H$5:H17)</f>
        <v>1080</v>
      </c>
    </row>
    <row r="19" spans="2:9">
      <c r="B19">
        <v>74</v>
      </c>
      <c r="C19" s="160">
        <f t="shared" si="3"/>
        <v>48391.112069918752</v>
      </c>
      <c r="D19" s="160">
        <f t="shared" si="4"/>
        <v>290.86668104878123</v>
      </c>
      <c r="E19" s="160">
        <f>SUM(D$5:D18)</f>
        <v>1391.1120699187497</v>
      </c>
      <c r="G19" s="160">
        <f t="shared" si="5"/>
        <v>48350</v>
      </c>
      <c r="H19">
        <f t="shared" si="2"/>
        <v>270</v>
      </c>
      <c r="I19" s="160">
        <f>SUM(H$5:H18)</f>
        <v>1350</v>
      </c>
    </row>
    <row r="20" spans="2:9">
      <c r="B20">
        <v>75</v>
      </c>
      <c r="C20" s="160">
        <f t="shared" si="3"/>
        <v>48681.978750967537</v>
      </c>
      <c r="D20" s="160">
        <f t="shared" si="4"/>
        <v>295.22968126451292</v>
      </c>
      <c r="E20" s="160">
        <f>SUM(D$5:D19)</f>
        <v>1681.9787509675309</v>
      </c>
      <c r="G20" s="160">
        <f t="shared" si="5"/>
        <v>48620</v>
      </c>
      <c r="H20">
        <f t="shared" si="2"/>
        <v>270</v>
      </c>
      <c r="I20" s="160">
        <f>SUM(H$5:H19)</f>
        <v>1620</v>
      </c>
    </row>
    <row r="21" spans="2:9">
      <c r="B21">
        <v>76</v>
      </c>
      <c r="C21" s="160">
        <f t="shared" si="3"/>
        <v>48977.208432232052</v>
      </c>
      <c r="D21" s="160">
        <f t="shared" si="4"/>
        <v>299.65812648348066</v>
      </c>
      <c r="E21" s="160">
        <f>SUM(D$5:D20)</f>
        <v>1977.2084322320438</v>
      </c>
      <c r="G21" s="160">
        <f t="shared" si="5"/>
        <v>48890</v>
      </c>
      <c r="H21">
        <f t="shared" si="2"/>
        <v>270</v>
      </c>
      <c r="I21" s="160">
        <f>SUM(H$5:H20)</f>
        <v>1890</v>
      </c>
    </row>
    <row r="22" spans="2:9">
      <c r="B22">
        <v>77</v>
      </c>
      <c r="C22" s="160">
        <f t="shared" si="3"/>
        <v>49276.866558715534</v>
      </c>
      <c r="D22" s="160">
        <f t="shared" si="4"/>
        <v>304.15299838073287</v>
      </c>
      <c r="E22" s="160">
        <f>SUM(D$5:D21)</f>
        <v>2276.8665587155247</v>
      </c>
      <c r="G22" s="160">
        <f t="shared" si="5"/>
        <v>49160</v>
      </c>
      <c r="H22">
        <f t="shared" si="2"/>
        <v>270</v>
      </c>
      <c r="I22" s="160">
        <f>SUM(H$5:H21)</f>
        <v>2160</v>
      </c>
    </row>
    <row r="23" spans="2:9">
      <c r="B23">
        <v>78</v>
      </c>
      <c r="C23" s="160">
        <f t="shared" si="3"/>
        <v>49581.019557096268</v>
      </c>
      <c r="D23" s="160">
        <f t="shared" si="4"/>
        <v>308.71529335644385</v>
      </c>
      <c r="E23" s="160">
        <f>SUM(D$5:D22)</f>
        <v>2581.0195570962574</v>
      </c>
      <c r="G23" s="160">
        <f t="shared" si="5"/>
        <v>49430</v>
      </c>
      <c r="H23">
        <f t="shared" si="2"/>
        <v>270</v>
      </c>
      <c r="I23" s="160">
        <f>SUM(H$5:H22)</f>
        <v>2430</v>
      </c>
    </row>
    <row r="24" spans="2:9">
      <c r="B24">
        <v>79</v>
      </c>
      <c r="C24" s="160">
        <f t="shared" si="3"/>
        <v>49889.734850452711</v>
      </c>
      <c r="D24" s="160">
        <f t="shared" si="4"/>
        <v>313.34602275679049</v>
      </c>
      <c r="E24" s="160">
        <f>SUM(D$5:D23)</f>
        <v>2889.7348504527013</v>
      </c>
      <c r="G24" s="160">
        <f t="shared" si="5"/>
        <v>49700</v>
      </c>
      <c r="H24">
        <f t="shared" si="2"/>
        <v>270</v>
      </c>
      <c r="I24" s="160">
        <f>SUM(H$5:H23)</f>
        <v>2700</v>
      </c>
    </row>
    <row r="25" spans="2:9">
      <c r="B25">
        <v>80</v>
      </c>
      <c r="C25" s="160">
        <f t="shared" si="3"/>
        <v>50203.080873209503</v>
      </c>
      <c r="D25" s="160">
        <f t="shared" si="4"/>
        <v>318.04621309814235</v>
      </c>
      <c r="E25" s="160">
        <f>SUM(D$5:D24)</f>
        <v>3203.080873209492</v>
      </c>
      <c r="G25" s="160">
        <f t="shared" si="5"/>
        <v>49970</v>
      </c>
      <c r="H25">
        <f t="shared" si="2"/>
        <v>270</v>
      </c>
      <c r="I25" s="160">
        <f>SUM(H$5:H24)</f>
        <v>2970</v>
      </c>
    </row>
    <row r="26" spans="2:9">
      <c r="B26">
        <v>81</v>
      </c>
      <c r="C26" s="160">
        <f t="shared" si="3"/>
        <v>50521.127086307642</v>
      </c>
      <c r="D26" s="160">
        <f t="shared" si="4"/>
        <v>322.81690629461451</v>
      </c>
      <c r="E26" s="160">
        <f>SUM(D$5:D25)</f>
        <v>3521.1270863076343</v>
      </c>
      <c r="G26" s="160">
        <f t="shared" si="5"/>
        <v>50240</v>
      </c>
      <c r="H26">
        <f t="shared" si="2"/>
        <v>270</v>
      </c>
      <c r="I26" s="160">
        <f>SUM(H$5:H25)</f>
        <v>3240</v>
      </c>
    </row>
    <row r="27" spans="2:9">
      <c r="B27">
        <v>82</v>
      </c>
      <c r="C27" s="160">
        <f t="shared" si="3"/>
        <v>50843.943992602261</v>
      </c>
      <c r="D27" s="160">
        <f t="shared" si="4"/>
        <v>327.65915988903373</v>
      </c>
      <c r="E27" s="160">
        <f>SUM(D$5:D26)</f>
        <v>3843.9439926022487</v>
      </c>
      <c r="G27" s="160">
        <f t="shared" si="5"/>
        <v>50510</v>
      </c>
      <c r="H27">
        <f t="shared" si="2"/>
        <v>270</v>
      </c>
      <c r="I27" s="160">
        <f>SUM(H$5:H26)</f>
        <v>3510</v>
      </c>
    </row>
    <row r="28" spans="2:9">
      <c r="B28">
        <v>83</v>
      </c>
      <c r="C28" s="160">
        <f t="shared" si="3"/>
        <v>51171.603152491298</v>
      </c>
      <c r="D28" s="160">
        <f t="shared" si="4"/>
        <v>332.57404728736924</v>
      </c>
      <c r="E28" s="160">
        <f>SUM(D$5:D27)</f>
        <v>4171.6031524912823</v>
      </c>
      <c r="G28" s="160">
        <f t="shared" si="5"/>
        <v>50780</v>
      </c>
      <c r="H28">
        <f t="shared" si="2"/>
        <v>270</v>
      </c>
      <c r="I28" s="160">
        <f>SUM(H$5:H27)</f>
        <v>3780</v>
      </c>
    </row>
    <row r="29" spans="2:9">
      <c r="B29">
        <v>84</v>
      </c>
      <c r="C29" s="160">
        <f t="shared" si="3"/>
        <v>51504.177199778664</v>
      </c>
      <c r="D29" s="160">
        <f t="shared" si="4"/>
        <v>337.56265799667977</v>
      </c>
      <c r="E29" s="160">
        <f>SUM(D$5:D28)</f>
        <v>4504.1771997786518</v>
      </c>
      <c r="G29" s="160">
        <f t="shared" si="5"/>
        <v>51050</v>
      </c>
      <c r="H29">
        <f t="shared" si="2"/>
        <v>270</v>
      </c>
      <c r="I29" s="160">
        <f>SUM(H$5:H28)</f>
        <v>4050</v>
      </c>
    </row>
    <row r="30" spans="2:9">
      <c r="B30">
        <v>85</v>
      </c>
      <c r="C30" s="160">
        <f t="shared" si="3"/>
        <v>51841.739857775341</v>
      </c>
      <c r="D30" s="160">
        <f t="shared" si="4"/>
        <v>342.62609786663</v>
      </c>
      <c r="E30" s="160">
        <f>SUM(D$5:D29)</f>
        <v>4841.739857775332</v>
      </c>
      <c r="G30" s="160">
        <f t="shared" si="5"/>
        <v>51320</v>
      </c>
      <c r="H30">
        <f t="shared" si="2"/>
        <v>270</v>
      </c>
      <c r="I30" s="160">
        <f>SUM(H$5:H29)</f>
        <v>4320</v>
      </c>
    </row>
    <row r="31" spans="2:9">
      <c r="B31">
        <v>86</v>
      </c>
      <c r="C31" s="160">
        <f t="shared" si="3"/>
        <v>52184.365955641973</v>
      </c>
      <c r="D31" s="160">
        <f t="shared" si="4"/>
        <v>347.76548933462942</v>
      </c>
      <c r="E31" s="160">
        <f>SUM(D$5:D30)</f>
        <v>5184.3659556419616</v>
      </c>
      <c r="G31" s="160">
        <f t="shared" si="5"/>
        <v>51590</v>
      </c>
      <c r="H31">
        <f t="shared" si="2"/>
        <v>270</v>
      </c>
      <c r="I31" s="160">
        <f>SUM(H$5:H30)</f>
        <v>4590</v>
      </c>
    </row>
    <row r="32" spans="2:9">
      <c r="B32">
        <v>87</v>
      </c>
      <c r="C32" s="160">
        <f t="shared" si="3"/>
        <v>52532.1314449766</v>
      </c>
      <c r="D32" s="160">
        <f t="shared" si="4"/>
        <v>352.98197167464889</v>
      </c>
      <c r="E32" s="160">
        <f>SUM(D$5:D31)</f>
        <v>5532.1314449765914</v>
      </c>
      <c r="G32" s="160">
        <f t="shared" si="5"/>
        <v>51860</v>
      </c>
      <c r="H32">
        <f t="shared" si="2"/>
        <v>270</v>
      </c>
      <c r="I32" s="160">
        <f>SUM(H$5:H31)</f>
        <v>4860</v>
      </c>
    </row>
    <row r="33" spans="2:11">
      <c r="B33">
        <v>88</v>
      </c>
      <c r="C33" s="160">
        <f t="shared" si="3"/>
        <v>52885.113416651249</v>
      </c>
      <c r="D33" s="160">
        <f t="shared" si="4"/>
        <v>358.27670124976862</v>
      </c>
      <c r="E33" s="160">
        <f>SUM(D$5:D32)</f>
        <v>5885.1134166512402</v>
      </c>
      <c r="G33" s="160">
        <f t="shared" si="5"/>
        <v>52130</v>
      </c>
      <c r="H33">
        <f t="shared" si="2"/>
        <v>270</v>
      </c>
      <c r="I33" s="160">
        <f>SUM(H$5:H32)</f>
        <v>5130</v>
      </c>
    </row>
    <row r="34" spans="2:11">
      <c r="B34">
        <v>89</v>
      </c>
      <c r="C34" s="160">
        <f t="shared" si="3"/>
        <v>53243.390117901021</v>
      </c>
      <c r="D34" s="160">
        <f t="shared" si="4"/>
        <v>363.65085176851511</v>
      </c>
      <c r="E34" s="160">
        <f>SUM(D$5:D33)</f>
        <v>6243.390117901009</v>
      </c>
      <c r="G34" s="160">
        <f t="shared" si="5"/>
        <v>52400</v>
      </c>
      <c r="H34">
        <f t="shared" si="2"/>
        <v>270</v>
      </c>
      <c r="I34" s="160">
        <f>SUM(H$5:H33)</f>
        <v>5400</v>
      </c>
    </row>
    <row r="35" spans="2:11">
      <c r="B35">
        <v>90</v>
      </c>
      <c r="C35" s="160">
        <f t="shared" si="3"/>
        <v>53607.040969669535</v>
      </c>
      <c r="D35" s="160">
        <f t="shared" si="4"/>
        <v>369.10561454504284</v>
      </c>
      <c r="E35" s="160">
        <f>SUM(D$5:D34)</f>
        <v>6607.0409696695242</v>
      </c>
      <c r="G35" s="160">
        <f t="shared" si="5"/>
        <v>52670</v>
      </c>
      <c r="H35">
        <f t="shared" si="2"/>
        <v>270</v>
      </c>
      <c r="I35" s="160">
        <f>SUM(H$5:H34)</f>
        <v>5670</v>
      </c>
    </row>
    <row r="37" spans="2:11">
      <c r="B37" t="s">
        <v>290</v>
      </c>
      <c r="C37" s="161">
        <f>NPV(0.07,C5:C35)</f>
        <v>602958.80571988749</v>
      </c>
      <c r="G37" s="161">
        <f>NPV(0.07,G5:G35)</f>
        <v>601783.9164313064</v>
      </c>
      <c r="J37" t="s">
        <v>291</v>
      </c>
      <c r="K37" s="6">
        <f>C37/G37 - 1</f>
        <v>1.9523441163871169E-3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params</vt:lpstr>
      <vt:lpstr>GlobalParams</vt:lpstr>
      <vt:lpstr>returns</vt:lpstr>
      <vt:lpstr>Calibration_AV2016lag</vt:lpstr>
      <vt:lpstr>Calibration_AV2016lag (2)</vt:lpstr>
      <vt:lpstr>PVB 1</vt:lpstr>
      <vt:lpstr>PVB 2</vt:lpstr>
      <vt:lpstr>PVB 1 (2)</vt:lpstr>
      <vt:lpstr>Sheet2</vt:lpstr>
      <vt:lpstr>First3Years</vt:lpstr>
      <vt:lpstr>DetectiveWork</vt:lpstr>
      <vt:lpstr>Variable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2019-04-11T13:37:03Z</dcterms:modified>
</cp:coreProperties>
</file>