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lura\Excel\Curso 3 - Procv lógica booleana e busca por valores\"/>
    </mc:Choice>
  </mc:AlternateContent>
  <xr:revisionPtr revIDLastSave="0" documentId="13_ncr:1_{E9C67C9A-C9C1-48B8-96B4-F165B38741A8}" xr6:coauthVersionLast="44" xr6:coauthVersionMax="45" xr10:uidLastSave="{00000000-0000-0000-0000-000000000000}"/>
  <bookViews>
    <workbookView xWindow="-120" yWindow="-120" windowWidth="29040" windowHeight="15840" firstSheet="1" activeTab="3" xr2:uid="{C1B61AA5-C757-4C13-B5B2-E36863709022}"/>
  </bookViews>
  <sheets>
    <sheet name="Produtos Infantis" sheetId="1" state="hidden" r:id="rId1"/>
    <sheet name="Produtos Infantis por Colunas" sheetId="18" r:id="rId2"/>
    <sheet name="Procura em Estoque" sheetId="17" r:id="rId3"/>
    <sheet name="Resumo de Vendas" sheetId="19" r:id="rId4"/>
    <sheet name="Meus Números" sheetId="12" r:id="rId5"/>
    <sheet name="Dados Filtrados" sheetId="11" state="hidden" r:id="rId6"/>
    <sheet name="Gráficos" sheetId="7" state="hidden" r:id="rId7"/>
  </sheets>
  <definedNames>
    <definedName name="_xlnm._FilterDatabase" localSheetId="0" hidden="1">'Produtos Infantis'!$A$2:$F$124</definedName>
    <definedName name="_xlnm.Extract" localSheetId="5">'Dados Filtrados'!$A$7:$E$7</definedName>
    <definedName name="_xlnm.Extract" localSheetId="4">'Meus Números'!$E$1</definedName>
    <definedName name="_xlnm.Criteria" localSheetId="5">'Dados Filtrados'!$A$2:$B$3</definedName>
    <definedName name="Descontos">'Produtos Infantis'!$D$3:$D$122</definedName>
    <definedName name="Descrição">'Produtos Infantis'!$A$3:$A$122</definedName>
    <definedName name="Preços">'Produtos Infantis'!$C$3:$C$122</definedName>
    <definedName name="Quantidades">'Produtos Infantis'!$E$3:$E$122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9" l="1"/>
  <c r="E7" i="19"/>
  <c r="M9" i="19" s="1"/>
  <c r="E5" i="19"/>
  <c r="D10" i="19" s="1"/>
  <c r="D16" i="17"/>
  <c r="E16" i="17"/>
  <c r="E9" i="17"/>
  <c r="E4" i="17" s="1"/>
  <c r="E15" i="17" l="1"/>
  <c r="E13" i="17" s="1"/>
  <c r="B12" i="12"/>
  <c r="B11" i="12"/>
  <c r="B9" i="12"/>
  <c r="B6" i="12"/>
  <c r="B5" i="12"/>
  <c r="B2" i="12"/>
  <c r="E9" i="19" l="1"/>
  <c r="C123" i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<sst xmlns="http://schemas.openxmlformats.org/spreadsheetml/2006/main" count="202" uniqueCount="42">
  <si>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</si>
  <si>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</si>
  <si>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</si>
  <si>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</si>
  <si>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</si>
  <si>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</si>
  <si>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</si>
  <si>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</si>
  <si>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</si>
  <si>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</si>
  <si>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</si>
  <si>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</si>
  <si>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</si>
  <si>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</si>
  <si>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</si>
  <si>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</si>
  <si>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</si>
  <si>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</si>
  <si>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</si>
  <si>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</si>
  <si>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</si>
  <si>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</si>
  <si>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</si>
  <si>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</si>
  <si>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</si>
  <si>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</si>
  <si>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</si>
  <si>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Tamanhos</t>
  </si>
  <si>
    <t>Preço</t>
  </si>
  <si>
    <t>Quantidade</t>
  </si>
  <si>
    <t>Qtd Estoque:</t>
  </si>
  <si>
    <t>Qtd Compra:</t>
  </si>
  <si>
    <t>Desconto:</t>
  </si>
  <si>
    <t>Descontos</t>
  </si>
  <si>
    <t>A partir de</t>
  </si>
  <si>
    <t>Valor</t>
  </si>
  <si>
    <t>Valor Total:</t>
  </si>
  <si>
    <t>Resumo de Venda</t>
  </si>
  <si>
    <t>Finalizar Pedido</t>
  </si>
  <si>
    <t>Comprador Cadastrado:</t>
  </si>
  <si>
    <t>Primeira Compra:</t>
  </si>
  <si>
    <t>Apenas um Par: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</si>
</sst>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FFFF00"/>
      <name val="Calibri"/>
      <family val="2"/>
      <scheme val="minor"/>
    </font>
    <font>
      <sz val="1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4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4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4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4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4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4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4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4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4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0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 vertical="center" wrapText="1"/>
    </xf>
    <xf numFmtId="0" fontId="12" fillId="4" borderId="27" xfId="0" applyFont="1" applyFill="1" applyBorder="1" applyAlignment="1">
      <alignment horizontal="left" vertical="center" wrapText="1"/>
    </xf>
    <xf numFmtId="44" fontId="2" fillId="2" borderId="26" xfId="1" applyFont="1" applyFill="1" applyBorder="1" applyAlignment="1">
      <alignment horizontal="center"/>
    </xf>
    <xf numFmtId="44" fontId="2" fillId="2" borderId="9" xfId="1" applyFont="1" applyFill="1" applyBorder="1" applyAlignment="1">
      <alignment horizontal="center"/>
    </xf>
    <xf numFmtId="44" fontId="2" fillId="2" borderId="22" xfId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21" xfId="0" applyFill="1" applyBorder="1"/>
    <xf numFmtId="0" fontId="0" fillId="7" borderId="9" xfId="0" applyFill="1" applyBorder="1"/>
    <xf numFmtId="0" fontId="0" fillId="7" borderId="22" xfId="0" applyFill="1" applyBorder="1"/>
    <xf numFmtId="0" fontId="0" fillId="7" borderId="25" xfId="0" applyFill="1" applyBorder="1"/>
    <xf numFmtId="0" fontId="0" fillId="7" borderId="0" xfId="0" applyFill="1" applyBorder="1" applyAlignment="1">
      <alignment horizontal="right"/>
    </xf>
    <xf numFmtId="0" fontId="0" fillId="7" borderId="0" xfId="0" applyFill="1" applyBorder="1"/>
    <xf numFmtId="0" fontId="0" fillId="7" borderId="24" xfId="0" applyFill="1" applyBorder="1"/>
    <xf numFmtId="0" fontId="0" fillId="7" borderId="23" xfId="0" applyFill="1" applyBorder="1"/>
    <xf numFmtId="0" fontId="0" fillId="7" borderId="29" xfId="0" applyFill="1" applyBorder="1"/>
    <xf numFmtId="0" fontId="0" fillId="7" borderId="30" xfId="0" applyFill="1" applyBorder="1"/>
    <xf numFmtId="0" fontId="0" fillId="5" borderId="31" xfId="0" applyFill="1" applyBorder="1" applyProtection="1"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13" fillId="7" borderId="29" xfId="0" applyFont="1" applyFill="1" applyBorder="1"/>
    <xf numFmtId="0" fontId="0" fillId="8" borderId="31" xfId="0" applyFill="1" applyBorder="1" applyAlignment="1" applyProtection="1">
      <alignment horizontal="center"/>
      <protection hidden="1"/>
    </xf>
    <xf numFmtId="44" fontId="0" fillId="8" borderId="31" xfId="1" applyFont="1" applyFill="1" applyBorder="1" applyAlignment="1" applyProtection="1">
      <alignment horizontal="center"/>
      <protection hidden="1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1" fillId="3" borderId="2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 vertical="center"/>
    </xf>
    <xf numFmtId="9" fontId="0" fillId="8" borderId="31" xfId="0" applyNumberFormat="1" applyFill="1" applyBorder="1" applyAlignment="1" applyProtection="1">
      <alignment horizontal="center"/>
      <protection hidden="1"/>
    </xf>
    <xf numFmtId="0" fontId="15" fillId="7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5" borderId="0" xfId="0" applyFill="1" applyBorder="1"/>
    <xf numFmtId="9" fontId="0" fillId="5" borderId="1" xfId="2" applyFon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44" fontId="0" fillId="7" borderId="0" xfId="1" applyFont="1" applyFill="1" applyBorder="1" applyAlignment="1">
      <alignment horizontal="left"/>
    </xf>
    <xf numFmtId="0" fontId="0" fillId="5" borderId="31" xfId="0" applyFill="1" applyBorder="1" applyAlignment="1" applyProtection="1">
      <alignment horizontal="center"/>
      <protection hidden="1"/>
    </xf>
    <xf numFmtId="9" fontId="0" fillId="5" borderId="0" xfId="2" applyFont="1" applyFill="1"/>
    <xf numFmtId="0" fontId="13" fillId="7" borderId="0" xfId="0" applyFont="1" applyFill="1" applyBorder="1"/>
    <xf numFmtId="9" fontId="13" fillId="7" borderId="0" xfId="2" applyFont="1" applyFill="1" applyBorder="1"/>
    <xf numFmtId="0" fontId="0" fillId="8" borderId="31" xfId="0" applyFill="1" applyBorder="1" applyProtection="1"/>
    <xf numFmtId="0" fontId="14" fillId="6" borderId="0" xfId="3" applyFont="1" applyFill="1" applyBorder="1" applyAlignment="1">
      <alignment horizontal="center" vertical="center"/>
    </xf>
    <xf numFmtId="44" fontId="2" fillId="8" borderId="31" xfId="1" applyFont="1" applyFill="1" applyBorder="1" applyAlignment="1" applyProtection="1">
      <alignment horizontal="center"/>
      <protection hidden="1"/>
    </xf>
    <xf numFmtId="0" fontId="17" fillId="8" borderId="21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5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9" xfId="0" applyFont="1" applyFill="1" applyBorder="1" applyAlignment="1">
      <alignment horizontal="center" vertical="center"/>
    </xf>
    <xf numFmtId="0" fontId="17" fillId="8" borderId="30" xfId="0" applyFont="1" applyFill="1" applyBorder="1" applyAlignment="1">
      <alignment horizontal="center" vertical="center"/>
    </xf>
    <xf numFmtId="0" fontId="2" fillId="5" borderId="31" xfId="0" applyFont="1" applyFill="1" applyBorder="1" applyProtection="1">
      <protection locked="0"/>
    </xf>
    <xf numFmtId="0" fontId="2" fillId="5" borderId="31" xfId="0" applyFont="1" applyFill="1" applyBorder="1" applyAlignment="1" applyProtection="1">
      <alignment horizontal="center"/>
      <protection locked="0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_("R$"* #,##0.00_);_("R$"* \(#,##0.00\);_("R$"* "-"??_);_(@_)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Normal="100" workbookViewId="0">
      <pane ySplit="2" topLeftCell="A90" activePane="bottomLeft" state="frozen"/>
      <selection pane="bottomLeft" activeCell="E103" sqref="E103:E122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70" t="s">
        <v>3</v>
      </c>
      <c r="B1" s="71"/>
      <c r="C1" s="71"/>
      <c r="D1" s="71"/>
      <c r="E1" s="71"/>
      <c r="F1" s="72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2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2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2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2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2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2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2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2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2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2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2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2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2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2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2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2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2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2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2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2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2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2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2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2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2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2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2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2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2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2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2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2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2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2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2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2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2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2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2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2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2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2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2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2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2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2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2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2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2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2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2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2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2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2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2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2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2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2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2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2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2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2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2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2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2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2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2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2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2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2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2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2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2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2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2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2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2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2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2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2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2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2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2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2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2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2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2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2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25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2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2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2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2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2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2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2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2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2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2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2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2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2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2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2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2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2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2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2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2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2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2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.75" thickBot="1" x14ac:dyDescent="0.3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.5" thickBot="1" x14ac:dyDescent="0.35">
      <c r="A124" s="4"/>
      <c r="B124" s="5" t="s">
        <v>7</v>
      </c>
      <c r="C124" s="73">
        <v>0.1</v>
      </c>
      <c r="D124" s="74"/>
      <c r="E124" s="74"/>
      <c r="F124" s="75"/>
    </row>
  </sheetData>
  <sortState ref="A3:F122">
    <sortCondition ref="A3:A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F5B5-B857-46F0-9994-C18E991C6E95}">
  <dimension ref="A1:V1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12" customWidth="1"/>
  </cols>
  <sheetData>
    <row r="1" spans="1:22" ht="21.75" thickBot="1" x14ac:dyDescent="0.4">
      <c r="A1" s="40"/>
      <c r="B1" s="41"/>
      <c r="C1" s="78" t="s">
        <v>27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80"/>
    </row>
    <row r="2" spans="1:22" ht="21.75" thickBot="1" x14ac:dyDescent="0.4">
      <c r="A2" s="42"/>
      <c r="B2" s="43"/>
      <c r="C2" s="44">
        <v>17</v>
      </c>
      <c r="D2" s="44">
        <v>18</v>
      </c>
      <c r="E2" s="44">
        <v>19</v>
      </c>
      <c r="F2" s="44">
        <v>20</v>
      </c>
      <c r="G2" s="44">
        <v>21</v>
      </c>
      <c r="H2" s="44">
        <v>22</v>
      </c>
      <c r="I2" s="44">
        <v>23</v>
      </c>
      <c r="J2" s="44">
        <v>24</v>
      </c>
      <c r="K2" s="44">
        <v>25</v>
      </c>
      <c r="L2" s="44">
        <v>26</v>
      </c>
      <c r="M2" s="44">
        <v>27</v>
      </c>
      <c r="N2" s="44">
        <v>28</v>
      </c>
      <c r="O2" s="44">
        <v>29</v>
      </c>
      <c r="P2" s="44">
        <v>30</v>
      </c>
      <c r="Q2" s="44">
        <v>31</v>
      </c>
      <c r="R2" s="44">
        <v>32</v>
      </c>
      <c r="S2" s="44">
        <v>33</v>
      </c>
      <c r="T2" s="44">
        <v>34</v>
      </c>
      <c r="U2" s="44">
        <v>35</v>
      </c>
      <c r="V2" s="44">
        <v>36</v>
      </c>
    </row>
    <row r="3" spans="1:22" ht="19.5" customHeight="1" x14ac:dyDescent="0.25">
      <c r="A3" s="81" t="s">
        <v>13</v>
      </c>
      <c r="B3" s="45" t="s">
        <v>28</v>
      </c>
      <c r="C3" s="47">
        <v>79.8</v>
      </c>
      <c r="D3" s="48">
        <v>79.8</v>
      </c>
      <c r="E3" s="47">
        <v>79.8</v>
      </c>
      <c r="F3" s="48">
        <v>79.8</v>
      </c>
      <c r="G3" s="47">
        <v>79.8</v>
      </c>
      <c r="H3" s="48">
        <v>79.8</v>
      </c>
      <c r="I3" s="47">
        <v>79.8</v>
      </c>
      <c r="J3" s="48">
        <v>79.8</v>
      </c>
      <c r="K3" s="47">
        <v>79.8</v>
      </c>
      <c r="L3" s="48">
        <v>79.8</v>
      </c>
      <c r="M3" s="47">
        <v>79.8</v>
      </c>
      <c r="N3" s="48">
        <v>83.3</v>
      </c>
      <c r="O3" s="47">
        <v>83.3</v>
      </c>
      <c r="P3" s="48">
        <v>83.3</v>
      </c>
      <c r="Q3" s="47">
        <v>83.3</v>
      </c>
      <c r="R3" s="48">
        <v>83.3</v>
      </c>
      <c r="S3" s="47">
        <v>83.3</v>
      </c>
      <c r="T3" s="48">
        <v>83.3</v>
      </c>
      <c r="U3" s="47">
        <v>83.3</v>
      </c>
      <c r="V3" s="49">
        <v>83.3</v>
      </c>
    </row>
    <row r="4" spans="1:22" ht="19.5" customHeight="1" thickBot="1" x14ac:dyDescent="0.3">
      <c r="A4" s="82"/>
      <c r="B4" s="46" t="s">
        <v>29</v>
      </c>
      <c r="C4" s="50">
        <v>15</v>
      </c>
      <c r="D4" s="51">
        <v>0</v>
      </c>
      <c r="E4" s="50">
        <v>3</v>
      </c>
      <c r="F4" s="51">
        <v>21</v>
      </c>
      <c r="G4" s="50">
        <v>12</v>
      </c>
      <c r="H4" s="51">
        <v>5</v>
      </c>
      <c r="I4" s="50">
        <v>8</v>
      </c>
      <c r="J4" s="51">
        <v>23</v>
      </c>
      <c r="K4" s="50">
        <v>15</v>
      </c>
      <c r="L4" s="51">
        <v>25</v>
      </c>
      <c r="M4" s="50">
        <v>2</v>
      </c>
      <c r="N4" s="51">
        <v>8</v>
      </c>
      <c r="O4" s="50">
        <v>7</v>
      </c>
      <c r="P4" s="51">
        <v>16</v>
      </c>
      <c r="Q4" s="50">
        <v>20</v>
      </c>
      <c r="R4" s="51">
        <v>0</v>
      </c>
      <c r="S4" s="50">
        <v>0</v>
      </c>
      <c r="T4" s="51">
        <v>6</v>
      </c>
      <c r="U4" s="50">
        <v>8</v>
      </c>
      <c r="V4" s="52">
        <v>14</v>
      </c>
    </row>
    <row r="5" spans="1:22" ht="19.5" customHeight="1" x14ac:dyDescent="0.25">
      <c r="A5" s="76" t="s">
        <v>14</v>
      </c>
      <c r="B5" s="45" t="s">
        <v>28</v>
      </c>
      <c r="C5" s="47">
        <v>79.8</v>
      </c>
      <c r="D5" s="48">
        <v>79.8</v>
      </c>
      <c r="E5" s="47">
        <v>79.8</v>
      </c>
      <c r="F5" s="48">
        <v>79.8</v>
      </c>
      <c r="G5" s="47">
        <v>79.8</v>
      </c>
      <c r="H5" s="48">
        <v>79.8</v>
      </c>
      <c r="I5" s="47">
        <v>79.8</v>
      </c>
      <c r="J5" s="48">
        <v>79.8</v>
      </c>
      <c r="K5" s="47">
        <v>79.8</v>
      </c>
      <c r="L5" s="48">
        <v>79.8</v>
      </c>
      <c r="M5" s="47">
        <v>79.8</v>
      </c>
      <c r="N5" s="48">
        <v>83.3</v>
      </c>
      <c r="O5" s="47">
        <v>83.3</v>
      </c>
      <c r="P5" s="48">
        <v>83.3</v>
      </c>
      <c r="Q5" s="47">
        <v>83.3</v>
      </c>
      <c r="R5" s="48">
        <v>83.3</v>
      </c>
      <c r="S5" s="47">
        <v>83.3</v>
      </c>
      <c r="T5" s="48">
        <v>83.3</v>
      </c>
      <c r="U5" s="47">
        <v>83.3</v>
      </c>
      <c r="V5" s="49">
        <v>83.3</v>
      </c>
    </row>
    <row r="6" spans="1:22" ht="19.5" customHeight="1" thickBot="1" x14ac:dyDescent="0.3">
      <c r="A6" s="77"/>
      <c r="B6" s="46" t="s">
        <v>29</v>
      </c>
      <c r="C6" s="50">
        <v>17</v>
      </c>
      <c r="D6" s="51">
        <v>15</v>
      </c>
      <c r="E6" s="50">
        <v>2</v>
      </c>
      <c r="F6" s="51">
        <v>1</v>
      </c>
      <c r="G6" s="50">
        <v>0</v>
      </c>
      <c r="H6" s="51">
        <v>0</v>
      </c>
      <c r="I6" s="50">
        <v>6</v>
      </c>
      <c r="J6" s="51">
        <v>8</v>
      </c>
      <c r="K6" s="50">
        <v>9</v>
      </c>
      <c r="L6" s="51">
        <v>15</v>
      </c>
      <c r="M6" s="50">
        <v>18</v>
      </c>
      <c r="N6" s="51">
        <v>18</v>
      </c>
      <c r="O6" s="50">
        <v>2</v>
      </c>
      <c r="P6" s="51">
        <v>3</v>
      </c>
      <c r="Q6" s="50">
        <v>6</v>
      </c>
      <c r="R6" s="51">
        <v>0</v>
      </c>
      <c r="S6" s="50">
        <v>5</v>
      </c>
      <c r="T6" s="51">
        <v>19</v>
      </c>
      <c r="U6" s="50">
        <v>26</v>
      </c>
      <c r="V6" s="52">
        <v>5</v>
      </c>
    </row>
    <row r="7" spans="1:22" ht="19.5" customHeight="1" x14ac:dyDescent="0.25">
      <c r="A7" s="76" t="s">
        <v>12</v>
      </c>
      <c r="B7" s="45" t="s">
        <v>28</v>
      </c>
      <c r="C7" s="47">
        <v>79.8</v>
      </c>
      <c r="D7" s="48">
        <v>79.8</v>
      </c>
      <c r="E7" s="47">
        <v>79.8</v>
      </c>
      <c r="F7" s="48">
        <v>79.8</v>
      </c>
      <c r="G7" s="47">
        <v>79.8</v>
      </c>
      <c r="H7" s="48">
        <v>79.8</v>
      </c>
      <c r="I7" s="47">
        <v>79.8</v>
      </c>
      <c r="J7" s="48">
        <v>79.8</v>
      </c>
      <c r="K7" s="47">
        <v>79.8</v>
      </c>
      <c r="L7" s="48">
        <v>79.8</v>
      </c>
      <c r="M7" s="47">
        <v>79.8</v>
      </c>
      <c r="N7" s="48">
        <v>83.3</v>
      </c>
      <c r="O7" s="47">
        <v>83.3</v>
      </c>
      <c r="P7" s="48">
        <v>83.3</v>
      </c>
      <c r="Q7" s="47">
        <v>83.3</v>
      </c>
      <c r="R7" s="48">
        <v>83.3</v>
      </c>
      <c r="S7" s="47">
        <v>83.3</v>
      </c>
      <c r="T7" s="48">
        <v>83.3</v>
      </c>
      <c r="U7" s="47">
        <v>83.3</v>
      </c>
      <c r="V7" s="49">
        <v>83.3</v>
      </c>
    </row>
    <row r="8" spans="1:22" ht="19.5" customHeight="1" thickBot="1" x14ac:dyDescent="0.3">
      <c r="A8" s="77"/>
      <c r="B8" s="46" t="s">
        <v>29</v>
      </c>
      <c r="C8" s="50">
        <v>25</v>
      </c>
      <c r="D8" s="51">
        <v>2</v>
      </c>
      <c r="E8" s="50">
        <v>3</v>
      </c>
      <c r="F8" s="51">
        <v>1</v>
      </c>
      <c r="G8" s="50">
        <v>0</v>
      </c>
      <c r="H8" s="51">
        <v>5</v>
      </c>
      <c r="I8" s="50">
        <v>16</v>
      </c>
      <c r="J8" s="51">
        <v>15</v>
      </c>
      <c r="K8" s="50">
        <v>16</v>
      </c>
      <c r="L8" s="51">
        <v>14</v>
      </c>
      <c r="M8" s="50">
        <v>15</v>
      </c>
      <c r="N8" s="51">
        <v>29</v>
      </c>
      <c r="O8" s="50">
        <v>5</v>
      </c>
      <c r="P8" s="51">
        <v>0</v>
      </c>
      <c r="Q8" s="50">
        <v>4</v>
      </c>
      <c r="R8" s="51">
        <v>5</v>
      </c>
      <c r="S8" s="50">
        <v>15</v>
      </c>
      <c r="T8" s="51">
        <v>16</v>
      </c>
      <c r="U8" s="50">
        <v>2</v>
      </c>
      <c r="V8" s="52">
        <v>36</v>
      </c>
    </row>
    <row r="9" spans="1:22" ht="19.5" customHeight="1" x14ac:dyDescent="0.25">
      <c r="A9" s="76" t="s">
        <v>10</v>
      </c>
      <c r="B9" s="45" t="s">
        <v>28</v>
      </c>
      <c r="C9" s="47">
        <v>85.5</v>
      </c>
      <c r="D9" s="48">
        <v>85.5</v>
      </c>
      <c r="E9" s="47">
        <v>85.5</v>
      </c>
      <c r="F9" s="48">
        <v>85.5</v>
      </c>
      <c r="G9" s="47">
        <v>85.5</v>
      </c>
      <c r="H9" s="48">
        <v>85.5</v>
      </c>
      <c r="I9" s="47">
        <v>85.5</v>
      </c>
      <c r="J9" s="48">
        <v>85.5</v>
      </c>
      <c r="K9" s="47">
        <v>85.5</v>
      </c>
      <c r="L9" s="48">
        <v>85.5</v>
      </c>
      <c r="M9" s="47">
        <v>85.5</v>
      </c>
      <c r="N9" s="48">
        <v>89.9</v>
      </c>
      <c r="O9" s="47">
        <v>89.9</v>
      </c>
      <c r="P9" s="48">
        <v>89.9</v>
      </c>
      <c r="Q9" s="47">
        <v>89.9</v>
      </c>
      <c r="R9" s="48">
        <v>89.9</v>
      </c>
      <c r="S9" s="47">
        <v>89.9</v>
      </c>
      <c r="T9" s="48">
        <v>89.9</v>
      </c>
      <c r="U9" s="47">
        <v>89.9</v>
      </c>
      <c r="V9" s="49">
        <v>89.9</v>
      </c>
    </row>
    <row r="10" spans="1:22" ht="19.5" customHeight="1" thickBot="1" x14ac:dyDescent="0.3">
      <c r="A10" s="77"/>
      <c r="B10" s="46" t="s">
        <v>29</v>
      </c>
      <c r="C10" s="50">
        <v>2</v>
      </c>
      <c r="D10" s="51">
        <v>5</v>
      </c>
      <c r="E10" s="50">
        <v>16</v>
      </c>
      <c r="F10" s="51">
        <v>18</v>
      </c>
      <c r="G10" s="50">
        <v>19</v>
      </c>
      <c r="H10" s="51">
        <v>5</v>
      </c>
      <c r="I10" s="50">
        <v>0</v>
      </c>
      <c r="J10" s="51">
        <v>25</v>
      </c>
      <c r="K10" s="50">
        <v>6</v>
      </c>
      <c r="L10" s="51">
        <v>8</v>
      </c>
      <c r="M10" s="50">
        <v>30</v>
      </c>
      <c r="N10" s="51">
        <v>5</v>
      </c>
      <c r="O10" s="50">
        <v>8</v>
      </c>
      <c r="P10" s="51">
        <v>6</v>
      </c>
      <c r="Q10" s="50">
        <v>15</v>
      </c>
      <c r="R10" s="51">
        <v>8</v>
      </c>
      <c r="S10" s="50">
        <v>4</v>
      </c>
      <c r="T10" s="51">
        <v>15</v>
      </c>
      <c r="U10" s="50">
        <v>2</v>
      </c>
      <c r="V10" s="52">
        <v>0</v>
      </c>
    </row>
    <row r="11" spans="1:22" ht="19.5" customHeight="1" x14ac:dyDescent="0.25">
      <c r="A11" s="76" t="s">
        <v>11</v>
      </c>
      <c r="B11" s="45" t="s">
        <v>28</v>
      </c>
      <c r="C11" s="47">
        <v>85.5</v>
      </c>
      <c r="D11" s="48">
        <v>85.5</v>
      </c>
      <c r="E11" s="47">
        <v>85.5</v>
      </c>
      <c r="F11" s="48">
        <v>85.5</v>
      </c>
      <c r="G11" s="47">
        <v>85.5</v>
      </c>
      <c r="H11" s="48">
        <v>85.5</v>
      </c>
      <c r="I11" s="47">
        <v>85.5</v>
      </c>
      <c r="J11" s="48">
        <v>85.5</v>
      </c>
      <c r="K11" s="47">
        <v>85.5</v>
      </c>
      <c r="L11" s="48">
        <v>85.5</v>
      </c>
      <c r="M11" s="47">
        <v>85.5</v>
      </c>
      <c r="N11" s="48">
        <v>89.9</v>
      </c>
      <c r="O11" s="47">
        <v>89.9</v>
      </c>
      <c r="P11" s="48">
        <v>89.9</v>
      </c>
      <c r="Q11" s="47">
        <v>89.9</v>
      </c>
      <c r="R11" s="48">
        <v>89.9</v>
      </c>
      <c r="S11" s="47">
        <v>89.9</v>
      </c>
      <c r="T11" s="48">
        <v>89.9</v>
      </c>
      <c r="U11" s="47">
        <v>89.9</v>
      </c>
      <c r="V11" s="49">
        <v>89.9</v>
      </c>
    </row>
    <row r="12" spans="1:22" ht="19.5" customHeight="1" thickBot="1" x14ac:dyDescent="0.3">
      <c r="A12" s="77"/>
      <c r="B12" s="46" t="s">
        <v>29</v>
      </c>
      <c r="C12" s="50">
        <v>6</v>
      </c>
      <c r="D12" s="51">
        <v>15</v>
      </c>
      <c r="E12" s="50">
        <v>25</v>
      </c>
      <c r="F12" s="51">
        <v>16</v>
      </c>
      <c r="G12" s="50">
        <v>19</v>
      </c>
      <c r="H12" s="51">
        <v>0</v>
      </c>
      <c r="I12" s="50">
        <v>5</v>
      </c>
      <c r="J12" s="51">
        <v>16</v>
      </c>
      <c r="K12" s="50">
        <v>19</v>
      </c>
      <c r="L12" s="51">
        <v>25</v>
      </c>
      <c r="M12" s="50">
        <v>26</v>
      </c>
      <c r="N12" s="51">
        <v>21</v>
      </c>
      <c r="O12" s="50">
        <v>1</v>
      </c>
      <c r="P12" s="51">
        <v>3</v>
      </c>
      <c r="Q12" s="50">
        <v>23</v>
      </c>
      <c r="R12" s="51">
        <v>8</v>
      </c>
      <c r="S12" s="50">
        <v>4</v>
      </c>
      <c r="T12" s="51">
        <v>25</v>
      </c>
      <c r="U12" s="50">
        <v>16</v>
      </c>
      <c r="V12" s="52">
        <v>3</v>
      </c>
    </row>
    <row r="13" spans="1:22" ht="19.5" customHeight="1" x14ac:dyDescent="0.25">
      <c r="A13" s="76" t="s">
        <v>9</v>
      </c>
      <c r="B13" s="45" t="s">
        <v>28</v>
      </c>
      <c r="C13" s="47">
        <v>85.5</v>
      </c>
      <c r="D13" s="48">
        <v>85.5</v>
      </c>
      <c r="E13" s="47">
        <v>85.5</v>
      </c>
      <c r="F13" s="48">
        <v>85.5</v>
      </c>
      <c r="G13" s="47">
        <v>85.5</v>
      </c>
      <c r="H13" s="48">
        <v>85.5</v>
      </c>
      <c r="I13" s="47">
        <v>85.5</v>
      </c>
      <c r="J13" s="48">
        <v>85.5</v>
      </c>
      <c r="K13" s="47">
        <v>85.5</v>
      </c>
      <c r="L13" s="48">
        <v>85.5</v>
      </c>
      <c r="M13" s="47">
        <v>85.5</v>
      </c>
      <c r="N13" s="48">
        <v>89.9</v>
      </c>
      <c r="O13" s="47">
        <v>89.9</v>
      </c>
      <c r="P13" s="48">
        <v>89.9</v>
      </c>
      <c r="Q13" s="47">
        <v>89.9</v>
      </c>
      <c r="R13" s="48">
        <v>89.9</v>
      </c>
      <c r="S13" s="47">
        <v>89.9</v>
      </c>
      <c r="T13" s="48">
        <v>89.9</v>
      </c>
      <c r="U13" s="47">
        <v>89.9</v>
      </c>
      <c r="V13" s="49">
        <v>89.9</v>
      </c>
    </row>
    <row r="14" spans="1:22" ht="19.5" customHeight="1" thickBot="1" x14ac:dyDescent="0.3">
      <c r="A14" s="77"/>
      <c r="B14" s="46" t="s">
        <v>29</v>
      </c>
      <c r="C14" s="50">
        <v>0</v>
      </c>
      <c r="D14" s="51">
        <v>3</v>
      </c>
      <c r="E14" s="50">
        <v>8</v>
      </c>
      <c r="F14" s="51">
        <v>16</v>
      </c>
      <c r="G14" s="50">
        <v>5</v>
      </c>
      <c r="H14" s="51">
        <v>8</v>
      </c>
      <c r="I14" s="50">
        <v>2</v>
      </c>
      <c r="J14" s="51">
        <v>25</v>
      </c>
      <c r="K14" s="50">
        <v>2</v>
      </c>
      <c r="L14" s="51">
        <v>26</v>
      </c>
      <c r="M14" s="50">
        <v>23</v>
      </c>
      <c r="N14" s="51">
        <v>5</v>
      </c>
      <c r="O14" s="50">
        <v>0</v>
      </c>
      <c r="P14" s="51">
        <v>25</v>
      </c>
      <c r="Q14" s="50">
        <v>8</v>
      </c>
      <c r="R14" s="51">
        <v>3</v>
      </c>
      <c r="S14" s="50">
        <v>6</v>
      </c>
      <c r="T14" s="51">
        <v>4</v>
      </c>
      <c r="U14" s="50">
        <v>21</v>
      </c>
      <c r="V14" s="52">
        <v>3</v>
      </c>
    </row>
  </sheetData>
  <mergeCells count="7">
    <mergeCell ref="A13:A14"/>
    <mergeCell ref="C1:V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P22"/>
  <sheetViews>
    <sheetView zoomScaleNormal="100" workbookViewId="0">
      <selection activeCell="E12" sqref="E12"/>
    </sheetView>
  </sheetViews>
  <sheetFormatPr defaultRowHeight="15" x14ac:dyDescent="0.25"/>
  <cols>
    <col min="1" max="1" width="2.140625" style="53" customWidth="1"/>
    <col min="2" max="2" width="1.85546875" style="53" customWidth="1"/>
    <col min="3" max="3" width="2.140625" style="53" customWidth="1"/>
    <col min="4" max="4" width="16" style="53" customWidth="1"/>
    <col min="5" max="5" width="28" style="53" bestFit="1" customWidth="1"/>
    <col min="6" max="6" width="2.140625" style="53" customWidth="1"/>
    <col min="7" max="7" width="1.7109375" style="53" customWidth="1"/>
    <col min="8" max="9" width="2.28515625" style="53" customWidth="1"/>
    <col min="10" max="11" width="9.140625" style="53"/>
    <col min="12" max="12" width="3.5703125" style="53" customWidth="1"/>
    <col min="13" max="13" width="10" style="53" customWidth="1"/>
    <col min="14" max="14" width="10.140625" style="53" bestFit="1" customWidth="1"/>
    <col min="15" max="15" width="14.140625" style="53" customWidth="1"/>
    <col min="16" max="16" width="3.28515625" style="53" customWidth="1"/>
    <col min="17" max="16384" width="9.140625" style="53"/>
  </cols>
  <sheetData>
    <row r="1" spans="2:16" ht="8.25" customHeight="1" x14ac:dyDescent="0.25"/>
    <row r="2" spans="2:16" ht="8.25" customHeight="1" thickBot="1" x14ac:dyDescent="0.3"/>
    <row r="3" spans="2:16" ht="6.75" customHeight="1" x14ac:dyDescent="0.25">
      <c r="C3" s="55"/>
      <c r="D3" s="56"/>
      <c r="E3" s="56"/>
      <c r="F3" s="56"/>
      <c r="G3" s="57"/>
      <c r="L3" s="55"/>
      <c r="M3" s="56"/>
      <c r="N3" s="56"/>
      <c r="O3" s="56"/>
      <c r="P3" s="57"/>
    </row>
    <row r="4" spans="2:16" ht="24" customHeight="1" x14ac:dyDescent="0.25">
      <c r="B4" s="54"/>
      <c r="C4" s="58"/>
      <c r="D4" s="60"/>
      <c r="E4" s="85" t="str">
        <f>IF(E9=0,"Produto Esgotado",IF(E9&lt;=4,"Estoque Baixo",""))</f>
        <v/>
      </c>
      <c r="F4" s="60"/>
      <c r="G4" s="61"/>
      <c r="L4" s="58"/>
      <c r="M4" s="87" t="s">
        <v>33</v>
      </c>
      <c r="N4" s="87"/>
      <c r="O4" s="87"/>
      <c r="P4" s="61"/>
    </row>
    <row r="5" spans="2:16" x14ac:dyDescent="0.25">
      <c r="B5" s="54"/>
      <c r="C5" s="58"/>
      <c r="D5" s="59" t="s">
        <v>25</v>
      </c>
      <c r="E5" s="65" t="s">
        <v>13</v>
      </c>
      <c r="F5" s="60"/>
      <c r="G5" s="61"/>
      <c r="L5" s="58"/>
      <c r="M5" s="88" t="s">
        <v>29</v>
      </c>
      <c r="N5" s="88"/>
      <c r="O5" s="88"/>
      <c r="P5" s="61"/>
    </row>
    <row r="6" spans="2:16" ht="8.25" customHeight="1" thickBot="1" x14ac:dyDescent="0.3">
      <c r="B6" s="54"/>
      <c r="C6" s="58"/>
      <c r="D6" s="59"/>
      <c r="E6" s="60"/>
      <c r="F6" s="60"/>
      <c r="G6" s="61"/>
      <c r="L6" s="58"/>
      <c r="M6" s="60"/>
      <c r="N6" s="95">
        <v>0</v>
      </c>
      <c r="O6" s="96">
        <v>0</v>
      </c>
      <c r="P6" s="61"/>
    </row>
    <row r="7" spans="2:16" ht="15.75" thickBot="1" x14ac:dyDescent="0.3">
      <c r="B7" s="54"/>
      <c r="C7" s="58"/>
      <c r="D7" s="59" t="s">
        <v>26</v>
      </c>
      <c r="E7" s="66">
        <v>21</v>
      </c>
      <c r="F7" s="60"/>
      <c r="G7" s="61"/>
      <c r="J7" s="94"/>
      <c r="L7" s="58"/>
      <c r="M7" s="60" t="s">
        <v>34</v>
      </c>
      <c r="N7" s="91">
        <v>2</v>
      </c>
      <c r="O7" s="90">
        <v>0.05</v>
      </c>
      <c r="P7" s="61"/>
    </row>
    <row r="8" spans="2:16" ht="8.25" customHeight="1" thickBot="1" x14ac:dyDescent="0.3">
      <c r="B8" s="54"/>
      <c r="C8" s="58"/>
      <c r="D8" s="59"/>
      <c r="E8" s="60"/>
      <c r="F8" s="60"/>
      <c r="G8" s="61"/>
      <c r="L8" s="58"/>
      <c r="M8" s="60"/>
      <c r="N8" s="60"/>
      <c r="O8" s="60"/>
      <c r="P8" s="61"/>
    </row>
    <row r="9" spans="2:16" ht="15.75" thickBot="1" x14ac:dyDescent="0.3">
      <c r="B9" s="54"/>
      <c r="C9" s="58"/>
      <c r="D9" s="59" t="s">
        <v>30</v>
      </c>
      <c r="E9" s="68">
        <f>IFERROR(HLOOKUP(E7,'Produtos Infantis por Colunas'!C2:V14,MATCH(E5,'Produtos Infantis por Colunas'!A2:A14,0)+1,FALSE), "Produto não encontrado!")</f>
        <v>12</v>
      </c>
      <c r="F9" s="60"/>
      <c r="G9" s="61"/>
      <c r="L9" s="58"/>
      <c r="M9" s="60" t="s">
        <v>34</v>
      </c>
      <c r="N9" s="91">
        <v>5</v>
      </c>
      <c r="O9" s="90">
        <v>0.09</v>
      </c>
      <c r="P9" s="61"/>
    </row>
    <row r="10" spans="2:16" ht="8.25" customHeight="1" thickBot="1" x14ac:dyDescent="0.3">
      <c r="B10" s="54"/>
      <c r="C10" s="58"/>
      <c r="D10" s="59"/>
      <c r="E10" s="60"/>
      <c r="F10" s="60"/>
      <c r="G10" s="61"/>
      <c r="L10" s="62"/>
      <c r="M10" s="63"/>
      <c r="N10" s="63"/>
      <c r="O10" s="63"/>
      <c r="P10" s="64"/>
    </row>
    <row r="11" spans="2:16" x14ac:dyDescent="0.25">
      <c r="B11" s="54"/>
      <c r="C11" s="58"/>
      <c r="D11" s="59" t="s">
        <v>31</v>
      </c>
      <c r="E11" s="93">
        <v>1</v>
      </c>
      <c r="F11" s="60"/>
      <c r="G11" s="61"/>
      <c r="L11" s="58"/>
      <c r="M11" s="88" t="s">
        <v>35</v>
      </c>
      <c r="N11" s="88"/>
      <c r="O11" s="88"/>
      <c r="P11" s="61"/>
    </row>
    <row r="12" spans="2:16" ht="8.25" customHeight="1" thickBot="1" x14ac:dyDescent="0.3">
      <c r="B12" s="54"/>
      <c r="C12" s="58"/>
      <c r="D12" s="59"/>
      <c r="E12" s="60"/>
      <c r="F12" s="60"/>
      <c r="G12" s="61"/>
      <c r="L12" s="58"/>
      <c r="M12" s="60"/>
      <c r="N12" s="95">
        <v>0</v>
      </c>
      <c r="O12" s="96">
        <v>0</v>
      </c>
      <c r="P12" s="61"/>
    </row>
    <row r="13" spans="2:16" ht="15.75" thickBot="1" x14ac:dyDescent="0.3">
      <c r="B13" s="54"/>
      <c r="C13" s="58"/>
      <c r="D13" s="59" t="s">
        <v>32</v>
      </c>
      <c r="E13" s="86">
        <f>IF(VLOOKUP(E11,N6:O9,2,TRUE) &gt; VLOOKUP(E15,N12:O15,2,TRUE), VLOOKUP(E11,N6:O9,2,TRUE), VLOOKUP(E15,N12:O15,2,TRUE))</f>
        <v>0</v>
      </c>
      <c r="F13" s="60"/>
      <c r="G13" s="61"/>
      <c r="J13" s="94"/>
      <c r="L13" s="58"/>
      <c r="M13" s="60" t="s">
        <v>34</v>
      </c>
      <c r="N13" s="92">
        <v>150</v>
      </c>
      <c r="O13" s="90">
        <v>0.08</v>
      </c>
      <c r="P13" s="61"/>
    </row>
    <row r="14" spans="2:16" ht="8.25" customHeight="1" thickBot="1" x14ac:dyDescent="0.3">
      <c r="B14" s="54"/>
      <c r="C14" s="58"/>
      <c r="D14" s="59"/>
      <c r="E14" s="60"/>
      <c r="F14" s="60"/>
      <c r="G14" s="61"/>
      <c r="L14" s="58"/>
      <c r="M14" s="60"/>
      <c r="N14" s="60"/>
      <c r="O14" s="60"/>
      <c r="P14" s="61"/>
    </row>
    <row r="15" spans="2:16" ht="15.75" thickBot="1" x14ac:dyDescent="0.3">
      <c r="B15" s="54"/>
      <c r="C15" s="58"/>
      <c r="D15" s="59" t="s">
        <v>36</v>
      </c>
      <c r="E15" s="69">
        <f>IFERROR(INDEX('Produtos Infantis por Colunas'!C3:V14,D16,E16)*E11,"Produto não encontrado!")</f>
        <v>79.8</v>
      </c>
      <c r="F15" s="60"/>
      <c r="G15" s="61"/>
      <c r="L15" s="58"/>
      <c r="M15" s="60" t="s">
        <v>34</v>
      </c>
      <c r="N15" s="92">
        <v>300</v>
      </c>
      <c r="O15" s="90">
        <v>0.15</v>
      </c>
      <c r="P15" s="61"/>
    </row>
    <row r="16" spans="2:16" ht="6.75" customHeight="1" thickBot="1" x14ac:dyDescent="0.3">
      <c r="B16" s="54"/>
      <c r="C16" s="58"/>
      <c r="D16" s="95">
        <f>MATCH(E5,'Produtos Infantis por Colunas'!A3:A14,0)</f>
        <v>1</v>
      </c>
      <c r="E16" s="95">
        <f>MATCH(E7,'Produtos Infantis por Colunas'!C2:V2,0)</f>
        <v>5</v>
      </c>
      <c r="F16" s="60"/>
      <c r="G16" s="61"/>
      <c r="L16" s="62"/>
      <c r="M16" s="63"/>
      <c r="N16" s="63"/>
      <c r="O16" s="63"/>
      <c r="P16" s="64"/>
    </row>
    <row r="17" spans="2:16" ht="3.75" customHeight="1" x14ac:dyDescent="0.25">
      <c r="B17" s="54"/>
      <c r="C17" s="58"/>
      <c r="D17" s="95"/>
      <c r="E17" s="95"/>
      <c r="F17" s="60"/>
      <c r="G17" s="61"/>
      <c r="L17" s="89"/>
      <c r="M17" s="89"/>
      <c r="N17" s="89"/>
      <c r="O17" s="89"/>
      <c r="P17" s="89"/>
    </row>
    <row r="18" spans="2:16" ht="16.5" customHeight="1" x14ac:dyDescent="0.25">
      <c r="B18" s="54"/>
      <c r="C18" s="58"/>
      <c r="D18" s="98" t="s">
        <v>38</v>
      </c>
      <c r="E18" s="95"/>
      <c r="F18" s="60"/>
      <c r="G18" s="61"/>
      <c r="L18" s="89"/>
      <c r="M18" s="89"/>
      <c r="N18" s="89"/>
      <c r="O18" s="89"/>
      <c r="P18" s="89"/>
    </row>
    <row r="19" spans="2:16" ht="4.5" customHeight="1" x14ac:dyDescent="0.25">
      <c r="B19" s="54"/>
      <c r="C19" s="58"/>
      <c r="D19" s="95"/>
      <c r="E19" s="95"/>
      <c r="F19" s="60"/>
      <c r="G19" s="61"/>
      <c r="L19" s="89"/>
      <c r="M19" s="89"/>
      <c r="N19" s="89"/>
      <c r="O19" s="89"/>
      <c r="P19" s="89"/>
    </row>
    <row r="20" spans="2:16" ht="3.75" customHeight="1" thickBot="1" x14ac:dyDescent="0.3">
      <c r="B20" s="54"/>
      <c r="C20" s="62"/>
      <c r="D20" s="67"/>
      <c r="E20" s="67"/>
      <c r="F20" s="63"/>
      <c r="G20" s="64"/>
      <c r="L20" s="89"/>
      <c r="M20" s="89"/>
      <c r="N20" s="89"/>
      <c r="O20" s="89"/>
      <c r="P20" s="89"/>
    </row>
    <row r="21" spans="2:16" ht="9" customHeight="1" x14ac:dyDescent="0.25">
      <c r="B21" s="54"/>
      <c r="C21" s="54"/>
      <c r="D21" s="54"/>
      <c r="E21" s="54"/>
      <c r="F21" s="54"/>
    </row>
    <row r="22" spans="2:16" ht="7.5" customHeight="1" x14ac:dyDescent="0.25"/>
  </sheetData>
  <sheetProtection selectLockedCells="1"/>
  <mergeCells count="3">
    <mergeCell ref="M4:O4"/>
    <mergeCell ref="M5:O5"/>
    <mergeCell ref="M11:O11"/>
  </mergeCells>
  <conditionalFormatting sqref="E9">
    <cfRule type="cellIs" dxfId="4" priority="3" operator="equal">
      <formula>0</formula>
    </cfRule>
  </conditionalFormatting>
  <conditionalFormatting sqref="E15">
    <cfRule type="expression" dxfId="3" priority="2">
      <formula>E9=0</formula>
    </cfRule>
  </conditionalFormatting>
  <dataValidations count="1">
    <dataValidation type="custom" allowBlank="1" showInputMessage="1" showErrorMessage="1" errorTitle="Quantidade Inválida!" error="A quantidade de compra deve ser menor ou igual a quantidade em estoque." sqref="E11" xr:uid="{32054228-6556-4ED7-8737-D9D077F25A55}">
      <formula1>E11&lt;=E9</formula1>
    </dataValidation>
  </dataValidations>
  <hyperlinks>
    <hyperlink ref="D18" location="'Resumo de Vendas'!E5" display="Finalizar Pedido" xr:uid="{6C9BEEDE-1493-4868-B8D7-3D537652D663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9720-4429-40EA-824C-784FE007CB23}">
  <dimension ref="B1:O16"/>
  <sheetViews>
    <sheetView tabSelected="1" zoomScaleNormal="100" workbookViewId="0">
      <selection activeCell="M7" sqref="M7"/>
    </sheetView>
  </sheetViews>
  <sheetFormatPr defaultRowHeight="15" x14ac:dyDescent="0.25"/>
  <cols>
    <col min="1" max="1" width="2.140625" style="53" customWidth="1"/>
    <col min="2" max="2" width="1.85546875" style="53" customWidth="1"/>
    <col min="3" max="3" width="2.7109375" style="53" customWidth="1"/>
    <col min="4" max="4" width="13" style="53" customWidth="1"/>
    <col min="5" max="5" width="28" style="53" bestFit="1" customWidth="1"/>
    <col min="6" max="6" width="2.140625" style="53" customWidth="1"/>
    <col min="7" max="7" width="1.7109375" style="53" customWidth="1"/>
    <col min="8" max="9" width="2.28515625" style="53" customWidth="1"/>
    <col min="10" max="10" width="1.85546875" style="53" customWidth="1"/>
    <col min="11" max="11" width="2.7109375" style="53" customWidth="1"/>
    <col min="12" max="12" width="24.7109375" style="53" customWidth="1"/>
    <col min="13" max="13" width="28" style="53" bestFit="1" customWidth="1"/>
    <col min="14" max="14" width="2.140625" style="53" customWidth="1"/>
    <col min="15" max="15" width="1.7109375" style="53" customWidth="1"/>
    <col min="16" max="16384" width="9.140625" style="53"/>
  </cols>
  <sheetData>
    <row r="1" spans="2:15" ht="8.25" customHeight="1" x14ac:dyDescent="0.25"/>
    <row r="2" spans="2:15" ht="8.25" customHeight="1" thickBot="1" x14ac:dyDescent="0.3"/>
    <row r="3" spans="2:15" ht="6.75" customHeight="1" x14ac:dyDescent="0.25">
      <c r="C3" s="55"/>
      <c r="D3" s="56"/>
      <c r="E3" s="56"/>
      <c r="F3" s="56"/>
      <c r="G3" s="57"/>
      <c r="K3" s="55"/>
      <c r="L3" s="56"/>
      <c r="M3" s="56"/>
      <c r="N3" s="56"/>
      <c r="O3" s="57"/>
    </row>
    <row r="4" spans="2:15" ht="24" customHeight="1" x14ac:dyDescent="0.25">
      <c r="B4" s="54"/>
      <c r="C4" s="58"/>
      <c r="D4" s="60"/>
      <c r="E4" s="85" t="s">
        <v>37</v>
      </c>
      <c r="F4" s="60"/>
      <c r="G4" s="61"/>
      <c r="J4" s="54"/>
      <c r="K4" s="58"/>
      <c r="L4" s="60"/>
      <c r="M4" s="85" t="s">
        <v>37</v>
      </c>
      <c r="N4" s="60"/>
      <c r="O4" s="61"/>
    </row>
    <row r="5" spans="2:15" x14ac:dyDescent="0.25">
      <c r="B5" s="54"/>
      <c r="C5" s="58"/>
      <c r="D5" s="59" t="s">
        <v>25</v>
      </c>
      <c r="E5" s="97" t="str">
        <f>'Procura em Estoque'!E5</f>
        <v>Tênis Infantil Atitas Azul</v>
      </c>
      <c r="F5" s="60"/>
      <c r="G5" s="61"/>
      <c r="J5" s="54"/>
      <c r="K5" s="58"/>
      <c r="L5" s="59" t="s">
        <v>39</v>
      </c>
      <c r="M5" s="109" t="b">
        <v>1</v>
      </c>
      <c r="N5" s="60"/>
      <c r="O5" s="61"/>
    </row>
    <row r="6" spans="2:15" ht="8.25" customHeight="1" x14ac:dyDescent="0.25">
      <c r="B6" s="54"/>
      <c r="C6" s="58"/>
      <c r="D6" s="59"/>
      <c r="E6" s="60"/>
      <c r="F6" s="60"/>
      <c r="G6" s="61"/>
      <c r="J6" s="54"/>
      <c r="K6" s="58"/>
      <c r="L6" s="59"/>
      <c r="M6" s="60"/>
      <c r="N6" s="60"/>
      <c r="O6" s="61"/>
    </row>
    <row r="7" spans="2:15" x14ac:dyDescent="0.25">
      <c r="B7" s="54"/>
      <c r="C7" s="58"/>
      <c r="D7" s="59" t="s">
        <v>31</v>
      </c>
      <c r="E7" s="68">
        <f>'Procura em Estoque'!E11</f>
        <v>1</v>
      </c>
      <c r="F7" s="60"/>
      <c r="G7" s="61"/>
      <c r="J7" s="54"/>
      <c r="K7" s="58"/>
      <c r="L7" s="59" t="s">
        <v>40</v>
      </c>
      <c r="M7" s="110" t="b">
        <v>0</v>
      </c>
      <c r="N7" s="60"/>
      <c r="O7" s="61"/>
    </row>
    <row r="8" spans="2:15" ht="8.25" customHeight="1" x14ac:dyDescent="0.25">
      <c r="B8" s="54"/>
      <c r="C8" s="58"/>
      <c r="D8" s="59"/>
      <c r="E8" s="60"/>
      <c r="F8" s="60"/>
      <c r="G8" s="61"/>
      <c r="J8" s="54"/>
      <c r="K8" s="58"/>
      <c r="L8" s="59"/>
      <c r="M8" s="60"/>
      <c r="N8" s="60"/>
      <c r="O8" s="61"/>
    </row>
    <row r="9" spans="2:15" x14ac:dyDescent="0.25">
      <c r="B9" s="54"/>
      <c r="C9" s="58"/>
      <c r="D9" s="59" t="s">
        <v>36</v>
      </c>
      <c r="E9" s="69">
        <f>'Procura em Estoque'!E15-'Procura em Estoque'!E15*'Procura em Estoque'!E13</f>
        <v>79.8</v>
      </c>
      <c r="F9" s="60"/>
      <c r="G9" s="61"/>
      <c r="J9" s="54"/>
      <c r="K9" s="58"/>
      <c r="L9" s="59" t="s">
        <v>41</v>
      </c>
      <c r="M9" s="99" t="b">
        <f>E7=1</f>
        <v>1</v>
      </c>
      <c r="N9" s="60"/>
      <c r="O9" s="61"/>
    </row>
    <row r="10" spans="2:15" ht="13.5" customHeight="1" thickBot="1" x14ac:dyDescent="0.3">
      <c r="B10" s="54"/>
      <c r="C10" s="62"/>
      <c r="D10" s="67">
        <f>MATCH(E5,'Produtos Infantis por Colunas'!A3:A14,0)</f>
        <v>1</v>
      </c>
      <c r="E10" s="67"/>
      <c r="F10" s="63"/>
      <c r="G10" s="64"/>
      <c r="J10" s="54"/>
      <c r="K10" s="62"/>
      <c r="L10" s="67"/>
      <c r="M10" s="67"/>
      <c r="N10" s="63"/>
      <c r="O10" s="64"/>
    </row>
    <row r="11" spans="2:15" ht="9" customHeight="1" x14ac:dyDescent="0.25">
      <c r="B11" s="54"/>
      <c r="C11" s="54"/>
      <c r="D11" s="54"/>
      <c r="E11" s="54"/>
      <c r="F11" s="54"/>
      <c r="J11" s="54"/>
      <c r="K11" s="54"/>
      <c r="L11" s="54"/>
      <c r="M11" s="54"/>
      <c r="N11" s="54"/>
    </row>
    <row r="12" spans="2:15" ht="7.5" customHeight="1" x14ac:dyDescent="0.25"/>
    <row r="13" spans="2:15" ht="15.75" thickBot="1" x14ac:dyDescent="0.3"/>
    <row r="14" spans="2:15" x14ac:dyDescent="0.25">
      <c r="D14" s="100" t="str">
        <f>IF(NOT(M5),"Cadastrar Comprador",IF(M7,"Fechar Pedido",IF(AND(M5,M9),"Oferecer Mais Produtos","Fechar Pedido")))</f>
        <v>Oferecer Mais Produtos</v>
      </c>
      <c r="E14" s="101"/>
      <c r="F14" s="101"/>
      <c r="G14" s="101"/>
      <c r="H14" s="101"/>
      <c r="I14" s="101"/>
      <c r="J14" s="101"/>
      <c r="K14" s="101"/>
      <c r="L14" s="101"/>
      <c r="M14" s="102"/>
    </row>
    <row r="15" spans="2:15" x14ac:dyDescent="0.25">
      <c r="D15" s="103"/>
      <c r="E15" s="104"/>
      <c r="F15" s="104"/>
      <c r="G15" s="104"/>
      <c r="H15" s="104"/>
      <c r="I15" s="104"/>
      <c r="J15" s="104"/>
      <c r="K15" s="104"/>
      <c r="L15" s="104"/>
      <c r="M15" s="105"/>
    </row>
    <row r="16" spans="2:15" ht="15.75" thickBot="1" x14ac:dyDescent="0.3">
      <c r="D16" s="106"/>
      <c r="E16" s="107"/>
      <c r="F16" s="107"/>
      <c r="G16" s="107"/>
      <c r="H16" s="107"/>
      <c r="I16" s="107"/>
      <c r="J16" s="107"/>
      <c r="K16" s="107"/>
      <c r="L16" s="107"/>
      <c r="M16" s="108"/>
    </row>
  </sheetData>
  <sheetProtection sheet="1" objects="1" scenarios="1" selectLockedCells="1"/>
  <mergeCells count="1">
    <mergeCell ref="D14:M16"/>
  </mergeCells>
  <conditionalFormatting sqref="E9">
    <cfRule type="expression" dxfId="1" priority="2">
      <formula>#REF!=0</formula>
    </cfRule>
  </conditionalFormatting>
  <conditionalFormatting sqref="M9">
    <cfRule type="expression" dxfId="0" priority="1">
      <formula>#REF!=0</formula>
    </cfRule>
  </conditionalFormatting>
  <dataValidations count="1">
    <dataValidation type="list" allowBlank="1" showInputMessage="1" showErrorMessage="1" sqref="M5 M7" xr:uid="{BDEEF54C-325E-4B8A-81B6-AE35201B98DF}">
      <formula1>"VERDADEIRO,FALSO"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D5" sqref="D5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83" t="s">
        <v>16</v>
      </c>
      <c r="B1" s="84"/>
      <c r="E1" s="34" t="s">
        <v>17</v>
      </c>
    </row>
    <row r="2" spans="1:5" x14ac:dyDescent="0.2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25">
      <c r="A3" s="28" t="s">
        <v>18</v>
      </c>
      <c r="B3" s="31">
        <f>'Produtos Infantis'!E123</f>
        <v>1273</v>
      </c>
      <c r="E3" s="32" t="s">
        <v>11</v>
      </c>
    </row>
    <row r="4" spans="1:5" x14ac:dyDescent="0.25">
      <c r="A4" s="28"/>
      <c r="B4" s="31"/>
      <c r="E4" s="32" t="s">
        <v>10</v>
      </c>
    </row>
    <row r="5" spans="1:5" x14ac:dyDescent="0.25">
      <c r="A5" s="28" t="s">
        <v>9</v>
      </c>
      <c r="B5" s="31">
        <f>COUNTIF(Descrição, A5)</f>
        <v>20</v>
      </c>
      <c r="E5" s="32" t="s">
        <v>12</v>
      </c>
    </row>
    <row r="6" spans="1:5" x14ac:dyDescent="0.25">
      <c r="A6" s="28" t="s">
        <v>19</v>
      </c>
      <c r="B6" s="31">
        <f>SUMIF(Descrição, A5, Quantidades)</f>
        <v>193</v>
      </c>
      <c r="E6" s="32" t="s">
        <v>14</v>
      </c>
    </row>
    <row r="7" spans="1:5" ht="15.75" thickBot="1" x14ac:dyDescent="0.3">
      <c r="A7" s="28"/>
      <c r="B7" s="31"/>
      <c r="E7" s="33" t="s">
        <v>13</v>
      </c>
    </row>
    <row r="8" spans="1:5" x14ac:dyDescent="0.25">
      <c r="A8" s="28" t="s">
        <v>20</v>
      </c>
      <c r="B8" s="35">
        <f>AVERAGEIF(Descrição, $A$5, Descontos)</f>
        <v>8.7480000000000011</v>
      </c>
    </row>
    <row r="9" spans="1:5" x14ac:dyDescent="0.25">
      <c r="A9" s="28" t="s">
        <v>21</v>
      </c>
      <c r="B9" s="35">
        <f>AVERAGEIF(Descrição, $A$5, Preços)</f>
        <v>87.480000000000047</v>
      </c>
    </row>
    <row r="10" spans="1:5" x14ac:dyDescent="0.25">
      <c r="A10" s="36" t="s">
        <v>22</v>
      </c>
      <c r="B10" s="38">
        <f>B8/B9</f>
        <v>9.9999999999999964E-2</v>
      </c>
    </row>
    <row r="11" spans="1:5" x14ac:dyDescent="0.25">
      <c r="A11" s="36" t="s">
        <v>23</v>
      </c>
      <c r="B11" s="37" t="e">
        <f ca="1">_xlfn.MAXIFS(Preços,Descrição,'Meus Números'!A5)</f>
        <v>#NAME?</v>
      </c>
    </row>
    <row r="12" spans="1:5" ht="15.75" thickBot="1" x14ac:dyDescent="0.3">
      <c r="A12" s="29" t="s">
        <v>24</v>
      </c>
      <c r="B12" s="39" t="e">
        <f ca="1">_xlfn.MINIFS(Preços,Descrição,'Meus Números'!A5)</f>
        <v>#NAME?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78D384-9AE1-45F2-A6A0-DA4B91BF7A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59180-AF5E-4D5F-B5F2-FD9983DB5A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015A53-F126-4CCF-ABA9-FFC404E00010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Produtos Infantis</vt:lpstr>
      <vt:lpstr>Produtos Infantis por Colunas</vt:lpstr>
      <vt:lpstr>Procura em Estoque</vt:lpstr>
      <vt:lpstr>Resumo de Vendas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Marta.Cristina</cp:lastModifiedBy>
  <cp:lastPrinted>2019-10-11T14:32:55Z</cp:lastPrinted>
  <dcterms:created xsi:type="dcterms:W3CDTF">2019-10-09T14:30:21Z</dcterms:created>
  <dcterms:modified xsi:type="dcterms:W3CDTF">2021-05-02T22:35:54Z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