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Arkusz1" sheetId="1" r:id="rId1"/>
    <sheet name="Arkusz2" sheetId="2" r:id="rId2"/>
    <sheet name="Arkusz3" sheetId="3" r:id="rId3"/>
  </sheets>
  <definedNames>
    <definedName name="pracownicy" localSheetId="0">Arkusz1!$A$1:$I$11</definedName>
  </definedNames>
  <calcPr calcId="145621"/>
</workbook>
</file>

<file path=xl/calcChain.xml><?xml version="1.0" encoding="utf-8"?>
<calcChain xmlns="http://schemas.openxmlformats.org/spreadsheetml/2006/main">
  <c r="M2" i="1" l="1"/>
  <c r="N2" i="1" s="1"/>
  <c r="O2" i="1" s="1"/>
  <c r="P2" i="1" s="1"/>
  <c r="M3" i="1"/>
  <c r="N3" i="1" s="1"/>
  <c r="O3" i="1" s="1"/>
  <c r="P3" i="1" s="1"/>
  <c r="M4" i="1"/>
  <c r="N4" i="1" s="1"/>
  <c r="O4" i="1" s="1"/>
  <c r="P4" i="1" s="1"/>
  <c r="M5" i="1"/>
  <c r="N5" i="1" s="1"/>
  <c r="O5" i="1" s="1"/>
  <c r="P5" i="1" s="1"/>
  <c r="M6" i="1"/>
  <c r="N6" i="1" s="1"/>
  <c r="O6" i="1" s="1"/>
  <c r="P6" i="1" s="1"/>
  <c r="M7" i="1"/>
  <c r="N7" i="1" s="1"/>
  <c r="O7" i="1" s="1"/>
  <c r="P7" i="1" s="1"/>
  <c r="M8" i="1"/>
  <c r="N8" i="1" s="1"/>
  <c r="O8" i="1" s="1"/>
  <c r="P8" i="1" s="1"/>
  <c r="M9" i="1"/>
  <c r="N9" i="1" s="1"/>
  <c r="O9" i="1" s="1"/>
  <c r="P9" i="1" s="1"/>
  <c r="M10" i="1"/>
  <c r="N10" i="1" s="1"/>
  <c r="O10" i="1" s="1"/>
  <c r="P10" i="1" s="1"/>
  <c r="M11" i="1"/>
  <c r="N11" i="1" s="1"/>
  <c r="O11" i="1" s="1"/>
  <c r="P11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2" i="1"/>
  <c r="K2" i="1" s="1"/>
  <c r="Q9" i="1" l="1"/>
  <c r="R9" i="1" s="1"/>
  <c r="S9" i="1" s="1"/>
  <c r="Q5" i="1"/>
  <c r="R5" i="1" s="1"/>
  <c r="S5" i="1"/>
  <c r="Q2" i="1"/>
  <c r="R2" i="1" s="1"/>
  <c r="Q8" i="1"/>
  <c r="R8" i="1" s="1"/>
  <c r="Q4" i="1"/>
  <c r="R4" i="1" s="1"/>
  <c r="Q11" i="1"/>
  <c r="R11" i="1" s="1"/>
  <c r="Q7" i="1"/>
  <c r="R7" i="1" s="1"/>
  <c r="Q3" i="1"/>
  <c r="R3" i="1" s="1"/>
  <c r="Q10" i="1"/>
  <c r="R10" i="1" s="1"/>
  <c r="Q6" i="1"/>
  <c r="R6" i="1" s="1"/>
  <c r="S7" i="1" l="1"/>
  <c r="R12" i="1"/>
  <c r="O13" i="1" s="1"/>
  <c r="T7" i="1" s="1"/>
  <c r="T2" i="1"/>
  <c r="S2" i="1"/>
  <c r="S6" i="1"/>
  <c r="T11" i="1"/>
  <c r="S11" i="1"/>
  <c r="U11" i="1" s="1"/>
  <c r="S10" i="1"/>
  <c r="S4" i="1"/>
  <c r="S3" i="1"/>
  <c r="S8" i="1"/>
  <c r="T4" i="1" l="1"/>
  <c r="U4" i="1" s="1"/>
  <c r="T8" i="1"/>
  <c r="U8" i="1" s="1"/>
  <c r="U2" i="1"/>
  <c r="T5" i="1"/>
  <c r="U5" i="1" s="1"/>
  <c r="T9" i="1"/>
  <c r="U9" i="1" s="1"/>
  <c r="T3" i="1"/>
  <c r="U3" i="1" s="1"/>
  <c r="T10" i="1"/>
  <c r="U10" i="1" s="1"/>
  <c r="T6" i="1"/>
  <c r="U6" i="1" s="1"/>
  <c r="U7" i="1"/>
  <c r="U13" i="1" l="1"/>
</calcChain>
</file>

<file path=xl/connections.xml><?xml version="1.0" encoding="utf-8"?>
<connections xmlns="http://schemas.openxmlformats.org/spreadsheetml/2006/main">
  <connection id="1" name="pracownicy" type="6" refreshedVersion="4" background="1" saveData="1">
    <textPr codePage="852" sourceFile="C:\Users\2e\Desktop\Foltyniewicz\pracownicy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<sst xmlns="http://schemas.openxmlformats.org/spreadsheetml/2006/main" count="35" uniqueCount="35">
  <si>
    <t>Pracownicy</t>
  </si>
  <si>
    <t>data przyjecia do pracy</t>
  </si>
  <si>
    <t>poniedzialek</t>
  </si>
  <si>
    <t>wtorek</t>
  </si>
  <si>
    <t>sroda</t>
  </si>
  <si>
    <t>czwartek</t>
  </si>
  <si>
    <t>piatek</t>
  </si>
  <si>
    <t>sobota</t>
  </si>
  <si>
    <t>niedziela</t>
  </si>
  <si>
    <t>Jan Kowalski</t>
  </si>
  <si>
    <t>Jerzy Nowy</t>
  </si>
  <si>
    <t>Piotr Myhan</t>
  </si>
  <si>
    <t>Adam Nowak</t>
  </si>
  <si>
    <t>Andrzej Dec</t>
  </si>
  <si>
    <t>Jacek Marks</t>
  </si>
  <si>
    <t>Leon Stefan</t>
  </si>
  <si>
    <t>Karol Mytnik</t>
  </si>
  <si>
    <t>Jan Beztroski</t>
  </si>
  <si>
    <t>Dawid Gorski</t>
  </si>
  <si>
    <t>Obowiązkowy czas pracy</t>
  </si>
  <si>
    <t>Premia do podziału</t>
  </si>
  <si>
    <t>data obliczeń</t>
  </si>
  <si>
    <t>suma godzin</t>
  </si>
  <si>
    <t>stawka nomalna</t>
  </si>
  <si>
    <t>stawka min</t>
  </si>
  <si>
    <t>staż</t>
  </si>
  <si>
    <t>dni</t>
  </si>
  <si>
    <t>mnożnik</t>
  </si>
  <si>
    <t>ponad czas</t>
  </si>
  <si>
    <t>nadgodziny</t>
  </si>
  <si>
    <t>na godzine</t>
  </si>
  <si>
    <t>premia</t>
  </si>
  <si>
    <t>Zarobki</t>
  </si>
  <si>
    <t>bank</t>
  </si>
  <si>
    <t>liczba nadgodzin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</si>
</sst>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4" formatCode="[h]:mm:ss;@"/>
    <numFmt numFmtId="175" formatCode="#,##0.00\ &quot;zł&quot;"/>
    <numFmt numFmtId="176" formatCode="[h]\,mm;@"/>
    <numFmt numFmtId="178" formatCode="[h]:m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8" fontId="0" fillId="0" borderId="0" xfId="0" applyNumberFormat="1"/>
    <xf numFmtId="1" fontId="0" fillId="0" borderId="0" xfId="0" applyNumberFormat="1"/>
    <xf numFmtId="175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Pełne</a:t>
            </a:r>
            <a:r>
              <a:rPr lang="pl-PL" baseline="0"/>
              <a:t> nadgodziny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Arkusz1!$R$1</c:f>
              <c:strCache>
                <c:ptCount val="1"/>
                <c:pt idx="0">
                  <c:v>liczba nadgodzin</c:v>
                </c:pt>
              </c:strCache>
            </c:strRef>
          </c:tx>
          <c:invertIfNegative val="0"/>
          <c:cat>
            <c:strRef>
              <c:f>Arkusz1!$A$2:$A$11</c:f>
              <c:strCache>
                <c:ptCount val="10"/>
                <c:pt idx="0">
                  <c:v>Jan Kowalski</c:v>
                </c:pt>
                <c:pt idx="1">
                  <c:v>Jerzy Nowy</c:v>
                </c:pt>
                <c:pt idx="2">
                  <c:v>Piotr Myhan</c:v>
                </c:pt>
                <c:pt idx="3">
                  <c:v>Adam Nowak</c:v>
                </c:pt>
                <c:pt idx="4">
                  <c:v>Andrzej Dec</c:v>
                </c:pt>
                <c:pt idx="5">
                  <c:v>Jacek Marks</c:v>
                </c:pt>
                <c:pt idx="6">
                  <c:v>Leon Stefan</c:v>
                </c:pt>
                <c:pt idx="7">
                  <c:v>Karol Mytnik</c:v>
                </c:pt>
                <c:pt idx="8">
                  <c:v>Jan Beztroski</c:v>
                </c:pt>
                <c:pt idx="9">
                  <c:v>Dawid Gorski</c:v>
                </c:pt>
              </c:strCache>
            </c:strRef>
          </c:cat>
          <c:val>
            <c:numRef>
              <c:f>Arkusz1!$R$2:$R$11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88224"/>
        <c:axId val="88941120"/>
      </c:barChart>
      <c:catAx>
        <c:axId val="671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8941120"/>
        <c:crosses val="autoZero"/>
        <c:auto val="1"/>
        <c:lblAlgn val="ctr"/>
        <c:lblOffset val="100"/>
        <c:noMultiLvlLbl val="0"/>
      </c:catAx>
      <c:valAx>
        <c:axId val="889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13</xdr:row>
      <xdr:rowOff>23812</xdr:rowOff>
    </xdr:from>
    <xdr:to>
      <xdr:col>19</xdr:col>
      <xdr:colOff>104775</xdr:colOff>
      <xdr:row>27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acownic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G1" workbookViewId="0">
      <selection activeCell="Q35" sqref="Q35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5703125" bestFit="1" customWidth="1"/>
    <col min="4" max="5" width="8.140625" bestFit="1" customWidth="1"/>
    <col min="6" max="6" width="8.85546875" bestFit="1" customWidth="1"/>
    <col min="7" max="8" width="8.140625" bestFit="1" customWidth="1"/>
    <col min="10" max="10" width="12" bestFit="1" customWidth="1"/>
    <col min="11" max="11" width="15.140625" bestFit="1" customWidth="1"/>
    <col min="12" max="12" width="17.42578125" bestFit="1" customWidth="1"/>
    <col min="14" max="14" width="9.85546875" bestFit="1" customWidth="1"/>
    <col min="15" max="15" width="9.85546875" customWidth="1"/>
    <col min="17" max="17" width="10.5703125" bestFit="1" customWidth="1"/>
    <col min="18" max="18" width="10.5703125" customWidth="1"/>
    <col min="19" max="19" width="11.140625" bestFit="1" customWidth="1"/>
    <col min="21" max="21" width="9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  <c r="K1" t="s">
        <v>23</v>
      </c>
      <c r="L1" t="s">
        <v>24</v>
      </c>
      <c r="M1" t="s">
        <v>26</v>
      </c>
      <c r="N1" t="s">
        <v>25</v>
      </c>
      <c r="P1" t="s">
        <v>27</v>
      </c>
      <c r="Q1" t="s">
        <v>28</v>
      </c>
      <c r="R1" t="s">
        <v>34</v>
      </c>
      <c r="S1" t="s">
        <v>29</v>
      </c>
      <c r="T1" t="s">
        <v>31</v>
      </c>
      <c r="U1" t="s">
        <v>32</v>
      </c>
    </row>
    <row r="2" spans="1:21" x14ac:dyDescent="0.25">
      <c r="A2" t="s">
        <v>9</v>
      </c>
      <c r="B2" s="1">
        <v>35519</v>
      </c>
      <c r="C2" s="2">
        <v>0.33749999999999997</v>
      </c>
      <c r="D2" s="2">
        <v>0.16666666666666666</v>
      </c>
      <c r="E2" s="2">
        <v>0.45555555555555555</v>
      </c>
      <c r="F2" s="2">
        <v>0.49791666666666662</v>
      </c>
      <c r="G2" s="2">
        <v>0</v>
      </c>
      <c r="H2" s="2">
        <v>0.16666666666666666</v>
      </c>
      <c r="I2" s="2">
        <v>0.37222222222222223</v>
      </c>
      <c r="J2" s="5">
        <f>SUM($C2:$I2)</f>
        <v>1.9965277777777777</v>
      </c>
      <c r="K2" s="7">
        <f>J2*10</f>
        <v>19.965277777777779</v>
      </c>
      <c r="L2" s="6">
        <v>432.5</v>
      </c>
      <c r="M2" s="9">
        <f>($C$14-B2)</f>
        <v>2983</v>
      </c>
      <c r="N2" s="9">
        <f>IF(OR(MOD(M2,365)=0,M2/365-QUOTIENT(M2,365)&gt;0.5),M2/365-1,M2/365)</f>
        <v>8.1726027397260275</v>
      </c>
      <c r="O2" s="9">
        <f>ROUND(N2,0)</f>
        <v>8</v>
      </c>
      <c r="P2" s="10">
        <f>10*O2/100+10</f>
        <v>10.8</v>
      </c>
      <c r="Q2" s="5">
        <f>IF(J2-$A$14&gt;0,J2-$A$14,0)</f>
        <v>0.19444444444444442</v>
      </c>
      <c r="R2" s="3">
        <f>HOUR(Q2)</f>
        <v>4</v>
      </c>
      <c r="S2" s="6">
        <f>R2*P2</f>
        <v>43.2</v>
      </c>
      <c r="T2" s="6">
        <f>R2*$O$13</f>
        <v>196.07843137254903</v>
      </c>
      <c r="U2" s="6">
        <f>L2+S2+T2</f>
        <v>671.77843137254899</v>
      </c>
    </row>
    <row r="3" spans="1:21" x14ac:dyDescent="0.25">
      <c r="A3" t="s">
        <v>10</v>
      </c>
      <c r="B3" s="1">
        <v>36677</v>
      </c>
      <c r="C3" s="2">
        <v>0.45555555555555555</v>
      </c>
      <c r="D3" s="2">
        <v>8.3333333333333329E-2</v>
      </c>
      <c r="E3" s="2">
        <v>0.53749999999999998</v>
      </c>
      <c r="F3" s="2">
        <v>0.5</v>
      </c>
      <c r="G3" s="2">
        <v>0</v>
      </c>
      <c r="H3" s="2">
        <v>8.3333333333333329E-2</v>
      </c>
      <c r="I3" s="2">
        <v>0.53749999999999998</v>
      </c>
      <c r="J3" s="5">
        <f t="shared" ref="J3:J11" si="0">SUM($C3:$I3)</f>
        <v>2.197222222222222</v>
      </c>
      <c r="K3" s="7">
        <f t="shared" ref="K3:K11" si="1">J3*10</f>
        <v>21.972222222222221</v>
      </c>
      <c r="L3" s="6">
        <v>432.5</v>
      </c>
      <c r="M3" s="9">
        <f>($C$14-B3)</f>
        <v>1825</v>
      </c>
      <c r="N3" s="9">
        <f t="shared" ref="N3:N11" si="2">IF(OR(MOD(M3,365)=0,M3/365-QUOTIENT(M3,365)&gt;0.5),M3/365-1,M3/365)</f>
        <v>4</v>
      </c>
      <c r="O3" s="9">
        <f t="shared" ref="O3:O11" si="3">ROUND(N3,0)</f>
        <v>4</v>
      </c>
      <c r="P3" s="10">
        <f t="shared" ref="P3:P11" si="4">10*O3/100+10</f>
        <v>10.4</v>
      </c>
      <c r="Q3" s="5">
        <f>IF(J3-$A$14&gt;0,J3-$A$14,0)</f>
        <v>0.39513888888888871</v>
      </c>
      <c r="R3" s="3">
        <f t="shared" ref="R3:R11" si="5">HOUR(Q3)</f>
        <v>9</v>
      </c>
      <c r="S3" s="6">
        <f t="shared" ref="S3:S11" si="6">R3*P3</f>
        <v>93.600000000000009</v>
      </c>
      <c r="T3" s="6">
        <f>R3*$O$13</f>
        <v>441.1764705882353</v>
      </c>
      <c r="U3" s="6">
        <f>L3+S3+T3</f>
        <v>967.27647058823527</v>
      </c>
    </row>
    <row r="4" spans="1:21" x14ac:dyDescent="0.25">
      <c r="A4" t="s">
        <v>11</v>
      </c>
      <c r="B4" s="1">
        <v>37347</v>
      </c>
      <c r="C4" s="2">
        <v>0.34930555555555554</v>
      </c>
      <c r="D4" s="2">
        <v>0.24930555555555556</v>
      </c>
      <c r="E4" s="2">
        <v>0</v>
      </c>
      <c r="F4" s="2">
        <v>0.49791666666666662</v>
      </c>
      <c r="G4" s="2">
        <v>0.16666666666666666</v>
      </c>
      <c r="H4" s="2">
        <v>0.125</v>
      </c>
      <c r="I4" s="2">
        <v>0</v>
      </c>
      <c r="J4" s="5">
        <f t="shared" si="0"/>
        <v>1.3881944444444445</v>
      </c>
      <c r="K4" s="7">
        <f t="shared" si="1"/>
        <v>13.881944444444445</v>
      </c>
      <c r="L4" s="6">
        <v>432.5</v>
      </c>
      <c r="M4" s="9">
        <f>($C$14-B4)</f>
        <v>1155</v>
      </c>
      <c r="N4" s="9">
        <f t="shared" si="2"/>
        <v>3.1643835616438358</v>
      </c>
      <c r="O4" s="9">
        <f t="shared" si="3"/>
        <v>3</v>
      </c>
      <c r="P4" s="10">
        <f t="shared" si="4"/>
        <v>10.3</v>
      </c>
      <c r="Q4" s="5">
        <f>IF(J4-$A$14&gt;0,J4-$A$14,0)</f>
        <v>0</v>
      </c>
      <c r="R4" s="3">
        <f t="shared" si="5"/>
        <v>0</v>
      </c>
      <c r="S4" s="6">
        <f t="shared" si="6"/>
        <v>0</v>
      </c>
      <c r="T4" s="6">
        <f>R4*$O$13</f>
        <v>0</v>
      </c>
      <c r="U4" s="6">
        <f>L4+S4+T4</f>
        <v>432.5</v>
      </c>
    </row>
    <row r="5" spans="1:21" x14ac:dyDescent="0.25">
      <c r="A5" t="s">
        <v>12</v>
      </c>
      <c r="B5" s="1">
        <v>37408</v>
      </c>
      <c r="C5" s="2">
        <v>0.3972222222222222</v>
      </c>
      <c r="D5" s="2">
        <v>0.29166666666666669</v>
      </c>
      <c r="E5" s="2">
        <v>0.20833333333333334</v>
      </c>
      <c r="F5" s="2">
        <v>0.16666666666666666</v>
      </c>
      <c r="G5" s="2">
        <v>8.3333333333333329E-2</v>
      </c>
      <c r="H5" s="2">
        <v>0.16666666666666666</v>
      </c>
      <c r="I5" s="2">
        <v>0.20833333333333334</v>
      </c>
      <c r="J5" s="5">
        <f t="shared" si="0"/>
        <v>1.5222222222222221</v>
      </c>
      <c r="K5" s="7">
        <f t="shared" si="1"/>
        <v>15.222222222222221</v>
      </c>
      <c r="L5" s="6">
        <v>432.5</v>
      </c>
      <c r="M5" s="9">
        <f>($C$14-B5)</f>
        <v>1094</v>
      </c>
      <c r="N5" s="9">
        <f t="shared" si="2"/>
        <v>1.9972602739726026</v>
      </c>
      <c r="O5" s="9">
        <f t="shared" si="3"/>
        <v>2</v>
      </c>
      <c r="P5" s="10">
        <f t="shared" si="4"/>
        <v>10.199999999999999</v>
      </c>
      <c r="Q5" s="5">
        <f>IF(J5-$A$14&gt;0,J5-$A$14,0)</f>
        <v>0</v>
      </c>
      <c r="R5" s="3">
        <f t="shared" si="5"/>
        <v>0</v>
      </c>
      <c r="S5" s="6">
        <f t="shared" si="6"/>
        <v>0</v>
      </c>
      <c r="T5" s="6">
        <f>R5*$O$13</f>
        <v>0</v>
      </c>
      <c r="U5" s="6">
        <f>L5+S5+T5</f>
        <v>432.5</v>
      </c>
    </row>
    <row r="6" spans="1:21" x14ac:dyDescent="0.25">
      <c r="A6" t="s">
        <v>13</v>
      </c>
      <c r="B6" s="1">
        <v>37803</v>
      </c>
      <c r="C6" s="2">
        <v>0.20902777777777778</v>
      </c>
      <c r="D6" s="2">
        <v>0.21388888888888891</v>
      </c>
      <c r="E6" s="2">
        <v>0.50347222222222221</v>
      </c>
      <c r="F6" s="2">
        <v>0.22916666666666666</v>
      </c>
      <c r="G6" s="2">
        <v>0.24930555555555556</v>
      </c>
      <c r="H6" s="2">
        <v>0.24930555555555556</v>
      </c>
      <c r="I6" s="2">
        <v>0.50347222222222221</v>
      </c>
      <c r="J6" s="5">
        <f t="shared" si="0"/>
        <v>2.1576388888888891</v>
      </c>
      <c r="K6" s="7">
        <f t="shared" si="1"/>
        <v>21.576388888888893</v>
      </c>
      <c r="L6" s="6">
        <v>432.5</v>
      </c>
      <c r="M6" s="9">
        <f>($C$14-B6)</f>
        <v>699</v>
      </c>
      <c r="N6" s="9">
        <f t="shared" si="2"/>
        <v>0.91506849315068495</v>
      </c>
      <c r="O6" s="9">
        <f t="shared" si="3"/>
        <v>1</v>
      </c>
      <c r="P6" s="10">
        <f t="shared" si="4"/>
        <v>10.1</v>
      </c>
      <c r="Q6" s="5">
        <f>IF(J6-$A$14&gt;0,J6-$A$14,0)</f>
        <v>0.35555555555555585</v>
      </c>
      <c r="R6" s="3">
        <f t="shared" si="5"/>
        <v>8</v>
      </c>
      <c r="S6" s="6">
        <f t="shared" si="6"/>
        <v>80.8</v>
      </c>
      <c r="T6" s="6">
        <f>R6*$O$13</f>
        <v>392.15686274509807</v>
      </c>
      <c r="U6" s="6">
        <f>L6+S6+T6</f>
        <v>905.45686274509808</v>
      </c>
    </row>
    <row r="7" spans="1:21" x14ac:dyDescent="0.25">
      <c r="A7" t="s">
        <v>14</v>
      </c>
      <c r="B7" s="1">
        <v>36892</v>
      </c>
      <c r="C7" s="2">
        <v>0.5</v>
      </c>
      <c r="D7" s="2">
        <v>0</v>
      </c>
      <c r="E7" s="2">
        <v>0.49583333333333335</v>
      </c>
      <c r="F7" s="2">
        <v>0.49791666666666662</v>
      </c>
      <c r="G7" s="2">
        <v>0.29166666666666669</v>
      </c>
      <c r="H7" s="2">
        <v>0.29166666666666669</v>
      </c>
      <c r="I7" s="2">
        <v>8.1250000000000003E-2</v>
      </c>
      <c r="J7" s="5">
        <f t="shared" si="0"/>
        <v>2.1583333333333332</v>
      </c>
      <c r="K7" s="7">
        <f t="shared" si="1"/>
        <v>21.583333333333332</v>
      </c>
      <c r="L7" s="6">
        <v>432.5</v>
      </c>
      <c r="M7" s="9">
        <f>($C$14-B7)</f>
        <v>1610</v>
      </c>
      <c r="N7" s="9">
        <f t="shared" si="2"/>
        <v>4.4109589041095889</v>
      </c>
      <c r="O7" s="9">
        <f t="shared" si="3"/>
        <v>4</v>
      </c>
      <c r="P7" s="10">
        <f t="shared" si="4"/>
        <v>10.4</v>
      </c>
      <c r="Q7" s="5">
        <f>IF(J7-$A$14&gt;0,J7-$A$14,0)</f>
        <v>0.35624999999999996</v>
      </c>
      <c r="R7" s="3">
        <f t="shared" si="5"/>
        <v>8</v>
      </c>
      <c r="S7" s="6">
        <f t="shared" si="6"/>
        <v>83.2</v>
      </c>
      <c r="T7" s="6">
        <f>R7*$O$13</f>
        <v>392.15686274509807</v>
      </c>
      <c r="U7" s="6">
        <f>L7+S7+T7</f>
        <v>907.85686274509817</v>
      </c>
    </row>
    <row r="8" spans="1:21" x14ac:dyDescent="0.25">
      <c r="A8" t="s">
        <v>15</v>
      </c>
      <c r="B8" s="1">
        <v>35916</v>
      </c>
      <c r="C8" s="2">
        <v>0.46388888888888885</v>
      </c>
      <c r="D8" s="2">
        <v>0</v>
      </c>
      <c r="E8" s="2">
        <v>0.5</v>
      </c>
      <c r="F8" s="2">
        <v>0.5</v>
      </c>
      <c r="G8" s="2">
        <v>0.21388888888888891</v>
      </c>
      <c r="H8" s="2">
        <v>0.21388888888888891</v>
      </c>
      <c r="I8" s="2">
        <v>8.3333333333333329E-2</v>
      </c>
      <c r="J8" s="5">
        <f t="shared" si="0"/>
        <v>1.9749999999999999</v>
      </c>
      <c r="K8" s="7">
        <f t="shared" si="1"/>
        <v>19.75</v>
      </c>
      <c r="L8" s="6">
        <v>432.5</v>
      </c>
      <c r="M8" s="9">
        <f>($C$14-B8)</f>
        <v>2586</v>
      </c>
      <c r="N8" s="9">
        <f t="shared" si="2"/>
        <v>7.0849315068493155</v>
      </c>
      <c r="O8" s="9">
        <f t="shared" si="3"/>
        <v>7</v>
      </c>
      <c r="P8" s="10">
        <f t="shared" si="4"/>
        <v>10.7</v>
      </c>
      <c r="Q8" s="5">
        <f>IF(J8-$A$14&gt;0,J8-$A$14,0)</f>
        <v>0.17291666666666661</v>
      </c>
      <c r="R8" s="3">
        <f t="shared" si="5"/>
        <v>4</v>
      </c>
      <c r="S8" s="6">
        <f t="shared" si="6"/>
        <v>42.8</v>
      </c>
      <c r="T8" s="6">
        <f>R8*$O$13</f>
        <v>196.07843137254903</v>
      </c>
      <c r="U8" s="6">
        <f>L8+S8+T8</f>
        <v>671.37843137254902</v>
      </c>
    </row>
    <row r="9" spans="1:21" x14ac:dyDescent="0.25">
      <c r="A9" t="s">
        <v>16</v>
      </c>
      <c r="B9" s="1">
        <v>37626</v>
      </c>
      <c r="C9" s="2">
        <v>0.4993055555555555</v>
      </c>
      <c r="D9" s="2">
        <v>0.33333333333333331</v>
      </c>
      <c r="E9" s="2">
        <v>0.49791666666666662</v>
      </c>
      <c r="F9" s="2">
        <v>0.49791666666666662</v>
      </c>
      <c r="G9" s="2">
        <v>0</v>
      </c>
      <c r="H9" s="2">
        <v>0.24930555555555556</v>
      </c>
      <c r="I9" s="2">
        <v>0.49791666666666662</v>
      </c>
      <c r="J9" s="5">
        <f t="shared" si="0"/>
        <v>2.5756944444444443</v>
      </c>
      <c r="K9" s="7">
        <f t="shared" si="1"/>
        <v>25.756944444444443</v>
      </c>
      <c r="L9" s="6">
        <v>432.5</v>
      </c>
      <c r="M9" s="9">
        <f>($C$14-B9)</f>
        <v>876</v>
      </c>
      <c r="N9" s="9">
        <f t="shared" si="2"/>
        <v>2.4</v>
      </c>
      <c r="O9" s="9">
        <f t="shared" si="3"/>
        <v>2</v>
      </c>
      <c r="P9" s="10">
        <f t="shared" si="4"/>
        <v>10.199999999999999</v>
      </c>
      <c r="Q9" s="5">
        <f>IF(J9-$A$14&gt;0,J9-$A$14,0)</f>
        <v>0.77361111111111103</v>
      </c>
      <c r="R9" s="3">
        <f t="shared" si="5"/>
        <v>18</v>
      </c>
      <c r="S9" s="6">
        <f t="shared" si="6"/>
        <v>183.6</v>
      </c>
      <c r="T9" s="6">
        <f>R9*$O$13</f>
        <v>882.35294117647061</v>
      </c>
      <c r="U9" s="6">
        <f>L9+S9+T9</f>
        <v>1498.4529411764706</v>
      </c>
    </row>
    <row r="10" spans="1:21" x14ac:dyDescent="0.25">
      <c r="A10" t="s">
        <v>17</v>
      </c>
      <c r="B10" s="1">
        <v>36892</v>
      </c>
      <c r="C10" s="2">
        <v>0.17291666666666669</v>
      </c>
      <c r="D10" s="2">
        <v>0.41250000000000003</v>
      </c>
      <c r="E10" s="2">
        <v>0.16666666666666666</v>
      </c>
      <c r="F10" s="2">
        <v>0.16666666666666666</v>
      </c>
      <c r="G10" s="2">
        <v>0</v>
      </c>
      <c r="H10" s="2">
        <v>0.29166666666666669</v>
      </c>
      <c r="I10" s="2">
        <v>0.16666666666666666</v>
      </c>
      <c r="J10" s="5">
        <f t="shared" si="0"/>
        <v>1.3770833333333334</v>
      </c>
      <c r="K10" s="7">
        <f t="shared" si="1"/>
        <v>13.770833333333334</v>
      </c>
      <c r="L10" s="6">
        <v>432.5</v>
      </c>
      <c r="M10" s="9">
        <f>($C$14-B10)</f>
        <v>1610</v>
      </c>
      <c r="N10" s="9">
        <f t="shared" si="2"/>
        <v>4.4109589041095889</v>
      </c>
      <c r="O10" s="9">
        <f t="shared" si="3"/>
        <v>4</v>
      </c>
      <c r="P10" s="10">
        <f t="shared" si="4"/>
        <v>10.4</v>
      </c>
      <c r="Q10" s="5">
        <f>IF(J10-$A$14&gt;0,J10-$A$14,0)</f>
        <v>0</v>
      </c>
      <c r="R10" s="3">
        <f t="shared" si="5"/>
        <v>0</v>
      </c>
      <c r="S10" s="6">
        <f t="shared" si="6"/>
        <v>0</v>
      </c>
      <c r="T10" s="6">
        <f>R10*$O$13</f>
        <v>0</v>
      </c>
      <c r="U10" s="6">
        <f>L10+S10+T10</f>
        <v>432.5</v>
      </c>
    </row>
    <row r="11" spans="1:21" x14ac:dyDescent="0.25">
      <c r="A11" t="s">
        <v>18</v>
      </c>
      <c r="B11" s="1">
        <v>37263</v>
      </c>
      <c r="C11" s="2">
        <v>0.25486111111111109</v>
      </c>
      <c r="D11" s="2">
        <v>0.25694444444444448</v>
      </c>
      <c r="E11" s="2">
        <v>0.22916666666666666</v>
      </c>
      <c r="F11" s="2">
        <v>0.22916666666666666</v>
      </c>
      <c r="G11" s="2">
        <v>0</v>
      </c>
      <c r="H11" s="2">
        <v>0.29722222222222222</v>
      </c>
      <c r="I11" s="2">
        <v>0.22916666666666666</v>
      </c>
      <c r="J11" s="5">
        <f t="shared" si="0"/>
        <v>1.4965277777777779</v>
      </c>
      <c r="K11" s="7">
        <f t="shared" si="1"/>
        <v>14.965277777777779</v>
      </c>
      <c r="L11" s="6">
        <v>432.5</v>
      </c>
      <c r="M11" s="9">
        <f>($C$14-B11)</f>
        <v>1239</v>
      </c>
      <c r="N11" s="9">
        <f t="shared" si="2"/>
        <v>3.3945205479452056</v>
      </c>
      <c r="O11" s="9">
        <f t="shared" si="3"/>
        <v>3</v>
      </c>
      <c r="P11" s="10">
        <f t="shared" si="4"/>
        <v>10.3</v>
      </c>
      <c r="Q11" s="5">
        <f>IF(J11-$A$14&gt;0,J11-$A$14,0)</f>
        <v>0</v>
      </c>
      <c r="R11" s="3">
        <f t="shared" si="5"/>
        <v>0</v>
      </c>
      <c r="S11" s="6">
        <f t="shared" si="6"/>
        <v>0</v>
      </c>
      <c r="T11" s="6">
        <f>R11*$O$13</f>
        <v>0</v>
      </c>
      <c r="U11" s="6">
        <f>L11+S11+T11</f>
        <v>432.5</v>
      </c>
    </row>
    <row r="12" spans="1:21" x14ac:dyDescent="0.25">
      <c r="O12" s="9"/>
      <c r="P12" s="10"/>
      <c r="R12" s="3">
        <f>SUM(R2:R11)</f>
        <v>51</v>
      </c>
      <c r="T12" s="6"/>
      <c r="U12" s="6"/>
    </row>
    <row r="13" spans="1:21" x14ac:dyDescent="0.25">
      <c r="A13" t="s">
        <v>19</v>
      </c>
      <c r="B13" t="s">
        <v>20</v>
      </c>
      <c r="C13" t="s">
        <v>21</v>
      </c>
      <c r="N13" t="s">
        <v>30</v>
      </c>
      <c r="O13" s="6">
        <f>B14/R12</f>
        <v>49.019607843137258</v>
      </c>
      <c r="R13" s="3"/>
      <c r="T13" s="6" t="s">
        <v>33</v>
      </c>
      <c r="U13" s="6">
        <f>SUM(U2:U12)</f>
        <v>7352.2</v>
      </c>
    </row>
    <row r="14" spans="1:21" x14ac:dyDescent="0.25">
      <c r="A14" s="8">
        <v>1.8020833333333333</v>
      </c>
      <c r="B14" s="4">
        <v>2500</v>
      </c>
      <c r="C14" s="1">
        <v>38502</v>
      </c>
      <c r="R14" s="3"/>
      <c r="T14" s="6"/>
      <c r="U1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Arkusz1!pracownicy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2e</dc:creator>
  <cp:lastModifiedBy>2e</cp:lastModifiedBy>
  <dcterms:created xsi:type="dcterms:W3CDTF">2018-03-05T09:26:45Z</dcterms:created>
  <dcterms:modified xsi:type="dcterms:W3CDTF">2018-03-05T11:02:06Z</dcterms:modified>
</cp:coreProperties>
</file>