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svio\OneDrive\Ambiente de Trabalho\"/>
    </mc:Choice>
  </mc:AlternateContent>
  <xr:revisionPtr revIDLastSave="0" documentId="8_{D817561A-62EB-4B26-B8CA-DB93EBF4ECFA}" xr6:coauthVersionLast="47" xr6:coauthVersionMax="47" xr10:uidLastSave="{00000000-0000-0000-0000-000000000000}"/>
  <bookViews>
    <workbookView xWindow="-108" yWindow="-108" windowWidth="23256" windowHeight="12576" activeTab="4" xr2:uid="{5ECC33D7-267E-3941-AADB-18CFA00ADDCE}"/>
  </bookViews>
  <sheets>
    <sheet name="Group and Self Assessment" sheetId="2" r:id="rId1"/>
    <sheet name="User Stories" sheetId="5" r:id="rId2"/>
    <sheet name="Code Quality" sheetId="8" r:id="rId3"/>
    <sheet name="Project Development" sheetId="1" r:id="rId4"/>
    <sheet name="Project Management" sheetId="10" r:id="rId5"/>
    <sheet name="Physics" sheetId="9" r:id="rId6"/>
  </sheets>
  <externalReferences>
    <externalReference r:id="rId7"/>
  </externalReferences>
  <definedNames>
    <definedName name="ItemEval">[1]!Table2[ItemEval]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5" i="10" l="1"/>
  <c r="C16" i="10" s="1"/>
  <c r="D15" i="10"/>
  <c r="D16" i="10" s="1"/>
  <c r="E15" i="10"/>
  <c r="E16" i="10" s="1"/>
  <c r="F15" i="10"/>
  <c r="F16" i="10" s="1"/>
  <c r="G15" i="10"/>
  <c r="G16" i="10" s="1"/>
  <c r="B15" i="10"/>
  <c r="R14" i="10"/>
  <c r="R13" i="10"/>
  <c r="R11" i="10"/>
  <c r="R10" i="10"/>
  <c r="R9" i="10"/>
  <c r="R7" i="10"/>
  <c r="R6" i="10"/>
  <c r="R5" i="10"/>
  <c r="R4" i="10"/>
  <c r="R12" i="10"/>
  <c r="R8" i="10"/>
  <c r="Q15" i="10"/>
  <c r="Q16" i="10" s="1"/>
  <c r="P15" i="10"/>
  <c r="P16" i="10" s="1"/>
  <c r="O15" i="10"/>
  <c r="O16" i="10" s="1"/>
  <c r="N15" i="10"/>
  <c r="N16" i="10" s="1"/>
  <c r="M15" i="10"/>
  <c r="M16" i="10" s="1"/>
  <c r="L15" i="10"/>
  <c r="L16" i="10" s="1"/>
  <c r="K15" i="10"/>
  <c r="K16" i="10" s="1"/>
  <c r="J15" i="10"/>
  <c r="J16" i="10" s="1"/>
  <c r="I15" i="10"/>
  <c r="I16" i="10" s="1"/>
  <c r="H15" i="10"/>
  <c r="H16" i="10" s="1"/>
  <c r="X3" i="10"/>
  <c r="W3" i="10"/>
  <c r="V3" i="10"/>
  <c r="U3" i="10"/>
  <c r="T3" i="10"/>
  <c r="S3" i="10"/>
  <c r="Q3" i="10"/>
  <c r="P3" i="10"/>
  <c r="O3" i="10"/>
  <c r="N3" i="10"/>
  <c r="M3" i="10"/>
  <c r="L3" i="10"/>
  <c r="K3" i="10"/>
  <c r="J3" i="10"/>
  <c r="I3" i="10"/>
  <c r="H3" i="10"/>
  <c r="G3" i="10"/>
  <c r="F3" i="10"/>
  <c r="E3" i="10"/>
  <c r="D3" i="10"/>
  <c r="C3" i="10"/>
  <c r="O25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F7" i="8"/>
  <c r="F6" i="8"/>
  <c r="F5" i="8"/>
  <c r="F4" i="8"/>
  <c r="R5" i="1"/>
  <c r="R6" i="1"/>
  <c r="R7" i="1"/>
  <c r="R8" i="1"/>
  <c r="X3" i="1"/>
  <c r="W3" i="1"/>
  <c r="V3" i="1"/>
  <c r="U3" i="1"/>
  <c r="T3" i="1"/>
  <c r="S3" i="1"/>
  <c r="B9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S10" i="2"/>
  <c r="E25" i="2"/>
  <c r="F25" i="2"/>
  <c r="G25" i="2"/>
  <c r="H25" i="2"/>
  <c r="I25" i="2"/>
  <c r="J25" i="2"/>
  <c r="K25" i="2"/>
  <c r="L25" i="2"/>
  <c r="M25" i="2"/>
  <c r="N25" i="2"/>
  <c r="P25" i="2"/>
  <c r="Q25" i="2"/>
  <c r="R25" i="2"/>
  <c r="D25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F8" i="8" l="1"/>
  <c r="F9" i="8" s="1"/>
  <c r="Q4" i="1" s="1"/>
  <c r="Q9" i="1" s="1"/>
  <c r="Q10" i="1" s="1"/>
  <c r="I4" i="1" l="1"/>
  <c r="I9" i="1" s="1"/>
  <c r="I10" i="1" s="1"/>
  <c r="H4" i="1"/>
  <c r="H9" i="1" s="1"/>
  <c r="H10" i="1" s="1"/>
  <c r="P4" i="1"/>
  <c r="P9" i="1" s="1"/>
  <c r="P10" i="1" s="1"/>
  <c r="G4" i="1"/>
  <c r="N4" i="1"/>
  <c r="N9" i="1" s="1"/>
  <c r="N10" i="1" s="1"/>
  <c r="F4" i="1"/>
  <c r="F9" i="1" s="1"/>
  <c r="F10" i="1" s="1"/>
  <c r="M4" i="1"/>
  <c r="M9" i="1" s="1"/>
  <c r="M10" i="1" s="1"/>
  <c r="E4" i="1"/>
  <c r="E9" i="1" s="1"/>
  <c r="E10" i="1" s="1"/>
  <c r="L4" i="1"/>
  <c r="L9" i="1" s="1"/>
  <c r="L10" i="1" s="1"/>
  <c r="K4" i="1"/>
  <c r="K9" i="1" s="1"/>
  <c r="K10" i="1" s="1"/>
  <c r="O4" i="1"/>
  <c r="O9" i="1" s="1"/>
  <c r="O10" i="1" s="1"/>
  <c r="J4" i="1"/>
  <c r="J9" i="1" s="1"/>
  <c r="J10" i="1" s="1"/>
  <c r="C4" i="1"/>
  <c r="C9" i="1" s="1"/>
  <c r="C10" i="1" s="1"/>
  <c r="D4" i="1"/>
  <c r="D9" i="1" s="1"/>
  <c r="D10" i="1" s="1"/>
  <c r="G9" i="1" l="1"/>
  <c r="G10" i="1" s="1"/>
  <c r="R4" i="1"/>
</calcChain>
</file>

<file path=xl/sharedStrings.xml><?xml version="1.0" encoding="utf-8"?>
<sst xmlns="http://schemas.openxmlformats.org/spreadsheetml/2006/main" count="336" uniqueCount="174">
  <si>
    <t>Fill the cells with a blue background</t>
  </si>
  <si>
    <t>TeamID #</t>
  </si>
  <si>
    <t>(e.g. 101)</t>
  </si>
  <si>
    <t>How do you grade yourself and your peers?</t>
  </si>
  <si>
    <t>List B</t>
  </si>
  <si>
    <t>Average</t>
  </si>
  <si>
    <t>List A</t>
  </si>
  <si>
    <t>Student 6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</si>
  <si>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</si>
  <si>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</si>
  <si>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</si>
  <si>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</si>
  <si>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</si>
  <si>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</si>
  <si>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</si>
  <si>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</si>
  <si>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</si>
  <si>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Instructions:</t>
  </si>
  <si>
    <t>Write your student numbers on Colum C from row 10 to 24.</t>
  </si>
  <si>
    <t>Student from List A should assess the student on List B with a grade from 0 to 5.</t>
  </si>
  <si>
    <t>On the diagonal Students should fill their self-assessment.</t>
  </si>
  <si>
    <t>0% - Unaceptable</t>
  </si>
  <si>
    <t>25% - Unsatisfactory</t>
  </si>
  <si>
    <t>50% - Acceptable</t>
  </si>
  <si>
    <t>75% - Good</t>
  </si>
  <si>
    <t>90% - Very Good</t>
  </si>
  <si>
    <t>100% - Excellent</t>
  </si>
  <si>
    <t>User Stories</t>
  </si>
  <si>
    <t>User Story #</t>
  </si>
  <si>
    <t>Student Responsible for User Story</t>
  </si>
  <si>
    <t>User Story Assessment
[0-5]</t>
  </si>
  <si>
    <t>Remarks</t>
  </si>
  <si>
    <t>Unacceptable / 
Not Implemented.</t>
  </si>
  <si>
    <t>Emerging / 
Implementation Attempt.</t>
  </si>
  <si>
    <t>Minimally Acceptable / 
Many Defects</t>
  </si>
  <si>
    <t>Acceptable /
 Little Defects</t>
  </si>
  <si>
    <t>Accomplished / 
Correct</t>
  </si>
  <si>
    <t>Exemplary</t>
  </si>
  <si>
    <t>No solution has been 
developed for the requirements </t>
  </si>
  <si>
    <t>Most of the requirements 
have not been met </t>
  </si>
  <si>
    <t>Most of the requirements 
were minimally fulfilled, 
although with some flaws </t>
  </si>
  <si>
    <t>All requirements have been 
met almost in their entirety </t>
  </si>
  <si>
    <t>All requirements have 
been met completely. </t>
  </si>
  <si>
    <t>The students have exceeded expectations </t>
  </si>
  <si>
    <t>The students  have exceeded expectations </t>
  </si>
  <si>
    <t>Code Quality based on Sonarqube Data</t>
  </si>
  <si>
    <t>Item</t>
  </si>
  <si>
    <t>Weight</t>
  </si>
  <si>
    <t>Sonarqube Value</t>
  </si>
  <si>
    <t>Min. Ref. Value</t>
  </si>
  <si>
    <t>Max Ref. Value</t>
  </si>
  <si>
    <t>Score</t>
  </si>
  <si>
    <t>JUnit Code Coverage (&gt;80%)</t>
  </si>
  <si>
    <t>PIT Mutation Testing Coverage (&gt;75%)</t>
  </si>
  <si>
    <t>Overall Duplicate Code (&lt;5%)</t>
  </si>
  <si>
    <t>Technical Debt (&lt;5d)</t>
  </si>
  <si>
    <t>SubTotal</t>
  </si>
  <si>
    <t>Total</t>
  </si>
  <si>
    <t>Project Development Self-Assessment</t>
  </si>
  <si>
    <t>Rubric</t>
  </si>
  <si>
    <t>Teacher
Assessment</t>
  </si>
  <si>
    <t>Code Quality Assessment</t>
  </si>
  <si>
    <t>Automatic Scoring</t>
  </si>
  <si>
    <t>Commit Messages</t>
  </si>
  <si>
    <t>Less than 25% of commits have a well-formed commit message</t>
  </si>
  <si>
    <t>About 25% of commits have a well-formed commit message</t>
  </si>
  <si>
    <t>2 – Not Applicable</t>
  </si>
  <si>
    <t>About 50% of commits have a well-formed commit message</t>
  </si>
  <si>
    <t>At least 90% of commits have a well-formed commit message</t>
  </si>
  <si>
    <t>All commits have a well-formed commit message</t>
  </si>
  <si>
    <t>Project Report 
and Documentation</t>
  </si>
  <si>
    <t>No report or documentation.</t>
  </si>
  <si>
    <t>Has at least a solution Domain Model or Relational Model or Class Diagram.</t>
  </si>
  <si>
    <t>Has at least a solution Domain Model or Relational Model or Class Diagram, and some user stories have been documented.</t>
  </si>
  <si>
    <t>Has a solution Domain Model and Relational Model and Class Diagram, and most user stories have been documented.</t>
  </si>
  <si>
    <t>Has a solution Domain Model and Relational Model and Class Diagram, and all user stories have been documented.</t>
  </si>
  <si>
    <t>The students have exceeded expectations</t>
  </si>
  <si>
    <t>Requirements</t>
  </si>
  <si>
    <t>No solution has 
been developed for 
the requirements </t>
  </si>
  <si>
    <t>Most of the 
requirements 
have not been met </t>
  </si>
  <si>
    <t>Most of the 
requirements were 
minimally fulfilled, 
although with 
some flaws </t>
  </si>
  <si>
    <t>All requirements 
have been met 
almost in 
their entirety </t>
  </si>
  <si>
    <t>All requirements 
have been met 
completely. </t>
  </si>
  <si>
    <t>Sprint Review / 
Demonstration</t>
  </si>
  <si>
    <t>Without any kind of preparation </t>
  </si>
  <si>
    <t>There was some preparation </t>
  </si>
  <si>
    <t>There was some 
preparation but with flaws in the 
demonstration data 
and the speech </t>
  </si>
  <si>
    <t>There was a good 
preparation but 
with flaws in 
the speech</t>
  </si>
  <si>
    <t>There was good 
preparation with 
no flaws in the 
demonstration 
data</t>
  </si>
  <si>
    <t>Total (0-20)</t>
  </si>
  <si>
    <t>Teacher Assessment</t>
  </si>
  <si>
    <t>Create the Sprint Backlog</t>
  </si>
  <si>
    <t>Sprint backlog not created or created with less than 50% of US</t>
  </si>
  <si>
    <t>Sprint backlog created with more than 50% of US and added tasks, bugs and epics (if applicable)</t>
  </si>
  <si>
    <t>All US inserted, with syntax correction, added additional notes with mode detail, annex and other information in some US</t>
  </si>
  <si>
    <t>US with correct syntax, additional detail in notes and annex in most issues</t>
  </si>
  <si>
    <t>All the previous plus added the correct categorizations to issues and inserted the issues for Scrum events (Dailly meeting, retrospective, review)</t>
  </si>
  <si>
    <t>All the previous and inserted correctly additional US based on team judgement and Project Management requirements (Reviews and other requirements for each sprint)</t>
  </si>
  <si>
    <t>Task splitting from User Stories</t>
  </si>
  <si>
    <t>No decomposition of tasks</t>
  </si>
  <si>
    <t>Less than 25% of US were decomposed in sub-tasks</t>
  </si>
  <si>
    <t>Tasks decomposition in 26%-75% of US with more than 2 sub-tasks</t>
  </si>
  <si>
    <t xml:space="preserve">Decomposition in more 76% - 90% of US with more than 3 sub-tasks </t>
  </si>
  <si>
    <t>More than 91% of US with decomposition and even distribution of tasks among team members</t>
  </si>
  <si>
    <t>One sub task per day per team member</t>
  </si>
  <si>
    <t>User Stories prioritization</t>
  </si>
  <si>
    <t>None</t>
  </si>
  <si>
    <t>Less than 50% of US were prioritized</t>
  </si>
  <si>
    <t> More than 51% were prioritized</t>
  </si>
  <si>
    <t>Between 75%-90% with correct distribution </t>
  </si>
  <si>
    <t>More than 90% with correct distribution </t>
  </si>
  <si>
    <t>All US prioritized with correct distribution</t>
  </si>
  <si>
    <t>User Stories estimation</t>
  </si>
  <si>
    <t>Less than 25% of US estimated</t>
  </si>
  <si>
    <t xml:space="preserve">Between 26% and 75% US estimated </t>
  </si>
  <si>
    <t>Between 76% and 90% US estimated </t>
  </si>
  <si>
    <t>All US estimated </t>
  </si>
  <si>
    <t>All US estimated with evidence of different techniques used</t>
  </si>
  <si>
    <t>Daily Meeting occurrences and registered on Jira</t>
  </si>
  <si>
    <t>Less than 25% registered</t>
  </si>
  <si>
    <t>Between 25% and 50% registered </t>
  </si>
  <si>
    <t>Between 51% and 75% registered </t>
  </si>
  <si>
    <t>Between 76% and 100% registered </t>
  </si>
  <si>
    <t>All registered with outstanding evidence</t>
  </si>
  <si>
    <t>Daily Progress registered</t>
  </si>
  <si>
    <t>none</t>
  </si>
  <si>
    <t>Less than 25% with evidence of status change</t>
  </si>
  <si>
    <t>More than 50% with correct status change and comments on issues</t>
  </si>
  <si>
    <t>All tasks with correct status change, comments and working hours inserted</t>
  </si>
  <si>
    <t>Retrospective registered</t>
  </si>
  <si>
    <t>Made with low quality and relevance</t>
  </si>
  <si>
    <t>Good content but method and record with low quality</t>
  </si>
  <si>
    <t>Good content with good method and record</t>
  </si>
  <si>
    <t>Good content method and record with good improvement plan</t>
  </si>
  <si>
    <t>Excellent content, method and record with excellent improvement plan and actions inserted in tasks</t>
  </si>
  <si>
    <t>Burndown Chart</t>
  </si>
  <si>
    <t>Present but with errors</t>
  </si>
  <si>
    <t xml:space="preserve">Low quality </t>
  </si>
  <si>
    <t>Medium quality </t>
  </si>
  <si>
    <t>Good quality </t>
  </si>
  <si>
    <t>Excellent</t>
  </si>
  <si>
    <t>Sprint Review Demonstration</t>
  </si>
  <si>
    <t>Percentage of Sprint conclusion</t>
  </si>
  <si>
    <t> No sprint execution</t>
  </si>
  <si>
    <t>Between 0-30% executed</t>
  </si>
  <si>
    <t>Between 31-50% executed</t>
  </si>
  <si>
    <t>Between 51-75% executed</t>
  </si>
  <si>
    <t>Between 76-95% executed</t>
  </si>
  <si>
    <t>More than 96% executed</t>
  </si>
  <si>
    <t>Overall Sprint management</t>
  </si>
  <si>
    <t>Project Management Self-Assessment</t>
  </si>
  <si>
    <t>LAPR3 Project Group and Self-assessment v1.0</t>
  </si>
  <si>
    <t>US401</t>
  </si>
  <si>
    <t>US402</t>
  </si>
  <si>
    <t>US403</t>
  </si>
  <si>
    <t>US404</t>
  </si>
  <si>
    <t>US405</t>
  </si>
  <si>
    <t>US406</t>
  </si>
  <si>
    <t>US407</t>
  </si>
  <si>
    <t>US408</t>
  </si>
  <si>
    <t>US409</t>
  </si>
  <si>
    <t>US410</t>
  </si>
  <si>
    <t>US411</t>
  </si>
  <si>
    <t>US412</t>
  </si>
  <si>
    <t>US413</t>
  </si>
  <si>
    <t>US414</t>
  </si>
  <si>
    <t>US415</t>
  </si>
  <si>
    <t>US416</t>
  </si>
  <si>
    <t>US417</t>
  </si>
  <si>
    <t>US418</t>
  </si>
  <si>
    <t>US419</t>
  </si>
  <si>
    <t>US420</t>
  </si>
  <si>
    <t>US was not mandatory</t>
  </si>
  <si>
    <t>Everyone contributed to implement the 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</si>
</sst>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6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4" fillId="0" borderId="0" xfId="0" applyFont="1"/>
    <xf numFmtId="0" fontId="2" fillId="0" borderId="0" xfId="0" applyFont="1"/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164" fontId="0" fillId="0" borderId="1" xfId="1" applyNumberFormat="1" applyFont="1" applyBorder="1" applyAlignment="1">
      <alignment horizontal="right" vertical="center" wrapText="1"/>
    </xf>
    <xf numFmtId="164" fontId="0" fillId="0" borderId="1" xfId="0" applyNumberFormat="1" applyBorder="1" applyAlignment="1">
      <alignment horizontal="right" vertical="center" wrapText="1"/>
    </xf>
    <xf numFmtId="0" fontId="0" fillId="0" borderId="6" xfId="0" applyBorder="1" applyAlignment="1">
      <alignment horizontal="center" vertical="center" textRotation="65" wrapText="1"/>
    </xf>
    <xf numFmtId="0" fontId="0" fillId="0" borderId="13" xfId="0" applyBorder="1" applyAlignment="1">
      <alignment horizontal="center" vertical="center" textRotation="65" wrapText="1"/>
    </xf>
    <xf numFmtId="0" fontId="0" fillId="0" borderId="13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1" fontId="0" fillId="0" borderId="13" xfId="0" applyNumberForma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 wrapText="1"/>
    </xf>
    <xf numFmtId="2" fontId="0" fillId="0" borderId="14" xfId="0" applyNumberForma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5" fillId="0" borderId="0" xfId="0" applyFont="1"/>
    <xf numFmtId="0" fontId="0" fillId="0" borderId="12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6" fillId="0" borderId="0" xfId="0" applyFont="1" applyAlignment="1">
      <alignment horizontal="left" vertical="center"/>
    </xf>
    <xf numFmtId="0" fontId="0" fillId="2" borderId="16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17" xfId="0" applyFill="1" applyBorder="1" applyAlignment="1">
      <alignment horizontal="center" vertical="center" wrapText="1"/>
    </xf>
    <xf numFmtId="0" fontId="0" fillId="2" borderId="18" xfId="0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 wrapText="1"/>
    </xf>
    <xf numFmtId="0" fontId="0" fillId="2" borderId="14" xfId="0" applyFill="1" applyBorder="1" applyAlignment="1">
      <alignment horizontal="center" vertical="center" wrapText="1"/>
    </xf>
    <xf numFmtId="0" fontId="0" fillId="2" borderId="19" xfId="0" applyFill="1" applyBorder="1" applyAlignment="1">
      <alignment horizontal="center" vertical="center" wrapText="1"/>
    </xf>
    <xf numFmtId="0" fontId="0" fillId="0" borderId="20" xfId="0" applyBorder="1" applyAlignment="1">
      <alignment horizontal="center" vertical="center" textRotation="65" wrapText="1"/>
    </xf>
    <xf numFmtId="0" fontId="0" fillId="0" borderId="23" xfId="0" applyBorder="1" applyAlignment="1">
      <alignment horizontal="center" vertical="center" textRotation="65" wrapText="1"/>
    </xf>
    <xf numFmtId="0" fontId="0" fillId="0" borderId="24" xfId="0" applyBorder="1" applyAlignment="1">
      <alignment horizontal="center" vertical="center" textRotation="65" wrapText="1"/>
    </xf>
    <xf numFmtId="0" fontId="0" fillId="0" borderId="20" xfId="0" applyBorder="1" applyAlignment="1">
      <alignment horizontal="center" vertical="center" wrapText="1"/>
    </xf>
    <xf numFmtId="2" fontId="0" fillId="0" borderId="21" xfId="0" applyNumberFormat="1" applyBorder="1" applyAlignment="1">
      <alignment horizontal="center" vertical="center" wrapText="1"/>
    </xf>
    <xf numFmtId="0" fontId="0" fillId="2" borderId="25" xfId="0" applyFill="1" applyBorder="1" applyAlignment="1">
      <alignment horizontal="center" vertical="center" wrapText="1"/>
    </xf>
    <xf numFmtId="0" fontId="0" fillId="2" borderId="26" xfId="0" applyFill="1" applyBorder="1" applyAlignment="1">
      <alignment horizontal="center" vertical="center" wrapText="1"/>
    </xf>
    <xf numFmtId="2" fontId="0" fillId="0" borderId="27" xfId="0" applyNumberFormat="1" applyBorder="1" applyAlignment="1">
      <alignment horizontal="center" vertical="center" wrapText="1"/>
    </xf>
    <xf numFmtId="2" fontId="0" fillId="0" borderId="28" xfId="0" applyNumberFormat="1" applyBorder="1"/>
    <xf numFmtId="2" fontId="0" fillId="0" borderId="29" xfId="0" applyNumberFormat="1" applyBorder="1"/>
    <xf numFmtId="2" fontId="0" fillId="0" borderId="30" xfId="0" applyNumberFormat="1" applyBorder="1"/>
    <xf numFmtId="0" fontId="0" fillId="0" borderId="5" xfId="0" applyBorder="1"/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3" borderId="13" xfId="0" applyFill="1" applyBorder="1" applyAlignment="1">
      <alignment horizontal="center" vertical="center" wrapText="1"/>
    </xf>
    <xf numFmtId="0" fontId="0" fillId="3" borderId="14" xfId="0" applyFill="1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9" fontId="2" fillId="0" borderId="22" xfId="1" applyFont="1" applyBorder="1" applyAlignment="1">
      <alignment horizontal="center" vertical="center" wrapText="1"/>
    </xf>
    <xf numFmtId="2" fontId="0" fillId="0" borderId="4" xfId="0" applyNumberFormat="1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" fontId="0" fillId="0" borderId="35" xfId="0" applyNumberFormat="1" applyBorder="1" applyAlignment="1">
      <alignment horizontal="center" vertical="center" wrapText="1"/>
    </xf>
    <xf numFmtId="0" fontId="0" fillId="0" borderId="35" xfId="0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</cellXfs>
  <cellStyles count="2">
    <cellStyle name="Normal" xfId="0" builtinId="0"/>
    <cellStyle name="Percentagem" xfId="1" builtinId="5"/>
  </cellStyles>
  <dxfs count="17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400900</xdr:colOff>
      <xdr:row>19</xdr:row>
      <xdr:rowOff>41220</xdr:rowOff>
    </xdr:from>
    <xdr:to>
      <xdr:col>20</xdr:col>
      <xdr:colOff>401260</xdr:colOff>
      <xdr:row>19</xdr:row>
      <xdr:rowOff>41580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84EA9176-AD5B-1E48-B9F9-F07080AA6832}"/>
                </a:ext>
              </a:extLst>
            </xdr14:cNvPr>
            <xdr14:cNvContentPartPr/>
          </xdr14:nvContentPartPr>
          <xdr14:nvPr macro=""/>
          <xdr14:xfrm>
            <a:off x="12580200" y="5184720"/>
            <a:ext cx="360" cy="360"/>
          </xdr14:xfrm>
        </xdr:contentPart>
      </mc:Choice>
      <mc:Fallback xmlns="">
        <xdr:pic>
          <xdr:nvPicPr>
            <xdr:cNvPr id="7" name="Ink 6">
              <a:extLst>
                <a:ext uri="{FF2B5EF4-FFF2-40B4-BE49-F238E27FC236}">
                  <a16:creationId xmlns:a16="http://schemas.microsoft.com/office/drawing/2014/main" id="{84EA9176-AD5B-1E48-B9F9-F07080AA683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2564720" y="5169600"/>
              <a:ext cx="30960" cy="30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120420</xdr:colOff>
      <xdr:row>8</xdr:row>
      <xdr:rowOff>287700</xdr:rowOff>
    </xdr:from>
    <xdr:to>
      <xdr:col>3</xdr:col>
      <xdr:colOff>93540</xdr:colOff>
      <xdr:row>8</xdr:row>
      <xdr:rowOff>1249620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14" name="Ink 13">
              <a:extLst>
                <a:ext uri="{FF2B5EF4-FFF2-40B4-BE49-F238E27FC236}">
                  <a16:creationId xmlns:a16="http://schemas.microsoft.com/office/drawing/2014/main" id="{3C11775C-AEBD-3D40-A3A9-CC45ED1B07E2}"/>
                </a:ext>
              </a:extLst>
            </xdr14:cNvPr>
            <xdr14:cNvContentPartPr/>
          </xdr14:nvContentPartPr>
          <xdr14:nvPr macro=""/>
          <xdr14:xfrm>
            <a:off x="1377720" y="1926000"/>
            <a:ext cx="735120" cy="961920"/>
          </xdr14:xfrm>
        </xdr:contentPart>
      </mc:Choice>
      <mc:Fallback xmlns="">
        <xdr:pic>
          <xdr:nvPicPr>
            <xdr:cNvPr id="14" name="Ink 13">
              <a:extLst>
                <a:ext uri="{FF2B5EF4-FFF2-40B4-BE49-F238E27FC236}">
                  <a16:creationId xmlns:a16="http://schemas.microsoft.com/office/drawing/2014/main" id="{3C11775C-AEBD-3D40-A3A9-CC45ED1B07E2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369080" y="1917000"/>
              <a:ext cx="752760" cy="97956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yisepipp.sharepoint.com/Users/nuno/Downloads/assessmentGridLAPR2_Class1XX_TeamGYY_Sprint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Sprint D-Self&amp;PeerEvaluation"/>
      <sheetName val="assessmentGridLAPR2_Class1XX_Te"/>
    </sheetNames>
    <sheetDataSet>
      <sheetData sheetId="0"/>
      <sheetData sheetId="1"/>
      <sheetData sheetId="2" refreshError="1"/>
    </sheetDataSet>
  </externalBook>
</externalLink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0-26T22:34:04.863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5867 1369 8027,'0'0'0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0-26T22:35:03.95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2671 24575,'0'-20'0,"0"1"0,0-12 0,0 4 0,0-9 0,0 7 0,0-17 0,0-27 0,0 26 0,0-33 0,0 42 0,0-1 0,0-8 0,6 18 0,2-17 0,6 17 0,0-7 0,-6 9 0,4 1 0,-11-1 0,9 8 0,-8-6 0,7 13 0,-8-5 0,3 6 0,-4-6 0,26-37 0,-14 19 0,20-30 0,-21 44 0,1-8 0,-6 17 0,6-13 0,-11 13 0,11-13 0,-6 13 0,7-12 0,-1 4 0,1-6 0,0-1 0,0 1 0,1-1 0,0-9 0,-1 14 0,1-13 0,-2 16 0,0 0 0,-1 1 0,1 1 0,-2 5 0,14-7 0,-5-3 0,4 7 0,1-8 0,-12 12 0,13-2 0,-13 3 0,12-9 0,-12 7 0,13-7 0,-6 1 0,55-19 0,9-2 0,-24 5 0,22-3 0,-6 5 0,-48 20 0,11 5 0,-9-6 0,9 0 0,-11 5 0,-8-2 0,6 9 0,-6-4 0,18-2 0,-8-1 0,7-6 0,-10 0 0,1 7 0,-8-3 0,6 8 0,-1-7 0,3 8 0,-3-8 0,1 8 0,-13-4 0,13 5 0,-13 0 0,12-6 0,-11 5 0,16-5 0,-9 0 0,4 5 0,1-5 0,-6 0 0,0 4 0,6-9 0,-6 9 0,1-4 0,-3 6 0,-7-4 0,8 3 0,-6-4 0,5 5 0,-6 0 0,-1 0 0,0 0 0,0 0 0,1 0 0,-1 0 0,0 0 0,8 0 0,-6 0 0,5 0 0,-7 0 0,1 0 0,-2 0 0,-7 0 0,-11-6 0,-9-1 0,-1-5 0,-16-2 0,10-3 0,-6 3 0,3-9 0,8 9 0,1-3 0,0-2 0,9 7 0,-3-13 0,1 6 0,-10-18 0,7 8 0,-13-7 0,12 0 0,-3 7 0,-2-7 0,6 9 0,-19-2 0,10 8 0,-5 5 0,5 4 0,12 6 0,-6-6 0,1 7 0,4-5 0,-4 9 0,7-8 0,-1 3 0,1-4 0,0 5 0,0-5 0,-10 0 0,9 3 0,-4-6 0,7 11 0,7-6 0,1 11 0,5-1 0,4 7 0,1 1 0,2 8 0,16 4 0,-5-1 0,13 1 0,-9-3 0,9-3 0,-7 3 0,7-4 0,-15 4 0,4-4 0,-12 2 0,5-5 0,-8-2 0,0 1 0,1-1 0,0 7 0,0-5 0,0 6 0,1-1 0,-1-5 0,0 6 0,-1-8 0,-4 8 0,3-6 0,3 17 0,-5-16 0,3 16 0,-10-17 0,6 13 0,-4-13 0,14 17 0,-14-16 0,9 9 0,-5-4 0,-5-6 0,10 5 0,-10-6 0,3-1 0,1 0 0,-4 0 0,4 1 0,-2-6 0,1 0 0,4-5 0,0 0 0,1 0 0,0 0 0,8 0 0,-5 0 0,12 0 0,-12 0 0,6 0 0,-8 0 0,0 0 0,0 0 0,-4 3 0,-6-2 0,-6 7 0,-10-7 0,4 8 0,-13-2 0,6 5 0,-2 7 0,-4-4 0,4 4 0,1 0 0,-5-4 0,11 3 0,-10 0 0,10 2 0,-3-1 0,4 5 0,0 6 0,-21 20 0,13 2 0,-22 8 0,25-11 0,-12 0 0,13-10 0,-5-3 0,9-9 0,5-8 0,-2-1 0,9-8 0,-4 0 0,5 0 0,-3-4 0,-2 3 0,-4-3 0,-2 4 0,1 0 0,0 1 0,4-1 0,-3 0 0,8 0 0,-4 0 0,1-4 0,3-2 0,-4-4 0</inkml:trace>
</inkml: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1149F-37F8-9041-812D-F0949B9CB00F}">
  <dimension ref="A1:T36"/>
  <sheetViews>
    <sheetView topLeftCell="A7" workbookViewId="0">
      <selection activeCell="C14" sqref="C14"/>
    </sheetView>
  </sheetViews>
  <sheetFormatPr defaultColWidth="11" defaultRowHeight="15.6" x14ac:dyDescent="0.3"/>
  <cols>
    <col min="2" max="2" width="5.69921875" bestFit="1" customWidth="1"/>
    <col min="3" max="3" width="10" bestFit="1" customWidth="1"/>
    <col min="4" max="19" width="7.69921875" customWidth="1"/>
    <col min="20" max="20" width="8" customWidth="1"/>
  </cols>
  <sheetData>
    <row r="1" spans="1:20" ht="21" x14ac:dyDescent="0.3">
      <c r="A1" s="25" t="s">
        <v>151</v>
      </c>
      <c r="B1" s="1"/>
      <c r="C1" s="1"/>
    </row>
    <row r="2" spans="1:20" x14ac:dyDescent="0.3">
      <c r="A2" s="37" t="s">
        <v>0</v>
      </c>
      <c r="B2" s="1"/>
      <c r="C2" s="1"/>
    </row>
    <row r="3" spans="1:20" x14ac:dyDescent="0.3">
      <c r="B3" s="1"/>
      <c r="C3" s="1"/>
    </row>
    <row r="4" spans="1:20" x14ac:dyDescent="0.3">
      <c r="A4" s="2" t="s">
        <v>1</v>
      </c>
      <c r="B4" s="6">
        <v>54</v>
      </c>
      <c r="C4" s="1" t="s">
        <v>2</v>
      </c>
    </row>
    <row r="6" spans="1:20" x14ac:dyDescent="0.3">
      <c r="A6" s="4" t="s">
        <v>3</v>
      </c>
    </row>
    <row r="7" spans="1:20" ht="16.2" thickBot="1" x14ac:dyDescent="0.35"/>
    <row r="8" spans="1:20" ht="16.2" customHeight="1" thickBot="1" x14ac:dyDescent="0.35">
      <c r="B8" s="1"/>
      <c r="C8" s="1"/>
      <c r="E8" s="79" t="s">
        <v>4</v>
      </c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1"/>
    </row>
    <row r="9" spans="1:20" ht="106.2" customHeight="1" thickBot="1" x14ac:dyDescent="0.35">
      <c r="B9" s="1"/>
      <c r="C9" s="1"/>
      <c r="D9" s="45">
        <f>C10</f>
        <v>1201518</v>
      </c>
      <c r="E9" s="46">
        <f>C11</f>
        <v>1200049</v>
      </c>
      <c r="F9" s="46">
        <f>C12</f>
        <v>1201284</v>
      </c>
      <c r="G9" s="46">
        <f>C13</f>
        <v>1201592</v>
      </c>
      <c r="H9" s="46">
        <f>C14</f>
        <v>1130872</v>
      </c>
      <c r="I9" s="46" t="str">
        <f>C15</f>
        <v>Student 6</v>
      </c>
      <c r="J9" s="46" t="str">
        <f>C16</f>
        <v>Student 7</v>
      </c>
      <c r="K9" s="46" t="str">
        <f>C17</f>
        <v>Student 8</v>
      </c>
      <c r="L9" s="46" t="str">
        <f>C18</f>
        <v>Student 9</v>
      </c>
      <c r="M9" s="46" t="str">
        <f>C19</f>
        <v>Student 10</v>
      </c>
      <c r="N9" s="46" t="str">
        <f>C20</f>
        <v>Student 11</v>
      </c>
      <c r="O9" s="46" t="str">
        <f>C21</f>
        <v>Student 12</v>
      </c>
      <c r="P9" s="46" t="str">
        <f>C22</f>
        <v>Student 13</v>
      </c>
      <c r="Q9" s="46" t="str">
        <f>C23</f>
        <v>Student 14</v>
      </c>
      <c r="R9" s="46" t="str">
        <f>C24</f>
        <v>Student 15</v>
      </c>
      <c r="S9" s="47" t="s">
        <v>5</v>
      </c>
    </row>
    <row r="10" spans="1:20" ht="16.2" thickBot="1" x14ac:dyDescent="0.35">
      <c r="B10" s="76" t="s">
        <v>6</v>
      </c>
      <c r="C10" s="40">
        <v>1201518</v>
      </c>
      <c r="D10" s="39">
        <v>5</v>
      </c>
      <c r="E10" s="41">
        <v>5</v>
      </c>
      <c r="F10" s="42">
        <v>5</v>
      </c>
      <c r="G10" s="42">
        <v>5</v>
      </c>
      <c r="H10" s="42">
        <v>5</v>
      </c>
      <c r="I10" s="42"/>
      <c r="J10" s="42"/>
      <c r="K10" s="42"/>
      <c r="L10" s="42"/>
      <c r="M10" s="42"/>
      <c r="N10" s="42"/>
      <c r="O10" s="42"/>
      <c r="P10" s="42"/>
      <c r="Q10" s="42"/>
      <c r="R10" s="40"/>
      <c r="S10" s="53">
        <f>AVERAGE(D10:R10)</f>
        <v>5</v>
      </c>
    </row>
    <row r="11" spans="1:20" ht="16.2" thickBot="1" x14ac:dyDescent="0.35">
      <c r="B11" s="77"/>
      <c r="C11" s="8">
        <v>1200049</v>
      </c>
      <c r="D11" s="9">
        <v>5</v>
      </c>
      <c r="E11" s="39">
        <v>5</v>
      </c>
      <c r="F11" s="38">
        <v>5</v>
      </c>
      <c r="G11" s="8">
        <v>5</v>
      </c>
      <c r="H11" s="8">
        <v>5</v>
      </c>
      <c r="I11" s="8"/>
      <c r="J11" s="8"/>
      <c r="K11" s="8"/>
      <c r="L11" s="8"/>
      <c r="M11" s="8"/>
      <c r="N11" s="8"/>
      <c r="O11" s="8"/>
      <c r="P11" s="8"/>
      <c r="Q11" s="8"/>
      <c r="R11" s="10"/>
      <c r="S11" s="54">
        <f t="shared" ref="S11:S24" si="0">AVERAGE(D11:R11)</f>
        <v>5</v>
      </c>
    </row>
    <row r="12" spans="1:20" ht="16.2" thickBot="1" x14ac:dyDescent="0.35">
      <c r="B12" s="77"/>
      <c r="C12" s="8">
        <v>1201284</v>
      </c>
      <c r="D12" s="8">
        <v>5</v>
      </c>
      <c r="E12" s="9">
        <v>5</v>
      </c>
      <c r="F12" s="39">
        <v>5</v>
      </c>
      <c r="G12" s="38">
        <v>5</v>
      </c>
      <c r="H12" s="8">
        <v>5</v>
      </c>
      <c r="I12" s="8"/>
      <c r="J12" s="8"/>
      <c r="K12" s="8"/>
      <c r="L12" s="8"/>
      <c r="M12" s="8"/>
      <c r="N12" s="8"/>
      <c r="O12" s="8"/>
      <c r="P12" s="8"/>
      <c r="Q12" s="8"/>
      <c r="R12" s="10"/>
      <c r="S12" s="54">
        <f t="shared" si="0"/>
        <v>5</v>
      </c>
    </row>
    <row r="13" spans="1:20" ht="16.2" thickBot="1" x14ac:dyDescent="0.35">
      <c r="B13" s="77"/>
      <c r="C13" s="8">
        <v>1201592</v>
      </c>
      <c r="D13" s="8">
        <v>5</v>
      </c>
      <c r="E13" s="8">
        <v>5</v>
      </c>
      <c r="F13" s="9">
        <v>5</v>
      </c>
      <c r="G13" s="39">
        <v>5</v>
      </c>
      <c r="H13" s="38">
        <v>5</v>
      </c>
      <c r="I13" s="8"/>
      <c r="J13" s="8"/>
      <c r="K13" s="8"/>
      <c r="L13" s="8"/>
      <c r="M13" s="8"/>
      <c r="N13" s="8"/>
      <c r="O13" s="8"/>
      <c r="P13" s="8"/>
      <c r="Q13" s="8"/>
      <c r="R13" s="10"/>
      <c r="S13" s="54">
        <f t="shared" si="0"/>
        <v>5</v>
      </c>
    </row>
    <row r="14" spans="1:20" ht="16.2" thickBot="1" x14ac:dyDescent="0.35">
      <c r="B14" s="77"/>
      <c r="C14" s="8">
        <v>1130872</v>
      </c>
      <c r="D14" s="8">
        <v>5</v>
      </c>
      <c r="E14" s="8">
        <v>5</v>
      </c>
      <c r="F14" s="8">
        <v>5</v>
      </c>
      <c r="G14" s="9">
        <v>5</v>
      </c>
      <c r="H14" s="39">
        <v>5</v>
      </c>
      <c r="I14" s="38"/>
      <c r="J14" s="8"/>
      <c r="K14" s="8"/>
      <c r="L14" s="8"/>
      <c r="M14" s="8"/>
      <c r="N14" s="8"/>
      <c r="O14" s="8"/>
      <c r="P14" s="8"/>
      <c r="Q14" s="8"/>
      <c r="R14" s="10"/>
      <c r="S14" s="54">
        <f t="shared" si="0"/>
        <v>5</v>
      </c>
    </row>
    <row r="15" spans="1:20" ht="16.2" thickBot="1" x14ac:dyDescent="0.35">
      <c r="B15" s="77"/>
      <c r="C15" s="8" t="s">
        <v>7</v>
      </c>
      <c r="D15" s="8"/>
      <c r="E15" s="8"/>
      <c r="F15" s="8"/>
      <c r="G15" s="8"/>
      <c r="H15" s="9"/>
      <c r="I15" s="39"/>
      <c r="J15" s="38"/>
      <c r="K15" s="8"/>
      <c r="L15" s="8"/>
      <c r="M15" s="8"/>
      <c r="N15" s="8"/>
      <c r="O15" s="8"/>
      <c r="P15" s="8"/>
      <c r="Q15" s="8"/>
      <c r="R15" s="10"/>
      <c r="S15" s="54" t="e">
        <f t="shared" si="0"/>
        <v>#DIV/0!</v>
      </c>
    </row>
    <row r="16" spans="1:20" ht="16.2" thickBot="1" x14ac:dyDescent="0.35">
      <c r="B16" s="77"/>
      <c r="C16" s="8" t="s">
        <v>8</v>
      </c>
      <c r="D16" s="8"/>
      <c r="E16" s="8"/>
      <c r="F16" s="8"/>
      <c r="G16" s="8"/>
      <c r="H16" s="8"/>
      <c r="I16" s="9"/>
      <c r="J16" s="39"/>
      <c r="K16" s="38"/>
      <c r="L16" s="8"/>
      <c r="M16" s="8"/>
      <c r="N16" s="8"/>
      <c r="O16" s="8"/>
      <c r="P16" s="8"/>
      <c r="Q16" s="8"/>
      <c r="R16" s="10"/>
      <c r="S16" s="54" t="e">
        <f t="shared" si="0"/>
        <v>#DIV/0!</v>
      </c>
    </row>
    <row r="17" spans="1:19" ht="16.2" thickBot="1" x14ac:dyDescent="0.35">
      <c r="B17" s="77"/>
      <c r="C17" s="8" t="s">
        <v>9</v>
      </c>
      <c r="D17" s="8"/>
      <c r="E17" s="8"/>
      <c r="F17" s="8"/>
      <c r="G17" s="8"/>
      <c r="H17" s="8"/>
      <c r="I17" s="8"/>
      <c r="J17" s="9"/>
      <c r="K17" s="39"/>
      <c r="L17" s="38"/>
      <c r="M17" s="8"/>
      <c r="N17" s="8"/>
      <c r="O17" s="8"/>
      <c r="P17" s="8"/>
      <c r="Q17" s="8"/>
      <c r="R17" s="10"/>
      <c r="S17" s="54" t="e">
        <f t="shared" si="0"/>
        <v>#DIV/0!</v>
      </c>
    </row>
    <row r="18" spans="1:19" ht="16.2" thickBot="1" x14ac:dyDescent="0.35">
      <c r="B18" s="77"/>
      <c r="C18" s="8" t="s">
        <v>10</v>
      </c>
      <c r="D18" s="8"/>
      <c r="E18" s="8"/>
      <c r="F18" s="8"/>
      <c r="G18" s="8"/>
      <c r="H18" s="8"/>
      <c r="I18" s="8"/>
      <c r="J18" s="8"/>
      <c r="K18" s="9"/>
      <c r="L18" s="39"/>
      <c r="M18" s="38"/>
      <c r="N18" s="8"/>
      <c r="O18" s="8"/>
      <c r="P18" s="8"/>
      <c r="Q18" s="8"/>
      <c r="R18" s="10"/>
      <c r="S18" s="54" t="e">
        <f t="shared" si="0"/>
        <v>#DIV/0!</v>
      </c>
    </row>
    <row r="19" spans="1:19" ht="16.2" thickBot="1" x14ac:dyDescent="0.35">
      <c r="B19" s="77"/>
      <c r="C19" s="8" t="s">
        <v>11</v>
      </c>
      <c r="D19" s="8"/>
      <c r="E19" s="8"/>
      <c r="F19" s="8"/>
      <c r="G19" s="8"/>
      <c r="H19" s="8"/>
      <c r="I19" s="8"/>
      <c r="J19" s="8"/>
      <c r="K19" s="8"/>
      <c r="L19" s="9"/>
      <c r="M19" s="39"/>
      <c r="N19" s="38"/>
      <c r="O19" s="8"/>
      <c r="P19" s="8"/>
      <c r="Q19" s="8"/>
      <c r="R19" s="10"/>
      <c r="S19" s="54" t="e">
        <f t="shared" si="0"/>
        <v>#DIV/0!</v>
      </c>
    </row>
    <row r="20" spans="1:19" ht="16.2" thickBot="1" x14ac:dyDescent="0.35">
      <c r="B20" s="77"/>
      <c r="C20" s="8" t="s">
        <v>12</v>
      </c>
      <c r="D20" s="8"/>
      <c r="E20" s="8"/>
      <c r="F20" s="8"/>
      <c r="G20" s="8"/>
      <c r="H20" s="8"/>
      <c r="I20" s="8"/>
      <c r="J20" s="8"/>
      <c r="K20" s="8"/>
      <c r="L20" s="8"/>
      <c r="M20" s="9"/>
      <c r="N20" s="39"/>
      <c r="O20" s="38"/>
      <c r="P20" s="8"/>
      <c r="Q20" s="8"/>
      <c r="R20" s="10"/>
      <c r="S20" s="54" t="e">
        <f t="shared" si="0"/>
        <v>#DIV/0!</v>
      </c>
    </row>
    <row r="21" spans="1:19" ht="16.2" thickBot="1" x14ac:dyDescent="0.35">
      <c r="B21" s="77"/>
      <c r="C21" s="8" t="s">
        <v>13</v>
      </c>
      <c r="D21" s="8"/>
      <c r="E21" s="8"/>
      <c r="F21" s="8"/>
      <c r="G21" s="8"/>
      <c r="H21" s="8"/>
      <c r="I21" s="8"/>
      <c r="J21" s="8"/>
      <c r="K21" s="8"/>
      <c r="L21" s="8"/>
      <c r="M21" s="8"/>
      <c r="N21" s="9"/>
      <c r="O21" s="39"/>
      <c r="P21" s="38"/>
      <c r="Q21" s="8"/>
      <c r="R21" s="10"/>
      <c r="S21" s="54" t="e">
        <f t="shared" si="0"/>
        <v>#DIV/0!</v>
      </c>
    </row>
    <row r="22" spans="1:19" ht="16.2" thickBot="1" x14ac:dyDescent="0.35">
      <c r="B22" s="77"/>
      <c r="C22" s="8" t="s">
        <v>14</v>
      </c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9"/>
      <c r="P22" s="39"/>
      <c r="Q22" s="38"/>
      <c r="R22" s="10"/>
      <c r="S22" s="54" t="e">
        <f t="shared" si="0"/>
        <v>#DIV/0!</v>
      </c>
    </row>
    <row r="23" spans="1:19" ht="16.2" thickBot="1" x14ac:dyDescent="0.35">
      <c r="B23" s="77"/>
      <c r="C23" s="8" t="s">
        <v>15</v>
      </c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9"/>
      <c r="Q23" s="39"/>
      <c r="R23" s="50"/>
      <c r="S23" s="54" t="e">
        <f t="shared" si="0"/>
        <v>#DIV/0!</v>
      </c>
    </row>
    <row r="24" spans="1:19" ht="16.2" thickBot="1" x14ac:dyDescent="0.35">
      <c r="B24" s="78"/>
      <c r="C24" s="43" t="s">
        <v>16</v>
      </c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4"/>
      <c r="R24" s="51"/>
      <c r="S24" s="55" t="e">
        <f t="shared" si="0"/>
        <v>#DIV/0!</v>
      </c>
    </row>
    <row r="25" spans="1:19" ht="16.2" thickBot="1" x14ac:dyDescent="0.35">
      <c r="B25" s="1"/>
      <c r="C25" s="48" t="s">
        <v>5</v>
      </c>
      <c r="D25" s="49">
        <f>AVERAGE(D10:D24)</f>
        <v>5</v>
      </c>
      <c r="E25" s="49">
        <f t="shared" ref="E25:R25" si="1">AVERAGE(E10:E24)</f>
        <v>5</v>
      </c>
      <c r="F25" s="49">
        <f t="shared" si="1"/>
        <v>5</v>
      </c>
      <c r="G25" s="49">
        <f t="shared" si="1"/>
        <v>5</v>
      </c>
      <c r="H25" s="49">
        <f t="shared" si="1"/>
        <v>5</v>
      </c>
      <c r="I25" s="49" t="e">
        <f t="shared" si="1"/>
        <v>#DIV/0!</v>
      </c>
      <c r="J25" s="49" t="e">
        <f t="shared" si="1"/>
        <v>#DIV/0!</v>
      </c>
      <c r="K25" s="49" t="e">
        <f t="shared" si="1"/>
        <v>#DIV/0!</v>
      </c>
      <c r="L25" s="49" t="e">
        <f t="shared" si="1"/>
        <v>#DIV/0!</v>
      </c>
      <c r="M25" s="49" t="e">
        <f t="shared" si="1"/>
        <v>#DIV/0!</v>
      </c>
      <c r="N25" s="49" t="e">
        <f t="shared" si="1"/>
        <v>#DIV/0!</v>
      </c>
      <c r="O25" s="49" t="e">
        <f t="shared" si="1"/>
        <v>#DIV/0!</v>
      </c>
      <c r="P25" s="49" t="e">
        <f t="shared" si="1"/>
        <v>#DIV/0!</v>
      </c>
      <c r="Q25" s="49" t="e">
        <f t="shared" si="1"/>
        <v>#DIV/0!</v>
      </c>
      <c r="R25" s="52" t="e">
        <f t="shared" si="1"/>
        <v>#DIV/0!</v>
      </c>
      <c r="S25" s="56"/>
    </row>
    <row r="27" spans="1:19" x14ac:dyDescent="0.3">
      <c r="A27" s="4" t="s">
        <v>17</v>
      </c>
    </row>
    <row r="28" spans="1:19" x14ac:dyDescent="0.3">
      <c r="A28" t="s">
        <v>18</v>
      </c>
    </row>
    <row r="29" spans="1:19" x14ac:dyDescent="0.3">
      <c r="A29" s="3" t="s">
        <v>19</v>
      </c>
    </row>
    <row r="30" spans="1:19" x14ac:dyDescent="0.3">
      <c r="A30" t="s">
        <v>20</v>
      </c>
    </row>
    <row r="31" spans="1:19" x14ac:dyDescent="0.3">
      <c r="A31">
        <v>0</v>
      </c>
      <c r="B31" t="s">
        <v>21</v>
      </c>
    </row>
    <row r="32" spans="1:19" x14ac:dyDescent="0.3">
      <c r="A32">
        <v>1</v>
      </c>
      <c r="B32" t="s">
        <v>22</v>
      </c>
    </row>
    <row r="33" spans="1:2" x14ac:dyDescent="0.3">
      <c r="A33">
        <v>2</v>
      </c>
      <c r="B33" t="s">
        <v>23</v>
      </c>
    </row>
    <row r="34" spans="1:2" x14ac:dyDescent="0.3">
      <c r="A34">
        <v>3</v>
      </c>
      <c r="B34" t="s">
        <v>24</v>
      </c>
    </row>
    <row r="35" spans="1:2" x14ac:dyDescent="0.3">
      <c r="A35">
        <v>4</v>
      </c>
      <c r="B35" t="s">
        <v>25</v>
      </c>
    </row>
    <row r="36" spans="1:2" x14ac:dyDescent="0.3">
      <c r="A36">
        <v>5</v>
      </c>
      <c r="B36" t="s">
        <v>26</v>
      </c>
    </row>
  </sheetData>
  <mergeCells count="2">
    <mergeCell ref="B10:B24"/>
    <mergeCell ref="E8:T8"/>
  </mergeCells>
  <dataValidations count="1">
    <dataValidation type="list" allowBlank="1" showInputMessage="1" showErrorMessage="1" sqref="D10:R24" xr:uid="{A9E419FC-657A-E845-BD22-B682C51C87C1}">
      <formula1>$A$31:$A$36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E9D47-BAA1-5945-9716-C25FEE03B60C}">
  <dimension ref="A1:J25"/>
  <sheetViews>
    <sheetView topLeftCell="A19" workbookViewId="0">
      <selection activeCell="C26" sqref="C26"/>
    </sheetView>
  </sheetViews>
  <sheetFormatPr defaultColWidth="20.19921875" defaultRowHeight="15.6" x14ac:dyDescent="0.3"/>
  <cols>
    <col min="1" max="1" width="11.19921875" bestFit="1" customWidth="1"/>
    <col min="2" max="2" width="18" bestFit="1" customWidth="1"/>
    <col min="4" max="4" width="22.5" customWidth="1"/>
    <col min="5" max="10" width="27.5" customWidth="1"/>
  </cols>
  <sheetData>
    <row r="1" spans="1:10" ht="21" x14ac:dyDescent="0.4">
      <c r="A1" s="33" t="s">
        <v>27</v>
      </c>
    </row>
    <row r="2" spans="1:10" ht="16.2" thickBot="1" x14ac:dyDescent="0.35"/>
    <row r="3" spans="1:10" x14ac:dyDescent="0.3">
      <c r="A3" s="76" t="s">
        <v>28</v>
      </c>
      <c r="B3" s="84" t="s">
        <v>29</v>
      </c>
      <c r="C3" s="84" t="s">
        <v>30</v>
      </c>
      <c r="D3" s="82" t="s">
        <v>31</v>
      </c>
      <c r="E3" s="11">
        <v>0</v>
      </c>
      <c r="F3" s="22">
        <v>1</v>
      </c>
      <c r="G3" s="22">
        <v>2</v>
      </c>
      <c r="H3" s="22">
        <v>3</v>
      </c>
      <c r="I3" s="22">
        <v>4</v>
      </c>
      <c r="J3" s="12">
        <v>5</v>
      </c>
    </row>
    <row r="4" spans="1:10" ht="31.2" x14ac:dyDescent="0.3">
      <c r="A4" s="77"/>
      <c r="B4" s="85"/>
      <c r="C4" s="85"/>
      <c r="D4" s="83"/>
      <c r="E4" s="15" t="s">
        <v>32</v>
      </c>
      <c r="F4" s="7" t="s">
        <v>33</v>
      </c>
      <c r="G4" s="7" t="s">
        <v>34</v>
      </c>
      <c r="H4" s="7" t="s">
        <v>35</v>
      </c>
      <c r="I4" s="7" t="s">
        <v>36</v>
      </c>
      <c r="J4" s="16" t="s">
        <v>37</v>
      </c>
    </row>
    <row r="5" spans="1:10" ht="47.4" thickBot="1" x14ac:dyDescent="0.35">
      <c r="A5" s="77"/>
      <c r="B5" s="85"/>
      <c r="C5" s="85"/>
      <c r="D5" s="83"/>
      <c r="E5" s="23" t="s">
        <v>38</v>
      </c>
      <c r="F5" s="24" t="s">
        <v>39</v>
      </c>
      <c r="G5" s="24" t="s">
        <v>40</v>
      </c>
      <c r="H5" s="24" t="s">
        <v>41</v>
      </c>
      <c r="I5" s="24" t="s">
        <v>42</v>
      </c>
      <c r="J5" s="17" t="s">
        <v>43</v>
      </c>
    </row>
    <row r="6" spans="1:10" ht="46.8" x14ac:dyDescent="0.3">
      <c r="A6" s="15" t="s">
        <v>152</v>
      </c>
      <c r="B6" s="8">
        <v>1200049</v>
      </c>
      <c r="C6" s="8">
        <v>4</v>
      </c>
      <c r="D6" s="13"/>
      <c r="E6" s="34" t="s">
        <v>38</v>
      </c>
      <c r="F6" s="35" t="s">
        <v>39</v>
      </c>
      <c r="G6" s="35" t="s">
        <v>40</v>
      </c>
      <c r="H6" s="35" t="s">
        <v>41</v>
      </c>
      <c r="I6" s="35" t="s">
        <v>42</v>
      </c>
      <c r="J6" s="36" t="s">
        <v>44</v>
      </c>
    </row>
    <row r="7" spans="1:10" ht="46.8" x14ac:dyDescent="0.3">
      <c r="A7" s="15" t="s">
        <v>153</v>
      </c>
      <c r="B7" s="8">
        <v>1201592</v>
      </c>
      <c r="C7" s="8">
        <v>4</v>
      </c>
      <c r="D7" s="13"/>
      <c r="E7" s="15" t="s">
        <v>38</v>
      </c>
      <c r="F7" s="7" t="s">
        <v>39</v>
      </c>
      <c r="G7" s="7" t="s">
        <v>40</v>
      </c>
      <c r="H7" s="7" t="s">
        <v>41</v>
      </c>
      <c r="I7" s="7" t="s">
        <v>42</v>
      </c>
      <c r="J7" s="36" t="s">
        <v>44</v>
      </c>
    </row>
    <row r="8" spans="1:10" ht="46.8" x14ac:dyDescent="0.3">
      <c r="A8" s="15" t="s">
        <v>154</v>
      </c>
      <c r="B8" s="8">
        <v>1201284</v>
      </c>
      <c r="C8" s="8">
        <v>4</v>
      </c>
      <c r="D8" s="13"/>
      <c r="E8" s="15" t="s">
        <v>38</v>
      </c>
      <c r="F8" s="7" t="s">
        <v>39</v>
      </c>
      <c r="G8" s="7" t="s">
        <v>40</v>
      </c>
      <c r="H8" s="7" t="s">
        <v>41</v>
      </c>
      <c r="I8" s="7" t="s">
        <v>42</v>
      </c>
      <c r="J8" s="36" t="s">
        <v>44</v>
      </c>
    </row>
    <row r="9" spans="1:10" ht="46.8" x14ac:dyDescent="0.3">
      <c r="A9" s="15" t="s">
        <v>155</v>
      </c>
      <c r="B9" s="8">
        <v>1201518</v>
      </c>
      <c r="C9" s="8">
        <v>4</v>
      </c>
      <c r="D9" s="13"/>
      <c r="E9" s="15" t="s">
        <v>38</v>
      </c>
      <c r="F9" s="7" t="s">
        <v>39</v>
      </c>
      <c r="G9" s="7" t="s">
        <v>40</v>
      </c>
      <c r="H9" s="7" t="s">
        <v>41</v>
      </c>
      <c r="I9" s="7" t="s">
        <v>42</v>
      </c>
      <c r="J9" s="36" t="s">
        <v>44</v>
      </c>
    </row>
    <row r="10" spans="1:10" ht="46.8" x14ac:dyDescent="0.3">
      <c r="A10" s="15" t="s">
        <v>156</v>
      </c>
      <c r="B10" s="8">
        <v>1201592</v>
      </c>
      <c r="C10" s="8">
        <v>4</v>
      </c>
      <c r="D10" s="13"/>
      <c r="E10" s="15" t="s">
        <v>38</v>
      </c>
      <c r="F10" s="7" t="s">
        <v>39</v>
      </c>
      <c r="G10" s="7" t="s">
        <v>40</v>
      </c>
      <c r="H10" s="7" t="s">
        <v>41</v>
      </c>
      <c r="I10" s="7" t="s">
        <v>42</v>
      </c>
      <c r="J10" s="36" t="s">
        <v>44</v>
      </c>
    </row>
    <row r="11" spans="1:10" ht="46.8" x14ac:dyDescent="0.3">
      <c r="A11" s="15" t="s">
        <v>157</v>
      </c>
      <c r="B11" s="8">
        <v>1201284</v>
      </c>
      <c r="C11" s="8">
        <v>4</v>
      </c>
      <c r="D11" s="13"/>
      <c r="E11" s="15" t="s">
        <v>38</v>
      </c>
      <c r="F11" s="7" t="s">
        <v>39</v>
      </c>
      <c r="G11" s="7" t="s">
        <v>40</v>
      </c>
      <c r="H11" s="7" t="s">
        <v>41</v>
      </c>
      <c r="I11" s="7" t="s">
        <v>42</v>
      </c>
      <c r="J11" s="36" t="s">
        <v>44</v>
      </c>
    </row>
    <row r="12" spans="1:10" ht="46.8" x14ac:dyDescent="0.3">
      <c r="A12" s="15" t="s">
        <v>158</v>
      </c>
      <c r="B12" s="8">
        <v>1201518</v>
      </c>
      <c r="C12" s="8">
        <v>4</v>
      </c>
      <c r="D12" s="13"/>
      <c r="E12" s="15" t="s">
        <v>38</v>
      </c>
      <c r="F12" s="7" t="s">
        <v>39</v>
      </c>
      <c r="G12" s="7" t="s">
        <v>40</v>
      </c>
      <c r="H12" s="7" t="s">
        <v>41</v>
      </c>
      <c r="I12" s="7" t="s">
        <v>42</v>
      </c>
      <c r="J12" s="36" t="s">
        <v>44</v>
      </c>
    </row>
    <row r="13" spans="1:10" ht="46.8" x14ac:dyDescent="0.3">
      <c r="A13" s="15" t="s">
        <v>159</v>
      </c>
      <c r="B13" s="8"/>
      <c r="C13" s="8"/>
      <c r="D13" s="13" t="s">
        <v>172</v>
      </c>
      <c r="E13" s="15" t="s">
        <v>38</v>
      </c>
      <c r="F13" s="7" t="s">
        <v>39</v>
      </c>
      <c r="G13" s="7" t="s">
        <v>40</v>
      </c>
      <c r="H13" s="7" t="s">
        <v>41</v>
      </c>
      <c r="I13" s="7" t="s">
        <v>42</v>
      </c>
      <c r="J13" s="36" t="s">
        <v>44</v>
      </c>
    </row>
    <row r="14" spans="1:10" ht="46.8" x14ac:dyDescent="0.3">
      <c r="A14" s="15" t="s">
        <v>160</v>
      </c>
      <c r="B14" s="8">
        <v>1200049</v>
      </c>
      <c r="C14" s="8">
        <v>4</v>
      </c>
      <c r="D14" s="13"/>
      <c r="E14" s="15" t="s">
        <v>38</v>
      </c>
      <c r="F14" s="7" t="s">
        <v>39</v>
      </c>
      <c r="G14" s="7" t="s">
        <v>40</v>
      </c>
      <c r="H14" s="7" t="s">
        <v>41</v>
      </c>
      <c r="I14" s="7" t="s">
        <v>42</v>
      </c>
      <c r="J14" s="36" t="s">
        <v>44</v>
      </c>
    </row>
    <row r="15" spans="1:10" ht="46.8" x14ac:dyDescent="0.3">
      <c r="A15" s="15" t="s">
        <v>161</v>
      </c>
      <c r="B15" s="8">
        <v>1200049</v>
      </c>
      <c r="C15" s="8">
        <v>4</v>
      </c>
      <c r="D15" s="13"/>
      <c r="E15" s="15" t="s">
        <v>38</v>
      </c>
      <c r="F15" s="7" t="s">
        <v>39</v>
      </c>
      <c r="G15" s="7" t="s">
        <v>40</v>
      </c>
      <c r="H15" s="7" t="s">
        <v>41</v>
      </c>
      <c r="I15" s="7" t="s">
        <v>42</v>
      </c>
      <c r="J15" s="36" t="s">
        <v>44</v>
      </c>
    </row>
    <row r="16" spans="1:10" ht="46.8" x14ac:dyDescent="0.3">
      <c r="A16" s="15" t="s">
        <v>162</v>
      </c>
      <c r="B16" s="8">
        <v>1200049</v>
      </c>
      <c r="C16" s="8">
        <v>4</v>
      </c>
      <c r="D16" s="13"/>
      <c r="E16" s="15" t="s">
        <v>38</v>
      </c>
      <c r="F16" s="7" t="s">
        <v>39</v>
      </c>
      <c r="G16" s="7" t="s">
        <v>40</v>
      </c>
      <c r="H16" s="7" t="s">
        <v>41</v>
      </c>
      <c r="I16" s="7" t="s">
        <v>42</v>
      </c>
      <c r="J16" s="36" t="s">
        <v>44</v>
      </c>
    </row>
    <row r="17" spans="1:10" ht="46.8" x14ac:dyDescent="0.3">
      <c r="A17" s="15" t="s">
        <v>163</v>
      </c>
      <c r="B17" s="8">
        <v>1200049</v>
      </c>
      <c r="C17" s="8">
        <v>4</v>
      </c>
      <c r="D17" s="13"/>
      <c r="E17" s="15" t="s">
        <v>38</v>
      </c>
      <c r="F17" s="7" t="s">
        <v>39</v>
      </c>
      <c r="G17" s="7" t="s">
        <v>40</v>
      </c>
      <c r="H17" s="7" t="s">
        <v>41</v>
      </c>
      <c r="I17" s="7" t="s">
        <v>42</v>
      </c>
      <c r="J17" s="36" t="s">
        <v>44</v>
      </c>
    </row>
    <row r="18" spans="1:10" ht="46.8" x14ac:dyDescent="0.3">
      <c r="A18" s="15" t="s">
        <v>164</v>
      </c>
      <c r="B18" s="8">
        <v>1200049</v>
      </c>
      <c r="C18" s="8">
        <v>4</v>
      </c>
      <c r="D18" s="13" t="s">
        <v>173</v>
      </c>
      <c r="E18" s="15" t="s">
        <v>38</v>
      </c>
      <c r="F18" s="7" t="s">
        <v>39</v>
      </c>
      <c r="G18" s="7" t="s">
        <v>40</v>
      </c>
      <c r="H18" s="7" t="s">
        <v>41</v>
      </c>
      <c r="I18" s="7" t="s">
        <v>42</v>
      </c>
      <c r="J18" s="36" t="s">
        <v>44</v>
      </c>
    </row>
    <row r="19" spans="1:10" ht="46.8" x14ac:dyDescent="0.3">
      <c r="A19" s="15" t="s">
        <v>165</v>
      </c>
      <c r="B19" s="8">
        <v>1200049</v>
      </c>
      <c r="C19" s="8">
        <v>4</v>
      </c>
      <c r="D19" s="13" t="s">
        <v>173</v>
      </c>
      <c r="E19" s="15" t="s">
        <v>38</v>
      </c>
      <c r="F19" s="7" t="s">
        <v>39</v>
      </c>
      <c r="G19" s="7" t="s">
        <v>40</v>
      </c>
      <c r="H19" s="7" t="s">
        <v>41</v>
      </c>
      <c r="I19" s="7" t="s">
        <v>42</v>
      </c>
      <c r="J19" s="36" t="s">
        <v>44</v>
      </c>
    </row>
    <row r="20" spans="1:10" ht="46.8" x14ac:dyDescent="0.3">
      <c r="A20" s="15" t="s">
        <v>166</v>
      </c>
      <c r="B20" s="8">
        <v>1200049</v>
      </c>
      <c r="C20" s="8">
        <v>4</v>
      </c>
      <c r="D20" s="13" t="s">
        <v>173</v>
      </c>
      <c r="E20" s="15" t="s">
        <v>38</v>
      </c>
      <c r="F20" s="7" t="s">
        <v>39</v>
      </c>
      <c r="G20" s="7" t="s">
        <v>40</v>
      </c>
      <c r="H20" s="7" t="s">
        <v>41</v>
      </c>
      <c r="I20" s="7" t="s">
        <v>42</v>
      </c>
      <c r="J20" s="36" t="s">
        <v>44</v>
      </c>
    </row>
    <row r="21" spans="1:10" ht="46.8" x14ac:dyDescent="0.3">
      <c r="A21" s="15" t="s">
        <v>167</v>
      </c>
      <c r="B21" s="8">
        <v>1130872</v>
      </c>
      <c r="C21" s="8">
        <v>4</v>
      </c>
      <c r="D21" s="13" t="s">
        <v>173</v>
      </c>
      <c r="E21" s="15" t="s">
        <v>38</v>
      </c>
      <c r="F21" s="7" t="s">
        <v>39</v>
      </c>
      <c r="G21" s="7" t="s">
        <v>40</v>
      </c>
      <c r="H21" s="7" t="s">
        <v>41</v>
      </c>
      <c r="I21" s="7" t="s">
        <v>42</v>
      </c>
      <c r="J21" s="36" t="s">
        <v>44</v>
      </c>
    </row>
    <row r="22" spans="1:10" ht="46.8" x14ac:dyDescent="0.3">
      <c r="A22" s="15" t="s">
        <v>168</v>
      </c>
      <c r="B22" s="8">
        <v>1201518</v>
      </c>
      <c r="C22" s="8">
        <v>4</v>
      </c>
      <c r="D22" s="13" t="s">
        <v>173</v>
      </c>
      <c r="E22" s="15" t="s">
        <v>38</v>
      </c>
      <c r="F22" s="7" t="s">
        <v>39</v>
      </c>
      <c r="G22" s="7" t="s">
        <v>40</v>
      </c>
      <c r="H22" s="7" t="s">
        <v>41</v>
      </c>
      <c r="I22" s="7" t="s">
        <v>42</v>
      </c>
      <c r="J22" s="36" t="s">
        <v>44</v>
      </c>
    </row>
    <row r="23" spans="1:10" ht="46.8" x14ac:dyDescent="0.3">
      <c r="A23" s="15" t="s">
        <v>169</v>
      </c>
      <c r="B23" s="8">
        <v>1201518</v>
      </c>
      <c r="C23" s="8">
        <v>4</v>
      </c>
      <c r="D23" s="13" t="s">
        <v>173</v>
      </c>
      <c r="E23" s="15" t="s">
        <v>38</v>
      </c>
      <c r="F23" s="7" t="s">
        <v>39</v>
      </c>
      <c r="G23" s="7" t="s">
        <v>40</v>
      </c>
      <c r="H23" s="7" t="s">
        <v>41</v>
      </c>
      <c r="I23" s="7" t="s">
        <v>42</v>
      </c>
      <c r="J23" s="36" t="s">
        <v>44</v>
      </c>
    </row>
    <row r="24" spans="1:10" ht="46.8" x14ac:dyDescent="0.3">
      <c r="A24" s="15" t="s">
        <v>170</v>
      </c>
      <c r="B24" s="8">
        <v>1201518</v>
      </c>
      <c r="C24" s="8">
        <v>4</v>
      </c>
      <c r="D24" s="13" t="s">
        <v>173</v>
      </c>
      <c r="E24" s="15" t="s">
        <v>38</v>
      </c>
      <c r="F24" s="7" t="s">
        <v>39</v>
      </c>
      <c r="G24" s="7" t="s">
        <v>40</v>
      </c>
      <c r="H24" s="7" t="s">
        <v>41</v>
      </c>
      <c r="I24" s="7" t="s">
        <v>42</v>
      </c>
      <c r="J24" s="36" t="s">
        <v>44</v>
      </c>
    </row>
    <row r="25" spans="1:10" ht="47.4" thickBot="1" x14ac:dyDescent="0.35">
      <c r="A25" s="23" t="s">
        <v>171</v>
      </c>
      <c r="B25" s="43">
        <v>1201518</v>
      </c>
      <c r="C25" s="8">
        <v>4</v>
      </c>
      <c r="D25" s="75" t="s">
        <v>173</v>
      </c>
      <c r="E25" s="23" t="s">
        <v>38</v>
      </c>
      <c r="F25" s="24" t="s">
        <v>39</v>
      </c>
      <c r="G25" s="24" t="s">
        <v>40</v>
      </c>
      <c r="H25" s="24" t="s">
        <v>41</v>
      </c>
      <c r="I25" s="24" t="s">
        <v>42</v>
      </c>
      <c r="J25" s="36" t="s">
        <v>44</v>
      </c>
    </row>
  </sheetData>
  <mergeCells count="4">
    <mergeCell ref="D3:D5"/>
    <mergeCell ref="C3:C5"/>
    <mergeCell ref="B3:B5"/>
    <mergeCell ref="A3:A5"/>
  </mergeCells>
  <conditionalFormatting sqref="E6">
    <cfRule type="expression" dxfId="16" priority="14" stopIfTrue="1">
      <formula>$C6=E$3</formula>
    </cfRule>
  </conditionalFormatting>
  <conditionalFormatting sqref="F6">
    <cfRule type="expression" dxfId="15" priority="15" stopIfTrue="1">
      <formula>$C6=F$3</formula>
    </cfRule>
  </conditionalFormatting>
  <conditionalFormatting sqref="G6">
    <cfRule type="expression" dxfId="14" priority="16" stopIfTrue="1">
      <formula>$C6=G$3</formula>
    </cfRule>
  </conditionalFormatting>
  <conditionalFormatting sqref="H6">
    <cfRule type="expression" dxfId="13" priority="17" stopIfTrue="1">
      <formula>$C6=H$3</formula>
    </cfRule>
  </conditionalFormatting>
  <conditionalFormatting sqref="I6">
    <cfRule type="expression" dxfId="12" priority="21" stopIfTrue="1">
      <formula>$C6=I$3</formula>
    </cfRule>
  </conditionalFormatting>
  <conditionalFormatting sqref="J6">
    <cfRule type="expression" dxfId="11" priority="22" stopIfTrue="1">
      <formula>$C6=J$3</formula>
    </cfRule>
  </conditionalFormatting>
  <conditionalFormatting sqref="E7:E17">
    <cfRule type="expression" dxfId="10" priority="8" stopIfTrue="1">
      <formula>$C7=E$3</formula>
    </cfRule>
  </conditionalFormatting>
  <conditionalFormatting sqref="F7:F17">
    <cfRule type="expression" dxfId="9" priority="9" stopIfTrue="1">
      <formula>$C7=F$3</formula>
    </cfRule>
  </conditionalFormatting>
  <conditionalFormatting sqref="G7:G17">
    <cfRule type="expression" dxfId="8" priority="10" stopIfTrue="1">
      <formula>$C7=G$3</formula>
    </cfRule>
  </conditionalFormatting>
  <conditionalFormatting sqref="H7:H17">
    <cfRule type="expression" dxfId="7" priority="11" stopIfTrue="1">
      <formula>$C7=H$3</formula>
    </cfRule>
  </conditionalFormatting>
  <conditionalFormatting sqref="I7:I17">
    <cfRule type="expression" dxfId="6" priority="12" stopIfTrue="1">
      <formula>$C7=I$3</formula>
    </cfRule>
  </conditionalFormatting>
  <conditionalFormatting sqref="E18:E25">
    <cfRule type="expression" dxfId="5" priority="2" stopIfTrue="1">
      <formula>$C18=E$3</formula>
    </cfRule>
  </conditionalFormatting>
  <conditionalFormatting sqref="F18:F25">
    <cfRule type="expression" dxfId="4" priority="3" stopIfTrue="1">
      <formula>$C18=F$3</formula>
    </cfRule>
  </conditionalFormatting>
  <conditionalFormatting sqref="G18:G25">
    <cfRule type="expression" dxfId="3" priority="4" stopIfTrue="1">
      <formula>$C18=G$3</formula>
    </cfRule>
  </conditionalFormatting>
  <conditionalFormatting sqref="H18:H25">
    <cfRule type="expression" dxfId="2" priority="5" stopIfTrue="1">
      <formula>$C18=H$3</formula>
    </cfRule>
  </conditionalFormatting>
  <conditionalFormatting sqref="I18:I25">
    <cfRule type="expression" dxfId="1" priority="6" stopIfTrue="1">
      <formula>$C18=I$3</formula>
    </cfRule>
  </conditionalFormatting>
  <conditionalFormatting sqref="J7:J25">
    <cfRule type="expression" dxfId="0" priority="1" stopIfTrue="1">
      <formula>$C7=J$3</formula>
    </cfRule>
  </conditionalFormatting>
  <dataValidations count="1">
    <dataValidation type="list" allowBlank="1" showInputMessage="1" showErrorMessage="1" sqref="C6:C25" xr:uid="{69C19197-FA69-AA49-88F5-04A3AEDBB970}">
      <formula1>$E$3:$J$3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0D70E66-1C92-6F4D-BA7C-00FE79CCAF77}">
          <x14:formula1>
            <xm:f>'Group and Self Assessment'!$C$10:$C$24</xm:f>
          </x14:formula1>
          <xm:sqref>B6:B25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77AED-41D5-8047-A901-AF6E531ADCF8}">
  <dimension ref="A1:F9"/>
  <sheetViews>
    <sheetView workbookViewId="0">
      <selection activeCell="C6" sqref="C6"/>
    </sheetView>
  </sheetViews>
  <sheetFormatPr defaultColWidth="30.69921875" defaultRowHeight="15.6" x14ac:dyDescent="0.3"/>
  <cols>
    <col min="1" max="1" width="37.5" customWidth="1"/>
    <col min="2" max="6" width="14.69921875" customWidth="1"/>
  </cols>
  <sheetData>
    <row r="1" spans="1:6" ht="21" x14ac:dyDescent="0.4">
      <c r="A1" s="33" t="s">
        <v>45</v>
      </c>
    </row>
    <row r="2" spans="1:6" ht="16.2" thickBot="1" x14ac:dyDescent="0.35"/>
    <row r="3" spans="1:6" ht="36" customHeight="1" thickBot="1" x14ac:dyDescent="0.35">
      <c r="A3" s="60" t="s">
        <v>46</v>
      </c>
      <c r="B3" s="59" t="s">
        <v>47</v>
      </c>
      <c r="C3" s="57" t="s">
        <v>48</v>
      </c>
      <c r="D3" s="57" t="s">
        <v>49</v>
      </c>
      <c r="E3" s="57" t="s">
        <v>50</v>
      </c>
      <c r="F3" s="58" t="s">
        <v>51</v>
      </c>
    </row>
    <row r="4" spans="1:6" ht="36" customHeight="1" x14ac:dyDescent="0.3">
      <c r="A4" s="61" t="s">
        <v>52</v>
      </c>
      <c r="B4" s="11">
        <v>34</v>
      </c>
      <c r="C4" s="64">
        <v>88.7</v>
      </c>
      <c r="D4" s="22">
        <v>80</v>
      </c>
      <c r="E4" s="22">
        <v>90</v>
      </c>
      <c r="F4" s="12">
        <f>IF(((C4-D4)/(E4-D4)*100)&gt;100,100,(C4-D4)/(E4-D4)*100)</f>
        <v>87.000000000000028</v>
      </c>
    </row>
    <row r="5" spans="1:6" ht="36" customHeight="1" x14ac:dyDescent="0.3">
      <c r="A5" s="62" t="s">
        <v>53</v>
      </c>
      <c r="B5" s="15">
        <v>21</v>
      </c>
      <c r="C5" s="31">
        <v>84.9</v>
      </c>
      <c r="D5" s="7">
        <v>75</v>
      </c>
      <c r="E5" s="7">
        <v>85</v>
      </c>
      <c r="F5" s="16">
        <f>IF(((C5-D5)/(E5-D5)*100)&gt;100,100,(C5-D5)/(E5-D5)*100)</f>
        <v>99.000000000000057</v>
      </c>
    </row>
    <row r="6" spans="1:6" ht="36" customHeight="1" x14ac:dyDescent="0.3">
      <c r="A6" s="62" t="s">
        <v>54</v>
      </c>
      <c r="B6" s="15">
        <v>-13</v>
      </c>
      <c r="C6" s="30">
        <v>5.3</v>
      </c>
      <c r="D6" s="7">
        <v>5</v>
      </c>
      <c r="E6" s="7">
        <v>10</v>
      </c>
      <c r="F6" s="16">
        <f>(IF((D6-C6)*10*-1*2&gt;100,100,IF((((D6-C6)*10*-1*2))&lt;0,0,(D6-C6)*10*-1*2)))</f>
        <v>5.9999999999999964</v>
      </c>
    </row>
    <row r="7" spans="1:6" ht="36" customHeight="1" thickBot="1" x14ac:dyDescent="0.35">
      <c r="A7" s="63" t="s">
        <v>55</v>
      </c>
      <c r="B7" s="23">
        <v>-13</v>
      </c>
      <c r="C7" s="65">
        <v>9</v>
      </c>
      <c r="D7" s="24">
        <v>5</v>
      </c>
      <c r="E7" s="24">
        <v>10</v>
      </c>
      <c r="F7" s="17">
        <f>(IF((D7-C7)*10*-1*2&gt;100,100,IF((((D7-C7)*10*-1*2))&lt;0,0,(D7-C7)*10*-1*2)))</f>
        <v>80</v>
      </c>
    </row>
    <row r="8" spans="1:6" ht="36" customHeight="1" thickBot="1" x14ac:dyDescent="0.35">
      <c r="A8" s="48" t="s">
        <v>56</v>
      </c>
      <c r="B8" s="57">
        <v>55</v>
      </c>
      <c r="C8" s="57"/>
      <c r="D8" s="57"/>
      <c r="E8" s="57"/>
      <c r="F8" s="58">
        <f>SUMPRODUCT(B4:B7,F4:F7)/100</f>
        <v>39.190000000000019</v>
      </c>
    </row>
    <row r="9" spans="1:6" ht="36" customHeight="1" thickBot="1" x14ac:dyDescent="0.35">
      <c r="A9" s="66"/>
      <c r="B9" s="67"/>
      <c r="C9" s="67"/>
      <c r="D9" s="68"/>
      <c r="E9" s="48" t="s">
        <v>57</v>
      </c>
      <c r="F9" s="69">
        <f>IF((F8/B8)&lt;0,0,(F8/B8))</f>
        <v>0.71254545454545493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84BA6-2128-EB41-A750-F94245E6A6D5}">
  <dimension ref="A1:Z11"/>
  <sheetViews>
    <sheetView topLeftCell="A6" workbookViewId="0">
      <selection activeCell="E7" sqref="E7"/>
    </sheetView>
  </sheetViews>
  <sheetFormatPr defaultColWidth="10.69921875" defaultRowHeight="15.6" x14ac:dyDescent="0.3"/>
  <cols>
    <col min="1" max="1" width="14.69921875" style="1" customWidth="1"/>
    <col min="2" max="2" width="7.19921875" style="1" bestFit="1" customWidth="1"/>
    <col min="3" max="17" width="5.69921875" style="1" customWidth="1"/>
    <col min="18" max="18" width="12.19921875" style="1" bestFit="1" customWidth="1"/>
    <col min="19" max="20" width="16.19921875" style="1" bestFit="1" customWidth="1"/>
    <col min="21" max="21" width="17.5" style="1" bestFit="1" customWidth="1"/>
    <col min="22" max="22" width="17" style="1" bestFit="1" customWidth="1"/>
    <col min="23" max="23" width="16.5" style="1" bestFit="1" customWidth="1"/>
    <col min="24" max="24" width="16.19921875" style="1" bestFit="1" customWidth="1"/>
    <col min="25" max="25" width="11" style="1" bestFit="1" customWidth="1"/>
    <col min="26" max="26" width="8.19921875" style="1" bestFit="1" customWidth="1"/>
    <col min="27" max="28" width="7.19921875" style="1" bestFit="1" customWidth="1"/>
    <col min="29" max="16384" width="10.69921875" style="1"/>
  </cols>
  <sheetData>
    <row r="1" spans="1:26" ht="21" x14ac:dyDescent="0.3">
      <c r="A1" s="25" t="s">
        <v>58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</row>
    <row r="2" spans="1:26" ht="16.2" thickBot="1" x14ac:dyDescent="0.35"/>
    <row r="3" spans="1:26" ht="57" x14ac:dyDescent="0.3">
      <c r="A3" s="20" t="s">
        <v>59</v>
      </c>
      <c r="B3" s="21" t="s">
        <v>47</v>
      </c>
      <c r="C3" s="21">
        <f>'Group and Self Assessment'!C10</f>
        <v>1201518</v>
      </c>
      <c r="D3" s="21">
        <f>'Group and Self Assessment'!C11</f>
        <v>1200049</v>
      </c>
      <c r="E3" s="21">
        <f>'Group and Self Assessment'!C12</f>
        <v>1201284</v>
      </c>
      <c r="F3" s="21">
        <f>'Group and Self Assessment'!C13</f>
        <v>1201592</v>
      </c>
      <c r="G3" s="21">
        <f>'Group and Self Assessment'!C14</f>
        <v>1130872</v>
      </c>
      <c r="H3" s="21" t="str">
        <f>'Group and Self Assessment'!C15</f>
        <v>Student 6</v>
      </c>
      <c r="I3" s="21" t="str">
        <f>'Group and Self Assessment'!C16</f>
        <v>Student 7</v>
      </c>
      <c r="J3" s="21" t="str">
        <f>'Group and Self Assessment'!C17</f>
        <v>Student 8</v>
      </c>
      <c r="K3" s="21" t="str">
        <f>'Group and Self Assessment'!C18</f>
        <v>Student 9</v>
      </c>
      <c r="L3" s="21" t="str">
        <f>'Group and Self Assessment'!C19</f>
        <v>Student 10</v>
      </c>
      <c r="M3" s="21" t="str">
        <f>'Group and Self Assessment'!C20</f>
        <v>Student 11</v>
      </c>
      <c r="N3" s="21" t="str">
        <f>'Group and Self Assessment'!C21</f>
        <v>Student 12</v>
      </c>
      <c r="O3" s="21" t="str">
        <f>'Group and Self Assessment'!C22</f>
        <v>Student 13</v>
      </c>
      <c r="P3" s="21" t="str">
        <f>'Group and Self Assessment'!C23</f>
        <v>Student 14</v>
      </c>
      <c r="Q3" s="21" t="str">
        <f>'Group and Self Assessment'!C24</f>
        <v>Student 15</v>
      </c>
      <c r="R3" s="21" t="s">
        <v>5</v>
      </c>
      <c r="S3" s="27">
        <f>0</f>
        <v>0</v>
      </c>
      <c r="T3" s="22">
        <f>1</f>
        <v>1</v>
      </c>
      <c r="U3" s="22">
        <f>2</f>
        <v>2</v>
      </c>
      <c r="V3" s="27">
        <f>3</f>
        <v>3</v>
      </c>
      <c r="W3" s="27">
        <f>4</f>
        <v>4</v>
      </c>
      <c r="X3" s="27">
        <f>5</f>
        <v>5</v>
      </c>
      <c r="Y3" s="22" t="s">
        <v>60</v>
      </c>
      <c r="Z3" s="12" t="s">
        <v>31</v>
      </c>
    </row>
    <row r="4" spans="1:26" ht="31.2" x14ac:dyDescent="0.3">
      <c r="A4" s="15" t="s">
        <v>61</v>
      </c>
      <c r="B4" s="18">
        <v>0.35</v>
      </c>
      <c r="C4" s="32">
        <f>'Code Quality'!$F$9*5</f>
        <v>3.5627272727272747</v>
      </c>
      <c r="D4" s="32">
        <f>'Code Quality'!$F$9*5</f>
        <v>3.5627272727272747</v>
      </c>
      <c r="E4" s="32">
        <f>'Code Quality'!$F$9*5</f>
        <v>3.5627272727272747</v>
      </c>
      <c r="F4" s="32">
        <f>'Code Quality'!$F$9*5</f>
        <v>3.5627272727272747</v>
      </c>
      <c r="G4" s="32">
        <f>'Code Quality'!$F$9*5</f>
        <v>3.5627272727272747</v>
      </c>
      <c r="H4" s="32">
        <f>'Code Quality'!$F$9*5</f>
        <v>3.5627272727272747</v>
      </c>
      <c r="I4" s="32">
        <f>'Code Quality'!$F$9*5</f>
        <v>3.5627272727272747</v>
      </c>
      <c r="J4" s="32">
        <f>'Code Quality'!$F$9*5</f>
        <v>3.5627272727272747</v>
      </c>
      <c r="K4" s="32">
        <f>'Code Quality'!$F$9*5</f>
        <v>3.5627272727272747</v>
      </c>
      <c r="L4" s="32">
        <f>'Code Quality'!$F$9*5</f>
        <v>3.5627272727272747</v>
      </c>
      <c r="M4" s="32">
        <f>'Code Quality'!$F$9*5</f>
        <v>3.5627272727272747</v>
      </c>
      <c r="N4" s="32">
        <f>'Code Quality'!$F$9*5</f>
        <v>3.5627272727272747</v>
      </c>
      <c r="O4" s="32">
        <f>'Code Quality'!$F$9*5</f>
        <v>3.5627272727272747</v>
      </c>
      <c r="P4" s="32">
        <f>'Code Quality'!$F$9*5</f>
        <v>3.5627272727272747</v>
      </c>
      <c r="Q4" s="32">
        <f>'Code Quality'!$F$9*5</f>
        <v>3.5627272727272747</v>
      </c>
      <c r="R4" s="28">
        <f>AVERAGE(C4:Q4)</f>
        <v>3.5627272727272739</v>
      </c>
      <c r="S4" s="7" t="s">
        <v>62</v>
      </c>
      <c r="T4" s="7" t="s">
        <v>62</v>
      </c>
      <c r="U4" s="7" t="s">
        <v>62</v>
      </c>
      <c r="V4" s="7" t="s">
        <v>62</v>
      </c>
      <c r="W4" s="7" t="s">
        <v>62</v>
      </c>
      <c r="X4" s="7" t="s">
        <v>62</v>
      </c>
      <c r="Y4" s="7"/>
      <c r="Z4" s="16"/>
    </row>
    <row r="5" spans="1:26" ht="62.4" x14ac:dyDescent="0.3">
      <c r="A5" s="15" t="s">
        <v>63</v>
      </c>
      <c r="B5" s="18">
        <v>7.4999999999999997E-2</v>
      </c>
      <c r="C5" s="26">
        <v>5</v>
      </c>
      <c r="D5" s="26">
        <v>5</v>
      </c>
      <c r="E5" s="26">
        <v>5</v>
      </c>
      <c r="F5" s="26">
        <v>5</v>
      </c>
      <c r="G5" s="26">
        <v>5</v>
      </c>
      <c r="H5" s="26"/>
      <c r="I5" s="26"/>
      <c r="J5" s="26"/>
      <c r="K5" s="26"/>
      <c r="L5" s="26"/>
      <c r="M5" s="26"/>
      <c r="N5" s="26"/>
      <c r="O5" s="26"/>
      <c r="P5" s="26"/>
      <c r="Q5" s="26"/>
      <c r="R5" s="28">
        <f t="shared" ref="R5:R8" si="0">AVERAGE(C5:Q5)</f>
        <v>5</v>
      </c>
      <c r="S5" s="7" t="s">
        <v>64</v>
      </c>
      <c r="T5" s="7" t="s">
        <v>65</v>
      </c>
      <c r="U5" s="7" t="s">
        <v>66</v>
      </c>
      <c r="V5" s="7" t="s">
        <v>67</v>
      </c>
      <c r="W5" s="7" t="s">
        <v>68</v>
      </c>
      <c r="X5" s="7" t="s">
        <v>69</v>
      </c>
      <c r="Y5" s="7"/>
      <c r="Z5" s="16"/>
    </row>
    <row r="6" spans="1:26" ht="124.8" x14ac:dyDescent="0.3">
      <c r="A6" s="15" t="s">
        <v>70</v>
      </c>
      <c r="B6" s="18">
        <v>0.1</v>
      </c>
      <c r="C6" s="26">
        <v>4</v>
      </c>
      <c r="D6" s="26">
        <v>4</v>
      </c>
      <c r="E6" s="26">
        <v>4</v>
      </c>
      <c r="F6" s="26">
        <v>4</v>
      </c>
      <c r="G6" s="26">
        <v>4</v>
      </c>
      <c r="H6" s="26"/>
      <c r="I6" s="26"/>
      <c r="J6" s="26"/>
      <c r="K6" s="26"/>
      <c r="L6" s="26"/>
      <c r="M6" s="26"/>
      <c r="N6" s="26"/>
      <c r="O6" s="26"/>
      <c r="P6" s="26"/>
      <c r="Q6" s="26"/>
      <c r="R6" s="28">
        <f t="shared" si="0"/>
        <v>4</v>
      </c>
      <c r="S6" s="7" t="s">
        <v>71</v>
      </c>
      <c r="T6" s="7" t="s">
        <v>72</v>
      </c>
      <c r="U6" s="7" t="s">
        <v>73</v>
      </c>
      <c r="V6" s="7" t="s">
        <v>74</v>
      </c>
      <c r="W6" s="7" t="s">
        <v>75</v>
      </c>
      <c r="X6" s="7" t="s">
        <v>76</v>
      </c>
      <c r="Y6" s="7"/>
      <c r="Z6" s="16"/>
    </row>
    <row r="7" spans="1:26" ht="78" x14ac:dyDescent="0.3">
      <c r="A7" s="15" t="s">
        <v>77</v>
      </c>
      <c r="B7" s="18">
        <v>0.35</v>
      </c>
      <c r="C7" s="26">
        <v>4</v>
      </c>
      <c r="D7" s="26">
        <v>4</v>
      </c>
      <c r="E7" s="26">
        <v>4</v>
      </c>
      <c r="F7" s="26">
        <v>4</v>
      </c>
      <c r="G7" s="26">
        <v>4</v>
      </c>
      <c r="H7" s="26"/>
      <c r="I7" s="26"/>
      <c r="J7" s="26"/>
      <c r="K7" s="26"/>
      <c r="L7" s="26"/>
      <c r="M7" s="26"/>
      <c r="N7" s="26"/>
      <c r="O7" s="26"/>
      <c r="P7" s="26"/>
      <c r="Q7" s="26"/>
      <c r="R7" s="28">
        <f t="shared" si="0"/>
        <v>4</v>
      </c>
      <c r="S7" s="7" t="s">
        <v>78</v>
      </c>
      <c r="T7" s="7" t="s">
        <v>79</v>
      </c>
      <c r="U7" s="7" t="s">
        <v>80</v>
      </c>
      <c r="V7" s="7" t="s">
        <v>81</v>
      </c>
      <c r="W7" s="7" t="s">
        <v>82</v>
      </c>
      <c r="X7" s="7" t="s">
        <v>76</v>
      </c>
      <c r="Y7" s="7"/>
      <c r="Z7" s="16"/>
    </row>
    <row r="8" spans="1:26" ht="93.6" x14ac:dyDescent="0.3">
      <c r="A8" s="15" t="s">
        <v>83</v>
      </c>
      <c r="B8" s="18">
        <v>0.125</v>
      </c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8" t="e">
        <f t="shared" si="0"/>
        <v>#DIV/0!</v>
      </c>
      <c r="S8" s="7" t="s">
        <v>84</v>
      </c>
      <c r="T8" s="7" t="s">
        <v>85</v>
      </c>
      <c r="U8" s="7" t="s">
        <v>86</v>
      </c>
      <c r="V8" s="7" t="s">
        <v>87</v>
      </c>
      <c r="W8" s="7" t="s">
        <v>88</v>
      </c>
      <c r="X8" s="7" t="s">
        <v>76</v>
      </c>
      <c r="Y8" s="7"/>
      <c r="Z8" s="16"/>
    </row>
    <row r="9" spans="1:26" x14ac:dyDescent="0.3">
      <c r="A9" s="15" t="s">
        <v>57</v>
      </c>
      <c r="B9" s="19">
        <f>SUM(B4:B8)</f>
        <v>1</v>
      </c>
      <c r="C9" s="7">
        <f>SUMPRODUCT(C4:C8,$B$4:$B$8)</f>
        <v>3.4219545454545459</v>
      </c>
      <c r="D9" s="7">
        <f t="shared" ref="D9:Q9" si="1">SUMPRODUCT(D4:D8,$B$4:$B$8)</f>
        <v>3.4219545454545459</v>
      </c>
      <c r="E9" s="7">
        <f t="shared" si="1"/>
        <v>3.4219545454545459</v>
      </c>
      <c r="F9" s="7">
        <f t="shared" si="1"/>
        <v>3.4219545454545459</v>
      </c>
      <c r="G9" s="7">
        <f>SUMPRODUCT(G4:G8,$B$4:$B$8)</f>
        <v>3.4219545454545459</v>
      </c>
      <c r="H9" s="7">
        <f t="shared" si="1"/>
        <v>1.2469545454545461</v>
      </c>
      <c r="I9" s="7">
        <f t="shared" si="1"/>
        <v>1.2469545454545461</v>
      </c>
      <c r="J9" s="7">
        <f t="shared" si="1"/>
        <v>1.2469545454545461</v>
      </c>
      <c r="K9" s="7">
        <f t="shared" si="1"/>
        <v>1.2469545454545461</v>
      </c>
      <c r="L9" s="7">
        <f t="shared" si="1"/>
        <v>1.2469545454545461</v>
      </c>
      <c r="M9" s="7">
        <f t="shared" si="1"/>
        <v>1.2469545454545461</v>
      </c>
      <c r="N9" s="7">
        <f t="shared" si="1"/>
        <v>1.2469545454545461</v>
      </c>
      <c r="O9" s="7">
        <f t="shared" si="1"/>
        <v>1.2469545454545461</v>
      </c>
      <c r="P9" s="7">
        <f t="shared" si="1"/>
        <v>1.2469545454545461</v>
      </c>
      <c r="Q9" s="7">
        <f t="shared" si="1"/>
        <v>1.2469545454545461</v>
      </c>
      <c r="R9" s="28"/>
      <c r="S9" s="7"/>
      <c r="T9" s="7"/>
      <c r="U9" s="7"/>
      <c r="V9" s="7"/>
      <c r="W9" s="7"/>
      <c r="X9" s="7"/>
      <c r="Y9" s="7"/>
      <c r="Z9" s="16"/>
    </row>
    <row r="10" spans="1:26" ht="16.2" thickBot="1" x14ac:dyDescent="0.35">
      <c r="A10" s="23" t="s">
        <v>89</v>
      </c>
      <c r="B10" s="24"/>
      <c r="C10" s="24">
        <f>C9/5*20</f>
        <v>13.687818181818184</v>
      </c>
      <c r="D10" s="24">
        <f t="shared" ref="D10:Q10" si="2">D9/5*20</f>
        <v>13.687818181818184</v>
      </c>
      <c r="E10" s="24">
        <f t="shared" si="2"/>
        <v>13.687818181818184</v>
      </c>
      <c r="F10" s="24">
        <f t="shared" si="2"/>
        <v>13.687818181818184</v>
      </c>
      <c r="G10" s="24">
        <f t="shared" si="2"/>
        <v>13.687818181818184</v>
      </c>
      <c r="H10" s="24">
        <f t="shared" si="2"/>
        <v>4.9878181818181844</v>
      </c>
      <c r="I10" s="24">
        <f t="shared" si="2"/>
        <v>4.9878181818181844</v>
      </c>
      <c r="J10" s="24">
        <f t="shared" si="2"/>
        <v>4.9878181818181844</v>
      </c>
      <c r="K10" s="24">
        <f t="shared" si="2"/>
        <v>4.9878181818181844</v>
      </c>
      <c r="L10" s="24">
        <f t="shared" si="2"/>
        <v>4.9878181818181844</v>
      </c>
      <c r="M10" s="24">
        <f t="shared" si="2"/>
        <v>4.9878181818181844</v>
      </c>
      <c r="N10" s="24">
        <f t="shared" si="2"/>
        <v>4.9878181818181844</v>
      </c>
      <c r="O10" s="24">
        <f t="shared" si="2"/>
        <v>4.9878181818181844</v>
      </c>
      <c r="P10" s="24">
        <f t="shared" si="2"/>
        <v>4.9878181818181844</v>
      </c>
      <c r="Q10" s="24">
        <f t="shared" si="2"/>
        <v>4.9878181818181844</v>
      </c>
      <c r="R10" s="29"/>
      <c r="S10" s="24"/>
      <c r="T10" s="24"/>
      <c r="U10" s="24"/>
      <c r="V10" s="24"/>
      <c r="W10" s="24"/>
      <c r="X10" s="24"/>
      <c r="Y10" s="24"/>
      <c r="Z10" s="17"/>
    </row>
    <row r="11" spans="1:26" x14ac:dyDescent="0.3">
      <c r="A11" s="5" t="s">
        <v>90</v>
      </c>
    </row>
  </sheetData>
  <phoneticPr fontId="3" type="noConversion"/>
  <dataValidations count="1">
    <dataValidation type="list" allowBlank="1" showInputMessage="1" showErrorMessage="1" sqref="C5:Q8" xr:uid="{C02A0C57-0F99-C542-86CC-33DB5AF11BED}">
      <formula1>$S$3:$X$3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90218-096C-D04F-B5E6-6BE0B32B2632}">
  <dimension ref="A1:Z17"/>
  <sheetViews>
    <sheetView tabSelected="1" topLeftCell="A9" workbookViewId="0">
      <selection activeCell="D15" sqref="D15"/>
    </sheetView>
  </sheetViews>
  <sheetFormatPr defaultColWidth="10.69921875" defaultRowHeight="15.6" x14ac:dyDescent="0.3"/>
  <cols>
    <col min="1" max="1" width="14.69921875" style="1" customWidth="1"/>
    <col min="2" max="2" width="7.19921875" style="1" bestFit="1" customWidth="1"/>
    <col min="3" max="17" width="5.69921875" style="1" customWidth="1"/>
    <col min="18" max="18" width="12.19921875" style="1" bestFit="1" customWidth="1"/>
    <col min="19" max="20" width="16.19921875" style="1" bestFit="1" customWidth="1"/>
    <col min="21" max="21" width="17.5" style="1" bestFit="1" customWidth="1"/>
    <col min="22" max="24" width="20.69921875" style="1" customWidth="1"/>
    <col min="25" max="25" width="11" style="1" bestFit="1" customWidth="1"/>
    <col min="26" max="26" width="8.19921875" style="1" bestFit="1" customWidth="1"/>
    <col min="27" max="28" width="7.19921875" style="1" bestFit="1" customWidth="1"/>
    <col min="29" max="16384" width="10.69921875" style="1"/>
  </cols>
  <sheetData>
    <row r="1" spans="1:26" ht="21" x14ac:dyDescent="0.3">
      <c r="A1" s="25" t="s">
        <v>150</v>
      </c>
      <c r="B1" s="5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</row>
    <row r="3" spans="1:26" ht="57" x14ac:dyDescent="0.3">
      <c r="A3" s="20" t="s">
        <v>59</v>
      </c>
      <c r="B3" s="21" t="s">
        <v>47</v>
      </c>
      <c r="C3" s="21">
        <f>'Group and Self Assessment'!C10</f>
        <v>1201518</v>
      </c>
      <c r="D3" s="21">
        <f>'Group and Self Assessment'!C11</f>
        <v>1200049</v>
      </c>
      <c r="E3" s="21">
        <f>'Group and Self Assessment'!C12</f>
        <v>1201284</v>
      </c>
      <c r="F3" s="21">
        <f>'Group and Self Assessment'!C13</f>
        <v>1201592</v>
      </c>
      <c r="G3" s="21">
        <f>'Group and Self Assessment'!C14</f>
        <v>1130872</v>
      </c>
      <c r="H3" s="21" t="str">
        <f>'Group and Self Assessment'!C15</f>
        <v>Student 6</v>
      </c>
      <c r="I3" s="21" t="str">
        <f>'Group and Self Assessment'!C16</f>
        <v>Student 7</v>
      </c>
      <c r="J3" s="21" t="str">
        <f>'Group and Self Assessment'!C17</f>
        <v>Student 8</v>
      </c>
      <c r="K3" s="21" t="str">
        <f>'Group and Self Assessment'!C18</f>
        <v>Student 9</v>
      </c>
      <c r="L3" s="21" t="str">
        <f>'Group and Self Assessment'!C19</f>
        <v>Student 10</v>
      </c>
      <c r="M3" s="21" t="str">
        <f>'Group and Self Assessment'!C20</f>
        <v>Student 11</v>
      </c>
      <c r="N3" s="21" t="str">
        <f>'Group and Self Assessment'!C21</f>
        <v>Student 12</v>
      </c>
      <c r="O3" s="21" t="str">
        <f>'Group and Self Assessment'!C22</f>
        <v>Student 13</v>
      </c>
      <c r="P3" s="21" t="str">
        <f>'Group and Self Assessment'!C23</f>
        <v>Student 14</v>
      </c>
      <c r="Q3" s="21" t="str">
        <f>'Group and Self Assessment'!C24</f>
        <v>Student 15</v>
      </c>
      <c r="R3" s="21" t="s">
        <v>5</v>
      </c>
      <c r="S3" s="72">
        <f>0</f>
        <v>0</v>
      </c>
      <c r="T3" s="73">
        <f>1</f>
        <v>1</v>
      </c>
      <c r="U3" s="73">
        <f>2</f>
        <v>2</v>
      </c>
      <c r="V3" s="72">
        <f>3</f>
        <v>3</v>
      </c>
      <c r="W3" s="72">
        <f>4</f>
        <v>4</v>
      </c>
      <c r="X3" s="72">
        <f>5</f>
        <v>5</v>
      </c>
      <c r="Y3" s="22" t="s">
        <v>60</v>
      </c>
      <c r="Z3" s="12" t="s">
        <v>31</v>
      </c>
    </row>
    <row r="4" spans="1:26" ht="144.75" customHeight="1" x14ac:dyDescent="0.3">
      <c r="A4" s="15" t="s">
        <v>91</v>
      </c>
      <c r="B4" s="18">
        <v>0.1</v>
      </c>
      <c r="C4" s="26">
        <v>4</v>
      </c>
      <c r="D4" s="26">
        <v>4</v>
      </c>
      <c r="E4" s="26">
        <v>4</v>
      </c>
      <c r="F4" s="26">
        <v>4</v>
      </c>
      <c r="G4" s="26">
        <v>4</v>
      </c>
      <c r="H4" s="26"/>
      <c r="I4" s="26"/>
      <c r="J4" s="26"/>
      <c r="K4" s="26"/>
      <c r="L4" s="26"/>
      <c r="M4" s="26"/>
      <c r="N4" s="26"/>
      <c r="O4" s="26"/>
      <c r="P4" s="26"/>
      <c r="Q4" s="26"/>
      <c r="R4" s="70">
        <f t="shared" ref="R4:R7" si="0">AVERAGE(C4:Q4)</f>
        <v>4</v>
      </c>
      <c r="S4" s="74" t="s">
        <v>92</v>
      </c>
      <c r="T4" s="74" t="s">
        <v>93</v>
      </c>
      <c r="U4" s="74" t="s">
        <v>94</v>
      </c>
      <c r="V4" s="74" t="s">
        <v>95</v>
      </c>
      <c r="W4" s="74" t="s">
        <v>96</v>
      </c>
      <c r="X4" s="74" t="s">
        <v>97</v>
      </c>
      <c r="Y4" s="71"/>
      <c r="Z4" s="16"/>
    </row>
    <row r="5" spans="1:26" ht="101.25" customHeight="1" x14ac:dyDescent="0.3">
      <c r="A5" s="15" t="s">
        <v>98</v>
      </c>
      <c r="B5" s="18">
        <v>0.1</v>
      </c>
      <c r="C5" s="26">
        <v>4</v>
      </c>
      <c r="D5" s="26">
        <v>4</v>
      </c>
      <c r="E5" s="26">
        <v>4</v>
      </c>
      <c r="F5" s="26">
        <v>4</v>
      </c>
      <c r="G5" s="26">
        <v>4</v>
      </c>
      <c r="H5" s="26"/>
      <c r="I5" s="26"/>
      <c r="J5" s="26"/>
      <c r="K5" s="26"/>
      <c r="L5" s="26"/>
      <c r="M5" s="26"/>
      <c r="N5" s="26"/>
      <c r="O5" s="26"/>
      <c r="P5" s="26"/>
      <c r="Q5" s="26"/>
      <c r="R5" s="70">
        <f t="shared" si="0"/>
        <v>4</v>
      </c>
      <c r="S5" s="74" t="s">
        <v>99</v>
      </c>
      <c r="T5" s="74" t="s">
        <v>100</v>
      </c>
      <c r="U5" s="74" t="s">
        <v>101</v>
      </c>
      <c r="V5" s="74" t="s">
        <v>102</v>
      </c>
      <c r="W5" s="74" t="s">
        <v>103</v>
      </c>
      <c r="X5" s="74" t="s">
        <v>104</v>
      </c>
      <c r="Y5" s="71"/>
      <c r="Z5" s="16"/>
    </row>
    <row r="6" spans="1:26" ht="46.8" x14ac:dyDescent="0.3">
      <c r="A6" s="15" t="s">
        <v>105</v>
      </c>
      <c r="B6" s="18">
        <v>0.05</v>
      </c>
      <c r="C6" s="26">
        <v>5</v>
      </c>
      <c r="D6" s="26">
        <v>5</v>
      </c>
      <c r="E6" s="26">
        <v>5</v>
      </c>
      <c r="F6" s="26">
        <v>5</v>
      </c>
      <c r="G6" s="26">
        <v>5</v>
      </c>
      <c r="H6" s="26"/>
      <c r="I6" s="26"/>
      <c r="J6" s="26"/>
      <c r="K6" s="26"/>
      <c r="L6" s="26"/>
      <c r="M6" s="26"/>
      <c r="N6" s="26"/>
      <c r="O6" s="26"/>
      <c r="P6" s="26"/>
      <c r="Q6" s="26"/>
      <c r="R6" s="70">
        <f t="shared" si="0"/>
        <v>5</v>
      </c>
      <c r="S6" s="74" t="s">
        <v>106</v>
      </c>
      <c r="T6" s="74" t="s">
        <v>107</v>
      </c>
      <c r="U6" s="74" t="s">
        <v>108</v>
      </c>
      <c r="V6" s="74" t="s">
        <v>109</v>
      </c>
      <c r="W6" s="74" t="s">
        <v>110</v>
      </c>
      <c r="X6" s="74" t="s">
        <v>111</v>
      </c>
      <c r="Y6" s="71"/>
      <c r="Z6" s="16"/>
    </row>
    <row r="7" spans="1:26" ht="46.8" x14ac:dyDescent="0.3">
      <c r="A7" s="15" t="s">
        <v>112</v>
      </c>
      <c r="B7" s="18">
        <v>0.05</v>
      </c>
      <c r="C7" s="26">
        <v>4</v>
      </c>
      <c r="D7" s="26">
        <v>4</v>
      </c>
      <c r="E7" s="26">
        <v>4</v>
      </c>
      <c r="F7" s="26">
        <v>4</v>
      </c>
      <c r="G7" s="26">
        <v>4</v>
      </c>
      <c r="H7" s="26"/>
      <c r="I7" s="26"/>
      <c r="J7" s="26"/>
      <c r="K7" s="26"/>
      <c r="L7" s="26"/>
      <c r="M7" s="26"/>
      <c r="N7" s="26"/>
      <c r="O7" s="26"/>
      <c r="P7" s="26"/>
      <c r="Q7" s="26"/>
      <c r="R7" s="70">
        <f t="shared" si="0"/>
        <v>4</v>
      </c>
      <c r="S7" s="74" t="s">
        <v>106</v>
      </c>
      <c r="T7" s="74" t="s">
        <v>113</v>
      </c>
      <c r="U7" s="74" t="s">
        <v>114</v>
      </c>
      <c r="V7" s="74" t="s">
        <v>115</v>
      </c>
      <c r="W7" s="74" t="s">
        <v>116</v>
      </c>
      <c r="X7" s="74" t="s">
        <v>117</v>
      </c>
      <c r="Y7" s="71"/>
      <c r="Z7" s="16"/>
    </row>
    <row r="8" spans="1:26" ht="62.4" x14ac:dyDescent="0.3">
      <c r="A8" s="15" t="s">
        <v>118</v>
      </c>
      <c r="B8" s="18">
        <v>0.1</v>
      </c>
      <c r="C8" s="26">
        <v>4</v>
      </c>
      <c r="D8" s="26">
        <v>4</v>
      </c>
      <c r="E8" s="26">
        <v>4</v>
      </c>
      <c r="F8" s="26">
        <v>4</v>
      </c>
      <c r="G8" s="26">
        <v>4</v>
      </c>
      <c r="H8" s="26"/>
      <c r="I8" s="26"/>
      <c r="J8" s="26"/>
      <c r="K8" s="26"/>
      <c r="L8" s="26"/>
      <c r="M8" s="26"/>
      <c r="N8" s="26"/>
      <c r="O8" s="26"/>
      <c r="P8" s="26"/>
      <c r="Q8" s="26"/>
      <c r="R8" s="70">
        <f t="shared" ref="R8:R12" si="1">AVERAGE(C8:Q8)</f>
        <v>4</v>
      </c>
      <c r="S8" s="74" t="s">
        <v>106</v>
      </c>
      <c r="T8" s="74" t="s">
        <v>119</v>
      </c>
      <c r="U8" s="74" t="s">
        <v>120</v>
      </c>
      <c r="V8" s="74" t="s">
        <v>121</v>
      </c>
      <c r="W8" s="74" t="s">
        <v>122</v>
      </c>
      <c r="X8" s="74" t="s">
        <v>123</v>
      </c>
      <c r="Y8" s="71"/>
      <c r="Z8" s="16"/>
    </row>
    <row r="9" spans="1:26" ht="62.4" x14ac:dyDescent="0.3">
      <c r="A9" s="15" t="s">
        <v>124</v>
      </c>
      <c r="B9" s="18">
        <v>0.05</v>
      </c>
      <c r="C9" s="26">
        <v>4</v>
      </c>
      <c r="D9" s="26">
        <v>4</v>
      </c>
      <c r="E9" s="26">
        <v>3</v>
      </c>
      <c r="F9" s="26">
        <v>5</v>
      </c>
      <c r="G9" s="26">
        <v>5</v>
      </c>
      <c r="H9" s="26"/>
      <c r="I9" s="26"/>
      <c r="J9" s="26"/>
      <c r="K9" s="26"/>
      <c r="L9" s="26"/>
      <c r="M9" s="26"/>
      <c r="N9" s="26"/>
      <c r="O9" s="26"/>
      <c r="P9" s="26"/>
      <c r="Q9" s="26"/>
      <c r="R9" s="70">
        <f t="shared" ref="R9:R11" si="2">AVERAGE(C9:Q9)</f>
        <v>4.2</v>
      </c>
      <c r="S9" s="74" t="s">
        <v>125</v>
      </c>
      <c r="T9" s="74" t="s">
        <v>126</v>
      </c>
      <c r="U9" s="74"/>
      <c r="V9" s="74" t="s">
        <v>127</v>
      </c>
      <c r="W9" s="74"/>
      <c r="X9" s="74" t="s">
        <v>128</v>
      </c>
      <c r="Y9" s="71"/>
      <c r="Z9" s="16"/>
    </row>
    <row r="10" spans="1:26" ht="93.6" x14ac:dyDescent="0.3">
      <c r="A10" s="15" t="s">
        <v>129</v>
      </c>
      <c r="B10" s="18">
        <v>0.1</v>
      </c>
      <c r="C10" s="26">
        <v>4</v>
      </c>
      <c r="D10" s="26">
        <v>4</v>
      </c>
      <c r="E10" s="26">
        <v>4</v>
      </c>
      <c r="F10" s="26">
        <v>4</v>
      </c>
      <c r="G10" s="26">
        <v>4</v>
      </c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70">
        <f t="shared" si="2"/>
        <v>4</v>
      </c>
      <c r="S10" s="74" t="s">
        <v>125</v>
      </c>
      <c r="T10" s="74" t="s">
        <v>130</v>
      </c>
      <c r="U10" s="74" t="s">
        <v>131</v>
      </c>
      <c r="V10" s="74" t="s">
        <v>132</v>
      </c>
      <c r="W10" s="74" t="s">
        <v>133</v>
      </c>
      <c r="X10" s="74" t="s">
        <v>134</v>
      </c>
      <c r="Y10" s="71"/>
      <c r="Z10" s="16"/>
    </row>
    <row r="11" spans="1:26" ht="31.2" x14ac:dyDescent="0.3">
      <c r="A11" s="15" t="s">
        <v>135</v>
      </c>
      <c r="B11" s="18">
        <v>0.1</v>
      </c>
      <c r="C11" s="26">
        <v>4</v>
      </c>
      <c r="D11" s="26">
        <v>4</v>
      </c>
      <c r="E11" s="26">
        <v>4</v>
      </c>
      <c r="F11" s="26">
        <v>4</v>
      </c>
      <c r="G11" s="26">
        <v>4</v>
      </c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70">
        <f t="shared" si="2"/>
        <v>4</v>
      </c>
      <c r="S11" s="74" t="s">
        <v>125</v>
      </c>
      <c r="T11" s="74" t="s">
        <v>136</v>
      </c>
      <c r="U11" s="74" t="s">
        <v>137</v>
      </c>
      <c r="V11" s="74" t="s">
        <v>138</v>
      </c>
      <c r="W11" s="74" t="s">
        <v>139</v>
      </c>
      <c r="X11" s="74" t="s">
        <v>140</v>
      </c>
      <c r="Y11" s="71"/>
      <c r="Z11" s="16"/>
    </row>
    <row r="12" spans="1:26" ht="31.2" x14ac:dyDescent="0.3">
      <c r="A12" s="15" t="s">
        <v>141</v>
      </c>
      <c r="B12" s="18">
        <v>0.1</v>
      </c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70" t="e">
        <f t="shared" si="1"/>
        <v>#DIV/0!</v>
      </c>
      <c r="S12" s="74" t="s">
        <v>125</v>
      </c>
      <c r="T12" s="74" t="s">
        <v>136</v>
      </c>
      <c r="U12" s="74" t="s">
        <v>137</v>
      </c>
      <c r="V12" s="74" t="s">
        <v>138</v>
      </c>
      <c r="W12" s="74" t="s">
        <v>139</v>
      </c>
      <c r="X12" s="74" t="s">
        <v>140</v>
      </c>
      <c r="Y12" s="71"/>
      <c r="Z12" s="16"/>
    </row>
    <row r="13" spans="1:26" ht="46.8" x14ac:dyDescent="0.3">
      <c r="A13" s="15" t="s">
        <v>142</v>
      </c>
      <c r="B13" s="18">
        <v>0.1</v>
      </c>
      <c r="C13" s="26">
        <v>5</v>
      </c>
      <c r="D13" s="26">
        <v>5</v>
      </c>
      <c r="E13" s="26">
        <v>5</v>
      </c>
      <c r="F13" s="26">
        <v>5</v>
      </c>
      <c r="G13" s="26">
        <v>5</v>
      </c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70">
        <f t="shared" ref="R13:R14" si="3">AVERAGE(C13:Q13)</f>
        <v>5</v>
      </c>
      <c r="S13" s="74" t="s">
        <v>143</v>
      </c>
      <c r="T13" s="74" t="s">
        <v>144</v>
      </c>
      <c r="U13" s="74" t="s">
        <v>145</v>
      </c>
      <c r="V13" s="74" t="s">
        <v>146</v>
      </c>
      <c r="W13" s="74" t="s">
        <v>147</v>
      </c>
      <c r="X13" s="74" t="s">
        <v>148</v>
      </c>
      <c r="Y13" s="71"/>
      <c r="Z13" s="16"/>
    </row>
    <row r="14" spans="1:26" ht="31.2" x14ac:dyDescent="0.3">
      <c r="A14" s="15" t="s">
        <v>149</v>
      </c>
      <c r="B14" s="18">
        <v>0.15</v>
      </c>
      <c r="C14" s="26">
        <v>5</v>
      </c>
      <c r="D14" s="26">
        <v>5</v>
      </c>
      <c r="E14" s="26">
        <v>5</v>
      </c>
      <c r="F14" s="26">
        <v>5</v>
      </c>
      <c r="G14" s="26">
        <v>5</v>
      </c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70">
        <f t="shared" si="3"/>
        <v>5</v>
      </c>
      <c r="S14" s="74" t="s">
        <v>125</v>
      </c>
      <c r="T14" s="74" t="s">
        <v>136</v>
      </c>
      <c r="U14" s="74" t="s">
        <v>137</v>
      </c>
      <c r="V14" s="74" t="s">
        <v>138</v>
      </c>
      <c r="W14" s="74" t="s">
        <v>139</v>
      </c>
      <c r="X14" s="74" t="s">
        <v>140</v>
      </c>
      <c r="Y14" s="71"/>
      <c r="Z14" s="16"/>
    </row>
    <row r="15" spans="1:26" x14ac:dyDescent="0.3">
      <c r="A15" s="15" t="s">
        <v>57</v>
      </c>
      <c r="B15" s="19">
        <f>SUM(B4:B14)</f>
        <v>1</v>
      </c>
      <c r="C15" s="7">
        <f>SUMPRODUCT(C4:C14,B4:B14)</f>
        <v>3.9</v>
      </c>
      <c r="D15" s="7">
        <f>SUMPRODUCT(D4:D14,B4:B14)</f>
        <v>3.9</v>
      </c>
      <c r="E15" s="7">
        <f>SUMPRODUCT(E4:E14,B4:B14)</f>
        <v>3.8499999999999996</v>
      </c>
      <c r="F15" s="7">
        <f>SUMPRODUCT(F4:F14,B4:B14)</f>
        <v>3.9499999999999997</v>
      </c>
      <c r="G15" s="7">
        <f>SUMPRODUCT(G4:G14,B4:B14)</f>
        <v>3.9499999999999997</v>
      </c>
      <c r="H15" s="7">
        <f t="shared" ref="H15:Q15" si="4">SUMPRODUCT(H8:H14,$B$8:$B$14)</f>
        <v>0</v>
      </c>
      <c r="I15" s="7">
        <f t="shared" si="4"/>
        <v>0</v>
      </c>
      <c r="J15" s="7">
        <f t="shared" si="4"/>
        <v>0</v>
      </c>
      <c r="K15" s="7">
        <f t="shared" si="4"/>
        <v>0</v>
      </c>
      <c r="L15" s="7">
        <f t="shared" si="4"/>
        <v>0</v>
      </c>
      <c r="M15" s="7">
        <f t="shared" si="4"/>
        <v>0</v>
      </c>
      <c r="N15" s="7">
        <f t="shared" si="4"/>
        <v>0</v>
      </c>
      <c r="O15" s="7">
        <f t="shared" si="4"/>
        <v>0</v>
      </c>
      <c r="P15" s="7">
        <f t="shared" si="4"/>
        <v>0</v>
      </c>
      <c r="Q15" s="7">
        <f t="shared" si="4"/>
        <v>0</v>
      </c>
      <c r="R15" s="28"/>
      <c r="S15" s="35"/>
      <c r="T15" s="35"/>
      <c r="U15" s="35"/>
      <c r="V15" s="35"/>
      <c r="W15" s="35"/>
      <c r="X15" s="35"/>
      <c r="Y15" s="7"/>
      <c r="Z15" s="16"/>
    </row>
    <row r="16" spans="1:26" x14ac:dyDescent="0.3">
      <c r="A16" s="23" t="s">
        <v>89</v>
      </c>
      <c r="B16" s="24"/>
      <c r="C16" s="24">
        <f>C15/5*20</f>
        <v>15.600000000000001</v>
      </c>
      <c r="D16" s="24">
        <f t="shared" ref="D16:Q16" si="5">D15/5*20</f>
        <v>15.600000000000001</v>
      </c>
      <c r="E16" s="24">
        <f t="shared" si="5"/>
        <v>15.399999999999999</v>
      </c>
      <c r="F16" s="24">
        <f t="shared" si="5"/>
        <v>15.799999999999999</v>
      </c>
      <c r="G16" s="24">
        <f t="shared" si="5"/>
        <v>15.799999999999999</v>
      </c>
      <c r="H16" s="24">
        <f t="shared" si="5"/>
        <v>0</v>
      </c>
      <c r="I16" s="24">
        <f t="shared" si="5"/>
        <v>0</v>
      </c>
      <c r="J16" s="24">
        <f t="shared" si="5"/>
        <v>0</v>
      </c>
      <c r="K16" s="24">
        <f t="shared" si="5"/>
        <v>0</v>
      </c>
      <c r="L16" s="24">
        <f t="shared" si="5"/>
        <v>0</v>
      </c>
      <c r="M16" s="24">
        <f t="shared" si="5"/>
        <v>0</v>
      </c>
      <c r="N16" s="24">
        <f t="shared" si="5"/>
        <v>0</v>
      </c>
      <c r="O16" s="24">
        <f t="shared" si="5"/>
        <v>0</v>
      </c>
      <c r="P16" s="24">
        <f t="shared" si="5"/>
        <v>0</v>
      </c>
      <c r="Q16" s="24">
        <f t="shared" si="5"/>
        <v>0</v>
      </c>
      <c r="R16" s="29"/>
      <c r="S16" s="24"/>
      <c r="T16" s="24"/>
      <c r="U16" s="24"/>
      <c r="V16" s="24"/>
      <c r="W16" s="24"/>
      <c r="X16" s="24"/>
      <c r="Y16" s="24"/>
      <c r="Z16" s="17"/>
    </row>
    <row r="17" spans="1:1" x14ac:dyDescent="0.3">
      <c r="A17" s="5" t="s">
        <v>90</v>
      </c>
    </row>
  </sheetData>
  <dataValidations count="1">
    <dataValidation type="list" allowBlank="1" showInputMessage="1" showErrorMessage="1" sqref="C4:Q14" xr:uid="{D3D36BB4-8C88-7846-9CA6-EC1FF5BDCD69}">
      <formula1>$S$3:$X$3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27868-43C4-0643-A881-5DEA4AEE417A}">
  <dimension ref="A1"/>
  <sheetViews>
    <sheetView workbookViewId="0">
      <selection activeCell="E6" sqref="E6"/>
    </sheetView>
  </sheetViews>
  <sheetFormatPr defaultColWidth="11" defaultRowHeight="15.6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36243B3C47804EAF5FFDD9F066FCC7" ma:contentTypeVersion="10" ma:contentTypeDescription="Create a new document." ma:contentTypeScope="" ma:versionID="9d21ddf3f0b128e39c9d770c8c903166">
  <xsd:schema xmlns:xsd="http://www.w3.org/2001/XMLSchema" xmlns:xs="http://www.w3.org/2001/XMLSchema" xmlns:p="http://schemas.microsoft.com/office/2006/metadata/properties" xmlns:ns2="a1e3ca88-8ae5-4fd0-ba37-40ce669fcbb0" targetNamespace="http://schemas.microsoft.com/office/2006/metadata/properties" ma:root="true" ma:fieldsID="b0326308c339679ad994635f2c691325" ns2:_="">
    <xsd:import namespace="a1e3ca88-8ae5-4fd0-ba37-40ce669fcbb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e3ca88-8ae5-4fd0-ba37-40ce669fcbb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61419B8-A98A-41CD-95EE-48A4F975B8D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D8D82CB-2E6F-4A14-B6B4-DFDD1BBD70FC}">
  <ds:schemaRefs>
    <ds:schemaRef ds:uri="http://www.w3.org/XML/1998/namespace"/>
    <ds:schemaRef ds:uri="http://schemas.microsoft.com/office/2006/documentManagement/types"/>
    <ds:schemaRef ds:uri="a1e3ca88-8ae5-4fd0-ba37-40ce669fcbb0"/>
    <ds:schemaRef ds:uri="http://purl.org/dc/terms/"/>
    <ds:schemaRef ds:uri="http://schemas.openxmlformats.org/package/2006/metadata/core-properties"/>
    <ds:schemaRef ds:uri="http://schemas.microsoft.com/office/2006/metadata/properties"/>
    <ds:schemaRef ds:uri="http://schemas.microsoft.com/office/infopath/2007/PartnerControls"/>
    <ds:schemaRef ds:uri="http://purl.org/dc/dcmitype/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9CA1CEFC-B112-44A5-8B0C-097F64092DA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1e3ca88-8ae5-4fd0-ba37-40ce669fcbb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6</vt:i4>
      </vt:variant>
    </vt:vector>
  </HeadingPairs>
  <TitlesOfParts>
    <vt:vector size="6" baseType="lpstr">
      <vt:lpstr>Group and Self Assessment</vt:lpstr>
      <vt:lpstr>User Stories</vt:lpstr>
      <vt:lpstr>Code Quality</vt:lpstr>
      <vt:lpstr>Project Development</vt:lpstr>
      <vt:lpstr>Project Management</vt:lpstr>
      <vt:lpstr>Physics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Diogo Violante</cp:lastModifiedBy>
  <cp:revision/>
  <dcterms:created xsi:type="dcterms:W3CDTF">2021-10-23T17:18:59Z</dcterms:created>
  <dcterms:modified xsi:type="dcterms:W3CDTF">2022-01-23T11:25:28Z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0x0101005836243B3C47804EAF5FFDD9F066FCC7</vt:lpwstr>
  </property>
</Properties>
</file>