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B046732\Documents\Filkassen\Teknologikatalog\1. Hjemmeside opdateringer\20191121 - El og DH - PV markanlæg og trackere\"/>
    </mc:Choice>
  </mc:AlternateContent>
  <bookViews>
    <workbookView xWindow="0" yWindow="-72" windowWidth="15648" windowHeight="9264" tabRatio="855" firstSheet="31"/>
  </bookViews>
  <sheets>
    <sheet name="Index" sheetId="38" r:id="rId1"/>
    <sheet name="01 Coal CHP" sheetId="21" r:id="rId2"/>
    <sheet name="02 LTE existing plant" sheetId="14" r:id="rId3"/>
    <sheet name="03a Coal to wood pellets exi bo" sheetId="10" r:id="rId4"/>
    <sheet name="03b Coal to wood chips n. boile" sheetId="11" r:id="rId5"/>
    <sheet name="03c coal to wood chips exi. boi" sheetId="63" r:id="rId6"/>
    <sheet name="03d coal to wood chips exi. boi" sheetId="12" r:id="rId7"/>
    <sheet name="04 Gas turb. simple cycle, L" sheetId="15" r:id="rId8"/>
    <sheet name="04 Gas turb. simple cycle Sm-Me" sheetId="35" r:id="rId9"/>
    <sheet name="04 Gas turb. simple cycle Micro" sheetId="36" r:id="rId10"/>
    <sheet name="05 Gas turb. CC, steam extract." sheetId="37" r:id="rId11"/>
    <sheet name="05 Gas turb. CC, Back-pressure" sheetId="16" r:id="rId12"/>
    <sheet name="06 Gas engines, natural gas" sheetId="39" r:id="rId13"/>
    <sheet name="06 Gas engines, biogas" sheetId="17" r:id="rId14"/>
    <sheet name="07 Carbon Capture and Storage" sheetId="53" r:id="rId15"/>
    <sheet name="08 WtE CHP, Large" sheetId="41" r:id="rId16"/>
    <sheet name="08 WtE CHP, Medium" sheetId="40" r:id="rId17"/>
    <sheet name="08 WtE CHP, Small" sheetId="27" r:id="rId18"/>
    <sheet name="08 WtE HOP" sheetId="28" r:id="rId19"/>
    <sheet name="09 Wood Chips, Large" sheetId="44" r:id="rId20"/>
    <sheet name="09 Wood Chips, Medium" sheetId="45" r:id="rId21"/>
    <sheet name="09 Wood Chips, Small" sheetId="24" r:id="rId22"/>
    <sheet name="09 Wood Pellets, Large" sheetId="43" r:id="rId23"/>
    <sheet name="09 Wood Pellets, Medium" sheetId="42" r:id="rId24"/>
    <sheet name="09 Wood Pellets, Small" sheetId="25" r:id="rId25"/>
    <sheet name="09 Straw, Large" sheetId="26" r:id="rId26"/>
    <sheet name="09 Straw, Medium" sheetId="46" r:id="rId27"/>
    <sheet name="09 Straw, Small" sheetId="47" r:id="rId28"/>
    <sheet name="09 Wood Chips HOP" sheetId="29" r:id="rId29"/>
    <sheet name="09 Wood Pellets HOP" sheetId="30" r:id="rId30"/>
    <sheet name="09 Straw HOP" sheetId="31" r:id="rId31"/>
    <sheet name="10 Stirling" sheetId="52" r:id="rId32"/>
    <sheet name="11 SOFC-CHP" sheetId="22" r:id="rId33"/>
    <sheet name="12 LT-PEMFC CHP" sheetId="23" r:id="rId34"/>
    <sheet name="20 Onshore turbines" sheetId="5" r:id="rId35"/>
    <sheet name="20 Domestic turbines" sheetId="4" r:id="rId36"/>
    <sheet name="21 Offshore turbines" sheetId="6" r:id="rId37"/>
    <sheet name="21 Near shore turbines" sheetId="7" r:id="rId38"/>
    <sheet name="22 Photovoltaics Small" sheetId="64" r:id="rId39"/>
    <sheet name="22 Photovoltaics Medium" sheetId="65" r:id="rId40"/>
    <sheet name="22 Photovoltaics Large" sheetId="66" r:id="rId41"/>
    <sheet name="22 Photovoltaics Tracker" sheetId="67" r:id="rId42"/>
    <sheet name="23 Wave Energy" sheetId="54" r:id="rId43"/>
    <sheet name="40 Comp. heat pump, DH" sheetId="8" r:id="rId44"/>
    <sheet name="40 Absorption heat pump, DH" sheetId="9" r:id="rId45"/>
    <sheet name="41 Electric Boilers" sheetId="19" r:id="rId46"/>
    <sheet name="44 Natural Gas DH Only" sheetId="18" r:id="rId47"/>
    <sheet name="45 Geothermal - Abs.HP 70 dgs" sheetId="48" r:id="rId48"/>
    <sheet name="45 Geothermal - Abs.HP 50 dgs" sheetId="49" r:id="rId49"/>
    <sheet name="45 Geothermal - Electric HP" sheetId="50" r:id="rId50"/>
    <sheet name="46 Solar District Heating" sheetId="51" r:id="rId51"/>
    <sheet name="50 Diesel engine farm" sheetId="59" r:id="rId52"/>
    <sheet name="51 Natural gas engine plant" sheetId="60" r:id="rId53"/>
    <sheet name="52 OCGT - Natural gas" sheetId="61" r:id="rId54"/>
    <sheet name="52 OCGT - Light fuel oil" sheetId="62" r:id="rId55"/>
  </sheets>
  <externalReferences>
    <externalReference r:id="rId56"/>
  </externalReferences>
  <definedNames>
    <definedName name="BTV11_15">'[1]arbejds ark LARGE New'!$K$33</definedName>
    <definedName name="BVT17_15">'[1]arbejds ark LARGE New'!$S$67</definedName>
    <definedName name="EUR16tilEUR15">'[1]22 Photovoltaics  LARGE Old'!$N$2</definedName>
    <definedName name="index">Index!$B$1</definedName>
    <definedName name="PerDriveEnergy">'45 Geothermal - Abs.HP 70 dgs'!$N$28</definedName>
    <definedName name="Sheet">Index!$A$1</definedName>
    <definedName name="solver_adj" localSheetId="54" hidden="1">'52 OCGT - Light fuel oil'!#REF!</definedName>
    <definedName name="solver_adj" localSheetId="53" hidden="1">'52 OCGT - Natural gas'!#REF!</definedName>
    <definedName name="solver_cvg" localSheetId="54" hidden="1">0.0001</definedName>
    <definedName name="solver_cvg" localSheetId="53" hidden="1">0.0001</definedName>
    <definedName name="solver_drv" localSheetId="54" hidden="1">1</definedName>
    <definedName name="solver_drv" localSheetId="53" hidden="1">1</definedName>
    <definedName name="solver_eng" localSheetId="54" hidden="1">1</definedName>
    <definedName name="solver_eng" localSheetId="53" hidden="1">1</definedName>
    <definedName name="solver_est" localSheetId="54" hidden="1">1</definedName>
    <definedName name="solver_est" localSheetId="53" hidden="1">1</definedName>
    <definedName name="solver_itr" localSheetId="54" hidden="1">2147483647</definedName>
    <definedName name="solver_itr" localSheetId="53" hidden="1">2147483647</definedName>
    <definedName name="solver_mip" localSheetId="54" hidden="1">2147483647</definedName>
    <definedName name="solver_mip" localSheetId="53" hidden="1">2147483647</definedName>
    <definedName name="solver_mni" localSheetId="54" hidden="1">30</definedName>
    <definedName name="solver_mni" localSheetId="53" hidden="1">30</definedName>
    <definedName name="solver_mrt" localSheetId="54" hidden="1">0.075</definedName>
    <definedName name="solver_mrt" localSheetId="53" hidden="1">0.075</definedName>
    <definedName name="solver_msl" localSheetId="54" hidden="1">2</definedName>
    <definedName name="solver_msl" localSheetId="53" hidden="1">2</definedName>
    <definedName name="solver_neg" localSheetId="54" hidden="1">1</definedName>
    <definedName name="solver_neg" localSheetId="53" hidden="1">1</definedName>
    <definedName name="solver_nod" localSheetId="54" hidden="1">2147483647</definedName>
    <definedName name="solver_nod" localSheetId="53" hidden="1">2147483647</definedName>
    <definedName name="solver_num" localSheetId="54" hidden="1">0</definedName>
    <definedName name="solver_num" localSheetId="53" hidden="1">0</definedName>
    <definedName name="solver_nwt" localSheetId="54" hidden="1">1</definedName>
    <definedName name="solver_nwt" localSheetId="53" hidden="1">1</definedName>
    <definedName name="solver_opt" localSheetId="54" hidden="1">#REF!</definedName>
    <definedName name="solver_opt" localSheetId="53" hidden="1">#REF!</definedName>
    <definedName name="solver_pre" localSheetId="54" hidden="1">0.000001</definedName>
    <definedName name="solver_pre" localSheetId="53" hidden="1">0.000001</definedName>
    <definedName name="solver_rbv" localSheetId="54" hidden="1">1</definedName>
    <definedName name="solver_rbv" localSheetId="53" hidden="1">1</definedName>
    <definedName name="solver_rlx" localSheetId="54" hidden="1">2</definedName>
    <definedName name="solver_rlx" localSheetId="53" hidden="1">2</definedName>
    <definedName name="solver_rsd" localSheetId="54" hidden="1">0</definedName>
    <definedName name="solver_rsd" localSheetId="53" hidden="1">0</definedName>
    <definedName name="solver_scl" localSheetId="54" hidden="1">1</definedName>
    <definedName name="solver_scl" localSheetId="53" hidden="1">1</definedName>
    <definedName name="solver_sho" localSheetId="54" hidden="1">2</definedName>
    <definedName name="solver_sho" localSheetId="53" hidden="1">2</definedName>
    <definedName name="solver_ssz" localSheetId="54" hidden="1">100</definedName>
    <definedName name="solver_ssz" localSheetId="53" hidden="1">100</definedName>
    <definedName name="solver_tim" localSheetId="54" hidden="1">2147483647</definedName>
    <definedName name="solver_tim" localSheetId="53" hidden="1">2147483647</definedName>
    <definedName name="solver_tol" localSheetId="54" hidden="1">0.01</definedName>
    <definedName name="solver_tol" localSheetId="53" hidden="1">0.01</definedName>
    <definedName name="solver_typ" localSheetId="54" hidden="1">3</definedName>
    <definedName name="solver_typ" localSheetId="53" hidden="1">3</definedName>
    <definedName name="solver_val" localSheetId="54" hidden="1">629</definedName>
    <definedName name="solver_val" localSheetId="53" hidden="1">629</definedName>
    <definedName name="solver_ver" localSheetId="54" hidden="1">3</definedName>
    <definedName name="solver_ver" localSheetId="53" hidden="1">3</definedName>
    <definedName name="Start10">'04 Gas turb. simple cycle Micro'!$H$1</definedName>
    <definedName name="Start11">'05 Gas turb. CC, steam extract.'!$H$1</definedName>
    <definedName name="Start12" localSheetId="12">'06 Gas engines, natural gas'!$H$1</definedName>
    <definedName name="Start12">'05 Gas turb. CC, Back-pressure'!$H$1</definedName>
    <definedName name="Start13">'06 Gas engines, natural gas'!$H$1</definedName>
    <definedName name="Start14">'06 Gas engines, biogas'!$H$1</definedName>
    <definedName name="Start15">'07 Carbon Capture and Storage'!$H$1</definedName>
    <definedName name="Start16">'08 WtE CHP, Large'!$H$1</definedName>
    <definedName name="Start17">'08 WtE CHP, Medium'!$H$1</definedName>
    <definedName name="Start18">'08 WtE CHP, Small'!$H$1</definedName>
    <definedName name="Start19">'08 WtE HOP'!$H$1</definedName>
    <definedName name="Start2">'01 Coal CHP'!$H$1</definedName>
    <definedName name="Start20">'09 Wood Chips, Large'!$H$1</definedName>
    <definedName name="Start21">'09 Wood Chips, Medium'!$H$1</definedName>
    <definedName name="Start22">'09 Wood Chips, Small'!$H$1</definedName>
    <definedName name="Start23">'09 Wood Pellets, Large'!$H$1</definedName>
    <definedName name="Start24">'09 Wood Pellets, Medium'!$H$1</definedName>
    <definedName name="Start25">'09 Wood Pellets, Small'!$H$1</definedName>
    <definedName name="Start26">'09 Straw, Large'!$H$1</definedName>
    <definedName name="Start27">'09 Straw, Medium'!$H$1</definedName>
    <definedName name="Start28">'09 Straw, Small'!$H$1</definedName>
    <definedName name="Start29">'09 Wood Chips HOP'!$H$1</definedName>
    <definedName name="Start3">'02 LTE existing plant'!$H$1</definedName>
    <definedName name="Start30">'09 Wood Pellets HOP'!$H$1</definedName>
    <definedName name="Start31">'09 Straw HOP'!$H$1</definedName>
    <definedName name="Start32">'10 Stirling'!$H$1</definedName>
    <definedName name="Start33">'11 SOFC-CHP'!$H$1</definedName>
    <definedName name="Start34">'12 LT-PEMFC CHP'!$H$1</definedName>
    <definedName name="Start35">'20 Onshore turbines'!$H$1</definedName>
    <definedName name="Start36">'20 Domestic turbines'!$H$1</definedName>
    <definedName name="Start37">'21 Offshore turbines'!$H$1</definedName>
    <definedName name="Start38">'21 Near shore turbines'!$H$1</definedName>
    <definedName name="Start39">'22 Photovoltaics Small'!$H$1</definedName>
    <definedName name="Start4">'03a Coal to wood pellets exi bo'!$H$1</definedName>
    <definedName name="Start40" localSheetId="40">#REF!</definedName>
    <definedName name="Start40" localSheetId="41">#REF!</definedName>
    <definedName name="Start40">'22 Photovoltaics Medium'!$H$1</definedName>
    <definedName name="Start41">'22 Photovoltaics Large'!$H$1</definedName>
    <definedName name="Start42">'22 Photovoltaics Tracker'!$H$1</definedName>
    <definedName name="Start43">'23 Wave Energy'!$H$1</definedName>
    <definedName name="Start44">'40 Comp. heat pump, DH'!$H$1</definedName>
    <definedName name="Start45">'40 Absorption heat pump, DH'!$H$1</definedName>
    <definedName name="Start46">'41 Electric Boilers'!$H$1</definedName>
    <definedName name="Start47">'44 Natural Gas DH Only'!$H$1</definedName>
    <definedName name="Start48">'45 Geothermal - Abs.HP 70 dgs'!$H$1</definedName>
    <definedName name="Start49">'45 Geothermal - Abs.HP 50 dgs'!$H$1</definedName>
    <definedName name="Start5">'03b Coal to wood chips n. boile'!$H$1</definedName>
    <definedName name="Start50">'45 Geothermal - Electric HP'!$H$1</definedName>
    <definedName name="Start51">'46 Solar District Heating'!$H$1</definedName>
    <definedName name="Start52">'50 Diesel engine farm'!$H$1</definedName>
    <definedName name="Start53">'51 Natural gas engine plant'!$H$1</definedName>
    <definedName name="Start54" localSheetId="41">'22 Photovoltaics Tracker'!$H$1</definedName>
    <definedName name="Start54">'52 OCGT - Natural gas'!$H$1</definedName>
    <definedName name="Start55">'52 OCGT - Light fuel oil'!$H$1</definedName>
    <definedName name="Start56">'22 Photovoltaics Tracker'!$H$1</definedName>
    <definedName name="Start6">'03c coal to wood chips exi. boi'!$H$1</definedName>
    <definedName name="Start7">'03d coal to wood chips exi. boi'!$H$1</definedName>
    <definedName name="Start8">'04 Gas turb. simple cycle, L'!$H$1</definedName>
    <definedName name="Start9">'04 Gas turb. simple cycle Sm-Me'!$H$1</definedName>
  </definedNames>
  <calcPr calcId="162913"/>
</workbook>
</file>

<file path=xl/calcChain.xml><?xml version="1.0" encoding="utf-8"?>
<calcChain xmlns="http://schemas.openxmlformats.org/spreadsheetml/2006/main">
  <c r="F46" i="67" l="1"/>
  <c r="F24" i="67" s="1"/>
  <c r="H44" i="67"/>
  <c r="H22" i="67" s="1"/>
  <c r="G44" i="67"/>
  <c r="G22" i="67" s="1"/>
  <c r="H43" i="67"/>
  <c r="H21" i="67" s="1"/>
  <c r="G43" i="67"/>
  <c r="G21" i="67" s="1"/>
  <c r="J42" i="67"/>
  <c r="I42" i="67"/>
  <c r="F40" i="67"/>
  <c r="E40" i="67"/>
  <c r="D40" i="67"/>
  <c r="C40" i="67"/>
  <c r="C38" i="67" s="1"/>
  <c r="C16" i="67" s="1"/>
  <c r="H39" i="67"/>
  <c r="H17" i="67" s="1"/>
  <c r="G39" i="67"/>
  <c r="G17" i="67" s="1"/>
  <c r="J38" i="67"/>
  <c r="I38" i="67"/>
  <c r="F38" i="67"/>
  <c r="F16" i="67" s="1"/>
  <c r="E38" i="67"/>
  <c r="E16" i="67" s="1"/>
  <c r="D38" i="67"/>
  <c r="D16" i="67" s="1"/>
  <c r="F36" i="67"/>
  <c r="E36" i="67"/>
  <c r="D36" i="67"/>
  <c r="F31" i="67"/>
  <c r="E31" i="67"/>
  <c r="D31" i="67"/>
  <c r="D28" i="67" s="1"/>
  <c r="D6" i="67" s="1"/>
  <c r="C31" i="67"/>
  <c r="F30" i="67"/>
  <c r="E30" i="67"/>
  <c r="D30" i="67"/>
  <c r="C30" i="67"/>
  <c r="F28" i="67"/>
  <c r="E28" i="67"/>
  <c r="E6" i="67" s="1"/>
  <c r="C28" i="67"/>
  <c r="E24" i="67"/>
  <c r="D24" i="67"/>
  <c r="C24" i="67"/>
  <c r="J23" i="67"/>
  <c r="I23" i="67"/>
  <c r="H23" i="67"/>
  <c r="G23" i="67"/>
  <c r="J22" i="67"/>
  <c r="I22" i="67"/>
  <c r="F22" i="67"/>
  <c r="E22" i="67"/>
  <c r="D22" i="67"/>
  <c r="C22" i="67"/>
  <c r="J21" i="67"/>
  <c r="I21" i="67"/>
  <c r="F21" i="67"/>
  <c r="E21" i="67"/>
  <c r="D21" i="67"/>
  <c r="C21" i="67"/>
  <c r="J20" i="67"/>
  <c r="I20" i="67"/>
  <c r="H20" i="67"/>
  <c r="G20" i="67"/>
  <c r="F20" i="67"/>
  <c r="E20" i="67"/>
  <c r="D20" i="67"/>
  <c r="C20" i="67"/>
  <c r="J19" i="67"/>
  <c r="I19" i="67"/>
  <c r="H19" i="67"/>
  <c r="G19" i="67"/>
  <c r="F19" i="67"/>
  <c r="E19" i="67"/>
  <c r="D19" i="67"/>
  <c r="C19" i="67"/>
  <c r="J18" i="67"/>
  <c r="I18" i="67"/>
  <c r="H18" i="67"/>
  <c r="G18" i="67"/>
  <c r="F18" i="67"/>
  <c r="E18" i="67"/>
  <c r="D18" i="67"/>
  <c r="C18" i="67"/>
  <c r="J17" i="67"/>
  <c r="I17" i="67"/>
  <c r="F17" i="67"/>
  <c r="E17" i="67"/>
  <c r="D17" i="67"/>
  <c r="C17" i="67"/>
  <c r="J16" i="67"/>
  <c r="I16" i="67"/>
  <c r="F11" i="67"/>
  <c r="E11" i="67"/>
  <c r="D11" i="67"/>
  <c r="C11" i="67"/>
  <c r="F6" i="67"/>
  <c r="C6" i="67"/>
  <c r="F5" i="67"/>
  <c r="E5" i="67"/>
  <c r="D5" i="67"/>
  <c r="C5" i="67"/>
  <c r="H42" i="66"/>
  <c r="H21" i="66" s="1"/>
  <c r="G42" i="66"/>
  <c r="G21" i="66" s="1"/>
  <c r="H41" i="66"/>
  <c r="H20" i="66" s="1"/>
  <c r="G41" i="66"/>
  <c r="G20" i="66" s="1"/>
  <c r="H38" i="66"/>
  <c r="G38" i="66"/>
  <c r="F37" i="66"/>
  <c r="E37" i="66"/>
  <c r="D37" i="66"/>
  <c r="D16" i="66" s="1"/>
  <c r="C37" i="66"/>
  <c r="C16" i="66" s="1"/>
  <c r="F27" i="66"/>
  <c r="E27" i="66"/>
  <c r="D27" i="66"/>
  <c r="C27" i="66"/>
  <c r="F23" i="66"/>
  <c r="E23" i="66"/>
  <c r="D23" i="66"/>
  <c r="C23" i="66"/>
  <c r="J22" i="66"/>
  <c r="I22" i="66"/>
  <c r="F22" i="66"/>
  <c r="E22" i="66"/>
  <c r="D22" i="66"/>
  <c r="C22" i="66"/>
  <c r="J21" i="66"/>
  <c r="I21" i="66"/>
  <c r="F21" i="66"/>
  <c r="E21" i="66"/>
  <c r="D21" i="66"/>
  <c r="C21" i="66"/>
  <c r="B21" i="66"/>
  <c r="J20" i="66"/>
  <c r="I20" i="66"/>
  <c r="F20" i="66"/>
  <c r="E20" i="66"/>
  <c r="D20" i="66"/>
  <c r="C20" i="66"/>
  <c r="B20" i="66"/>
  <c r="J19" i="66"/>
  <c r="I19" i="66"/>
  <c r="H19" i="66"/>
  <c r="G19" i="66"/>
  <c r="F19" i="66"/>
  <c r="E19" i="66"/>
  <c r="D19" i="66"/>
  <c r="C19" i="66"/>
  <c r="B19" i="66"/>
  <c r="J18" i="66"/>
  <c r="I18" i="66"/>
  <c r="H18" i="66"/>
  <c r="G18" i="66"/>
  <c r="F18" i="66"/>
  <c r="E18" i="66"/>
  <c r="D18" i="66"/>
  <c r="C18" i="66"/>
  <c r="B18" i="66"/>
  <c r="J17" i="66"/>
  <c r="I17" i="66"/>
  <c r="H17" i="66"/>
  <c r="G17" i="66"/>
  <c r="F17" i="66"/>
  <c r="E17" i="66"/>
  <c r="D17" i="66"/>
  <c r="C17" i="66"/>
  <c r="J16" i="66"/>
  <c r="I16" i="66"/>
  <c r="F16" i="66"/>
  <c r="E16" i="66"/>
  <c r="F11" i="66"/>
  <c r="E11" i="66"/>
  <c r="D11" i="66"/>
  <c r="C11" i="66"/>
  <c r="B11" i="66"/>
  <c r="F6" i="66"/>
  <c r="E6" i="66"/>
  <c r="D6" i="66"/>
  <c r="C6" i="66"/>
  <c r="B6" i="66"/>
  <c r="F5" i="66"/>
  <c r="E5" i="66"/>
  <c r="D5" i="66"/>
  <c r="C5" i="66"/>
  <c r="G38" i="67" l="1"/>
  <c r="G16" i="67" s="1"/>
  <c r="G37" i="66"/>
  <c r="G16" i="66" s="1"/>
  <c r="H38" i="67"/>
  <c r="H16" i="67" s="1"/>
  <c r="H37" i="66"/>
  <c r="H16" i="66" s="1"/>
  <c r="C29" i="63"/>
  <c r="D29" i="63"/>
  <c r="E29" i="63"/>
  <c r="G29" i="63"/>
  <c r="H29" i="63"/>
  <c r="C33" i="12" l="1"/>
  <c r="C32" i="12"/>
  <c r="H29" i="11"/>
  <c r="G29" i="11"/>
  <c r="E29" i="11"/>
  <c r="D29" i="11"/>
  <c r="G26" i="6" l="1"/>
  <c r="F26" i="6"/>
  <c r="E26" i="6"/>
  <c r="C33" i="62" l="1"/>
  <c r="C32" i="62"/>
  <c r="F31" i="62"/>
  <c r="F33" i="62" s="1"/>
  <c r="E31" i="62"/>
  <c r="E32" i="62" s="1"/>
  <c r="D31" i="62"/>
  <c r="D33" i="62" s="1"/>
  <c r="F34" i="61"/>
  <c r="E34" i="61"/>
  <c r="C33" i="61"/>
  <c r="C32" i="61"/>
  <c r="F31" i="61"/>
  <c r="I31" i="61" s="1"/>
  <c r="E31" i="61"/>
  <c r="E33" i="61" s="1"/>
  <c r="D31" i="61"/>
  <c r="D33" i="61" s="1"/>
  <c r="H21" i="61"/>
  <c r="G21" i="61"/>
  <c r="F21" i="61"/>
  <c r="E21" i="61"/>
  <c r="D21" i="61"/>
  <c r="C21" i="61"/>
  <c r="H20" i="61"/>
  <c r="G20" i="61"/>
  <c r="F20" i="61"/>
  <c r="E20" i="61"/>
  <c r="D20" i="61"/>
  <c r="C20" i="61"/>
  <c r="F12" i="61"/>
  <c r="E12" i="61"/>
  <c r="D12" i="61"/>
  <c r="C12" i="61"/>
  <c r="C33" i="60"/>
  <c r="C32" i="60"/>
  <c r="F31" i="60"/>
  <c r="F33" i="60" s="1"/>
  <c r="E31" i="60"/>
  <c r="E33" i="60" s="1"/>
  <c r="D31" i="60"/>
  <c r="D33" i="60" s="1"/>
  <c r="F21" i="60"/>
  <c r="E21" i="60"/>
  <c r="D21" i="60"/>
  <c r="C21" i="60"/>
  <c r="F20" i="60"/>
  <c r="E20" i="60"/>
  <c r="D20" i="60"/>
  <c r="C20" i="60"/>
  <c r="F19" i="60"/>
  <c r="E19" i="60"/>
  <c r="D19" i="60"/>
  <c r="C19" i="60"/>
  <c r="C34" i="59"/>
  <c r="D34" i="59" s="1"/>
  <c r="F34" i="59" s="1"/>
  <c r="C33" i="59"/>
  <c r="C32" i="59"/>
  <c r="F31" i="59"/>
  <c r="F33" i="59" s="1"/>
  <c r="E31" i="59"/>
  <c r="E33" i="59" s="1"/>
  <c r="D31" i="59"/>
  <c r="G31" i="59" s="1"/>
  <c r="F21" i="59"/>
  <c r="E21" i="59"/>
  <c r="D21" i="59"/>
  <c r="C21" i="59"/>
  <c r="I31" i="60" l="1"/>
  <c r="G31" i="61"/>
  <c r="I31" i="62"/>
  <c r="E33" i="62"/>
  <c r="I31" i="59"/>
  <c r="H31" i="59"/>
  <c r="D32" i="59"/>
  <c r="D33" i="59"/>
  <c r="E32" i="60"/>
  <c r="J31" i="61"/>
  <c r="F32" i="61"/>
  <c r="F33" i="61"/>
  <c r="E34" i="59"/>
  <c r="F32" i="62"/>
  <c r="J31" i="59"/>
  <c r="F32" i="59"/>
  <c r="G31" i="60"/>
  <c r="H31" i="61"/>
  <c r="D32" i="61"/>
  <c r="G31" i="62"/>
  <c r="E32" i="59"/>
  <c r="J31" i="60"/>
  <c r="F32" i="60"/>
  <c r="J31" i="62"/>
  <c r="H31" i="60"/>
  <c r="D32" i="60"/>
  <c r="E32" i="61"/>
  <c r="H31" i="62"/>
  <c r="D32" i="62"/>
  <c r="D9" i="23" l="1"/>
  <c r="E9" i="23"/>
  <c r="F9" i="23"/>
  <c r="C17" i="23"/>
  <c r="D17" i="23"/>
  <c r="E17" i="23"/>
  <c r="F17" i="23"/>
  <c r="C33" i="23"/>
  <c r="D33" i="23"/>
  <c r="E33" i="23"/>
  <c r="F33" i="23"/>
  <c r="D9" i="22"/>
  <c r="E9" i="22"/>
  <c r="F9" i="22"/>
  <c r="C31" i="22"/>
  <c r="C32" i="22" s="1"/>
  <c r="D31" i="22"/>
  <c r="D32" i="22" s="1"/>
  <c r="E31" i="22"/>
  <c r="F31" i="22"/>
  <c r="F32" i="22" s="1"/>
  <c r="E32" i="22"/>
  <c r="C33" i="22"/>
  <c r="D33" i="22"/>
  <c r="E33" i="22"/>
  <c r="F33" i="22"/>
  <c r="G33" i="22"/>
  <c r="H33" i="22"/>
  <c r="I33" i="22"/>
  <c r="J33" i="22"/>
  <c r="C31" i="9" l="1"/>
  <c r="J32" i="9"/>
  <c r="F32" i="19" l="1"/>
  <c r="E32" i="19"/>
  <c r="D32" i="19"/>
  <c r="F31" i="19"/>
  <c r="D31" i="19"/>
  <c r="F29" i="19"/>
  <c r="E29" i="19"/>
  <c r="D29" i="19"/>
  <c r="F28" i="19"/>
  <c r="E28" i="19"/>
  <c r="D28" i="19"/>
  <c r="J31" i="18" l="1"/>
  <c r="I31" i="18"/>
  <c r="H31" i="18"/>
  <c r="G31" i="18"/>
  <c r="F31" i="18"/>
  <c r="E31" i="18"/>
  <c r="D31" i="18"/>
  <c r="C31" i="18"/>
  <c r="L32" i="14" l="1"/>
  <c r="L31" i="14"/>
  <c r="E28" i="14"/>
  <c r="D28" i="14"/>
  <c r="L26" i="14"/>
  <c r="L25" i="14"/>
  <c r="L24" i="14"/>
  <c r="L23" i="14"/>
  <c r="L21" i="14"/>
  <c r="L20" i="14"/>
  <c r="L19" i="14"/>
  <c r="L18" i="14"/>
  <c r="L17" i="14"/>
  <c r="L14" i="14"/>
  <c r="L12" i="14"/>
  <c r="L11" i="14"/>
  <c r="L10" i="14"/>
  <c r="L9" i="14"/>
  <c r="L8" i="14"/>
  <c r="L7" i="14"/>
  <c r="J31" i="9" l="1"/>
  <c r="I31" i="9"/>
  <c r="H31" i="9"/>
  <c r="G31" i="9"/>
  <c r="F31" i="9"/>
  <c r="E31" i="9"/>
  <c r="D31" i="9"/>
  <c r="J34" i="8"/>
  <c r="I34" i="8"/>
  <c r="H34" i="8"/>
  <c r="G34" i="8"/>
  <c r="F34" i="8"/>
  <c r="E34" i="8"/>
  <c r="D34" i="8"/>
  <c r="C34" i="8"/>
</calcChain>
</file>

<file path=xl/sharedStrings.xml><?xml version="1.0" encoding="utf-8"?>
<sst xmlns="http://schemas.openxmlformats.org/spreadsheetml/2006/main" count="6681" uniqueCount="1278">
  <si>
    <t>Technology</t>
  </si>
  <si>
    <t>Year of final investment decision</t>
  </si>
  <si>
    <t>Uncertainty (2020)</t>
  </si>
  <si>
    <t>Uncertainty (2050)</t>
  </si>
  <si>
    <t>Note</t>
  </si>
  <si>
    <t>Ref</t>
  </si>
  <si>
    <t>Energy/technical data</t>
  </si>
  <si>
    <t>Lower</t>
  </si>
  <si>
    <t>Upper</t>
  </si>
  <si>
    <t>Generating capacity for one unit (MW)</t>
  </si>
  <si>
    <t>&lt; 0,025</t>
  </si>
  <si>
    <t xml:space="preserve">Average annual full-load hours </t>
  </si>
  <si>
    <t>A,J</t>
  </si>
  <si>
    <t>Forced outage (%)</t>
  </si>
  <si>
    <t>Planned outage (%)</t>
  </si>
  <si>
    <t>B</t>
  </si>
  <si>
    <t>Technical lifetime (years)</t>
  </si>
  <si>
    <t>---</t>
  </si>
  <si>
    <t>Construction time (years)</t>
  </si>
  <si>
    <t>Space requirement (1000m2/MW)</t>
  </si>
  <si>
    <t>C</t>
  </si>
  <si>
    <t>Regulation ability</t>
  </si>
  <si>
    <t>Primary regulation (% per 30 seconds)</t>
  </si>
  <si>
    <t>D</t>
  </si>
  <si>
    <t>Secondary regulation (% per minute)</t>
  </si>
  <si>
    <t xml:space="preserve">Financial data                                 </t>
  </si>
  <si>
    <t>Nominal investment (M€/MW)</t>
  </si>
  <si>
    <t>E/F</t>
  </si>
  <si>
    <t xml:space="preserve"> - of which equipment</t>
  </si>
  <si>
    <t xml:space="preserve"> - of which installation</t>
  </si>
  <si>
    <t>Fixed O&amp;M (€/MW/year)</t>
  </si>
  <si>
    <t>G</t>
  </si>
  <si>
    <t>Variable O&amp;M (€/MWh)</t>
  </si>
  <si>
    <t>Technology specific data</t>
  </si>
  <si>
    <t>Rotor diameter</t>
  </si>
  <si>
    <t>H</t>
  </si>
  <si>
    <t>Hub height</t>
  </si>
  <si>
    <t>Fixed O&amp;M (€/unit)</t>
  </si>
  <si>
    <t>Notes:</t>
  </si>
  <si>
    <t>A</t>
  </si>
  <si>
    <t>The annual production is very sensitive to conditions at the actual site. Values outside the range is observed.</t>
  </si>
  <si>
    <t>The maintenance normally consists of 1 -2 annual service visits.</t>
  </si>
  <si>
    <t>An area of around 5 m x 5 m is needed for at small wind turbine. The real "area use" is the noise zone, which ranges up to 100 m from the wind turbine in worst case.</t>
  </si>
  <si>
    <t>Not considered relevant for small domestic turbines.</t>
  </si>
  <si>
    <t>E</t>
  </si>
  <si>
    <t xml:space="preserve">Based on information from manufacturers and resellers. The </t>
  </si>
  <si>
    <t>F</t>
  </si>
  <si>
    <t>The prices depends significantly on turbine size (5 kW - 6 M€/MW; 10 kW - 4 M€/MW ; 25 kW - 3 M€/MW)</t>
  </si>
  <si>
    <t>The service cost is assumed fixed to 100€/kW/y.</t>
  </si>
  <si>
    <t>Domestic turbines have a maximum total height of 25 m according to Danish regulations.</t>
  </si>
  <si>
    <t>J</t>
  </si>
  <si>
    <t xml:space="preserve"> No development in the capacity factor is expected, because no changing in the size limitation (legislation) is expected. And because location is crucial and one must expect the turbines is put up at the best positions already. But change in legislation i</t>
  </si>
  <si>
    <t>A1</t>
  </si>
  <si>
    <t>A, L</t>
  </si>
  <si>
    <t>I, M</t>
  </si>
  <si>
    <t>K</t>
  </si>
  <si>
    <t>Specific power (W/m2)</t>
  </si>
  <si>
    <t>Average capacity factor</t>
  </si>
  <si>
    <t>Average availability (%)</t>
  </si>
  <si>
    <t>Modern turbines has typically higher forced outage than older smaller turbines had when they were newer due to more complex technology.</t>
  </si>
  <si>
    <t>Planned outage is typically 1-2 service visits a year, with a maximum duration of one work day, but there can also be planned outage due to shadow flicker stop or sector management (protect turbines at given wind speeds and directions, where they are dense spaced).</t>
  </si>
  <si>
    <t>The life time depends on the wind conditions; average annual speed and turbulence, relative to the design class of the turbine</t>
  </si>
  <si>
    <t>The construction time is the periode from FID to commissioning. But from first "dig" to turbines are in operation less than ½ a year is needed for smaller wind farms (clusters), where the similar periode for larger wind farms will be longer. The planning time from idea to construction starts will typically be 2-3 years, but can be essentially more if permitting problems occour.</t>
  </si>
  <si>
    <t>An area of around 50 m x 50 m is needed for a modern wind turbine. Another way of defining the "area use" could be the noise zone, which ranges up to 600-800 m from the wind turbine in worst case.</t>
  </si>
  <si>
    <t>Wind turbines can be downward regulated within very short time and can therefore (if the wind is blowing) be used in both the primary and secondary downward regulation.</t>
  </si>
  <si>
    <t>I</t>
  </si>
  <si>
    <t>75 % of the total yearly O&amp;M costs are assumed to be fixed cost and 25 % are assumed to be variable  cost.</t>
  </si>
  <si>
    <t>L</t>
  </si>
  <si>
    <t>M</t>
  </si>
  <si>
    <t>N</t>
  </si>
  <si>
    <t>I, J</t>
  </si>
  <si>
    <t>Average capacity factor (%)</t>
  </si>
  <si>
    <t>Specific area coverage (MW/km2)</t>
  </si>
  <si>
    <t xml:space="preserve">A1 </t>
  </si>
  <si>
    <t>Offshore turbines has typically higher forced outage than onshore due to access problems in harsh weather</t>
  </si>
  <si>
    <t>Planned outage is typically 1-2 service visits a year, with a 1-2 work days</t>
  </si>
  <si>
    <t>The construction time is the periode from FID to commissioning. The construction time depend on the size of the project, vessel available and weather conditions.</t>
  </si>
  <si>
    <t>Based on 5,4 MW/km^2 - can vary some and will often be a political decition - a given area is available and a number of MW tendered. The wake losses will highly depend on the space available per MW.</t>
  </si>
  <si>
    <t>The capacity is set to 8 MW, the turbines at Horns Rev 3 is expected to have a capacity of 8.3 MW, it is assumed that the same turbines will be used near shore and off shore</t>
  </si>
  <si>
    <t>Offshore turbines has typically longer forced outage than onshore due to access problems in harsh weather</t>
  </si>
  <si>
    <t xml:space="preserve"> The construction time is the periode from FID to commissioning. The construction time depend on the size of the project, vessel available and weather conditions.</t>
  </si>
  <si>
    <t xml:space="preserve">The wake losses will highly depend on the space available per MW, Specific area coverage of 5,4 MW/km^2 is assumed. In a tender typically a given area is available and and a given capacity MW is demanded. </t>
  </si>
  <si>
    <t>Wind turbines can be regulated  downward within short time and can therefore (if the wind is blowing) be used in both the primary and secondary downward regulation.</t>
  </si>
  <si>
    <t>Total efficiency, net (%), name plate</t>
  </si>
  <si>
    <t>N/A</t>
  </si>
  <si>
    <t>Total eff., net (%), annual average, ambient heat source, no dev. in supply temp.</t>
  </si>
  <si>
    <t>A, F, J, K</t>
  </si>
  <si>
    <t>Total eff., net (%), annual average, ambient heat source, reduced supply temp.</t>
  </si>
  <si>
    <t>A, B, F, J</t>
  </si>
  <si>
    <t>3, 4</t>
  </si>
  <si>
    <t>Total eff., net (%), annual average, waste heat 20° C, reduced supply temp.</t>
  </si>
  <si>
    <t>Total eff., net (%), annual average, waste heat 40° C, reduced supply temp.</t>
  </si>
  <si>
    <t>Electricity consumption for pumps etc. (% of heat gen)</t>
  </si>
  <si>
    <t>Planned outage (weeks per year)</t>
  </si>
  <si>
    <t xml:space="preserve"> </t>
  </si>
  <si>
    <t>Minimum load (% of full load)</t>
  </si>
  <si>
    <t>Warm start-up time (hours)</t>
  </si>
  <si>
    <t>Cold start-up time (hours)</t>
  </si>
  <si>
    <t>8,10</t>
  </si>
  <si>
    <t>Environment</t>
  </si>
  <si>
    <t>CH4 (g per GJ fuel)</t>
  </si>
  <si>
    <t>N2O (g per GJ fuel)</t>
  </si>
  <si>
    <t xml:space="preserve"> - of which equipment (%)</t>
  </si>
  <si>
    <t xml:space="preserve"> - of which installation (%)</t>
  </si>
  <si>
    <r>
      <t>Variable O&amp;M (€/MWh</t>
    </r>
    <r>
      <rPr>
        <vertAlign val="subscript"/>
        <sz val="9"/>
        <rFont val="Arial"/>
        <family val="2"/>
      </rPr>
      <t>heat</t>
    </r>
    <r>
      <rPr>
        <sz val="9"/>
        <rFont val="Arial"/>
        <family val="2"/>
      </rPr>
      <t>)</t>
    </r>
  </si>
  <si>
    <r>
      <t>- of which is electricity costs (€/MWh</t>
    </r>
    <r>
      <rPr>
        <vertAlign val="subscript"/>
        <sz val="9"/>
        <rFont val="Arial"/>
        <family val="2"/>
      </rPr>
      <t>heat</t>
    </r>
    <r>
      <rPr>
        <sz val="9"/>
        <rFont val="Arial"/>
        <family val="2"/>
      </rPr>
      <t>)</t>
    </r>
  </si>
  <si>
    <r>
      <t>- of which is other O&amp;M costs (€/MWh</t>
    </r>
    <r>
      <rPr>
        <vertAlign val="subscript"/>
        <sz val="9"/>
        <rFont val="Arial"/>
        <family val="2"/>
      </rPr>
      <t>heat</t>
    </r>
    <r>
      <rPr>
        <sz val="9"/>
        <rFont val="Arial"/>
        <family val="2"/>
      </rPr>
      <t>)</t>
    </r>
  </si>
  <si>
    <t xml:space="preserve">Actual development within COP optimization and reduced investment cost depends on the development in fuel and electricity prices. </t>
  </si>
  <si>
    <t>The development within construction time will depend on future production figures and standardization of plants.</t>
  </si>
  <si>
    <t>The regulation ability of large heat pumps will depend on the future markets for regulation services.</t>
  </si>
  <si>
    <t>Cold start of time is starting a heat pump where stand by heating has not been applied</t>
  </si>
  <si>
    <t>Operation at part load will usually increase COP but increase variable O&amp;M costs</t>
  </si>
  <si>
    <t>May vary depending on availability of heat source</t>
  </si>
  <si>
    <t>May vary depending on specific type, heat source etc.</t>
  </si>
  <si>
    <t>The auxillary eletricity is not included in the total efficiency</t>
  </si>
  <si>
    <t xml:space="preserve">The total efficiency net annual average is calculated using the practical COP </t>
  </si>
  <si>
    <t>Average value for ambient heat sources. For air it will be lower and for sea and lake water it will be around the average value, whereas for groundwater the value will be higher. It is weighted so that the heat pump produces 60-70 % of the demand of the district heating system. The supply temperature from the heat pump is fairly constant, since it is mixed with water from other production units in the months with the highest heat demand, when the supply temperature in the network is typically increased.</t>
  </si>
  <si>
    <t>Including heat uptake and buildings</t>
  </si>
  <si>
    <t>References:</t>
  </si>
  <si>
    <t>Drejebog til store varmepumpeprojekter i fjernvarmesystemet, 2014, see http://www.planenergi.dk/varmepumper/</t>
  </si>
  <si>
    <t>Udredning vedrørende varmelagringsteknologier og store varmepumper til brug i fjernvarmesystemer, 2013</t>
  </si>
  <si>
    <t>Innoterm, 2015</t>
  </si>
  <si>
    <t>Johnson Controls, 2015</t>
  </si>
  <si>
    <t>Teknologisk Institut, 2015</t>
  </si>
  <si>
    <t>Total efficiency , net (%), annual average</t>
  </si>
  <si>
    <t>Space requirement (1000m2 per MW)</t>
  </si>
  <si>
    <t>The heat pump itself only represents a small part of the total investment. Depending on size the heat pump typically represents 0.2 M€ per. MW heating (excluding drive energy).</t>
  </si>
  <si>
    <t>The heat is assumed delivered at 80 °C in 2015 and 60 °C in 2050</t>
  </si>
  <si>
    <t>Scandinavian Energy Group, 2015</t>
  </si>
  <si>
    <t>Electricity efficiency (condensation mode for extraction plants), net (%), name plate</t>
  </si>
  <si>
    <t>-0</t>
  </si>
  <si>
    <t>Electricity efficiency (condensation mode for extraction plants), net (%), annual average</t>
  </si>
  <si>
    <t>+0</t>
  </si>
  <si>
    <t>AC</t>
  </si>
  <si>
    <t>-1</t>
  </si>
  <si>
    <t>+1</t>
  </si>
  <si>
    <t>AD</t>
  </si>
  <si>
    <t>-</t>
  </si>
  <si>
    <t>CE</t>
  </si>
  <si>
    <t>AF</t>
  </si>
  <si>
    <t>Ea Energy Analysis, based on experience from various commercial projects.</t>
  </si>
  <si>
    <t>Government response to the consultation on proposals for the levels of banded support under the Renewables Obligation for the period 2013-17 and the Renewables Obligation Order 2012, UK Department of Energy and Climate Change, July 2012.</t>
  </si>
  <si>
    <t>A strategy for converting coal fueled power plants to biomass, Future Metrics, September 2014</t>
  </si>
  <si>
    <t>Value depend on the original plant. Value indicate the estimated change from the original value (unit is the same as the paramter).</t>
  </si>
  <si>
    <t>Typically the electricity efficiency  will be 1-2 % point lower than that of the plant prior to conversion. The thermal efficiency is typically unchanged, thus the Cb value decreases, meaning more heat is produced compared to electricity.</t>
  </si>
  <si>
    <t>Values for year 2050 are not considered relevant since it is assumed that all coal fired plants in Denmark have been rebuilt or decommissioned.</t>
  </si>
  <si>
    <t>Some additional under roof space (or silos) will be required for storage of pellets compared to coal (estimated 50%-100% extra m3 storage). But not more floor space (m2).</t>
  </si>
  <si>
    <t>The nominal investment assumes that the original plant is aged and therefore include investment for a general life time extension campaign</t>
  </si>
  <si>
    <t>The variable O&amp;M costs will be similar to those of the original plant, however fixed O&amp;M costs are likely to increase by 10-20%</t>
  </si>
  <si>
    <t>Assumed the same emission values from the datasheet of new biomass plants (wood chips). See references and notes in the datasheet  '09 Biomass CHP, Steam Turbine - Large steam turbine, Woodchips'.</t>
  </si>
  <si>
    <t>-0.02</t>
  </si>
  <si>
    <t>-2</t>
  </si>
  <si>
    <t>-5</t>
  </si>
  <si>
    <t>AI</t>
  </si>
  <si>
    <t>+2</t>
  </si>
  <si>
    <t>+0.5</t>
  </si>
  <si>
    <t xml:space="preserve">Value depend on the original plant. </t>
  </si>
  <si>
    <t>Some additional space will be required for storage of chips (estimated 50%-100% extra).</t>
  </si>
  <si>
    <t>Emission values from the datasheet of new CFB biomass plants. See references and notes in the datasheet  'Large Biomass Circulating Fluidized Bed Combustion Systems (CFBC) for wood'.</t>
  </si>
  <si>
    <t>EF</t>
  </si>
  <si>
    <t>AFG</t>
  </si>
  <si>
    <t>CF</t>
  </si>
  <si>
    <t>ABF</t>
  </si>
  <si>
    <t>ADF</t>
  </si>
  <si>
    <t xml:space="preserve">Projected Costs of Generating electricity edition 2015, IEA, NEA and OECD 2015 </t>
  </si>
  <si>
    <r>
      <t>Baggrundsnotat omhandlende metode for Energinet.dk's forventninger til kraftværksudviklingen i Danmark, Energinet.dk, 27. august 2014</t>
    </r>
    <r>
      <rPr>
        <i/>
        <sz val="9"/>
        <rFont val="Arial"/>
        <family val="2"/>
      </rPr>
      <t xml:space="preserve"> (Background note concerning method for Energinet.dk's expectations for power plant development in Denmark , Energinet.dk , August 27, 2014)</t>
    </r>
  </si>
  <si>
    <t>Studstrupværket kører videre på kul frem til 2015, Ingeniøren, 10. maj 2012,( Studstrupværket continues to run on coal until 2015, Engineer , May 10, 2012, )</t>
  </si>
  <si>
    <t>It is assumed by Ea Energy Analyses that plants emissions prior to the LTE is within the legal limits.</t>
  </si>
  <si>
    <t xml:space="preserve">Values will generally be similar to those of the plant prior to Life Time Extention (LTE). </t>
  </si>
  <si>
    <t>Values will depend on those of the plant prior to LTE, however the average fixed O&amp;M cost may increase slightly for the extension period compared with the original life time to accomodate the necessary reinvestments during the extended life time.</t>
  </si>
  <si>
    <t>Investment costs will vary largely, depending on the necessary scope of work. The indicated range represents typical cases where 20-25 years Danish coal power CHP plants have been life time extended to obtain additional 15 years life time (based mainly on budgetted values).</t>
  </si>
  <si>
    <t>Variable O&amp;M costs will in general be similar or a bit smaller to those of the plant prior to LTE. The reason for the small improvement is when you compare it to just before the LTE. When compared to the average over the lifetime the O&amp;M costs will be similar.</t>
  </si>
  <si>
    <t>Values will generally be similar to those of the plant prior to LTE. Average efficiencies over the lifetime will be similar to the plant prior to LTE, but the efficiencies just after the LTE will be better than that of the plant just before the LTE.</t>
  </si>
  <si>
    <t>Values for year 2050 are not considered relevant since new coal fired power plants are not expected to be built</t>
  </si>
  <si>
    <t>It is assumed that plants emissions prior to the LTE is within the legal limits.</t>
  </si>
  <si>
    <t>40 - 125</t>
  </si>
  <si>
    <t>5 - 40</t>
  </si>
  <si>
    <t>0.015 - 0.200</t>
  </si>
  <si>
    <t>Electricity efficiency (condensation mode for extraction plants), net (%)</t>
  </si>
  <si>
    <t>6, 12</t>
  </si>
  <si>
    <t xml:space="preserve">Electricity efficiency (condensation mode for extraction plants), net (%), </t>
  </si>
  <si>
    <t>6, 11</t>
  </si>
  <si>
    <t>7, 13</t>
  </si>
  <si>
    <t>NA</t>
  </si>
  <si>
    <t>&gt;25</t>
  </si>
  <si>
    <t>6, 7</t>
  </si>
  <si>
    <t>Plant Dynamic Capabilities</t>
  </si>
  <si>
    <t>5, 6, 8</t>
  </si>
  <si>
    <t>(NA)</t>
  </si>
  <si>
    <t>7, 9</t>
  </si>
  <si>
    <t>6, 10</t>
  </si>
  <si>
    <t>13, 14</t>
  </si>
  <si>
    <t>Danish Gas Technology Centre, analysis on gas engine and gas turbine dynamics, 2013</t>
  </si>
  <si>
    <t>Wärtsila Technical Journal "in detail" 02-2014</t>
  </si>
  <si>
    <t>Data specs from maufacturers (Web) 2015</t>
  </si>
  <si>
    <t>Danish Gas Technology Centre, analysis and discussion with manufacturers, April 2013</t>
  </si>
  <si>
    <t>Danish Gas Technology Centre, environmental survey 2012</t>
  </si>
  <si>
    <t>COWI 2015 input</t>
  </si>
  <si>
    <t>The Omes Project results (2005)</t>
  </si>
  <si>
    <t>Very low efficiency at low loads and often increased Nox emisison</t>
  </si>
  <si>
    <t>Insurance excluded, unknown. Daily start assumed</t>
  </si>
  <si>
    <t>Power related</t>
  </si>
  <si>
    <t>Based on Dry Low NOx (DLN) techniques</t>
  </si>
  <si>
    <t>Technical- and design life most often &gt; 25 years</t>
  </si>
  <si>
    <t>Electrical output</t>
  </si>
  <si>
    <t>Combined with DGC assumptions, CHP configuration</t>
  </si>
  <si>
    <t>GT's (5 MWe) are available including internal recuperator; the electrical nominal efficiency is then 37 % (LCV basis)</t>
  </si>
  <si>
    <t xml:space="preserve">No data available, no known use </t>
  </si>
  <si>
    <t>Not relevant for this CHP configuration</t>
  </si>
  <si>
    <t>No data available</t>
  </si>
  <si>
    <t>DGC Estimate</t>
  </si>
  <si>
    <t>Air preheating by internal recuperation included</t>
  </si>
  <si>
    <t>100 - 500</t>
  </si>
  <si>
    <t>10 -100</t>
  </si>
  <si>
    <t>Electricity efficiency (condensation mode for extraction plants), net (%),</t>
  </si>
  <si>
    <t>N.A</t>
  </si>
  <si>
    <t>8, 9</t>
  </si>
  <si>
    <t>C, M</t>
  </si>
  <si>
    <t>UK Electricity Generation Costs Update, M.M. Donald, June 2010</t>
  </si>
  <si>
    <t>Siemens : Data on GT-CC (2010)</t>
  </si>
  <si>
    <t>Low efficiency at low loads and often increased NOx emission</t>
  </si>
  <si>
    <t>Limited availability of data</t>
  </si>
  <si>
    <t>CHP configuration, Including DGC assumptions</t>
  </si>
  <si>
    <t>Manufacturers says down to 30 minute</t>
  </si>
  <si>
    <t>Data on Cv from the 2012 version roughly adjusted for higher electricity efficiency</t>
  </si>
  <si>
    <t xml:space="preserve">No known use </t>
  </si>
  <si>
    <t>No Relevance for Back Pressure Lay Out</t>
  </si>
  <si>
    <t>Upward regulation is typically 10 - 15 %/min, while downward regulation is &gt; 30 % /min</t>
  </si>
  <si>
    <t>1 -10 MWe</t>
  </si>
  <si>
    <t>1-10 MWe</t>
  </si>
  <si>
    <t>1, 2</t>
  </si>
  <si>
    <t>1, 2, 3</t>
  </si>
  <si>
    <t>(I)</t>
  </si>
  <si>
    <t>ASUE BHKW Kenndata 2014/2015</t>
  </si>
  <si>
    <t>DGC Efficiency and emission test reports</t>
  </si>
  <si>
    <t>DGC analysis, The gas fired cogneration sector, Bilagsrapport 9, Energiforligs analyse 2013</t>
  </si>
  <si>
    <t>Dansk Fjernvarme and FDKV reportings from CHP installations, the Dansk Fjernvarme information is from a 2012 suvey for an earlier version of the report</t>
  </si>
  <si>
    <t>Ongoing Sulpur research project at DGC (MUDP)</t>
  </si>
  <si>
    <t>Blockheizkraftwerke 2013, M.Buller et al, GWF Gas Erdgas, Juni 2014</t>
  </si>
  <si>
    <t xml:space="preserve">Suppliers association information etc. </t>
  </si>
  <si>
    <t>Ref 1, 2 and 3 is used for 2015 values for 3 - 10 MWe engine, 1 MWe engine 4-5 % points less. Ref 4 &amp; 5 is used for predictions for the future years.</t>
  </si>
  <si>
    <t>The construction time given is for a medium size installation; small installations can be erected in a shorter period</t>
  </si>
  <si>
    <t>Engines have been build and demonstrated for short start up &lt; 1 minute for full electrical load. This includes large engines</t>
  </si>
  <si>
    <t>For a medium size engine; small engines with less thermal mass might be faster</t>
  </si>
  <si>
    <t>When operating 4000 hours a year</t>
  </si>
  <si>
    <t>Only relevant for steam based CHP</t>
  </si>
  <si>
    <t xml:space="preserve">I </t>
  </si>
  <si>
    <t>DGC estimate for years 2030, 2050</t>
  </si>
  <si>
    <t>No known use, data from n-gas engines</t>
  </si>
  <si>
    <t xml:space="preserve">Sulphur is removed in the biogas processing, according to manufactures spec. Lower values for biogas from waste water </t>
  </si>
  <si>
    <t>Heat generation capacity for one unit (MJ/s)</t>
  </si>
  <si>
    <t>0.5 -10</t>
  </si>
  <si>
    <t xml:space="preserve">Total efficiency, net (%), nominel load </t>
  </si>
  <si>
    <t>1, 3</t>
  </si>
  <si>
    <t>Space requirement (1000m2 per MJ/s)</t>
  </si>
  <si>
    <t>0,01</t>
  </si>
  <si>
    <t>0,08</t>
  </si>
  <si>
    <t>Nominal investment (M€ per MJ/s)</t>
  </si>
  <si>
    <t>2, 3</t>
  </si>
  <si>
    <t>Fixed O&amp;M (€/MJ/s/year)</t>
  </si>
  <si>
    <t xml:space="preserve"> - of which is electricity costs (€/MWh)</t>
  </si>
  <si>
    <t xml:space="preserve"> - of which is other O&amp;M costs (€/MWh)</t>
  </si>
  <si>
    <t>DGC efficiency and emission test reports from district heating boilers, 2014</t>
  </si>
  <si>
    <t>Burner and boiler  manufacturer informations, 2015</t>
  </si>
  <si>
    <t>Danish District Heating Association, data from a 2012 survey for the report</t>
  </si>
  <si>
    <t>National Environmental Research Institute, Denmark 2009</t>
  </si>
  <si>
    <t>Elsam/Elkraft update "Teknologidata for el- og varmeproduktionsanlæg", 1997</t>
  </si>
  <si>
    <t>DGC calculations, estimates</t>
  </si>
  <si>
    <t>Includes a condensing economizer, without economizer the efficiency will be up to some 93-97 %, LHV reference</t>
  </si>
  <si>
    <t>Includes a condensing economizer, without economizer the efficiency will be up to some 92-95 %, LHV reference</t>
  </si>
  <si>
    <t>Not Relevant for heat-only technologies</t>
  </si>
  <si>
    <t>Boilers with low water content (e.g. watertube instaed of shell tube 3-5 pass boilers) are used start up time from cold is shorter</t>
  </si>
  <si>
    <t>Boilers in the low power range approx. 0.010 and boilersin the higher power range 0.003</t>
  </si>
  <si>
    <t>Ultra Low NOx burners can reach a level of 5 g/GJ</t>
  </si>
  <si>
    <t>Fuel dependent , not tecchnology dependent</t>
  </si>
  <si>
    <t>The average numbers are for a 2- 3 MW boiler installation</t>
  </si>
  <si>
    <t>Technical lifetime often exceeds 25 years</t>
  </si>
  <si>
    <t>Smart Power Generation - The future of electricity production, J. Klimstra &amp; M. Hotakainen 2011</t>
  </si>
  <si>
    <t>IEA: Projected cost of generating electricity, 2010</t>
  </si>
  <si>
    <t>WBDG-Publication, B. L. Capehart, Microtubines, 2014</t>
  </si>
  <si>
    <t>5, 9</t>
  </si>
  <si>
    <t>5, 3</t>
  </si>
  <si>
    <t>5, 3, 11</t>
  </si>
  <si>
    <t>5, 6, 1, 11</t>
  </si>
  <si>
    <t>5, 8</t>
  </si>
  <si>
    <t>3, 7</t>
  </si>
  <si>
    <t>5 ,3</t>
  </si>
  <si>
    <t>Smart Power Generation; the future of electricity production, J. Klimstra &amp; M. Hotakainen 2011</t>
  </si>
  <si>
    <t>Features and parameters of various power plant technologies, Wartsila "In Detail", 02-2014 etc.</t>
  </si>
  <si>
    <t>3, 4, 7</t>
  </si>
  <si>
    <t>5, 6</t>
  </si>
  <si>
    <t>4, 5, 7</t>
  </si>
  <si>
    <t>3, 6</t>
  </si>
  <si>
    <t>3, 5, 11</t>
  </si>
  <si>
    <t>3, 5</t>
  </si>
  <si>
    <t>4, 5, 6, 7</t>
  </si>
  <si>
    <t>10, 11, 12</t>
  </si>
  <si>
    <t>16, 2, 4</t>
  </si>
  <si>
    <t>DTU International Energy Report - Wind Energy, DTU, 2014</t>
  </si>
  <si>
    <t>Master data register of wind turbines at end of December 2014, Danish Energy Agency, 2015</t>
  </si>
  <si>
    <t>Nielsen, P. et. al., Vindmøllers økonomi EUDP projekt 33033-0196, 2010</t>
  </si>
  <si>
    <t>Når all-inclusive service alligevel ikke dækker alt, Naturlig Energi, nov. 2014</t>
  </si>
  <si>
    <t>Schwabe, P., Lensink, S. &amp; Hand, M., IEA Wind Task 26: Multi-national case study of the financial cost of wind energy, 2011</t>
  </si>
  <si>
    <t>Hvor længe holder en mølle, Naturlig Energi, januar 2012</t>
  </si>
  <si>
    <t>6, 13, 10</t>
  </si>
  <si>
    <t>8, 10, 27</t>
  </si>
  <si>
    <t>14, 10</t>
  </si>
  <si>
    <t>8, 27</t>
  </si>
  <si>
    <t>The European offshore wind industry – key trends and statistics 2015, EWEA, 2016</t>
  </si>
  <si>
    <t>Master data register of wind turbines at end of December 2014, Danish Energy Agency (the analysis also utilize earlier years of the same register)</t>
  </si>
  <si>
    <t>DTU International Energy Report – Wind Energy, DTU, 2014</t>
  </si>
  <si>
    <t>Renewable Energy Technologies: Cost Analysis Series, IRENA, 2012</t>
  </si>
  <si>
    <t>Fremtidens havmølleplaceringer - 2025 (Future locations for offshore wind farms; in Danish),” Danish Energy Agency, 2007.</t>
  </si>
  <si>
    <t>Lindø Offshore Renewables Centre, data on offshore wind farms.</t>
  </si>
  <si>
    <t>4 C Offshore, global offshore wind farms database [Online]. Available: http://www.4coffshore.com/windfarms/default.aspx.</t>
  </si>
  <si>
    <t>The Economics of Wind Energy, EWEA, 2009</t>
  </si>
  <si>
    <t>N. m.fl., Vindmøllers økonomi, EUDP projekt 33033-0196, 2010</t>
  </si>
  <si>
    <r>
      <t>B. Christensen, Interviewee, Personal communication/Interviews with Siemens Wind Power + written contribution</t>
    </r>
    <r>
      <rPr>
        <i/>
        <sz val="9"/>
        <color theme="1"/>
        <rFont val="Arial"/>
        <family val="2"/>
      </rPr>
      <t xml:space="preserve">. </t>
    </r>
    <r>
      <rPr>
        <sz val="9"/>
        <color theme="1"/>
        <rFont val="Arial"/>
        <family val="2"/>
      </rPr>
      <t>[Interview].</t>
    </r>
  </si>
  <si>
    <t>[31,35]</t>
  </si>
  <si>
    <t>[26, 12, 27]</t>
  </si>
  <si>
    <t xml:space="preserve">The cost includes cost of wind turbines, foundation, installation, planning &amp; development and financing and internal grid connection (array cable, substation but not  export cable). </t>
  </si>
  <si>
    <t>http://www.4coffshore.com/windfarms, accessed  27-3-2017</t>
  </si>
  <si>
    <t>Note made by DEA : "Notat om teknologiomkostninger for havvind, baggrund for opdatering af CAPEX og OPEX i Teknologikatalogets dataark. " Energinet.dk and the Danish Energy Agency, 2017, March 28</t>
  </si>
  <si>
    <t xml:space="preserve">DONG ENERGY Investor presentation, , DONG Energy, 2016, 12 May </t>
  </si>
  <si>
    <t>Cost Reduction Monitoring Framework 2016,Offshore Wind Programme Board, Catapult 2016, 2016</t>
  </si>
  <si>
    <t>Innovation Outlook: Off shore Wind, International Renewable Energy Agency( IRENA), Abu Dhabi, 2016</t>
  </si>
  <si>
    <t>Energinet.dk, March 2017</t>
  </si>
  <si>
    <t xml:space="preserve">The full load hours (annual produktion (MWh) per installed power (MW)) depending on the actual location of the wind farm, wake losses and technological characteristics of the individual turbine. The value is an average for location where it is expected the turbines will be placed. d a Specific area coverage 5,4 MW/km^2 is assumed, further more it is assumed that nearshore turbines are placed in farm with a total capacity of 50 -250 MW  </t>
  </si>
  <si>
    <t xml:space="preserve">The cost includes cost of wind turbines, foundation, installation, planning &amp; development and financing and internal grid connection (array cable)  </t>
  </si>
  <si>
    <t>06 Spark ignition engine, natural gas</t>
  </si>
  <si>
    <t>06 Spark ignition engine, biogas</t>
  </si>
  <si>
    <t>20 Large wind turbines on land</t>
  </si>
  <si>
    <t>20 Small wind turbines, grid connected (&lt; 25 kW)</t>
  </si>
  <si>
    <t>21 Large wind turbines off-shore</t>
  </si>
  <si>
    <t>21 Large offshore wind turbines near-shore</t>
  </si>
  <si>
    <t>40 Electrical compression heat pumps - district heating</t>
  </si>
  <si>
    <t>40 Absorption heat pumps - district heating</t>
  </si>
  <si>
    <t>44 District heating boiler, natural gas fired</t>
  </si>
  <si>
    <t>Heat generation capacity for one unit (MW)</t>
  </si>
  <si>
    <t>0.5</t>
  </si>
  <si>
    <t>0.2</t>
  </si>
  <si>
    <t>0.008</t>
  </si>
  <si>
    <t>0.08</t>
  </si>
  <si>
    <t>Cf. the utilized electricity</t>
  </si>
  <si>
    <t>Nominal investment (M€ per MW), 400/690 V; 1-5 MW</t>
  </si>
  <si>
    <t>Nominal investment (M€ per MW); 10/15 kV; &gt;10 MW</t>
  </si>
  <si>
    <r>
      <t>- of which is electricity costs (€/MWh</t>
    </r>
    <r>
      <rPr>
        <sz val="9"/>
        <rFont val="Arial"/>
        <family val="2"/>
      </rPr>
      <t>)</t>
    </r>
  </si>
  <si>
    <r>
      <t>- of which is other O&amp;M costs (€/MWh</t>
    </r>
    <r>
      <rPr>
        <sz val="9"/>
        <rFont val="Arial"/>
        <family val="2"/>
      </rPr>
      <t>)</t>
    </r>
  </si>
  <si>
    <t>Startup costs (€/MW/startup)</t>
  </si>
  <si>
    <t>The investment and O&amp;M costs are assessed in relation to an approx. operation in 500 hours/year.</t>
  </si>
  <si>
    <t>The installation at low voltage necessitates a transformer substation &amp; expansion of the distribution board. Costs for these are included in the stated equipment costs.</t>
  </si>
  <si>
    <t>Electrode boilers at medium-high voltage are directly connected to the distribution grid. Costs for the distribution board are included in the equipment costs.</t>
  </si>
  <si>
    <t>The installation costs include costs for electrical integration &amp; grid connection fees.</t>
  </si>
  <si>
    <t>The forced outage of electric boilers is very limited and typically well below 1 %. The planned outage is typically limited to 1 day/year.</t>
  </si>
  <si>
    <t>Tjæreborg Industri, 2016</t>
  </si>
  <si>
    <r>
      <t xml:space="preserve">Parat, unknown date, Brochure </t>
    </r>
    <r>
      <rPr>
        <i/>
        <sz val="9"/>
        <rFont val="Arial"/>
        <family val="2"/>
      </rPr>
      <t>High Voltage Electrode Boiler</t>
    </r>
    <r>
      <rPr>
        <sz val="9"/>
        <rFont val="Arial"/>
        <family val="2"/>
      </rPr>
      <t>, available at http://parat.no/media/201154/Electrode-Boiler-web.pdf</t>
    </r>
  </si>
  <si>
    <t>41 Heat only generation tech (boilers, heat pumps, geothermal)
Electric boilers, 400 or 690 V, 0.06-5 MW; 10 or 15 kV, &gt;10 MW</t>
  </si>
  <si>
    <t>References</t>
  </si>
  <si>
    <t>I. Not relevant for small and medium size plants.</t>
  </si>
  <si>
    <t>P</t>
  </si>
  <si>
    <t>Specific investment, total system (2015-€/Wp)</t>
  </si>
  <si>
    <t/>
  </si>
  <si>
    <t>K, L</t>
  </si>
  <si>
    <t>J, L</t>
  </si>
  <si>
    <t>Output</t>
  </si>
  <si>
    <t>Inverter lifetime (years)</t>
  </si>
  <si>
    <t>Technical lifetime of total system (years)</t>
  </si>
  <si>
    <t>Availability (%)</t>
  </si>
  <si>
    <t>PV module conversion efficiency (%)</t>
  </si>
  <si>
    <t>Transposition Factor for fixed tilt system</t>
  </si>
  <si>
    <t>Energy/technical data - system design</t>
  </si>
  <si>
    <t>Typical peak capacity for one installation at STC (kWp)</t>
  </si>
  <si>
    <t xml:space="preserve">Typical capacity for one installation (kW)(plant capacity) </t>
  </si>
  <si>
    <t>Global horizontal irradiance (kWh/m2/y)</t>
  </si>
  <si>
    <t>Input</t>
  </si>
  <si>
    <t xml:space="preserve">It is assumed that the cost is falling by 0.2 % p.a. </t>
  </si>
  <si>
    <t>Outage rates are generally about 5% for plants that are 10-20 years old. Unless the plant is refurbished, the rate increases to 20% for plants that are 40 years old (ref. 7)</t>
  </si>
  <si>
    <t>Please refer to section 'Regulation ability' in the above qualitative description.</t>
  </si>
  <si>
    <t>Supercritical in 2010 and ultra-supercritical from 2020.</t>
  </si>
  <si>
    <t>The Cb values have been calculated from the electricity efficiencies in condensation mode, the Cv values and a total efficiency (electricity plus heat) in full back-pressure mode of 90%. Cf. Annex 1.</t>
  </si>
  <si>
    <t>IEA( 2016),Energy Technology Perspectives</t>
  </si>
  <si>
    <t>Aggregated data from different projects on existing units that Ea Energy Analyses have been working on since 2010. Data is used for estimating O&amp;M costs.</t>
  </si>
  <si>
    <t>EIA Updated Capital Cost Estimates for Utility Scale Electricity Generating Plants 2013 for pulverizes coal fired advanced single units.[1]</t>
  </si>
  <si>
    <t xml:space="preserve">The IEA Projected Cost of Generating Electricity 2015 for coal fired power plants. Here both the ‘world median’ is used, and data from recently commissioned plants in the Netherlands. The three units in the Netherlands are chosen because of the proximity to Denmark, because the socio-economic parameters (labour cost etc) are assumed to be similar and because the units are new (all from 2015). </t>
  </si>
  <si>
    <t>The IEA World Energy Outlook 2014 coal fired Ultra-supercritical power plants in Europe. Values used are the projection for 2020.</t>
  </si>
  <si>
    <t>"The Costs of CO2 Capture, Transport and Storage", Zero Emissions Platform (ZEP), July 2011</t>
  </si>
  <si>
    <t>"UK Electricity Generation Costs Update", Mott MacDonald, June 2010.</t>
  </si>
  <si>
    <t>DONG Energy, 2009.</t>
  </si>
  <si>
    <t>National Environmental Research Institute, Denmark, 2009 (data from 2007).</t>
  </si>
  <si>
    <t>"En opdateret analyse af Danmarks muligheder for at reducere emissionerne af NOx" (Updated analysis of Denmark's options to reduce NOx emissions; in Danish), Danish Environmental Protection Agency, 2009.</t>
  </si>
  <si>
    <t>www.ad700.dk</t>
  </si>
  <si>
    <t>Energinet.dk, 2009</t>
  </si>
  <si>
    <t>Own estimate by Danish Energy Agency and Energinet.dk, 2011.</t>
  </si>
  <si>
    <t>Danish Energy Agency, 2008. Measured data (1994-2006) from newest power plants in Denmark.</t>
  </si>
  <si>
    <t>“Energy technology perspectives 2008”, International Energy Agency, 2008.</t>
  </si>
  <si>
    <t>"Projected costs of generating electricity", International Energy Agency (IEA), 2005.</t>
  </si>
  <si>
    <t>Danish Energy Agency, 2009.</t>
  </si>
  <si>
    <t>Eltra, September 2003</t>
  </si>
  <si>
    <t>Elsam's and Elkraft's update of the Danish Energy Agency's 'Teknologidata for el- og varmeproduktionsanlæg', December 1997</t>
  </si>
  <si>
    <t>Elsam, November 2003</t>
  </si>
  <si>
    <t>10+14</t>
  </si>
  <si>
    <t>Secondary load support (% per minute)</t>
  </si>
  <si>
    <t>Primary load support (% per 30 seconds)</t>
  </si>
  <si>
    <t>17,18,19,20.21,22</t>
  </si>
  <si>
    <t>17,18,19,20,21,22</t>
  </si>
  <si>
    <t>13;5;5;5</t>
  </si>
  <si>
    <t>12;5;5;5</t>
  </si>
  <si>
    <t>2;3;3</t>
  </si>
  <si>
    <t>0.75</t>
  </si>
  <si>
    <t>8;7;9;11</t>
  </si>
  <si>
    <t>52-55</t>
  </si>
  <si>
    <t>46-51</t>
  </si>
  <si>
    <t>44-48</t>
  </si>
  <si>
    <t>Electricity efficiency, condensation mode, net (%)</t>
  </si>
  <si>
    <t>400 - 700</t>
  </si>
  <si>
    <t>MAN Turbo Presentation of Gas Engine with fuel switch, 2012</t>
  </si>
  <si>
    <t>6, 12, 13</t>
  </si>
  <si>
    <t>6, 8, 13</t>
  </si>
  <si>
    <t>The cost of auxiliary electricity consumption is calculated using the following electricity prices in €/MWh: 2015: 63, 2020: 69, 2030: 101, 2050: 117. These prices include production costs and transport tariffs, but not any taxes or subsidies for renewable energy.</t>
  </si>
  <si>
    <t>G, H</t>
  </si>
  <si>
    <t>An asterisk in the reference indicate high uncertainty or "guesstimate", where more certain data where not available</t>
  </si>
  <si>
    <t>*</t>
  </si>
  <si>
    <r>
      <t xml:space="preserve">Chick, LA; Gotthold, DW; Weimar, MR; Whyatt, GA, </t>
    </r>
    <r>
      <rPr>
        <i/>
        <sz val="9"/>
        <color theme="1"/>
        <rFont val="Arial"/>
        <family val="2"/>
      </rPr>
      <t>Cost Study for Manufacturing of Solid Oxide Fuel Cell Power Systems,</t>
    </r>
    <r>
      <rPr>
        <sz val="9"/>
        <color theme="1"/>
        <rFont val="Arial"/>
        <family val="2"/>
      </rPr>
      <t xml:space="preserve"> 2013, Pacific Northwest National Laboratory prepared for the U.S. Department of Energy.</t>
    </r>
  </si>
  <si>
    <t>[13]</t>
  </si>
  <si>
    <t>BloomEnergy Server, http://en.wikipedia.org/wiki/Bloom_Energy_Server, 2015-02-02</t>
  </si>
  <si>
    <t>[8]</t>
  </si>
  <si>
    <t>http://www.asue.de, 2014-11-17</t>
  </si>
  <si>
    <t>[7]</t>
  </si>
  <si>
    <t>Fuel Cell and Hydrogen Joint Undertaking: “Multi – Annual Work Plan 2014-2020”, adopted 2014-06-30</t>
  </si>
  <si>
    <t>[6]</t>
  </si>
  <si>
    <t xml:space="preserve">Iskov H., Rasmussen N.B., “Update of technology data for energy plants: Fuel cells, electrolysis and technologies for bio-SNG”, Danish gas Technology centre, 2013. </t>
  </si>
  <si>
    <t>[5]</t>
  </si>
  <si>
    <t>BloomEnergy, Product datasheet: ES-5700 Energy Saver, November 2014: http://c0688662.cdn.cloudfiles.rackspacecloud.com/downloads_pdf_Bloomenergy_DataSheet_ES-5700.pdf</t>
  </si>
  <si>
    <t>[4]</t>
  </si>
  <si>
    <t xml:space="preserve">BloomEnergy, Product datasheet: ES-5710 Energy Saver, November 2014: http://c0688662.cdn.cloudfiles.rackspacecloud.com/downloads_pdf_Bloomenergy_DataSheet_ES-5710.pdf  </t>
  </si>
  <si>
    <t>[3]</t>
  </si>
  <si>
    <t>https://www.mhps.com/en/technology/index.html, 2014-11-14</t>
  </si>
  <si>
    <t>[2]</t>
  </si>
  <si>
    <t>BloomEnergy, www.bloomenergy.com, 2014-11-11</t>
  </si>
  <si>
    <t>[1]</t>
  </si>
  <si>
    <t>The heat efficiency, which can be derived, depends on the return temperature of the cooling circuit and the size of the heat exchanger.</t>
  </si>
  <si>
    <t>Fixed O&amp;M costs are estimated as 5% of the investment cost.</t>
  </si>
  <si>
    <t>Estimation of uncertainties for investment costs are estimated from [9] with an annual production of 10/150 units in 2020 and 1000/10000 units in 2050</t>
  </si>
  <si>
    <t>The best estimates for nominal investments in 2020, 2030 and 2050 are estimated from [9]. In 2020 an annual production of 50 units is assumed, in 2030 a yearly production of 250 units is assumed, and in 2050 a production of 4000 units per year is assumed.</t>
  </si>
  <si>
    <t>Start up from outdoor temperature or room temperature takes rather long time, this is mainly due to the large amount of ceramic material which require slow heating ramps. If the system is at operating temperature the stack can be started up quickly, assuming that gases are supplied and help systems are active. Also shut down can be performed quickly, not counting in the time required to cool the system.</t>
  </si>
  <si>
    <t>A bloom unit costs approximately 6600 euro per kWel. To this must the installation costs be added, which of course depends on the location and the size of the unit. Additional costs are also to cover for necessary modifications of the system, e.g. implementation of hot water storage and subsystems for exporting the heat from the unit to surrounding buildings or distributed heating grid.</t>
  </si>
  <si>
    <t>Value for SOFC microCHP systems used here, since SOFC-CHP’s has the same operating principle.</t>
  </si>
  <si>
    <t>Values correspond to the durability for the whole plant; the stack may be exchanged several times during the life time of the plant.</t>
  </si>
  <si>
    <t>No CHP-systems in this power range are available, therefore, Bloom Energy ES-5710 unit has been chosen as the reference system. This system is a power producing system and does not take the produced heat into account. . The produced heat can be used as thermal storage, hot water production, heating or for feed in to the distributed heating system. High total efficiencies can be expected as the systems are compact and with a small surface area, leading to low heat losses and thereby high total system efficiency. Thus it is not unrealistic to assume a total efficiency above 90 % (thermal efficiency &gt; 35 %) for this type of system.</t>
  </si>
  <si>
    <t>The electrical efficiency (based on the lower heating value, LHV) of Bloom Energy’s systems decreases from an initial value of 60 % to 52 % by the end-of life for the stacks. This gives an average electrical efficiency of 56 % for the life-time of a stack. Uncertainties represent the aforementioned interval.</t>
  </si>
  <si>
    <t>Installed systems consist of modules of app. 200 kWel power, these modules can be clustered into larger units. Today, often up to app. 2 MWel power and upwards. [5,8]</t>
  </si>
  <si>
    <t>Startup cost (€/MW/startup)</t>
  </si>
  <si>
    <t>8, 13</t>
  </si>
  <si>
    <t>G, H, I, J</t>
  </si>
  <si>
    <t>*; *; *; *</t>
  </si>
  <si>
    <t>6; 6; *; *</t>
  </si>
  <si>
    <t>-; *; *; *</t>
  </si>
  <si>
    <t>C, L</t>
  </si>
  <si>
    <t>3; *; *; *</t>
  </si>
  <si>
    <t>Generating capacity for one unit (MWe)</t>
  </si>
  <si>
    <t>An asterisk in the reference indicate high uncertainty or "guesstimate", where more certain data where not available.</t>
  </si>
  <si>
    <t>Practical data and expert opinion from Dantherm Power</t>
  </si>
  <si>
    <t>Ea Energy Analyses et al. 2016, Technology Data for Hydrogen Technologies.</t>
  </si>
  <si>
    <t>International Energy Agency, 2015, Technology Roadmap - Hydrogen and Fuel Cells.</t>
  </si>
  <si>
    <t>Fixed O&amp;M costs are estimated to 5% of the investment cost based on [2]</t>
  </si>
  <si>
    <t>Estimation of uncertainties for nominal investment costs based on [2]</t>
  </si>
  <si>
    <t>Uncertainties for efficiency based on [2]</t>
  </si>
  <si>
    <t>Minimum load efficiency (%)</t>
  </si>
  <si>
    <t>Technology Data for Energy Plants Updated chapters, August 2016 and later</t>
  </si>
  <si>
    <t xml:space="preserve">Financial data (in 2015€)                              </t>
  </si>
  <si>
    <t xml:space="preserve">Financial data (in 2015€)                                 </t>
  </si>
  <si>
    <t xml:space="preserve">Financial data (in 2015€)                                  </t>
  </si>
  <si>
    <t xml:space="preserve">Financial data (in 2015€)                               </t>
  </si>
  <si>
    <t xml:space="preserve">Financial data (in 2015€)                                </t>
  </si>
  <si>
    <t xml:space="preserve">Financial data (in 2015€) </t>
  </si>
  <si>
    <t>All cost data is in 2015€</t>
  </si>
  <si>
    <t xml:space="preserve">Financial data (in 2015€)                           </t>
  </si>
  <si>
    <t xml:space="preserve">Financial data (in 2015€)                </t>
  </si>
  <si>
    <t xml:space="preserve">Financial data  (in 2015€)                               </t>
  </si>
  <si>
    <t>A, B</t>
  </si>
  <si>
    <t>Incineration capacity (Fuel input) (tonnes/h)</t>
  </si>
  <si>
    <t>Electricity efficiency, net (%), name plate</t>
  </si>
  <si>
    <t>A, B,C</t>
  </si>
  <si>
    <t>Electricity efficiency, net (%), annual average</t>
  </si>
  <si>
    <t>Heat efficiency, net (%), name plate</t>
  </si>
  <si>
    <t>Heat efficiency, net (%), annual average</t>
  </si>
  <si>
    <t>A, B, C</t>
  </si>
  <si>
    <t>Additional heat potential with heat pumps (% of thermal input)</t>
  </si>
  <si>
    <t>A, B, D</t>
  </si>
  <si>
    <t>Cb coefficient (40°C/80°C)</t>
  </si>
  <si>
    <t>Cv coefficient (40°C/80°C)</t>
  </si>
  <si>
    <t>Space requirement (1000 m2/MWe)</t>
  </si>
  <si>
    <t>F, G</t>
  </si>
  <si>
    <t>2;3</t>
  </si>
  <si>
    <t>Particles (g per GJ fuel)</t>
  </si>
  <si>
    <t xml:space="preserve">Nominal investment (M€/MWe) </t>
  </si>
  <si>
    <t>Fixed O&amp;M (€/MWe/year)</t>
  </si>
  <si>
    <t xml:space="preserve">Variable O&amp;M (€/MWh_e) </t>
  </si>
  <si>
    <t>Steam reheat</t>
  </si>
  <si>
    <t>None</t>
  </si>
  <si>
    <t>Flue gas condensation</t>
  </si>
  <si>
    <t>Yes</t>
  </si>
  <si>
    <t>Combustion air humidification</t>
  </si>
  <si>
    <t>No</t>
  </si>
  <si>
    <t>Nominal investment (M€/MW fuel input)</t>
  </si>
  <si>
    <t>Fixed O&amp;M (€/MW input/year)</t>
  </si>
  <si>
    <t>Variable O&amp;M (€/MWh input)</t>
  </si>
  <si>
    <t>Nominal investment (€/(tonne/year))</t>
  </si>
  <si>
    <t>Fixed O&amp;M (€/tonne)</t>
  </si>
  <si>
    <t>1;4</t>
  </si>
  <si>
    <t>Variable O&amp;M (€/tonne)</t>
  </si>
  <si>
    <t>Rambøll present work, range of WtE-projects</t>
  </si>
  <si>
    <t>Emission factors of 2006: 102 g/GJ NOx, &lt;8,3 g/GJ for SO2, &lt;0,34 g/GJ for CH4, 1,2 g/GJ for N2O, cf.</t>
  </si>
  <si>
    <t>Nielsen, M., Nielsen, O.-K. &amp; Thomsen, M. 2010: Emissions from decentralised CHP plants</t>
  </si>
  <si>
    <t>2007 - Energinet.dk Environmental project no. 07/1882. Project report 5 – Emission factors and</t>
  </si>
  <si>
    <t>emission inventory for decentralised CHP production. National Environmental Research Institute,</t>
  </si>
  <si>
    <t>Aarhus University. 113 pp. – NERI Technical report No. 786.</t>
  </si>
  <si>
    <t>http://www.dmu.dk/Pub/FR786.pdf.</t>
  </si>
  <si>
    <t xml:space="preserve">Environmental permit of recently constructed WtE-facility includes NOx limit value of 180 mg/Nm³ =100 g/GJ. Operation is expected well below limit value.  Cf. Miljøstyrelsen, "Tillæg til miljøgodkendelse, Ny ovnlinje 5 på Nordforbrænding, Juni 2013," </t>
  </si>
  <si>
    <t>http://mst.dk/media/mst/Attachments/Tillgtilmiljgodkendelseovn5Juni2013.pdf</t>
  </si>
  <si>
    <t>To scenarier for tilpasning af affaldsforbrændingskapaciteten i Danmark. EA Energianalyse 2014.</t>
  </si>
  <si>
    <t>Assumed lower heating value 10.6 MJ/kg, waste input 11.9 tph = tonnes per hour (incineration capacity), corresponding to thermal input of 35 MW. Live steam pressure in base case 50 bara, temperature 425 °C of 2015 and 2020, increasing to 440 °C and 450 °C, in 2030 and 2050, respectively.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</si>
  <si>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</si>
  <si>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Additional heat potential for heat pump is the flue gas condensation potential remaining after the direct condensation stage (condensation by heat exchange with DH-water)</t>
  </si>
  <si>
    <t xml:space="preserve">E </t>
  </si>
  <si>
    <t>Focus on availability and ambitions of 2 years' continuous operation is expected to gradually reduce planned outage.</t>
  </si>
  <si>
    <t xml:space="preserve">F </t>
  </si>
  <si>
    <t>Regulation and start-up refer to electricity  generation controlled by the turbine operation.The WtE facility would usually be operating at 100% thermal input, and the electricity  output is controlled to the desired level by use of turbine by-pass, by which excess steam is used to produce DH-energy. Warm start-up time refers to 2 days down-time of the turbine.</t>
  </si>
  <si>
    <t>The combustion process and boiler may be regulated approx. 1% per minute considering extensive use of inconell (in stead of refractory, which may limit rate of change to 0.5% per minute). Minimum load is typically 70% of thermal input under which limit it may be difficult to comply with the requirement of min. 2 sec residence time of the flue gas at min. 850 °C after the last air injection. Below this limit it may also be a challenge to ensure sufficient superheating of the steam. Warm start-up of the combustion process is typically 8 hours and cold start-up is 8 hours.</t>
  </si>
  <si>
    <t>Assumed low SO2-emission 1 g/GJ in 2015  considering the use of flue gas condensation by wet scrubbing down-stream the flue gas treatment system. Sulphur content in fuel 270 g/GJ.</t>
  </si>
  <si>
    <t>Increased focus on NOx reduction is expected in the future, requiring use of SNCR technology to its utmost potential by 2030 (at 60 g/GJ) and use of the more effective catalytic SCR-technology by 2050. The SCR-technology entails additional investment.</t>
  </si>
  <si>
    <t xml:space="preserve">N2O is expected to be related primarily to the use of SNCR. This is why little N2O is expected when the SCR-deNOx technology is used (indicated by verly low NOx-level). </t>
  </si>
  <si>
    <t>Variable O&amp;M cost includes consumables (for FGT etc.), disposal of residues, small share of staff-cost and maintenance cost. Electricity  consumption is not included, and revenues from sale of electricity  and heat are not included. Taxes are not included.</t>
  </si>
  <si>
    <t>Fixed O&amp;M include amongst other things the major part of staffing and maintenance, analyses, research and development, accounting, insurances, fees, memberships, office. Not included are finance cost, depreciation and amortisation.</t>
  </si>
  <si>
    <t>Installation includes civils works (including waste bunker) and project cost considering LOT-based tendering</t>
  </si>
  <si>
    <t>Assuming LOT-based tendering of electromechanic equipment</t>
  </si>
  <si>
    <t>Assumed lower heating value 10.6 MJ/kg, waste input 27.2 tph = tonnes per hour (incineration capacity), corresponding to thermal input of 80 MW. Live steam pressure in base case 50 bara, temperature 425 °C of 2015 and 2020, increasing to 440 °C and 450 °C, in 2030 and 2050, restpectively. Efficiencies refer to lower heating value.</t>
  </si>
  <si>
    <t>Annual average heat output is higher than nameplate because the total efficiency is constant, and the annual average electricity  generation is lower than nameplate electricity  output.  The parasitic electricity consumption has been subtracted in the listed electricity efficiencies.</t>
  </si>
  <si>
    <t>Assumed lower heating value 10.6 MJ/kg, waste input 74.7 tph = tonnes per hour (incineration capacity) divided in two, equally sized furnace/boiler units , corresponding to thermal input of 2x110 MW. One common turbine/generator set is foreseen. Live steam pressure in base case 50 bara, temperature 425 °C of 2015 and 2020, increasing to 440 °C and 450 °C, in 2030 and 2050, respectively. Efficiencies refer to lower heating value.</t>
  </si>
  <si>
    <t>Additional heat potential for heat pump is the flue gas condensation potential remaining after the direct condensation stage (condensation by heat exchange with DH-water).</t>
  </si>
  <si>
    <t>Installation includes civils works (including waste bunker) and project cost considering LOT-based tendering.</t>
  </si>
  <si>
    <t>Assuming LOT-based tendering of electromechanic equipment.</t>
  </si>
  <si>
    <t>A, H</t>
  </si>
  <si>
    <t>B, H</t>
  </si>
  <si>
    <t>Fuel storage specific cost in excess of 2 days (M€/MW_input/storage day)</t>
  </si>
  <si>
    <t>Rambøll Danmark, internal model and evaluation based on either existing projects, supplier offers, or pre-project studies.</t>
  </si>
  <si>
    <t>The plant is directly producing hot water for District Heating by burning fuel on a grate. The electric power is produced by an ORC module (Organic Rankine Cycle; Waste Heat Recovery - WHR). Refer for instance to the following link for further information about technology and suppliers: http://www.enova.no/upload_images/36AC689098414B05A7112FA2EE985BDA.pdf . This is low temperature and low efficiency electric power but at an affordable price.</t>
  </si>
  <si>
    <t>Boilers up to 20 MW fuel input for hot water production are more or less standardized products with a high degree of fuel flexibility (type of biomass, humidity etc.)</t>
  </si>
  <si>
    <t>There are plants of this type with up to 110 % efficiency using flue gas condensation with moist wood chips and close to 120 % efficiency with both flue gas condensation and 
absorption heat pumps activated. The colder the return temperature of the district heating, the higher the total efficiencyat direct condensation. Direct condensation and combustion air humidification are included in all cases except in lower range of 2020 and 2050.</t>
  </si>
  <si>
    <t xml:space="preserve">                                                                                                                                                                                                                                                                                                                                                                                                                                                                                                                                                                                                          </t>
  </si>
  <si>
    <t>Secondary regulation normally relates to power production; for this type of plant it may not be of importance. Though, the load control of the heat production is important and most units will perform better than the figure shown. Also, minimum load could be substantially lower.</t>
  </si>
  <si>
    <t>Since electricity generation is only a secondary objective for minor heat producers, it may make more sense to relate the total investment only to the heat production capacity.</t>
  </si>
  <si>
    <t xml:space="preserve">It is to be expected that necessary DeNOx can be accomplished using SNCR, except where anticipated emission levels are below 40 g/GJ </t>
  </si>
  <si>
    <t>Warm start is starting with a glowing fuel layer on the grate.</t>
  </si>
  <si>
    <t>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t>
  </si>
  <si>
    <t>Cv=1 describes turbine by-pass operation. During operation the turbine can be by-passed fully or partly for direct district heating production, at operator choice.</t>
  </si>
  <si>
    <t>Investment applies to a standard plant. There could be cost related to the actual project or site that adds to the total investment, e.g. additional fuel storage, facilities for chipping of logs, conditions for foundation and harbour facilities. 
Financial data and Technological specific data are essentially the total cost either divided by the electric net capacity, i.e. corresponding to the indicated name plate efficiencies, or by the thermal input. This is to indicate that new plants may not fully take advantage of the technical capabilities for full electricity production capacity. The two cost for electricity and thermal input, respectively, are not to be added up!</t>
  </si>
  <si>
    <t>Note that investments include only two days fuel storage, and more may be optimal, depending on fuel supply opportunities and heat supply obligations, amongst other things. 
The additional investment is listed in the bottom row.</t>
  </si>
  <si>
    <t>A, H, F</t>
  </si>
  <si>
    <t>E+G</t>
  </si>
  <si>
    <t>Rambøll Danmark, internal evaluation based on either existing projects, supplier offers, or pre-project studies.</t>
  </si>
  <si>
    <t xml:space="preserve">The boiler in the plant is a grate fired boiler producing steam to be used in a subsequent back pressure steam turbine. Though a grate is reasonable flexible with respect to combusting different fuels the fuel feed system will be dependent on the type of fuel. It is to be expected that it is necessary with a specific DeNOx plant (SNCR might not be sufficient). </t>
  </si>
  <si>
    <t xml:space="preserve"> Through a turbine by-pass all the produced steam energy is used for District Heat production.</t>
  </si>
  <si>
    <t>Plants of this type may achieve up to 110 % efficiency using flue gas condensation with moist wood chips and 115 %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t>
  </si>
  <si>
    <t xml:space="preserve">Secondary regulation normally relates to power production; for this type of plant it may not be of importance since load will normally follow heat consumption. </t>
  </si>
  <si>
    <t>A limiting factor for the hot and cold start-up times is the size of the hot water tank (deaerator).</t>
  </si>
  <si>
    <t xml:space="preserve">It is to be expected that necessary DeNOx can be accomplished using SNCR, except where anticipated emission levels are below 40 g/GJ in which case SCR is used with slight adverse effect on electricity  efficiency.  </t>
  </si>
  <si>
    <t>Warm start is starting with a glowing fuel layer on the grate and a warm deaerator.</t>
  </si>
  <si>
    <t>The Cv value does not exist for plants with a back pressure turbine or an ORC turbine</t>
  </si>
  <si>
    <t xml:space="preserve"> Through a turbine by-pass all the produced steam energy can be used for District Heat production.</t>
  </si>
  <si>
    <t>A limiting factor for the hot and cold start-up times is the size of the hot water tank (deaerator). Warm start-up time is particularly low for fluid bed types of plants.</t>
  </si>
  <si>
    <t xml:space="preserve">It is to be expected that the NOx level is low from the CFB, and that the necessary DeNOx can be accomplished using SNCR, except where anticipated emission levels are below 20 g/GJ, in which case SCR is used. </t>
  </si>
  <si>
    <t>Warm start is starting with a glowing bed and a warm deaerator.</t>
  </si>
  <si>
    <t>Financial data and Technological specific data are essentially the total cost either divided by the electric net capacity or by the net heat capacity, i.e. corresponding to the indicated name plate efficiencies. This is to indicate that new plants may not fully take advantage of the technical capabilities for either full electricity production capacity or heat production capacity. The two cost for electricity and heat, respectively, are not to be added up!</t>
  </si>
  <si>
    <t>There are plants of this type with up to 110 % efficiency using flue gas condensation with moist wood chips and close to 120 %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t>
  </si>
  <si>
    <t>Since electricity generation is only a secondary objective for minor heat producers, it may make more sense to relate the total investment only to the thermail input.</t>
  </si>
  <si>
    <t>It is anticipated that for the smaller units the supplier has a SNCR solutiuon to avoid NOx emissions sufficiently. Little SO2, CH4 and N2O are emitted when combusting wooddy biomass.</t>
  </si>
  <si>
    <t>The boiler in the plant is a suspension fired boiler producing steam to be used in a subsequent back pressure steam turbine. It is possible to pulverize wood pellets and use it for suspension firing but it has not been possible to find an appropriate reference.</t>
  </si>
  <si>
    <t>Since wood pellets are relatively dry there is often only a minor efficiency advantage in using flue gas condensation. There is though an environmental advantage in having a scrubber in the flue gas stream. Direct condensation is assumed in all cases. Combustion air humidification is included except in lower range of 2020 and 2050. Direct condensation and combustion air humidification are included in all cases except in lower range of 2020 and 2050.</t>
  </si>
  <si>
    <t xml:space="preserve">A limiting factor for the hot and cold start-up times is the size of the hot water tank (deaerator).  </t>
  </si>
  <si>
    <t xml:space="preserve">SNCR is assumed at NOx emissions at no less than 40 g/GJ. At lower NOx-levels it is chosen to include a tail-end SCR catalyst with slight adverse effect on electricity  efficiency. </t>
  </si>
  <si>
    <t>Since wood pellets are relatively dry there is often only a minor efficiency advantage in using flue gas condensation. There is though an environmental advantage in having a scrubber in the flue gas stream. Direct condensation and combustion air humidification are included in all cases except in lower range of 2020 and 2050.</t>
  </si>
  <si>
    <t>This is given by grid code (Energinet.dk)</t>
  </si>
  <si>
    <t xml:space="preserve">A limiting factor for the hot and cold start-up times is the size of the hot water tank (deaerator). </t>
  </si>
  <si>
    <t>This plant is equiped with an SCR catalyst for DeNOx and an electrostatic precipitator for catching dust/fly ash</t>
  </si>
  <si>
    <t>Warm start is starting with the steam system being pressurized.</t>
  </si>
  <si>
    <t>The Cv value may vary according to the optimization of the plant. A modest value representing a choice with current power/heat prices is shown but an approximate BAT value is given as 'UPPER'</t>
  </si>
  <si>
    <t>Rambøll Danmark, internal evaluation based on either existing projects, supplier offers, or pre-project studies. NOTICE: There are to our knowledge no references on ORC plants running on straw.</t>
  </si>
  <si>
    <t>Since straw is relatively dry there is often only a minor efficiency advantage in using flue gas condensation. There is though an environmental advantage in having a scrubber in the flue gas stream. Direct condensation and combustion air humidification are included in all cases except in lower range of 2020 and 2050.</t>
  </si>
  <si>
    <t>It is anticipated that for the smaller units the supplier has a SNCR solutiuon to limit NOx emissions. SO2, CH4 and N2O emissions are low when combusting biomass.</t>
  </si>
  <si>
    <t xml:space="preserve">The total efficiency is the sum of electricity  efficiency and heat efficiency, applicable for "name plate" and "annual average", respectively. The "annual average" electricity  efficiency is lower than "name plate" due to turbine outages and other incidents. The resulting lost power production is recovered as heat. This is why "annual average" heat efficiency is higher than "name plate" heat. Efficiencies refer to lower heating value. The parasitic electricity consumption has been subtracted in the listed electricity efficiencies. </t>
  </si>
  <si>
    <t xml:space="preserve">The boiler in the plant is grate fired producing steam to be used in a subsequent back pressure steam turbine. Though a grate is reasonable flexible with respect to combusting different fuels the fuel feed system will be dependent on the type of fuel used. </t>
  </si>
  <si>
    <t>For NOx-emissions no lower than 40 g/GJ SNCR is assumed. It is probably necessary to include a tail-end SCR catalyst to fulfill expected BREF requirements, particularly after year 2030. This has slight adverse effect on the electricity  efficiency.</t>
  </si>
  <si>
    <t>For NOx-emissions no lower than 40 g/GJ SNCR is assumed. It is probably necessary to include a tail-end SCR catalyst to fulfill expected BREF requirements, particularly after year 2030. 
This has slight adverse effect on the electricity  efficiency.</t>
  </si>
  <si>
    <t>Total heat efficiency, net (%), ref. LHV, name plate</t>
  </si>
  <si>
    <t>Total heat efficiency , net (%), ref. LHV, annual average</t>
  </si>
  <si>
    <t>Auxiliary electricity consumption (% of heat gen)</t>
  </si>
  <si>
    <t>Assumed lower heating value 10.6 MJ/kg, waste input 11.9 tph = tonnes per hour (incineration capacity), corresponding to thermal input of 35 MW. Efficiencies refer to lower heating value.</t>
  </si>
  <si>
    <t>The stated total efficiency does NOT consider auxiliary electricity consumption. It describes the total net amount of heat produced at the plant. This is contrary to CHP where the auxiliary electricity  is subtracted from the production to yield the net electricity efficiency. Instead the cost of auxiliary electricity consumption is included in variable O&amp;M and is calculated using the following electricity prices in €/MWh: 2015: 63, 2020: 69, 2030: 101, 2050: 117. These prices include production costs and transport tariffs, but not any taxes or subsidies for renewable energy.</t>
  </si>
  <si>
    <t>Assumed low SO2-emission 1 g/GJ in 2015  considering the use of flue gas condensation by wet scrubbing down-stream the flue gas treatment system. Sulphur content in fuel 270 g/GJ</t>
  </si>
  <si>
    <t xml:space="preserve">Reference to heat output because of the lack of electricity  production </t>
  </si>
  <si>
    <t>Space requirement (1000 m2/MWth heat output)</t>
  </si>
  <si>
    <t xml:space="preserve">Nominal investment (M€/MWth - heat output) </t>
  </si>
  <si>
    <t>Fixed O&amp;M (€/MWth/year), heat output</t>
  </si>
  <si>
    <t>Variable O&amp;M (€/MWh) heat output</t>
  </si>
  <si>
    <t>With flue gas condensation (condensation through heat exchange with DH-water, only),  DH return temperature 40°C and flow 80°C</t>
  </si>
  <si>
    <t>B,C</t>
  </si>
  <si>
    <t>C,J</t>
  </si>
  <si>
    <t>F,K</t>
  </si>
  <si>
    <t>I,K</t>
  </si>
  <si>
    <t>The plant is directly producing hot water for District Heating by burning fuel on a grate.</t>
  </si>
  <si>
    <t xml:space="preserve">The stated total efficiency does NOT consider auxiliary electricity consumption. It describes the total net amount of heat produced at the plant. This is contrary to CHP where the auxiliary electricity  is subtracted from the production to yield the net electricity efficiency. Instead the cost of auxiliary electricity consumption is included in variable O&amp;M and is calculated using the following electricity prices in €/MWh: 2015: 63, 2020: 69, 2030: 101, 2050: 117. These prices include production costs and transport tariffs, but not any taxes or subsidies for renewable energy. </t>
  </si>
  <si>
    <t>Load control of the heat production is important and units of this size can make rapid load variations. Similarly, the minimum load is quite low</t>
  </si>
  <si>
    <t xml:space="preserve">Emissions shall comply with Danish EPA guideline, Luftvejledningen. 
It is anticipated that for the smaller units the supplier has an SNCR solutiuon to reduce NOx emissions sufficiently. </t>
  </si>
  <si>
    <t>The nominal investment is in the range 0.6 to 1.1 M€/MWth</t>
  </si>
  <si>
    <t>Result of model calculation, there are reports of DH plants operating at lower power consumption</t>
  </si>
  <si>
    <t>C,K</t>
  </si>
  <si>
    <t>F, L</t>
  </si>
  <si>
    <t>There are plants of this type with up to 108 % efficiency using flue gas condensation with moist wood chips and close to 115 %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t>
  </si>
  <si>
    <t>The nominal investment is in the range 0.6 to 1.1 M€/Mwth</t>
  </si>
  <si>
    <t>Efficiencies refer to lower heating value. The stated total efficiency does NOT consider auxiliary electricity consumption. It describes the total net amount of heat produced at the plant. This is contrary to CHP where the auxiliary electricity  is subtracted from the production to yield the net electricity efficiency. Instead the cost of auxiliary electricity consumption is included in variable O&amp;M and is calculated using the following electricity prices in €/MWh: 2015: 63, 2020: 69, 2030: 101, 2050: 117. These prices include production costs and transport tariffs, but not any taxes or subsidies for renewable energy.</t>
  </si>
  <si>
    <t xml:space="preserve">There are plants of this type with up to 108 % efficiency using flue gas condensation with moist wood chips and close to 115 % efficiency with both flue gas condensation and 
absorption heat pumps activated. The colder the return temperature of the district heating, the higher the total efficiency at direct condensation. Direct condensation and combustion air humidification are included in all cases except in lower range of 2020 and 2050. </t>
  </si>
  <si>
    <t>assuming content of sulphur in fuel of 20 g/GJ</t>
  </si>
  <si>
    <t>Estimated from: Nielsen, M., Nielsen, O.-K., Plejdrup, M. &amp; Hjelgaard, K., 2010: Danish Emission Inventories for Stationary Combustion Plants. Inventories until 2008. National Environmental Research Institute, Aarhus University, Denmark. 236 pp. – NERI Technical Report No. 795.
http://www.dmu.dk/Pub/FR795.pdf.</t>
  </si>
  <si>
    <t>Result of model calculation, there are reports of DH plants operating at lower power consumption, down to 1% of heat generation.</t>
  </si>
  <si>
    <t>DC/AC sizing factor (Wp/W)</t>
  </si>
  <si>
    <t>Financial data</t>
  </si>
  <si>
    <t>PV module cost (2015-€/Wp)</t>
  </si>
  <si>
    <t>Balance Of Plant cost (2015-€/Wp)</t>
  </si>
  <si>
    <t>Specific investment, total system (2015-M€/MW)</t>
  </si>
  <si>
    <t>Fixed O&amp;M (2015€/MWp/y)</t>
  </si>
  <si>
    <t>R</t>
  </si>
  <si>
    <t>Fixed O&amp;M (2015€/MW/y)</t>
  </si>
  <si>
    <t>A2</t>
  </si>
  <si>
    <t>Data applies to utility scale PV installation typically mounted on the ground, with capacity of 1 MWp and larger. Threshold for maximum capacity limit is not indicated as solar systems are largely modular and the costs  are largely proportional  to the size of the plant when the plant is larger than app. 1 MW.</t>
  </si>
  <si>
    <t xml:space="preserve">A. The global irradiation is a measure of the energy resource potential available and is depended on the exact geographical location. The average value in Denmark as determined among 25 measurement stations is 1068 (kWh/m2/y) ± 3.1 %. The best sites demonstrate values around 1100 kWh/m2/y. </t>
  </si>
  <si>
    <t>B2. 110 kWp corresponding to a panel area of approximately 400 – 700 m2.</t>
  </si>
  <si>
    <t>ABCI</t>
  </si>
  <si>
    <t>ABJ</t>
  </si>
  <si>
    <t>1.5</t>
  </si>
  <si>
    <t>0.8</t>
  </si>
  <si>
    <t>0.84</t>
  </si>
  <si>
    <t>1.01</t>
  </si>
  <si>
    <t>0.15</t>
  </si>
  <si>
    <t>4.5</t>
  </si>
  <si>
    <t>1.93</t>
  </si>
  <si>
    <t>1.9</t>
  </si>
  <si>
    <t xml:space="preserve">SO2 (degree of desulphuring. %) </t>
  </si>
  <si>
    <t>+8,000</t>
  </si>
  <si>
    <t>Electricity efficiency (condensation mode for extraction plants). net (%). name plate</t>
  </si>
  <si>
    <t>Electricity efficiency (condensation mode for extraction plants). net (%). annual average</t>
  </si>
  <si>
    <t>-0.05</t>
  </si>
  <si>
    <t>+0.01</t>
  </si>
  <si>
    <t>-0.07</t>
  </si>
  <si>
    <t>-0.1</t>
  </si>
  <si>
    <t>+0.03</t>
  </si>
  <si>
    <t>+0.02</t>
  </si>
  <si>
    <t>+0.05</t>
  </si>
  <si>
    <t>+0.1</t>
  </si>
  <si>
    <t>10. 12</t>
  </si>
  <si>
    <t>Ea Energy Analysis. based on experience from various commercial projects.</t>
  </si>
  <si>
    <t>A strategy for converting coal fueled power plants to biomass. Future Metrics. September 2014</t>
  </si>
  <si>
    <t>Typically the electricity efficiency  will be  1-2 % point lower than that of the plant prior to conversion. The thermal efficiency will typically increase to around 105%. thus the Cb value decreases. meaning more heat is produced compared to electricity. This is mainly due to implementation of exhaust gas condenser.</t>
  </si>
  <si>
    <t xml:space="preserve">The fixed O&amp;M costs are likely to increase by 10-20%. whereas the variable O&amp;M costs are likely to increase approx. 50%. </t>
  </si>
  <si>
    <t>C. The peak power of the system is the max. power of the PV modules (DC).</t>
  </si>
  <si>
    <t>B2, C</t>
  </si>
  <si>
    <t>Includes the following processes: DeNOx (ammonia injection (SNCR) or catalytic (SCR)), SO2 capture by injection of lime or the use of another SO2 absorbing system, dust abatement by bag house filters</t>
  </si>
  <si>
    <t>E, J, K, L</t>
  </si>
  <si>
    <t>J, K, L</t>
  </si>
  <si>
    <t>E,J,K, L</t>
  </si>
  <si>
    <t>J,K, L</t>
  </si>
  <si>
    <t>C,F,L</t>
  </si>
  <si>
    <t>J,K,L</t>
  </si>
  <si>
    <t>E,J,K,L</t>
  </si>
  <si>
    <t>K,L</t>
  </si>
  <si>
    <r>
      <t>SO</t>
    </r>
    <r>
      <rPr>
        <vertAlign val="subscript"/>
        <sz val="8"/>
        <rFont val="Arial"/>
        <family val="2"/>
      </rPr>
      <t>2</t>
    </r>
    <r>
      <rPr>
        <sz val="8"/>
        <rFont val="Arial"/>
        <family val="2"/>
      </rPr>
      <t xml:space="preserve"> (degree of desulphuring, %) </t>
    </r>
  </si>
  <si>
    <r>
      <t>NO</t>
    </r>
    <r>
      <rPr>
        <vertAlign val="subscript"/>
        <sz val="8"/>
        <rFont val="Arial"/>
        <family val="2"/>
      </rPr>
      <t>X</t>
    </r>
    <r>
      <rPr>
        <sz val="8"/>
        <rFont val="Arial"/>
        <family val="2"/>
      </rPr>
      <t xml:space="preserve"> (g per GJ fuel) </t>
    </r>
  </si>
  <si>
    <t>L. Capacity factor = Full load hours / Total number of hours per year (8760 h/y).</t>
  </si>
  <si>
    <t>INDEX</t>
  </si>
  <si>
    <t>Back to Index</t>
  </si>
  <si>
    <t>01 Coal CHP</t>
  </si>
  <si>
    <t>02 LTE existing plant</t>
  </si>
  <si>
    <t>03a Coal to wood pellets exi bo</t>
  </si>
  <si>
    <t>03b Coal to wood chips n. boile</t>
  </si>
  <si>
    <t>03c coal to wood chips exi. boi</t>
  </si>
  <si>
    <t>04 Gas turb. simple cycle, L</t>
  </si>
  <si>
    <t>04 Gas turb. simple cycle Sm-Me</t>
  </si>
  <si>
    <t>04 Gas turb. simple cycle Micro</t>
  </si>
  <si>
    <t>05 Gas turb. CC, steam extract.</t>
  </si>
  <si>
    <t>05 Gas turb. CC, Back-pressure</t>
  </si>
  <si>
    <t>11 SOFC-CHP</t>
  </si>
  <si>
    <t>12 LT-PEMFC CHP</t>
  </si>
  <si>
    <t>20 Onshore turbines</t>
  </si>
  <si>
    <t>20 Domestic turbines</t>
  </si>
  <si>
    <t>21 Offshore turbines</t>
  </si>
  <si>
    <t>21 Near shore turbines</t>
  </si>
  <si>
    <t>22 Photovoltaics Small</t>
  </si>
  <si>
    <t>22 Photovoltaics Medium</t>
  </si>
  <si>
    <t>40 Comp. heat pump, DH</t>
  </si>
  <si>
    <t>40 Absorption heat pump, DH</t>
  </si>
  <si>
    <t>41 Electric Boilers</t>
  </si>
  <si>
    <t>08 Large Waste to Energy CHP, Back pressure turbine, 220 MW feed</t>
  </si>
  <si>
    <t>08 Medium Waste to Energy CHP, Back pressure turbine, 80 MW feed</t>
  </si>
  <si>
    <t>08 Small Waste to Energy CHP, Back pressure turbine, 35 MW feed</t>
  </si>
  <si>
    <t>06 Gas engines, natural gas</t>
  </si>
  <si>
    <t>06 Gas engines, biogas</t>
  </si>
  <si>
    <t>08 WtE CHP, Large</t>
  </si>
  <si>
    <t>08 WtE CHP, Medium</t>
  </si>
  <si>
    <t>08 WtE CHP, Small</t>
  </si>
  <si>
    <t>09 Wood Chips, Large</t>
  </si>
  <si>
    <t>09 Wood Chips, Medium</t>
  </si>
  <si>
    <t>09 Wood Chips, Small</t>
  </si>
  <si>
    <t>09 Wood Pellets, Large</t>
  </si>
  <si>
    <t>09 Wood Pellets, Medium</t>
  </si>
  <si>
    <t>01a Life time extension of coal power plant, extraction plant</t>
  </si>
  <si>
    <t>04 Gas turbine, simple cycle (large), back pressure</t>
  </si>
  <si>
    <t>04 Gas turbine, simple cycle (small and medium), back pressure</t>
  </si>
  <si>
    <t>Gas turbine, simple cycle (micro), back pressure</t>
  </si>
  <si>
    <t>05 Gas turbine, combined cycle, back pressure</t>
  </si>
  <si>
    <t>09 Large Wood Chips CHP,  600 MW feed, back pressure</t>
  </si>
  <si>
    <t>09 Medium Wood Chips CHP,  80 MW feed, back pressure</t>
  </si>
  <si>
    <t>09 Small Wood Chips CHP, ORC  20 MW feed, back pressure</t>
  </si>
  <si>
    <t>09 Large Wood Pellets CHP,  800 MW feed, back pressure</t>
  </si>
  <si>
    <t>09 Medium Wood Pellets CHP,  80 MW feed, back pressure</t>
  </si>
  <si>
    <t>09 Small Wood Pellets CHP,  20 MW feed, back pressure</t>
  </si>
  <si>
    <t>09 Small Straw CHP,  20 MW feed, back pressure</t>
  </si>
  <si>
    <t>09 Large Straw CHP,  132 MW feed, back pressure</t>
  </si>
  <si>
    <t>09 Medium Straw CHP,  80 MW feed, back pressure</t>
  </si>
  <si>
    <t>11 SOFC - CHP Natural Gas / Biogas</t>
  </si>
  <si>
    <t>12 LT-PEMFC CHP hydrogen gas</t>
  </si>
  <si>
    <t>22 Photovoltaics: SMALL residential systems</t>
  </si>
  <si>
    <t>22 Photovoltaics: MEDIUM sized commercial systems</t>
  </si>
  <si>
    <t>22 Photovoltaics: LARGE scale utility systems</t>
  </si>
  <si>
    <t>05 Gas turbine, combined cycle, extraction plant</t>
  </si>
  <si>
    <t>Pulverized coal fired, Supercritical steam process, extraction plant</t>
  </si>
  <si>
    <t xml:space="preserve">The boiler in the plant is a circulating fluid bed boiler (CFB) producing steam to be used in a subsequent back pressure turbine without steam re-heat.  </t>
  </si>
  <si>
    <t>The boiler in the plant is a suspension fired boiler producing steam to be used in a subsequent steam turbine. Currently, the steam turbine is expected to be a back pressure turbine with no re-heat. In some of the future scenarios it is assumed that the prices on electricity will allow for an increased electrical efficiency and subsequently re-heating of steam is introduced.</t>
  </si>
  <si>
    <t>09 Wood Pellets, Small</t>
  </si>
  <si>
    <t>09 Straw, Large</t>
  </si>
  <si>
    <t>09 Straw, Medium</t>
  </si>
  <si>
    <t>09 Straw, Small</t>
  </si>
  <si>
    <t>44 Natural Gas DH Only</t>
  </si>
  <si>
    <t>WtE, HOP, 35 MW feed</t>
  </si>
  <si>
    <t>08 WtE HOP</t>
  </si>
  <si>
    <t>Wood Chips, HOP, 6 MW feed</t>
  </si>
  <si>
    <t>Wood Pellets, HOP, 6 MW feed</t>
  </si>
  <si>
    <t>Straw, HOP, 6 MW feed</t>
  </si>
  <si>
    <t>09 Wood Chips HOP</t>
  </si>
  <si>
    <t>09 Wood Pellets HOP</t>
  </si>
  <si>
    <t>09 Straw HOP</t>
  </si>
  <si>
    <t>"Life expectancy of solar collectors in solar district heating systems", Department of Civil Engineering, Technical University of Denmark, 2009.</t>
  </si>
  <si>
    <t>Cost data are the same as in the 2010 catalogue, however inflated from price level 2008 to 2011 by multiplying with a general inflation factor 1.053</t>
  </si>
  <si>
    <t>45 Geothermal - Abs.HP 70 dgs</t>
  </si>
  <si>
    <t>45 Geothermal - Abs.HP 50 dgs</t>
  </si>
  <si>
    <t>45 Geothermal - Electric HP</t>
  </si>
  <si>
    <t>46 Solar District Heating</t>
  </si>
  <si>
    <t>Solar District Heating</t>
  </si>
  <si>
    <t>Q</t>
  </si>
  <si>
    <t>Auxilary electricity consumption (share of heat gen.)</t>
  </si>
  <si>
    <t>C, H, N</t>
  </si>
  <si>
    <t xml:space="preserve"> - of which is equipment</t>
  </si>
  <si>
    <t>O</t>
  </si>
  <si>
    <t xml:space="preserve"> - of which is installation</t>
  </si>
  <si>
    <t>D, M</t>
  </si>
  <si>
    <t>Investment cost of total solar systems excluding diurnal heat storage, €/m2 (collector area)</t>
  </si>
  <si>
    <t>G, H, N</t>
  </si>
  <si>
    <t>Fixed O&amp;M, €/m2/year (collector area)</t>
  </si>
  <si>
    <t>Notes</t>
  </si>
  <si>
    <t>The yield is weather dependent and very site-specific, depending much on the temperatures of the district heating network. The quoted yield the average measured output from 40 Danish solar heating plants for 2015.</t>
  </si>
  <si>
    <t>Estimate is 0,2 €/MWh heat output in 2015, excluding electricity consumption.</t>
  </si>
  <si>
    <r>
      <t>Applying the formula 250,000 € + 167 €/m</t>
    </r>
    <r>
      <rPr>
        <vertAlign val="superscript"/>
        <sz val="9"/>
        <rFont val="Arial"/>
        <family val="2"/>
      </rPr>
      <t>2</t>
    </r>
    <r>
      <rPr>
        <sz val="9"/>
        <rFont val="Arial"/>
        <family val="2"/>
      </rPr>
      <t xml:space="preserve"> solar panel collector for plants &lt;50.000m</t>
    </r>
    <r>
      <rPr>
        <vertAlign val="superscript"/>
        <sz val="9"/>
        <rFont val="Arial"/>
        <family val="2"/>
      </rPr>
      <t>2</t>
    </r>
    <r>
      <rPr>
        <sz val="9"/>
        <rFont val="Arial"/>
        <family val="2"/>
      </rPr>
      <t>, cf. figures from Note G.</t>
    </r>
  </si>
  <si>
    <r>
      <t>Including a diurnal storage is mandatory, 0.2 m</t>
    </r>
    <r>
      <rPr>
        <vertAlign val="superscript"/>
        <sz val="9"/>
        <rFont val="Arial"/>
        <family val="2"/>
      </rPr>
      <t>3</t>
    </r>
    <r>
      <rPr>
        <sz val="9"/>
        <rFont val="Arial"/>
        <family val="2"/>
      </rPr>
      <t>/m</t>
    </r>
    <r>
      <rPr>
        <vertAlign val="superscript"/>
        <sz val="9"/>
        <rFont val="Arial"/>
        <family val="2"/>
      </rPr>
      <t>2</t>
    </r>
    <r>
      <rPr>
        <sz val="9"/>
        <rFont val="Arial"/>
        <family val="2"/>
      </rPr>
      <t xml:space="preserve"> being a typical average storage size.
This figure can vary, dependent on the local conditions and desired solar fraction.</t>
    </r>
  </si>
  <si>
    <t>Can be combined with seasonal storage, cf. corresponding chapter.</t>
  </si>
  <si>
    <t>Solar thermal plants can be regulated by varying the flow of the heat transfer fluid. The regulation ability is limited by the available heat demand in the heat sink (incl. available storage capacity) and solar radiation.</t>
  </si>
  <si>
    <t>2015-Prices of different plant sizes (Ref. 1):</t>
  </si>
  <si>
    <t>Size</t>
  </si>
  <si>
    <r>
      <t>m</t>
    </r>
    <r>
      <rPr>
        <vertAlign val="superscript"/>
        <sz val="9"/>
        <rFont val="Arial"/>
        <family val="2"/>
      </rPr>
      <t>2</t>
    </r>
  </si>
  <si>
    <r>
      <t>Price pr. m</t>
    </r>
    <r>
      <rPr>
        <vertAlign val="superscript"/>
        <sz val="9"/>
        <rFont val="Arial"/>
        <family val="2"/>
      </rPr>
      <t>2</t>
    </r>
  </si>
  <si>
    <r>
      <t>€/m</t>
    </r>
    <r>
      <rPr>
        <vertAlign val="superscript"/>
        <sz val="9"/>
        <rFont val="Arial"/>
        <family val="2"/>
      </rPr>
      <t>2</t>
    </r>
  </si>
  <si>
    <t>Total price</t>
  </si>
  <si>
    <t>M€</t>
  </si>
  <si>
    <t>Prices include leveling of ground, laying of district heating pipelines in the ground inkl. 50 m of transmission pipeline to the district heating plant, heat exchanger connected to solar panel field and installed with collection tank and expansion with flanges to secondary side, control and electricity works, design and project management, start-up regulation and documentation.</t>
  </si>
  <si>
    <t>The lifetime is minimum 25-30 years, proven in actual plants still in operation. Critical component is the teflon foil, not the material itself, but the application method. The pipes have been improved, designed for the relatively large number of temperature variations, compared to normal district heating pipelines. The fluid is well managed.</t>
  </si>
  <si>
    <r>
      <t>Space requirement is approximately 3 m</t>
    </r>
    <r>
      <rPr>
        <vertAlign val="superscript"/>
        <sz val="9"/>
        <rFont val="Arial"/>
        <family val="2"/>
      </rPr>
      <t>2</t>
    </r>
    <r>
      <rPr>
        <sz val="9"/>
        <rFont val="Arial"/>
        <family val="2"/>
      </rPr>
      <t xml:space="preserve"> for each m</t>
    </r>
    <r>
      <rPr>
        <vertAlign val="superscript"/>
        <sz val="9"/>
        <rFont val="Arial"/>
        <family val="2"/>
      </rPr>
      <t>2</t>
    </r>
    <r>
      <rPr>
        <sz val="9"/>
        <rFont val="Arial"/>
        <family val="2"/>
      </rPr>
      <t xml:space="preserve"> gross collector area. No development of this parameter is expected, since the main reason is to avoid the shadow effect. Minor optimization of the sides of the panels may be obtained, increasing the ratio of aperture/gross area. Other types of solar collectors such as vacuum and CSP (concentrated solar power) may have lower space requirement.</t>
    </r>
  </si>
  <si>
    <t>The forced outage is very small, therefore in practice close to 0 %. The modular construction makes it possible to maintain sections of the panels. Outage of critical components such as the heat exchanger is very limited.</t>
  </si>
  <si>
    <t>The average plant size increases, but with large variations since both small plants and increasingly larger plants are installed. A 5 % annual increase of the average size is assumed. The plant size is rather dependent on the heat demand in the district heating grid, it is connected to. The collector area is, cf. international standards, stated as gross area.</t>
  </si>
  <si>
    <t>Estimate of cost of tank storage (diurnal storage) is 135 €/m3. The required size of the storage differs, but a typical size is 0.1-0.3 m3 storage for each m2 of solar panels, hence a 10,000 m2 solar thermal plant requires 1-3,000 m3 of diurnal storage.</t>
  </si>
  <si>
    <t>Considering a reduction in prices for 2015-2020 / 2020-2030 / 2030-2050 of 0.6 / 0.4 / 0.3 % p.a.</t>
  </si>
  <si>
    <t>The division of cost elements is site- and plant specific. An indicative distribution of costs are; Solar collectors and piping (48%), heat exchanger, pumps etc. (8%), accumulation tank (11%), transmission pipeline (13%), building (2%), control, operation and startup (5%), land purchase, ground works (7%), design, permits, unforeseen (6%). Total for equipment is 85% and for installation is 15% (design, permits, unforeseen, ground works, control and start up), but including accumulation tank and a transmission pipeline.</t>
  </si>
  <si>
    <t>Please refer to www.solvarmedata.dk for display of efficiencies of Danish solar district heating plants. Chose a plant, select "Production and efficiency" and a chart will display the efficiency - typically varying between 20 and 50%.</t>
  </si>
  <si>
    <t>The solar radiation on the horizontal surface.</t>
  </si>
  <si>
    <t>Solar Heating plants in Denmark, Simon Furbo, Bengt Perers and Federico Bava, Department of Civil Engineering, Technical University of Denmark. The projected outputs for 2020, 2030 and 2050 are not from this reference.</t>
  </si>
  <si>
    <t>Arcon-Sunmark, personal communication. The projected costs are not from this reference, but estimated based on two components; the lower specific costs of larger plants in 2015 and increased competition among suppliers and more efficient production of solar panels.</t>
  </si>
  <si>
    <t>Stirling engine, fired by gasified biomass</t>
  </si>
  <si>
    <t>Generating capacity electric, (kW)</t>
  </si>
  <si>
    <t>Generating capacity, heat, (kJ/s)</t>
  </si>
  <si>
    <t>Electrical efficiency (%)</t>
  </si>
  <si>
    <t>Time for wam-up (hours)</t>
  </si>
  <si>
    <t>Forces outage (%)</t>
  </si>
  <si>
    <t>0.3</t>
  </si>
  <si>
    <t>SO2 (degree of desulphuring, %)</t>
  </si>
  <si>
    <t>NOx (ppm)</t>
  </si>
  <si>
    <t>CH4 (ppm)</t>
  </si>
  <si>
    <t>N20 (ppm)</t>
  </si>
  <si>
    <t>Specific investment costs (M€/MW)</t>
  </si>
  <si>
    <t>C+E</t>
  </si>
  <si>
    <t>D+E</t>
  </si>
  <si>
    <t>Stirling DK, December 2009</t>
  </si>
  <si>
    <t>The efficiency of the gasifier is 97%, while the total efficiency for the whole system is 90% (2020).</t>
  </si>
  <si>
    <t>The plants may be delivered as pre-assembled container solutions reducing construction times on site to a couple of weeks.</t>
  </si>
  <si>
    <t>Complete plant, including gasifier, combustion chambers, engines, control system, piping, and instrumentation.</t>
  </si>
  <si>
    <t>O&amp;M for the Stirling engine itself is (2010) around 16 €/MWh, while the remianing O&amp;M costs are for biomass feeding, gasification, heat exchangers etc.</t>
  </si>
  <si>
    <t>10 Stirling</t>
  </si>
  <si>
    <t>CO2 capture (post-combustion),                               pulverized coal power plant</t>
  </si>
  <si>
    <t>500 - 740</t>
  </si>
  <si>
    <t>1+2+3+4</t>
  </si>
  <si>
    <t>Capture efficiency (%)</t>
  </si>
  <si>
    <t>Generation efficiency decrease (%-points)</t>
  </si>
  <si>
    <t>8-10%</t>
  </si>
  <si>
    <t>1+2+3</t>
  </si>
  <si>
    <t>Capture, post-combustion</t>
  </si>
  <si>
    <t xml:space="preserve">     Nominal investment (M€/MW)</t>
  </si>
  <si>
    <t>2.3-4.3</t>
  </si>
  <si>
    <t>3.07</t>
  </si>
  <si>
    <t>3.00</t>
  </si>
  <si>
    <t>2.86</t>
  </si>
  <si>
    <t>1+2+3+4;2;2;2</t>
  </si>
  <si>
    <t xml:space="preserve">     Fixed O&amp;M (€/MW/year)</t>
  </si>
  <si>
    <t>72000-87000</t>
  </si>
  <si>
    <t>1+2</t>
  </si>
  <si>
    <t xml:space="preserve">     Variable O&amp;M (€/MWh)</t>
  </si>
  <si>
    <t>3.4-4.1</t>
  </si>
  <si>
    <t>"Energy Technology Perspectives", IEA 2010</t>
  </si>
  <si>
    <t>"ProjectCosts of generating Electricity", IEA &amp; NEA, 2010</t>
  </si>
  <si>
    <t>The non-captured CO2 is released into the atmosphere.</t>
  </si>
  <si>
    <t>Some of the electricity consumption may be regained as useful heat. The displayed efficiency decreases do most probably take the usage of heat into account.</t>
  </si>
  <si>
    <t>The nominal investment is per net generating capacity, i.e. after deducting the power consumed for CO2 capture. If you compare  two power plants, with CCS (this element) and without CCS (element 01), and with the same net power generating capacity, the difference in nominal investment (e.g. 3.07-2.03 = 1.04 M€/MW in 2020) is the value of the capture equipment. If CO2 capture is added on to an existing power plant, the loss in generating capacity shall be taken into account.</t>
  </si>
  <si>
    <t>The O&amp;M costs are per net generating capacity and net generation, i.e. after deducting the power consumer for CO2 capture.</t>
  </si>
  <si>
    <t>07 Carbon Capture and Storage</t>
  </si>
  <si>
    <t>Wave Power</t>
  </si>
  <si>
    <t>Generating capacity for one power plant (MW)</t>
  </si>
  <si>
    <t xml:space="preserve"> 1.0 - 30</t>
  </si>
  <si>
    <t>2.0 - 50</t>
  </si>
  <si>
    <t>10 - 100</t>
  </si>
  <si>
    <t>50 - 500</t>
  </si>
  <si>
    <t>1;1;4;4</t>
  </si>
  <si>
    <t>Length of installation of one power plant km</t>
  </si>
  <si>
    <t>0.2 - 2</t>
  </si>
  <si>
    <t>0.2 - 5.0</t>
  </si>
  <si>
    <t>1 - 20</t>
  </si>
  <si>
    <t>5 - 100</t>
  </si>
  <si>
    <t>Annual generated electricity production (MWh/MW)</t>
  </si>
  <si>
    <t>Availlability (%)</t>
  </si>
  <si>
    <t>Construction time</t>
  </si>
  <si>
    <t>3 - 4</t>
  </si>
  <si>
    <t>4.6-11</t>
  </si>
  <si>
    <t>3.8-9.0</t>
  </si>
  <si>
    <t>2.2-4.5</t>
  </si>
  <si>
    <t>A+B</t>
  </si>
  <si>
    <t>2;2;2;3</t>
  </si>
  <si>
    <t>O&amp;M (€/MWh)</t>
  </si>
  <si>
    <t>Wave Net final report, Project no. ERK5 – CT –1999-20001 (2000 - 2003)</t>
  </si>
  <si>
    <t>“Energy Technology Perspectives 2008”, International Energy Agency, 2008.</t>
  </si>
  <si>
    <t>“Energy Technology Perspectives 2010”, International Energy Agency, 2010.</t>
  </si>
  <si>
    <t>Danish Wave Energy Association, 2012</t>
  </si>
  <si>
    <t>The cost presented provides an estimate for what capital cost and operating costs of wave power converters might be in the future assuming all R&amp;D challenges have been overcome, that economics of scale have been realized and that efficiencies in production and operation due to the learning curve effect have been achieved.</t>
  </si>
  <si>
    <t>Much dependent on plant size and location.</t>
  </si>
  <si>
    <t>23 Wave Energy</t>
  </si>
  <si>
    <t>Minimum load of the single engine is 30%. In a modular solution, some engines can be switched off to reduce the minimum load of the total plant. This way the performance is maintained at the optimal level.</t>
  </si>
  <si>
    <t>Institut for Miljøvidenskab. Emission factors. Available at: http://envs.au.dk/videnudveksling/luft/emissioner/emission-factors/</t>
  </si>
  <si>
    <t>Based on a droop control of 0.65 MW/s of a Industrial Trent 60 (66MW) turbine at self-sustained speed.</t>
  </si>
  <si>
    <t>The values refers to the engine at nominal operating temperature.</t>
  </si>
  <si>
    <t>Diesel engine farm</t>
  </si>
  <si>
    <t>Planned outage (days per year)</t>
  </si>
  <si>
    <t>D, E</t>
  </si>
  <si>
    <t>Primary regulation (% of full load per 30 seconds)</t>
  </si>
  <si>
    <t>Secondary regulation (% of full load per minute)</t>
  </si>
  <si>
    <t>Warm start-up time (minutes)</t>
  </si>
  <si>
    <t>Cold start-up time (minutes)</t>
  </si>
  <si>
    <t>Specific investment (M€/MW)</t>
  </si>
  <si>
    <t>M, N, O</t>
  </si>
  <si>
    <t>1, 6, 9, 10</t>
  </si>
  <si>
    <t>D, P, Q</t>
  </si>
  <si>
    <t>11,12,13</t>
  </si>
  <si>
    <t>The range of generating capacity for a plant based on this technology is tipically 10-300 MW. Most of UK projects are in the range 18.5-20 MW. Emission requirements for plants with 18.5 MW and above are regulated by the Danish EPA and it is as of yet undetermined whether and exemption due to low operating hours can be obtained.</t>
  </si>
  <si>
    <t xml:space="preserve">Engine size is normally in the range 400 kW - 2 MW. Here considered 10 engines of 1.8 MW. </t>
  </si>
  <si>
    <t>Assuming the same efficiency reduction from nameplate to annual average compared to Gas Engines in the main technology catalogue.</t>
  </si>
  <si>
    <t>The routine checks and oil change varies depending on the size. Smaller engines (400 kW) needs it every 250 h, while larger engines (2 MW) needs it every 1000h. Here assumed larger engines. Fixed O&amp;M costs can increase for smaller sizes.</t>
  </si>
  <si>
    <t>1.5h monthly maintenance for general checks, 4h semiannual,  2h annually, 2h biannually, 6h every 6 years.</t>
  </si>
  <si>
    <t>50% of the output capacity can be reach within 15 seconds and after 20 seconds the total power output can be provided.</t>
  </si>
  <si>
    <t>The startup time of the single engine is around 30 seconds. The syncronization of all the machines and the connection to the grid might increase the startup time to 3-10 minutes.</t>
  </si>
  <si>
    <t>Values related to the use of gas oil.</t>
  </si>
  <si>
    <t>Split based on the Engine technology in the main technology catalogue</t>
  </si>
  <si>
    <t>Development of cost follows the assumptions explained in the introduction. 10% learning rate and capacity development based on IEA ETP 2016.</t>
  </si>
  <si>
    <t>The specific investment cost can vary depending on a number of parameters, like size of engines, electrical equipment and other engines characteristics. The specific investment in 2015 from several projects and sources is in the range 0.282-0.456 M€/MW.</t>
  </si>
  <si>
    <t>The uncertainty is estimated based on the cost span of a number of similar observed projects. It is assumed equal to ±20% in 2020 and it increases to ±30% in 2050.</t>
  </si>
  <si>
    <t>Assumed a reduction of 4% in 2030 and 8% in 2050, due to automation of the power plant control and improvement in the operation</t>
  </si>
  <si>
    <t>Assumed two times the reported value for service agreement excluding consumables, to take into account other fixed O&amp;M components.</t>
  </si>
  <si>
    <t>The maintenance schedule is not affected by frequent starts and stops, fuel, or trips as modern combustion engines have the capability to stop and start without limitations or maintenance impact.</t>
  </si>
  <si>
    <t>Interview with Rolls Royce Power Systems</t>
  </si>
  <si>
    <r>
      <t xml:space="preserve">C. Breyer. Fuel-Parity: </t>
    </r>
    <r>
      <rPr>
        <i/>
        <sz val="9"/>
        <rFont val="Arial"/>
        <family val="2"/>
      </rPr>
      <t>New very large and sustainable market segments for PV systems</t>
    </r>
    <r>
      <rPr>
        <sz val="9"/>
        <rFont val="Arial"/>
        <family val="2"/>
      </rPr>
      <t>. 2010</t>
    </r>
  </si>
  <si>
    <r>
      <t xml:space="preserve">National Grid. </t>
    </r>
    <r>
      <rPr>
        <i/>
        <sz val="9"/>
        <rFont val="Arial"/>
        <family val="2"/>
      </rPr>
      <t>Short Term Operating Reserve - Carbon intensity report</t>
    </r>
    <r>
      <rPr>
        <sz val="9"/>
        <rFont val="Arial"/>
        <family val="2"/>
      </rPr>
      <t>. 2016</t>
    </r>
  </si>
  <si>
    <r>
      <t xml:space="preserve">EEA. </t>
    </r>
    <r>
      <rPr>
        <i/>
        <sz val="9"/>
        <rFont val="Arial"/>
        <family val="2"/>
      </rPr>
      <t>Distributed Generation Operational Reliability and Availability Database</t>
    </r>
    <r>
      <rPr>
        <sz val="9"/>
        <rFont val="Arial"/>
        <family val="2"/>
      </rPr>
      <t>. 2004</t>
    </r>
  </si>
  <si>
    <t>Maintenance schedule Caterpillar Emergency generator. Available at: https://ae.usembassy.gov/wp-content/uploads/sites/254/2017/06/stc12017q0002_post-provided-generator-checklist.pdf</t>
  </si>
  <si>
    <t>Interview with UK manufacturer: Edina Power UK</t>
  </si>
  <si>
    <r>
      <t xml:space="preserve">Warstsila. </t>
    </r>
    <r>
      <rPr>
        <i/>
        <sz val="9"/>
        <rFont val="Arial"/>
        <family val="2"/>
      </rPr>
      <t>White paper - Combustion engine power plants</t>
    </r>
    <r>
      <rPr>
        <sz val="9"/>
        <rFont val="Arial"/>
        <family val="2"/>
      </rPr>
      <t>. 2011</t>
    </r>
  </si>
  <si>
    <r>
      <t>Timera Energy.</t>
    </r>
    <r>
      <rPr>
        <i/>
        <sz val="9"/>
        <rFont val="Arial"/>
        <family val="2"/>
      </rPr>
      <t xml:space="preserve"> Investment in UK peaking assets</t>
    </r>
    <r>
      <rPr>
        <sz val="9"/>
        <rFont val="Arial"/>
        <family val="2"/>
      </rPr>
      <t>. Available at: www.timera-energy.com/investment-in-uk-peaking-assets</t>
    </r>
  </si>
  <si>
    <r>
      <t xml:space="preserve">UK Department for Business, Energy and Industrial Strategy. </t>
    </r>
    <r>
      <rPr>
        <i/>
        <sz val="9"/>
        <rFont val="Arial"/>
        <family val="2"/>
      </rPr>
      <t>Electricity Generation Cost</t>
    </r>
    <r>
      <rPr>
        <sz val="9"/>
        <rFont val="Arial"/>
        <family val="2"/>
      </rPr>
      <t>. November 2016</t>
    </r>
  </si>
  <si>
    <r>
      <t>EUGINE (European Engine Power Plants Association) questionnaire to their members. Data presented in "</t>
    </r>
    <r>
      <rPr>
        <i/>
        <sz val="9"/>
        <rFont val="Arial"/>
        <family val="2"/>
      </rPr>
      <t>Flexibility Needs and Options for Europe's Future Electricity System</t>
    </r>
    <r>
      <rPr>
        <sz val="9"/>
        <rFont val="Arial"/>
        <family val="2"/>
      </rPr>
      <t>", Energy Brainpool, September 2017.</t>
    </r>
  </si>
  <si>
    <r>
      <t xml:space="preserve">BEIS. </t>
    </r>
    <r>
      <rPr>
        <i/>
        <sz val="9"/>
        <color indexed="8"/>
        <rFont val="Arial"/>
        <family val="2"/>
      </rPr>
      <t xml:space="preserve">Electricity Generation cost. </t>
    </r>
    <r>
      <rPr>
        <sz val="9"/>
        <color indexed="8"/>
        <rFont val="Arial"/>
        <family val="2"/>
      </rPr>
      <t>November 2016</t>
    </r>
  </si>
  <si>
    <r>
      <t xml:space="preserve">LAZARD. </t>
    </r>
    <r>
      <rPr>
        <i/>
        <sz val="9"/>
        <color indexed="8"/>
        <rFont val="Arial"/>
        <family val="2"/>
      </rPr>
      <t>Levelized cost of energy analysis v11</t>
    </r>
    <r>
      <rPr>
        <sz val="9"/>
        <color indexed="8"/>
        <rFont val="Arial"/>
        <family val="2"/>
      </rPr>
      <t>. November 2017</t>
    </r>
  </si>
  <si>
    <t>Natural gas engine plant</t>
  </si>
  <si>
    <t>4, 5</t>
  </si>
  <si>
    <t>L, M, N, R</t>
  </si>
  <si>
    <t>7, 5, 9</t>
  </si>
  <si>
    <t>O, P</t>
  </si>
  <si>
    <t>10,11, 12</t>
  </si>
  <si>
    <t>The technology is modular, normally composed by a certain amount of 2-10 MW engines. Here 20 engines of 10 MW are considered.</t>
  </si>
  <si>
    <t>Typical capacity for ultra peakers and emergency plants is in the range 20-300 MW</t>
  </si>
  <si>
    <t>Based on large gas motor (Wartsila 34SG)</t>
  </si>
  <si>
    <t>Assuming the same efficiency reduction from nameplate to annual average compared to main technology catalogue.</t>
  </si>
  <si>
    <t>Based on maintenance schedule of gas engines, considering the reduced number of operating hours and the fact that a typical scheduled maintenance services occurs after 2000, 4000 and 6000 hours, with 1 or 2 days of downtime each. No major maintenance window (16,000 h) is reached.</t>
  </si>
  <si>
    <t>Based on the Gas Engine in the main technology catalogue</t>
  </si>
  <si>
    <t>Minimum load of the single engine is 30%. In a modular solution, some engines can be switched off to reduce the minimum load of the total plant. This way the performance is maintained at the optimal level. Calculation done assuming 20x10MW engines.</t>
  </si>
  <si>
    <t>The engines can startup from warm in 2 minutes. The plant cold startup time is affected by the need to warm up the transformers, which brings it up to 10 minutes. If engines and transformers are hot, the startup time is lower. In case of smaller plants connected to distribution grid, the time to warm up the transformer might not constitute a bottleneck.</t>
  </si>
  <si>
    <t>Dual fuel operation can be considered. Impacting 3-4% of the total plant cost and 7% of engine cost</t>
  </si>
  <si>
    <t xml:space="preserve">The specific investment cost can vary depending on a number of parameters, like size of engines, electrical equipment and other engines characteristics. The specific investment in 2015 from several projects and sources is in the range 0.443-0.616 M€/MW. The lower bound refers to smaller plants with smaller engines, while the higher bound refers to dual fuel plant, located further away from the grid. </t>
  </si>
  <si>
    <t>The fixed O&amp;M cost is lower than a typical value for plants operating &gt;4000 h a year. A typical large maintenance window including reinvestment is carried after 10,000 running hours. Due to the low utilization, this type of plants might never need it in its lifetime, reducing the fixed O&amp;M cost drastically. Additionally the central and lower estimates assume unmanned/remote operation of the plant, whereas the upper boundary assumes manned operation.</t>
  </si>
  <si>
    <t>The maintenance schedule is not affected by frequent starts and stops, fuel, or trips as modern combustion engines have the capability to stop and start without limitations or maintenance impact. Modern technology can sustain up to 1000 cycles/years with no significant wear.</t>
  </si>
  <si>
    <r>
      <t xml:space="preserve">Wartsila. </t>
    </r>
    <r>
      <rPr>
        <i/>
        <sz val="9"/>
        <rFont val="Arial"/>
        <family val="2"/>
      </rPr>
      <t>Power Plant solutions 2016</t>
    </r>
  </si>
  <si>
    <r>
      <t xml:space="preserve">Main technology catalogue: </t>
    </r>
    <r>
      <rPr>
        <i/>
        <sz val="9"/>
        <rFont val="Arial"/>
        <family val="2"/>
      </rPr>
      <t>Technology Data for Energy Plants - August 2016</t>
    </r>
  </si>
  <si>
    <t>Kiisa Power plant project for Elering</t>
  </si>
  <si>
    <r>
      <t xml:space="preserve">D. Santoianni. </t>
    </r>
    <r>
      <rPr>
        <i/>
        <sz val="9"/>
        <rFont val="Arial"/>
        <family val="2"/>
      </rPr>
      <t>Defining true flexibility – a comparison of gas-fired power generating technologies</t>
    </r>
    <r>
      <rPr>
        <sz val="9"/>
        <rFont val="Arial"/>
        <family val="2"/>
      </rPr>
      <t>. 2015</t>
    </r>
  </si>
  <si>
    <t>Phone interview with Wartsila</t>
  </si>
  <si>
    <r>
      <t xml:space="preserve">Institut for Miljøvidenskab. Emission factors. Available at: </t>
    </r>
    <r>
      <rPr>
        <sz val="8"/>
        <rFont val="Arial"/>
        <family val="2"/>
      </rPr>
      <t>http://envs.au.dk/videnudveksling/luft/emissioner/emission-factors/</t>
    </r>
  </si>
  <si>
    <r>
      <t xml:space="preserve">UK Department for Business, Energy and Industrial Strategy. </t>
    </r>
    <r>
      <rPr>
        <i/>
        <sz val="9"/>
        <rFont val="Arial"/>
        <family val="2"/>
      </rPr>
      <t xml:space="preserve">Electricity Generation Cost. </t>
    </r>
    <r>
      <rPr>
        <sz val="9"/>
        <rFont val="Arial"/>
        <family val="2"/>
      </rPr>
      <t>November 2016</t>
    </r>
  </si>
  <si>
    <t>EUGINE (European Engine Power Plants Association) questionnaire to their members. Data presented in "Flexibility Needs and Options for Europe's Future Electricity System", Energy Brainpool, September 2017.</t>
  </si>
  <si>
    <t>Open cycle gas turbine - natural gas</t>
  </si>
  <si>
    <t>B, C</t>
  </si>
  <si>
    <t>5, 6, 7</t>
  </si>
  <si>
    <t>8, 9, 10</t>
  </si>
  <si>
    <t>1, 6, 8</t>
  </si>
  <si>
    <t>7, 9, 10</t>
  </si>
  <si>
    <t>5, 9, 10</t>
  </si>
  <si>
    <t>The range of generating capacity for a power plant based on this technology is tipically 50-200 MW. Large aeroderivative gas turbines have a rating of 20-100 MW.</t>
  </si>
  <si>
    <t>The efficiency is drastically reduced at part-load. The difference between efficiency at full load and part load is on average 15%.</t>
  </si>
  <si>
    <t>Based on the Simple Cycle Turbine in the main technology catalogue. No improvement assumed in the future</t>
  </si>
  <si>
    <t>Considering one service per year for borescope inspection (18h). No major maintenance intervals reached, due to low utilization.</t>
  </si>
  <si>
    <t>Lifetime most likely &gt;25years, given low utilization</t>
  </si>
  <si>
    <t>Some manufacturers offers pre-assembled mobile packages with installation in 30 days.</t>
  </si>
  <si>
    <t>Based on a gas turbine at self-sustained speed. Ramp rates of 15 MW/min to 50 MW/min.</t>
  </si>
  <si>
    <t>The minimum emissions-compliant load is around 50%, but in case emission regulations do not apply, this can be lower. The efficiency is reduced at part-load (roughly 15%)</t>
  </si>
  <si>
    <t>The lower bound of 7 minutes might be increased to 10 minutes if the plant is connected to high voltage and transformer needs to warm up before starting operations, similarly to Natural gas engine plants.</t>
  </si>
  <si>
    <t>The specific investment cost can vary depending on a number of parameters, like size of turbine, electrical equipment and other characteristics. The specific investment in 2015 from several projects is in the range 0.400-0.570.</t>
  </si>
  <si>
    <t>GE - Aeroderivative turbines product brochures.</t>
  </si>
  <si>
    <t>Siemens - Aeroderivative turbine brochures</t>
  </si>
  <si>
    <r>
      <t xml:space="preserve">M. Welch, T.Krol. </t>
    </r>
    <r>
      <rPr>
        <i/>
        <sz val="9"/>
        <rFont val="Arial"/>
        <family val="2"/>
      </rPr>
      <t>Flexible Power Generation for Grid Support utilizing Aero-derivative Gas Turbine Technology.</t>
    </r>
    <r>
      <rPr>
        <sz val="9"/>
        <rFont val="Arial"/>
        <family val="2"/>
      </rPr>
      <t xml:space="preserve"> 2016</t>
    </r>
  </si>
  <si>
    <r>
      <t xml:space="preserve">EU Turbines. </t>
    </r>
    <r>
      <rPr>
        <i/>
        <sz val="9"/>
        <color indexed="8"/>
        <rFont val="Arial"/>
        <family val="2"/>
      </rPr>
      <t>Gas and Steam Turbines Solutions for a sustainable energy mix (brochure)</t>
    </r>
    <r>
      <rPr>
        <sz val="9"/>
        <color indexed="8"/>
        <rFont val="Arial"/>
        <family val="2"/>
      </rPr>
      <t>. 2017</t>
    </r>
  </si>
  <si>
    <r>
      <rPr>
        <i/>
        <sz val="9"/>
        <rFont val="Arial"/>
        <family val="2"/>
      </rPr>
      <t>Forrsa Power plant for Fingrid</t>
    </r>
    <r>
      <rPr>
        <sz val="9"/>
        <rFont val="Arial"/>
        <family val="2"/>
      </rPr>
      <t xml:space="preserve">. Available at: </t>
    </r>
    <r>
      <rPr>
        <sz val="8"/>
        <rFont val="Arial"/>
        <family val="2"/>
      </rPr>
      <t>www.fingrid.fi/en/pages/news/news/2013/fingrids-new-reserve-power-plant-inaugurated-in-forssa/</t>
    </r>
  </si>
  <si>
    <r>
      <t xml:space="preserve">Agora Energiwende. </t>
    </r>
    <r>
      <rPr>
        <i/>
        <sz val="9"/>
        <rFont val="Arial"/>
        <family val="2"/>
      </rPr>
      <t>Flexibility in thermal power plants.</t>
    </r>
    <r>
      <rPr>
        <sz val="9"/>
        <rFont val="Arial"/>
        <family val="2"/>
      </rPr>
      <t xml:space="preserve"> 2017</t>
    </r>
  </si>
  <si>
    <r>
      <t xml:space="preserve"> Energy Brainpool.</t>
    </r>
    <r>
      <rPr>
        <i/>
        <sz val="9"/>
        <rFont val="Arial"/>
        <family val="2"/>
      </rPr>
      <t xml:space="preserve"> Flexibility Needs and Options for Europe's Future Electricity System.</t>
    </r>
    <r>
      <rPr>
        <sz val="9"/>
        <rFont val="Arial"/>
        <family val="2"/>
      </rPr>
      <t xml:space="preserve"> September 2017.</t>
    </r>
  </si>
  <si>
    <t>Phone interview with Siemens Turbomachinery UK</t>
  </si>
  <si>
    <r>
      <t xml:space="preserve">ESMAP. </t>
    </r>
    <r>
      <rPr>
        <i/>
        <sz val="9"/>
        <rFont val="Arial"/>
        <family val="2"/>
      </rPr>
      <t>Technical paper: Study of Equipment Prices in the Power Sector</t>
    </r>
    <r>
      <rPr>
        <sz val="9"/>
        <rFont val="Arial"/>
        <family val="2"/>
      </rPr>
      <t>. 2009</t>
    </r>
  </si>
  <si>
    <t>Open cycle gas turbine - light fuel oil</t>
  </si>
  <si>
    <t>C, D</t>
  </si>
  <si>
    <t>Value indicate the estimated change from the correspondent value of natural gas fuelled plant (unit is the same as the paramter).</t>
  </si>
  <si>
    <t>Emission values for Gas Oil. If Residual Oil used, SO2 emissions increased to 100g, NOx reduced to 138g and Particles to 3g.</t>
  </si>
  <si>
    <t>Development of cost follows the assumptions explained in the introduction. 10% learning rate and capacity development based on IEA ETP 2016. Same development as natural gas fuelled plant, since the technology is the same.</t>
  </si>
  <si>
    <r>
      <rPr>
        <i/>
        <sz val="9"/>
        <rFont val="Arial"/>
        <family val="2"/>
      </rPr>
      <t>Forrsa Power plant for Fingrid</t>
    </r>
    <r>
      <rPr>
        <sz val="9"/>
        <rFont val="Arial"/>
        <family val="2"/>
      </rPr>
      <t>. Available at: www.fingrid.fi/en/pages/news/news/2013/fingrids-new-reserve-power-plant-inaugurated-in-forssa/</t>
    </r>
  </si>
  <si>
    <t>50 Diesel engine farm</t>
  </si>
  <si>
    <t>51 Natural gas engine plant</t>
  </si>
  <si>
    <t>52 OCGT - Natural gas</t>
  </si>
  <si>
    <t>52 OCGT - Light fuel oil</t>
  </si>
  <si>
    <t>With flue gas condensation (condensation through heat exchange with DH-water, only) and a back-pressure turbine/condenser system optimised for DH return temperature 40°C and flow 80°C.</t>
  </si>
  <si>
    <t>With flue gas condensation (condensation through heat exchange with DH-water, only) and a back-pressure turbine/condenser system optimised for DH return temperature 40°C and flow 80°C</t>
  </si>
  <si>
    <t>Geothermal heat-only plant with steam driven absorption heat pump, 70/17 °C</t>
  </si>
  <si>
    <t>Heat generation from geothermal ressource (MJ/s)</t>
  </si>
  <si>
    <t>Depth of geothermal well (m)</t>
  </si>
  <si>
    <t>2, 3, 4</t>
  </si>
  <si>
    <t>1, 4</t>
  </si>
  <si>
    <t>1; 3</t>
  </si>
  <si>
    <t>Mainly regadring pump housing. Does not include building for heat pump. Depending on number of wells. Furthermore, sligthly higher in construction phase.</t>
  </si>
  <si>
    <t>2015-price based on Ref. 1. Development estimated according to Ref. 3. Lower estimate based on up side potential, estimated by Ref. 1.</t>
  </si>
  <si>
    <t>WellPerform ApS, 2017</t>
  </si>
  <si>
    <t>European Technology Platform on Renewable Heating and Cooling, 2014, Geothermal Technology Roadmap</t>
  </si>
  <si>
    <t>PlanEnergi</t>
  </si>
  <si>
    <t>Geothermal heat-only plant with steam driven absorption heat pump, 50/11 °C</t>
  </si>
  <si>
    <t>Please refer to Figure 45.6 for the estimated correlation between risk and accumulated investment costs. 0 additional costs mainly apply for plants with existing screening material.</t>
  </si>
  <si>
    <t>Replacement of submersile pump(s), approx. once every five years, staff. Excl. Electricity consumption for pumps, cf. information regarding electricity consumption. 10,000 €/MW/year based on Ref. 4, 10,000 €/MW/year added for staff.</t>
  </si>
  <si>
    <t>2015-price based on Ref. 1. Development estimated according to Ref. 5. Lower estimate based on up side potential, estimated by Ref. 1.</t>
  </si>
  <si>
    <t>Thisted District Heating, 2017, Personal Communication</t>
  </si>
  <si>
    <t>Geothermal heat-only plant with electric heat pump, 70/17 °C</t>
  </si>
  <si>
    <t>As electric heat pumps are most efficient when the temperature difference (hot/cold side) is low, it is presupposed that as much heat as possible is transferred in a heat exchanger to reduce the temperature elevation in the heat pump.</t>
  </si>
  <si>
    <t xml:space="preserve">Nominal investment (M€/MW) </t>
  </si>
  <si>
    <t>4, 26</t>
  </si>
  <si>
    <t>Information from Energinet.dk based on analyses of installed projects (2013-14), published under "Købsretsordningen", 2015</t>
  </si>
  <si>
    <t>Analysis of "køberets" projects 2017-18</t>
  </si>
  <si>
    <t>Interviews with project developers and suppliers dec.18-jan.19</t>
  </si>
  <si>
    <t>The capacity is set to 3.5 MW in 2015 and 2020 based on data of current wind turbines and under the anticipation that the maximum height will not exeed 150m before 2020. From 2030 a slight increase in generator size, and hub height is assumed, where the effect of expected removal of present max. 150m tip height.</t>
  </si>
  <si>
    <t>The full load hours (annual produktion (MWh) per installed power (MW)) depending on the actual location of the wind farm, wake losses and technological characteristics of the individual turbine. The value is an average for the  expected locations of the wind farms. FLH also depends on wake losses, noise reduction and technological characteristics of the individual turbine. The level for 2020 is based on expectations from the November 18 auction winners locations and the 2019 prefered technology choice. For 2030 and 2050 a slight increase is assumed based on decrease in specific power and increase in hub height.</t>
  </si>
  <si>
    <t>2015 Investment costs are based on a number of prospects for projects published in relation to Køberetsordningen. 2020 investment costs are based on updated data from Køberetsordningen. Note that the investment costs listed here includes construction loan interests</t>
  </si>
  <si>
    <t xml:space="preserve">Currently only turbines up to 150 m total height is installed commercially in Denmark because of strict demands to higher turbines. No change in the national regulation is assumed until after 2020.  Some test sites allow for larger turbines. Aboard e.g. in Germany turbines with at total higher of 200 m is installed today. </t>
  </si>
  <si>
    <t>It is expected that the production (FLH) increase 13% from 2015 to 2020 and 3% from 2020-2030 and 1% per decade from 2030-2050</t>
  </si>
  <si>
    <t xml:space="preserve"> - of which installation/development</t>
  </si>
  <si>
    <t xml:space="preserve"> - of which is related to grid connection</t>
  </si>
  <si>
    <t xml:space="preserve"> - of which is related to rent of land</t>
  </si>
  <si>
    <t xml:space="preserve"> - of which is related to decommissioning of existing turbines</t>
  </si>
  <si>
    <t xml:space="preserve"> - of which is related to other costs (i.e. compensation of neighbours, etc.)</t>
  </si>
  <si>
    <t>14, 37</t>
  </si>
  <si>
    <t>H,J</t>
  </si>
  <si>
    <t>[10, 15, 16, 30, 31,33.34,36]</t>
  </si>
  <si>
    <t>[31, 32, 34,36]</t>
  </si>
  <si>
    <t>[26, 12, 27, 31,32,34,36]</t>
  </si>
  <si>
    <t xml:space="preserve"> - of which grid connection</t>
  </si>
  <si>
    <t xml:space="preserve">The capacity in 2015 is set to 8 MW since the only offshore windfarm decided in 2015 was Horns Rev 3 with turbines of 8.3 MW. </t>
  </si>
  <si>
    <t xml:space="preserve">The full load hours (annual produktion (MWh) per installed power (MW)) depending on the actual location of the wind farm, wake losses and technological characteristics of the individual turbine. The value is an average for location where it is expected the turbines will be placed. Specific area coverage 5,4 MW/km^2 is assumed, further more it is assumed that offshore turbines are in farms with a total capacity of app. 400-800 MW. </t>
  </si>
  <si>
    <t>10% drop from 2020 to 2030 and again from 2030 to 2050 is assumed</t>
  </si>
  <si>
    <t>Internet publicized figures and Interview, Vattenfall Jan.19.</t>
  </si>
  <si>
    <t>[10, 15, 16, 30, 31,33,34,36]</t>
  </si>
  <si>
    <t>5% drop from 2020 to 2030 and again from 2030 to 2050 is assumed</t>
  </si>
  <si>
    <t>B. Christensen, Interviewee, Personal communication/Interviews with Siemens Wind Power + written contribution. [Interview].</t>
  </si>
  <si>
    <r>
      <t>Typical plant size (collector area), m</t>
    </r>
    <r>
      <rPr>
        <vertAlign val="superscript"/>
        <sz val="8"/>
        <rFont val="Arial"/>
        <family val="2"/>
      </rPr>
      <t>2</t>
    </r>
  </si>
  <si>
    <r>
      <t>Collector input, kWh/m</t>
    </r>
    <r>
      <rPr>
        <vertAlign val="superscript"/>
        <sz val="8"/>
        <rFont val="Arial"/>
        <family val="2"/>
      </rPr>
      <t>2</t>
    </r>
    <r>
      <rPr>
        <sz val="8"/>
        <rFont val="Arial"/>
        <family val="2"/>
      </rPr>
      <t>/year</t>
    </r>
  </si>
  <si>
    <r>
      <t>Collector output, kWh/m</t>
    </r>
    <r>
      <rPr>
        <vertAlign val="superscript"/>
        <sz val="8"/>
        <rFont val="Arial"/>
        <family val="2"/>
      </rPr>
      <t>2</t>
    </r>
    <r>
      <rPr>
        <sz val="8"/>
        <rFont val="Arial"/>
        <family val="2"/>
      </rPr>
      <t>/year</t>
    </r>
  </si>
  <si>
    <r>
      <t>Space requirement (1000m</t>
    </r>
    <r>
      <rPr>
        <vertAlign val="superscript"/>
        <sz val="8"/>
        <rFont val="Arial"/>
        <family val="2"/>
      </rPr>
      <t>2</t>
    </r>
    <r>
      <rPr>
        <sz val="8"/>
        <rFont val="Arial"/>
        <family val="2"/>
      </rPr>
      <t xml:space="preserve"> per MWh/year)</t>
    </r>
  </si>
  <si>
    <r>
      <t>SO</t>
    </r>
    <r>
      <rPr>
        <vertAlign val="subscript"/>
        <sz val="8"/>
        <rFont val="Arial"/>
        <family val="2"/>
      </rPr>
      <t>2</t>
    </r>
    <r>
      <rPr>
        <sz val="8"/>
        <rFont val="Arial"/>
        <family val="2"/>
      </rPr>
      <t xml:space="preserve"> (g per GJ fuel) </t>
    </r>
  </si>
  <si>
    <r>
      <t>Investment cost of total solar systems excluding diurnal heat storage,  €/MWh</t>
    </r>
    <r>
      <rPr>
        <vertAlign val="subscript"/>
        <sz val="8"/>
        <rFont val="Arial"/>
        <family val="2"/>
      </rPr>
      <t>output</t>
    </r>
    <r>
      <rPr>
        <sz val="8"/>
        <rFont val="Arial"/>
        <family val="2"/>
      </rPr>
      <t>/year</t>
    </r>
  </si>
  <si>
    <r>
      <t>Investment cost of diurnal heat storage, €/MWh</t>
    </r>
    <r>
      <rPr>
        <vertAlign val="subscript"/>
        <sz val="8"/>
        <rFont val="Arial"/>
        <family val="2"/>
      </rPr>
      <t>output</t>
    </r>
    <r>
      <rPr>
        <sz val="8"/>
        <rFont val="Arial"/>
        <family val="2"/>
      </rPr>
      <t>/year</t>
    </r>
  </si>
  <si>
    <r>
      <t>Total investment cost of total solar system including diurnal heat storage, €/MWh</t>
    </r>
    <r>
      <rPr>
        <vertAlign val="subscript"/>
        <sz val="8"/>
        <rFont val="Arial"/>
        <family val="2"/>
      </rPr>
      <t>output</t>
    </r>
    <r>
      <rPr>
        <sz val="8"/>
        <rFont val="Arial"/>
        <family val="2"/>
      </rPr>
      <t>/year</t>
    </r>
  </si>
  <si>
    <r>
      <t>Fixed O&amp;M €/(MWh</t>
    </r>
    <r>
      <rPr>
        <vertAlign val="subscript"/>
        <sz val="8"/>
        <rFont val="Arial"/>
        <family val="2"/>
      </rPr>
      <t>output</t>
    </r>
    <r>
      <rPr>
        <sz val="8"/>
        <rFont val="Arial"/>
        <family val="2"/>
      </rPr>
      <t>/year)/year</t>
    </r>
  </si>
  <si>
    <r>
      <t>Variable O&amp;M €/MWh</t>
    </r>
    <r>
      <rPr>
        <vertAlign val="subscript"/>
        <sz val="8"/>
        <rFont val="Arial"/>
        <family val="2"/>
      </rPr>
      <t>output</t>
    </r>
  </si>
  <si>
    <r>
      <t>- of which is electricity costs, €/MWh</t>
    </r>
    <r>
      <rPr>
        <vertAlign val="subscript"/>
        <sz val="8"/>
        <rFont val="Arial"/>
        <family val="2"/>
      </rPr>
      <t>output</t>
    </r>
  </si>
  <si>
    <r>
      <t>- of which is other O&amp;M costs, €/MWh</t>
    </r>
    <r>
      <rPr>
        <vertAlign val="subscript"/>
        <sz val="8"/>
        <rFont val="Arial"/>
        <family val="2"/>
      </rPr>
      <t>output</t>
    </r>
  </si>
  <si>
    <r>
      <t>- of which is electricity costs (€/MWh</t>
    </r>
    <r>
      <rPr>
        <vertAlign val="subscript"/>
        <sz val="8"/>
        <rFont val="Arial"/>
        <family val="2"/>
      </rPr>
      <t>heat</t>
    </r>
    <r>
      <rPr>
        <sz val="8"/>
        <rFont val="Arial"/>
        <family val="2"/>
      </rPr>
      <t>)</t>
    </r>
  </si>
  <si>
    <r>
      <t>- of which is other O&amp;M costs (€/MWh</t>
    </r>
    <r>
      <rPr>
        <vertAlign val="subscript"/>
        <sz val="8"/>
        <rFont val="Arial"/>
        <family val="2"/>
      </rPr>
      <t>heat</t>
    </r>
    <r>
      <rPr>
        <sz val="8"/>
        <rFont val="Arial"/>
        <family val="2"/>
      </rPr>
      <t>)</t>
    </r>
  </si>
  <si>
    <t>N.A.</t>
  </si>
  <si>
    <t>Nominal investment (M€/MWe)</t>
  </si>
  <si>
    <t>CEK</t>
  </si>
  <si>
    <t>+3350</t>
  </si>
  <si>
    <t>+1350</t>
  </si>
  <si>
    <t>+5350</t>
  </si>
  <si>
    <t>AFK</t>
  </si>
  <si>
    <t>Variable O&amp;M (€/MWhe)</t>
  </si>
  <si>
    <t>+0.9</t>
  </si>
  <si>
    <t>+0.4</t>
  </si>
  <si>
    <t>+1.4</t>
  </si>
  <si>
    <t>Fixed O&amp;M (€/MWinput/year)</t>
  </si>
  <si>
    <t>+550</t>
  </si>
  <si>
    <t>+2150</t>
  </si>
  <si>
    <t>Variable O&amp;M (€/MWhinput)</t>
  </si>
  <si>
    <t>+0.36</t>
  </si>
  <si>
    <t>+0.16</t>
  </si>
  <si>
    <t>+0.56</t>
  </si>
  <si>
    <t>It is assumed that plants that are refurbished in 2015 have an electric efficiency of 41% and a CB coefficient of 0.556.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</si>
  <si>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It is assumed that that Flue Gas Desulphurization plant is bypassed (stopped) due to low Sulphur content in wood pellet fuel</t>
  </si>
  <si>
    <t xml:space="preserve">O&amp;M cost and CAPEX has been estimated by Ramboll in April 2019 based on input from DE/Ørsted and data from UK Department for Business, Energy &amp; Industry strategy (BEIS) in their Electricity Generation Cost report from 2016. </t>
  </si>
  <si>
    <t>FK</t>
  </si>
  <si>
    <t>The regulation time of the boiler will often increase due to slower burning of chips compared to pulverized fuel. Depending of the other thermal limitations in the cycle (e.g. in the turbines) this will have no change or an increase in the regulation time.</t>
  </si>
  <si>
    <t>It is assumed that plants that are refurbished in 2015 have an electric efficiency of 41% and a CB coefficient of 0.56.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</si>
  <si>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t>O&amp;M cost are copied from 09 Large Wood Chip CHP corrected with efficiency. Note that all financial data are absolute values and not relative to coal.</t>
  </si>
  <si>
    <t>Fixed O&amp;M (€/MW_input/year)</t>
  </si>
  <si>
    <t>Variable O&amp;M (€/MWh_input)</t>
  </si>
  <si>
    <t>Ramboll, internal assessment</t>
  </si>
  <si>
    <t>Based on existing converted coal plant 50-90 MW capacity</t>
  </si>
  <si>
    <t>The estimated electrcial efficiency is 27 %. It is assumed that plants are equipped with Flue Gas Condensation having total efficiency of 105 %</t>
  </si>
  <si>
    <t>Values are based on Data sheet for Wood Chips CHP, Large</t>
  </si>
  <si>
    <t>O&amp;M data are based data sheet 09 Wood chips CHP, Large, the specific values based on electricity has been corrected base on efficiency</t>
  </si>
  <si>
    <r>
      <t>The data for SO2 and NOx emissions</t>
    </r>
    <r>
      <rPr>
        <b/>
        <sz val="9"/>
        <rFont val="Arial"/>
        <family val="2"/>
      </rPr>
      <t xml:space="preserve"> </t>
    </r>
    <r>
      <rPr>
        <sz val="9"/>
        <rFont val="Arial"/>
        <family val="2"/>
      </rPr>
      <t>assume flue gas desulphurisation (wet gypsum) and DeNOx equipment of the “high dust” SCR type.</t>
    </r>
  </si>
  <si>
    <r>
      <rPr>
        <sz val="9"/>
        <rFont val="Calibri"/>
        <family val="2"/>
        <scheme val="minor"/>
      </rPr>
      <t>E.S. Rubin et al. / Energy Policy 86 (2015) page 198–218, A review of learning rates for electricity supply technologies</t>
    </r>
  </si>
  <si>
    <t>Defaltor 2011-2015: 1.059</t>
  </si>
  <si>
    <r>
      <t>Cb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</si>
  <si>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Cv coefficient (50</t>
    </r>
    <r>
      <rPr>
        <vertAlign val="superscript"/>
        <sz val="8"/>
        <rFont val="Arial"/>
        <family val="2"/>
      </rPr>
      <t>o</t>
    </r>
    <r>
      <rPr>
        <sz val="8"/>
        <rFont val="Arial"/>
        <family val="2"/>
      </rPr>
      <t>C/100</t>
    </r>
    <r>
      <rPr>
        <vertAlign val="superscript"/>
        <sz val="8"/>
        <rFont val="Arial"/>
        <family val="2"/>
      </rPr>
      <t>o</t>
    </r>
    <r>
      <rPr>
        <sz val="8"/>
        <rFont val="Arial"/>
        <family val="2"/>
      </rPr>
      <t>C)</t>
    </r>
  </si>
  <si>
    <r>
      <t xml:space="preserve">Financial data </t>
    </r>
    <r>
      <rPr>
        <sz val="8"/>
        <rFont val="Arial"/>
        <family val="2"/>
      </rPr>
      <t xml:space="preserve">(in 2015€) </t>
    </r>
    <r>
      <rPr>
        <b/>
        <sz val="8"/>
        <rFont val="Arial"/>
        <family val="2"/>
      </rPr>
      <t xml:space="preserve">                            </t>
    </r>
  </si>
  <si>
    <t>03 Rebuilding power plants from coal to biomass
 a) Wood pellets, existing boiler, extraction plant</t>
  </si>
  <si>
    <t>Uncertainty 
(2020)</t>
  </si>
  <si>
    <t>Uncertainty 
(2050)</t>
  </si>
  <si>
    <r>
      <t>Cb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</si>
  <si>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Cv coefficient (50</t>
    </r>
    <r>
      <rPr>
        <vertAlign val="superscript"/>
        <sz val="8"/>
        <color theme="1"/>
        <rFont val="Arial"/>
        <family val="2"/>
      </rPr>
      <t>o</t>
    </r>
    <r>
      <rPr>
        <sz val="8"/>
        <color theme="1"/>
        <rFont val="Arial"/>
        <family val="2"/>
      </rPr>
      <t>C/100</t>
    </r>
    <r>
      <rPr>
        <vertAlign val="superscript"/>
        <sz val="8"/>
        <color theme="1"/>
        <rFont val="Arial"/>
        <family val="2"/>
      </rPr>
      <t>o</t>
    </r>
    <r>
      <rPr>
        <sz val="8"/>
        <color theme="1"/>
        <rFont val="Arial"/>
        <family val="2"/>
      </rPr>
      <t>C)</t>
    </r>
  </si>
  <si>
    <r>
      <t>NO</t>
    </r>
    <r>
      <rPr>
        <vertAlign val="subscript"/>
        <sz val="8"/>
        <color theme="1"/>
        <rFont val="Arial"/>
        <family val="2"/>
      </rPr>
      <t>X</t>
    </r>
    <r>
      <rPr>
        <sz val="8"/>
        <color theme="1"/>
        <rFont val="Arial"/>
        <family val="2"/>
      </rPr>
      <t xml:space="preserve"> (g per GJ fuel) </t>
    </r>
  </si>
  <si>
    <r>
      <t>Financial data</t>
    </r>
    <r>
      <rPr>
        <sz val="8"/>
        <color theme="1"/>
        <rFont val="Arial"/>
        <family val="2"/>
      </rPr>
      <t xml:space="preserve"> (in 2015€) </t>
    </r>
    <r>
      <rPr>
        <b/>
        <sz val="8"/>
        <color theme="1"/>
        <rFont val="Arial"/>
        <family val="2"/>
      </rPr>
      <t xml:space="preserve">                             </t>
    </r>
  </si>
  <si>
    <t>03 Rebuilding power plants from coal to biomass 
b) Wood chips. new boiler, extraction plant</t>
  </si>
  <si>
    <r>
      <t xml:space="preserve">Financial data </t>
    </r>
    <r>
      <rPr>
        <sz val="8"/>
        <rFont val="Arial"/>
        <family val="2"/>
      </rPr>
      <t xml:space="preserve">(in 2015€)                              </t>
    </r>
  </si>
  <si>
    <t>A, E</t>
  </si>
  <si>
    <t>Uncertainty estimate  applies for 2015 value</t>
  </si>
  <si>
    <t>ABI</t>
  </si>
  <si>
    <t>+0.04</t>
  </si>
  <si>
    <t>+0.06</t>
  </si>
  <si>
    <t>+14,175</t>
  </si>
  <si>
    <t>+12,600</t>
  </si>
  <si>
    <t>+15,750</t>
  </si>
  <si>
    <t>+1,5</t>
  </si>
  <si>
    <t>Typically the electricity efficiency  will be 3-4 % point lower than that of the plant prior to conversion. The thermal efficiency is increased to approximately 100% because of flue gas condensation in drying process, thus the Cb value decreases, meaning more heat is produced compared to electricity.</t>
  </si>
  <si>
    <t>Some additional space will be required for storage of chips (estimated 50%-100% extra) and for the drying plant.</t>
  </si>
  <si>
    <t>Both variable and fixed O&amp;M costs are likely to increase by 40-50% from the original plant.</t>
  </si>
  <si>
    <t>It is assumed that plants that are refurbished in 2015 have an electric efficiency of 41% and a CB coefficient of 0.57. Plants refurbished in 2020 have an electric efficiency of 42% and a CB coefficient of 0.64. Plants refurbished in 2030 have an electric efficiency of 44% and a CB coefficient of 0.77. The estimates are made based on Danish CHP plants that are commissioned in 1990, 1995 and 2005.</t>
  </si>
  <si>
    <r>
      <t>SO</t>
    </r>
    <r>
      <rPr>
        <vertAlign val="subscript"/>
        <sz val="8"/>
        <rFont val="Arial"/>
        <family val="2"/>
      </rPr>
      <t>2</t>
    </r>
    <r>
      <rPr>
        <sz val="8"/>
        <rFont val="Arial"/>
        <family val="2"/>
      </rPr>
      <t xml:space="preserve"> (g per GJ fuel)</t>
    </r>
  </si>
  <si>
    <r>
      <t>CH</t>
    </r>
    <r>
      <rPr>
        <vertAlign val="subscript"/>
        <sz val="8"/>
        <rFont val="Arial"/>
        <family val="2"/>
      </rPr>
      <t>4</t>
    </r>
    <r>
      <rPr>
        <sz val="8"/>
        <rFont val="Arial"/>
        <family val="2"/>
      </rPr>
      <t xml:space="preserve"> (g per GJ fuel) </t>
    </r>
  </si>
  <si>
    <r>
      <t>N</t>
    </r>
    <r>
      <rPr>
        <vertAlign val="subscript"/>
        <sz val="8"/>
        <rFont val="Arial"/>
        <family val="2"/>
      </rPr>
      <t>2</t>
    </r>
    <r>
      <rPr>
        <sz val="8"/>
        <rFont val="Arial"/>
        <family val="2"/>
      </rPr>
      <t xml:space="preserve">O (g per GJ fuel) </t>
    </r>
  </si>
  <si>
    <r>
      <t>Heat generation capacity for one unit (MW</t>
    </r>
    <r>
      <rPr>
        <vertAlign val="subscript"/>
        <sz val="8"/>
        <rFont val="Arial"/>
        <family val="2"/>
      </rPr>
      <t>heat</t>
    </r>
    <r>
      <rPr>
        <sz val="8"/>
        <rFont val="Arial"/>
        <family val="2"/>
      </rPr>
      <t>) (excluding drive energy)</t>
    </r>
  </si>
  <si>
    <r>
      <t>Nominal investment (M€ per MW</t>
    </r>
    <r>
      <rPr>
        <vertAlign val="subscript"/>
        <sz val="8"/>
        <rFont val="Arial"/>
        <family val="2"/>
      </rPr>
      <t xml:space="preserve">heat </t>
    </r>
    <r>
      <rPr>
        <sz val="8"/>
        <rFont val="Arial"/>
        <family val="2"/>
      </rPr>
      <t>excluding drive energy)</t>
    </r>
  </si>
  <si>
    <r>
      <t>Fixed O&amp;M (€/MW</t>
    </r>
    <r>
      <rPr>
        <vertAlign val="subscript"/>
        <sz val="8"/>
        <rFont val="Arial"/>
        <family val="2"/>
      </rPr>
      <t>heat</t>
    </r>
    <r>
      <rPr>
        <sz val="8"/>
        <rFont val="Arial"/>
        <family val="2"/>
      </rPr>
      <t>/year)</t>
    </r>
  </si>
  <si>
    <r>
      <t>Variable O&amp;M (€/MWh</t>
    </r>
    <r>
      <rPr>
        <vertAlign val="subscript"/>
        <sz val="8"/>
        <rFont val="Arial"/>
        <family val="2"/>
      </rPr>
      <t>heat</t>
    </r>
    <r>
      <rPr>
        <sz val="8"/>
        <rFont val="Arial"/>
        <family val="2"/>
      </rPr>
      <t>)</t>
    </r>
  </si>
  <si>
    <r>
      <t>Heat generation capacity for one unit (MW</t>
    </r>
    <r>
      <rPr>
        <vertAlign val="subscript"/>
        <sz val="8"/>
        <rFont val="Arial"/>
        <family val="2"/>
      </rPr>
      <t>heat</t>
    </r>
    <r>
      <rPr>
        <sz val="8"/>
        <rFont val="Arial"/>
        <family val="2"/>
      </rPr>
      <t>)</t>
    </r>
  </si>
  <si>
    <r>
      <t>Space requirement (1000m2 per MW</t>
    </r>
    <r>
      <rPr>
        <vertAlign val="subscript"/>
        <sz val="8"/>
        <rFont val="Arial"/>
        <family val="2"/>
      </rPr>
      <t>heat</t>
    </r>
    <r>
      <rPr>
        <sz val="8"/>
        <rFont val="Arial"/>
        <family val="2"/>
      </rPr>
      <t>)</t>
    </r>
  </si>
  <si>
    <r>
      <t>Nominal investment (M€ per MW</t>
    </r>
    <r>
      <rPr>
        <vertAlign val="subscript"/>
        <sz val="8"/>
        <rFont val="Arial"/>
        <family val="2"/>
      </rPr>
      <t>heat</t>
    </r>
    <r>
      <rPr>
        <sz val="8"/>
        <rFont val="Arial"/>
        <family val="2"/>
      </rPr>
      <t>)</t>
    </r>
  </si>
  <si>
    <r>
      <t xml:space="preserve">Financial data </t>
    </r>
    <r>
      <rPr>
        <sz val="8"/>
        <rFont val="Arial"/>
        <family val="2"/>
      </rPr>
      <t>(in 2015€)</t>
    </r>
    <r>
      <rPr>
        <b/>
        <sz val="8"/>
        <rFont val="Arial"/>
        <family val="2"/>
      </rPr>
      <t xml:space="preserve">                                </t>
    </r>
  </si>
  <si>
    <r>
      <t>Financial data</t>
    </r>
    <r>
      <rPr>
        <sz val="8"/>
        <rFont val="Arial"/>
        <family val="2"/>
      </rPr>
      <t xml:space="preserve"> (in 2015€) </t>
    </r>
  </si>
  <si>
    <r>
      <t xml:space="preserve">Financial data </t>
    </r>
    <r>
      <rPr>
        <sz val="8"/>
        <rFont val="Arial"/>
        <family val="2"/>
      </rPr>
      <t xml:space="preserve">(in 2015€) </t>
    </r>
  </si>
  <si>
    <t>03 Rebuilding power plants from coal to biomass
d) Wood chips, conversion small coal boiler</t>
  </si>
  <si>
    <t>03 Rebuilding power plants from coal to biomass 
c) Wood chips, existing boiler, extraction plant</t>
  </si>
  <si>
    <t>Calculated space requirement for Anholt, HR-3 og Krigers Flak is all 0,22 km2/MW</t>
  </si>
  <si>
    <r>
      <t xml:space="preserve">All </t>
    </r>
    <r>
      <rPr>
        <b/>
        <sz val="9"/>
        <rFont val="Arial"/>
        <family val="2"/>
      </rPr>
      <t>references</t>
    </r>
    <r>
      <rPr>
        <sz val="9"/>
        <rFont val="Arial"/>
        <family val="2"/>
      </rPr>
      <t xml:space="preserve"> hold the same numbering as for the chapter "Wind turbines near shore"</t>
    </r>
  </si>
  <si>
    <t>All references hold the same numbering as for the chapter "Wind turbines offshore"</t>
  </si>
  <si>
    <t>03d coal to wood chips exi. boi</t>
  </si>
  <si>
    <t>22 Photovoltaics Large</t>
  </si>
  <si>
    <t xml:space="preserve">SO2 (degree of desulphurization, %) </t>
  </si>
  <si>
    <t xml:space="preserve">NOX (g per GJ fuel) </t>
  </si>
  <si>
    <t xml:space="preserve"> - of which is equipment excluding heat pump</t>
  </si>
  <si>
    <t xml:space="preserve"> - of which is initial screening of geothermal potential</t>
  </si>
  <si>
    <t>D,N</t>
  </si>
  <si>
    <t xml:space="preserve"> - of which is seismic analyses</t>
  </si>
  <si>
    <t xml:space="preserve"> - of which is heatpump including its installation</t>
  </si>
  <si>
    <t>F,J</t>
  </si>
  <si>
    <t>Startup cost (€/MJ/s/startup)</t>
  </si>
  <si>
    <t>Additional heat generation from heat pumps (MJ/s)</t>
  </si>
  <si>
    <t>E,I</t>
  </si>
  <si>
    <t>70/17</t>
  </si>
  <si>
    <t>80/40</t>
  </si>
  <si>
    <t>- of which is electricity costs (€/MWh)</t>
  </si>
  <si>
    <t>- of which is other O&amp;M costs (€/MWh)</t>
  </si>
  <si>
    <t>Temperature of geothermal heat 
(°C source/return)</t>
  </si>
  <si>
    <t>The total electricity demand for submerged pumps / reinjection pumps. Also includes auxillary electricity consumption for heat pump</t>
  </si>
  <si>
    <t>Total heat generation pr site/plant, including additional heat generation from heat pumps</t>
  </si>
  <si>
    <t xml:space="preserve">Investment for initial screening and seismis analyses are based on the number of wells and plants more than the heat output. The estimated cost for a 
site that generates 10 MJ/s geotermal heat is 0.2 M€ for initial screening of geothermal potential and 1.2 M€ for seismic analyses. </t>
  </si>
  <si>
    <t>In combination with an electric compression heat pump, 4.7 MW can be heat exchanged directly, leaving 5.3 as heat source for the heat pump. The resulting system-COP is 7.7 (4.2 for the thermal work by the heat pump).</t>
  </si>
  <si>
    <t>Drive energy for heat pump, i.e. steam for absorption heat pump or electricity for electric heat pump. Assumed cop for absorption heat pump = 1.7, cop for compression heat pump = 4.2</t>
  </si>
  <si>
    <t>The cost of auxiliary electricity consumption is calculated using the following electricity prices in €/MWh: 
2015: 63, 2020: 69, 2030: 101, 2050: 117. These prices include production costs and transport tariffs, but not any taxes or subsidies for renewable energy.</t>
  </si>
  <si>
    <t>F,G</t>
  </si>
  <si>
    <t>Mainly regarding pump housing. Does not include building for heat pump. Depending on number of wells. Furthermore, sligthly higher in construction phase.</t>
  </si>
  <si>
    <t>In combination with an absorption heat pump, 4.7 MW can be heat exchanged directly, leaving 5.3 as heat source for the heat pump. The resulting system-COP is 2.3 (1.7 for the heat pump).</t>
  </si>
  <si>
    <t>Total heat generation pr site/plant, including drive energy for heat pumps (additional heat generation). It is presupposed that as much heat as possible is transferred directly in a heat exchanger.</t>
  </si>
  <si>
    <t>E,J</t>
  </si>
  <si>
    <t>In combination with an absorption heat pump, 1.3 MW can be heat exchanged directly, leaving 8.7 as heat source for the heat pump. The resulting system-COP is 1.8 (1.7 for the heat pump).</t>
  </si>
  <si>
    <t>HGS, GEUS, Geo, Ross Offshore, 2017, EUDP Pilot Hole 1b - WP4: Economic Models report. Not published, to be confirmed.</t>
  </si>
  <si>
    <r>
      <t xml:space="preserve">Temperature of district heating 
(supply/return </t>
    </r>
    <r>
      <rPr>
        <sz val="8"/>
        <rFont val="Calibri"/>
        <family val="2"/>
      </rPr>
      <t>°C)</t>
    </r>
  </si>
  <si>
    <t>Auxiliary electricity consumption 
(% of heat gen)</t>
  </si>
  <si>
    <t>The base for the the heat generation capacity for one unit is only geothermal heat for systems with absorption heat pumps while it is total plant capacity for systems with electric heat pumps. See section on boundary for financial data above data sheets.</t>
  </si>
  <si>
    <t>Source for absorption heat pump drive energy is not included. The base for the specific investment is the heat generation capacity for one unit (only geothermal heat for systems with absorption heat pumps while it is total plant capacity for systems with electric heat pumps. See section on boundary for financial data above data sheets.)</t>
  </si>
  <si>
    <t>C,K,F</t>
  </si>
  <si>
    <t>D,L,F</t>
  </si>
  <si>
    <t>L,F</t>
  </si>
  <si>
    <t>J,K,F</t>
  </si>
  <si>
    <t>E,J,F</t>
  </si>
  <si>
    <t>E,J,M</t>
  </si>
  <si>
    <t>Total heat generation capacity for one unit (MJ/s)</t>
  </si>
  <si>
    <t xml:space="preserve">
Please refer to the figure in the uncertainty section for the estimated correlation between risk and accumulated investment costs. 0 additional costs mainly apply for plants with existing screening material.</t>
  </si>
  <si>
    <t>Including Absorption heat pump nominal investment and O&amp;M costs - see datasheets in chapter 40 Heat pumps</t>
  </si>
  <si>
    <t>This includes CAPEX for the heat pump. The distribution of CAPEX for project parts above/below the surface is approx. 40:60. CAPEX for the geothermal wells, which account for approx. 60% of total CAPEX. estimated by Ref. 2. 25 % for design&amp;planning, on surface works, etc. added.</t>
  </si>
  <si>
    <t>G,N</t>
  </si>
  <si>
    <t>C,K,N</t>
  </si>
  <si>
    <t>D,L</t>
  </si>
  <si>
    <t>J,K</t>
  </si>
  <si>
    <t>G,H,N</t>
  </si>
  <si>
    <t>Including electric heat pump nominal investment and O&amp;M costs - see datasheets in chapter 40 Heat pumps</t>
  </si>
  <si>
    <t>Temperature of district heating 
(supply/return °C)</t>
  </si>
  <si>
    <t>B3, C</t>
  </si>
  <si>
    <t>Performance ratio (meassure of combined losses)</t>
  </si>
  <si>
    <t>U</t>
  </si>
  <si>
    <t>Full-load hours (kWh/kW)</t>
  </si>
  <si>
    <t>Peak power full-load hours (kWh/kWp)</t>
  </si>
  <si>
    <t>A1, I</t>
  </si>
  <si>
    <t>M,O</t>
  </si>
  <si>
    <t>3, 38-39</t>
  </si>
  <si>
    <t>M, N</t>
  </si>
  <si>
    <t>3, 29-41</t>
  </si>
  <si>
    <t>3, 32</t>
  </si>
  <si>
    <t>A1. The average annual full-load hours are based on the project's initial efficiency, but can be affected negatively by wear and degradation over the system's lifetime</t>
  </si>
  <si>
    <t>A2. Generally, the initial efficiceny will decrease throughout the lifetime by wear and degradation. It is common to attribute an annual degradation loss to the system, which depends on maintenance, climatic conditions, etc.</t>
  </si>
  <si>
    <t xml:space="preserve">B.  The area requirement decreases as the efficiency of PV panels increases. </t>
  </si>
  <si>
    <t>B1. In 2019 a typical fixed mount PV-plant requires an area of around 1.2 to 1.5 ha/MWp assuming a module coverage of 35% to 45% and panel size of 2.1 m2 for 400 Wp. For single axis tracker its around 1.8 ha/MWp.</t>
  </si>
  <si>
    <t>B3. 6.3 kWp corresponding to a panel area of approximately 25-40m2.</t>
  </si>
  <si>
    <t xml:space="preserve">D. The DC/AC shown equals module peak capacity (in Wp) divided by inverter/transformer capacity (Wac,max). The sizing factor is set to the same value for all years (updated 2019). In practice the sizing factor is chosen according to the desired utilisation/loading of the inverter which can also reflect a desire to maximise the energy production from a given (restricted) AC-capacity. The DC/AC_max factor of single axis tracking is higher relative to fixed mount systems as single axis tracker systems are usually modelled with a smaller inverter.
</t>
  </si>
  <si>
    <t>E. The transposition factor describes the increase in the sunlight energy that can be obtained by tilting the module with respect to horizontal and reduction in received energy when the orientation deviates from South. The TF factor is set to the same value for all years and sizes of the system, as it is not the technical factors of the system, which determine the TF. The factor for tracking systems is about 11 % higher relative to fixed mount systems as the inclination angle can be minimized to a higher degree with tracking.</t>
  </si>
  <si>
    <t xml:space="preserve">F. The performance ratio is an efficiency measure which takes the combined losses from incident angle modifer, inverter loss, PV systems losses and non-STC corrections and AC grid losses into account. The Incident Angle Modifier (IAM) loss represents the total yearly solar energy that is reflected from the glass when the angle of incidence is different from the perpendicular (the reflections at a normal incidence is already included in the STC efficiency). PV systems losses and non-STC corrections are calculated by simulating a model-year where corrections are made hour-by-hour due to the fact that the actual operation does not take place under STC conditions. Additionally, electrical losses in cables are included. The inverter loss includes the Maximum Power Point Tracking (MPPT) efficiency and is averaged over typical load levels. An addition to the ratio is the added benefit of having bifacial modules which raise the generation by 5%. </t>
  </si>
  <si>
    <t>G. PV plants may provide downregulation if generating or upregulation if not generating at maximum capacity. Usually, PV plants would operate at maximum capacity, since this would maximize earnings in the power market under normal conditions.</t>
  </si>
  <si>
    <t>H. Note that the Performance Ratio is increased gradually from 2020 to 2030 due to technical solutions which lower losses. Bifacial modules are assumed to have a 20% market share in 2020 and 100% in 2030 in Denmark. The effect of bifacial modules are  therefore added gradually. Early studies show that bifacial modules have a 5% increased generation relative to monofacial.</t>
  </si>
  <si>
    <t>K. Full load hours (kWh/kWp)= Global horizontal irradiance (kWh/m2/year)*Transposition Factor *Performance ratio (measure of combined losses)</t>
  </si>
  <si>
    <t xml:space="preserve">M. for roof placed PV the 2015 figure, is first published in 2015, the reference is market prices for PV in 2012/ 2013[27] and in 2014 [28] and it shows that the marked prices for PV systems in Denmark were lower than prices found in international studies [3,29], and the prices have been stable or have increased from 2012/2013 to 2014. Therefore the investment in 2015 was assumed to be at same level as in 2012/2013 and 2014. In 2018 investment cost for the system and specific cost of PV panels are found in based on information from international importers and from national sales representatives and installers. In addition, international references ([30], [31]) have been consulted. The investment cost estimates for the system 2020 is based these findings. </t>
  </si>
  <si>
    <t>M2. Market prices for utility scale PV systems have been estimated based on interviews with Danish developers in 2019 and international sources([36], [37])</t>
  </si>
  <si>
    <t>N. Inflation relative to 2015 has been accounted for with the following values (Samfundsøkonomiske Beregningsforudsætninger, Energistyrelsen):</t>
  </si>
  <si>
    <t>Real prices (€-2015)</t>
  </si>
  <si>
    <t>Index</t>
  </si>
  <si>
    <t>O. Cost prognoses for PV panels in 2030 and 2050 are made keeping the relative difference to the cost for utility scale PV panels constant.</t>
  </si>
  <si>
    <t xml:space="preserve">O2. The prices analysis also contains a forecast of the PV cost in 2020, 2030, 2040 and 2050, which based on learning rates for the module and inverter (24 % learning rate) and a projection of the cumulated PV capacity based on the IEA New Policies Scenario 2018.  
A more moderate learning rate of 10% was used for the balance of plant (BoP), construction costs, transformer and grid connection costs.
</t>
  </si>
  <si>
    <t>P. The cost of O&amp;M includes insurance and regular replacement of inverters. The O&amp;M cost for rooftop PV is calculated, assuming that the relation between the cost of O&amp;M for  rooftop PV and for utility scale PV is constant from 2015 to 2050. Note that the O&amp;M costs for plants in Denmark are assumed significant lower than international estimates in [30] and [31].</t>
  </si>
  <si>
    <t>P2. The cost of O&amp;M includes insurance and regular replacement of inverters and land-lease. As the efficiency of the new solar panels increases, the required area per MWp will be lower, thereby lowering the cost of rented land. The development of insurance costs, self-consumption costs, fixed O&amp;M per MWp costs are assumed to have a 10% learning rate, whereas the inverter replacement costs have a 24% learning rate.</t>
  </si>
  <si>
    <t xml:space="preserve">Q. The upper bound for cost uncertainty is calculated by using the estimated global PV capacity from the IEA 2017 ETP reference scenario, whereas the lower bound is calculated using the estimated global PV capacity from BNEF VE Outlook 2019. </t>
  </si>
  <si>
    <t>R. Transformer and grid connection costs tend to vary depending on the location of the plant relative to the grid as well as size of the plant.</t>
  </si>
  <si>
    <t>S. O&amp;M cost of rented land calculations are made with the assumption that the plant ha/MWp ratio is 1.4. The projected increase in module efficiency will result in a decreased ha/MWp ratio which then decreases the cost of rent of land towards 2050. For single axis tracker systems, the ratio used in 2020 is 1.8 ha/MWp.</t>
  </si>
  <si>
    <t>T. The added tracker cost is based on interviews with Danish manufacturers along with the following sources [22, 23].</t>
  </si>
  <si>
    <t xml:space="preserve">U. The efficiency is a market average of commercial modules. Modules with above 21% efficiency are, as of 2019, commercially available but not common in PV projects. </t>
  </si>
  <si>
    <t>1. NPD Solarbuzz PV Equipment Quarterly report, July 2013.</t>
  </si>
  <si>
    <t xml:space="preserve">2. Berkeley Lab, Utility-Scale Solar. Empirical Trends in Project Technology, Cost, Performance, and PPA Pricing in the United States – 2018 Edition
</t>
  </si>
  <si>
    <t>3. IEA,“Energy Technology Perspectives. Technology Roadmap: Solar Photovoltaic Energy, 2014 edition”, OECD/International Energy Agency, 2014.</t>
  </si>
  <si>
    <t>4. Peter Riddersholm Wang, DMI Teknisk Rapport 13-08, Referenceværdier: Måneds- og årsværdier for stationer 2001 - 2010, Danmark for temperatur, relativ luftfugtighed, vindhastighed, globalstråling og nedbør.</t>
  </si>
  <si>
    <t>5. IRTPV. International Technology Roadmap for Photovoltaic, Results 2013. March 2014.</t>
  </si>
  <si>
    <t>6. Thibaut Lemonie. Assessing the real quality of PV modules. Photovoltaics Int. Aug 2011, p. 177.</t>
  </si>
  <si>
    <r>
      <t xml:space="preserve">7. </t>
    </r>
    <r>
      <rPr>
        <sz val="10"/>
        <color theme="1"/>
        <rFont val="Calibri"/>
        <family val="2"/>
        <scheme val="minor"/>
      </rPr>
      <t>Energy Supply. 21. Juni 2019. Downloaded from https://www.energy-supply.dk/article/view/666803</t>
    </r>
  </si>
  <si>
    <r>
      <t>8.</t>
    </r>
    <r>
      <rPr>
        <sz val="10"/>
        <color theme="1"/>
        <rFont val="Calibri"/>
        <family val="2"/>
        <scheme val="minor"/>
      </rPr>
      <t xml:space="preserve"> ”</t>
    </r>
    <r>
      <rPr>
        <i/>
        <sz val="10"/>
        <color theme="1"/>
        <rFont val="Calibri"/>
        <family val="2"/>
        <scheme val="minor"/>
      </rPr>
      <t xml:space="preserve">Solceller: Dansk strategi for forskning, udvikling, demonstration.”. </t>
    </r>
    <r>
      <rPr>
        <sz val="10"/>
        <color theme="1"/>
        <rFont val="Calibri"/>
        <family val="2"/>
        <scheme val="minor"/>
      </rPr>
      <t>EUDP. 2016</t>
    </r>
  </si>
  <si>
    <r>
      <t>9. ”</t>
    </r>
    <r>
      <rPr>
        <i/>
        <sz val="10"/>
        <color theme="1"/>
        <rFont val="Calibri"/>
        <family val="2"/>
        <scheme val="minor"/>
      </rPr>
      <t xml:space="preserve"> Photovoltaics report”. </t>
    </r>
    <r>
      <rPr>
        <sz val="10"/>
        <color theme="1"/>
        <rFont val="Calibri"/>
        <family val="2"/>
        <scheme val="minor"/>
      </rPr>
      <t>Fraunhofer. 2019.</t>
    </r>
  </si>
  <si>
    <t>10. “Renewables 2018”. IEA. 2018.</t>
  </si>
  <si>
    <t>11.  Magsun Solar. (2019). Downloaded from http://www.solarenergy86.com/en/showpro.php?id=143</t>
  </si>
  <si>
    <t>12.  Array Technologies. (2019). Downloaded from https://arraytechinc.com/</t>
  </si>
  <si>
    <t>13. PV Tech. (4. Juli 2017). Hentet fra https://www.pv-tech.org/products/helioslites-disruptive-1.5-axis-pv-tracker</t>
  </si>
  <si>
    <r>
      <t>14. ”</t>
    </r>
    <r>
      <rPr>
        <i/>
        <sz val="10"/>
        <rFont val="Calibri"/>
        <family val="2"/>
        <scheme val="minor"/>
      </rPr>
      <t xml:space="preserve">Global Market Outlook 2018-2022”. </t>
    </r>
    <r>
      <rPr>
        <sz val="10"/>
        <rFont val="Calibri"/>
        <family val="2"/>
        <scheme val="minor"/>
      </rPr>
      <t>Solar Europe. 2018.</t>
    </r>
  </si>
  <si>
    <t>15. Soltec. (2019). Downloaded from https://soltec.com/</t>
  </si>
  <si>
    <t>16. “Preliminary report”. IEA-PVPS. 2019.</t>
  </si>
  <si>
    <t>17. ”New Policies Scenario”. IEA. 2018.</t>
  </si>
  <si>
    <t>18. “Silicon”- annual publication. US Geological Survey. 2019.</t>
  </si>
  <si>
    <t>19. ”ITRPV 10th edition” annual report. ITRPV. 2019.</t>
  </si>
  <si>
    <t xml:space="preserve">20. “Mono will supply 80% of the world's solar by 2021.”, PV Magazine </t>
  </si>
  <si>
    <t>21. Interviews with anonymous project developers. 2019.</t>
  </si>
  <si>
    <t>22. NREL, U.S. Solar Photovoltaic System Cost Benchmark, Q1 2018, https://www.nrel.gov/docs/fy19osti/72133.pdf</t>
  </si>
  <si>
    <t>23. Bloomberg New Energy Finance, 2019</t>
  </si>
  <si>
    <t>24. "Impact of weighted average cost of capital, capital expenditure, and other parameters on future utility‐scale PV levelised cost of electricity", ETIP PV, August 2019.</t>
  </si>
  <si>
    <t>25. Ubiquity Solar Inc. 2012, Extrapolation of PV module experience curve.</t>
  </si>
  <si>
    <t>26. IRTPV. International Technology Roadmap for Photovoltaic, Results 2013. March 2014 for 2015 cost.</t>
  </si>
  <si>
    <t>27. Prices from Solcellepriser.dk, pricelist small plants 15 cheapest plants used.</t>
  </si>
  <si>
    <t>28. Web search by Jan Vedde November 2014 Prices for seven small plants for sale in DK in November 2014 for 2015 cost.</t>
  </si>
  <si>
    <t>29. David Feldman et al. Photovoltaic System Pricing Trends, Historical, Recent, and Near-Term Projections 
edition 2014. SUNSHOT U.S. Department of Energy, National Renewable Energy Laboratory and Lawrence 
Berkeley National Laboratory , September 22, 2014</t>
  </si>
  <si>
    <t>30. Renewable Power Generation Costs in 2017, IRENA, January 2018</t>
  </si>
  <si>
    <t xml:space="preserve">31. Cost development of low carbon energy technologies, Scenario-based cost trajectories to 2050, 2017 edition, 
Tsiropoulos, I. Tarvydas, D., Zucker, A. ,JRC,January 2018  </t>
  </si>
  <si>
    <t>32. IEA-ETSAP and IRENA Technology Policy Brief E11, January 2013.</t>
  </si>
  <si>
    <t>33. HOFOR plan, plant in Guderup (web search) and 2 other plants (anonymous, Jan Vedde 2014) all 4 large and DK.</t>
  </si>
  <si>
    <r>
      <t>34. http://www.photovoltaik-guide.de/pv-preisindex, “Photovoltaik-preisindex” PV system up to 100 kWp, 
average 2014.</t>
    </r>
    <r>
      <rPr>
        <i/>
        <sz val="10"/>
        <rFont val="Calibri"/>
        <family val="2"/>
        <scheme val="minor"/>
      </rPr>
      <t>for 2015 cost</t>
    </r>
    <r>
      <rPr>
        <sz val="10"/>
        <rFont val="Calibri"/>
        <family val="2"/>
        <scheme val="minor"/>
      </rPr>
      <t xml:space="preserve"> </t>
    </r>
  </si>
  <si>
    <r>
      <t xml:space="preserve">35. Prices for nine large and medium size systems 2013-2014(Confidential) </t>
    </r>
    <r>
      <rPr>
        <i/>
        <sz val="10"/>
        <color theme="1"/>
        <rFont val="Calibri"/>
        <family val="2"/>
        <scheme val="minor"/>
      </rPr>
      <t>for 2015 cost</t>
    </r>
    <r>
      <rPr>
        <sz val="10"/>
        <color theme="1"/>
        <rFont val="Calibri"/>
        <family val="2"/>
        <scheme val="minor"/>
      </rPr>
      <t>.</t>
    </r>
  </si>
  <si>
    <r>
      <t xml:space="preserve">36. Gaia solar, BIOFOS Rensningsanlæg Damhusåen, large system 2013 </t>
    </r>
    <r>
      <rPr>
        <i/>
        <sz val="10"/>
        <color theme="1"/>
        <rFont val="Calibri"/>
        <family val="2"/>
        <scheme val="minor"/>
      </rPr>
      <t>for 2015 cost</t>
    </r>
    <r>
      <rPr>
        <sz val="10"/>
        <color theme="1"/>
        <rFont val="Calibri"/>
        <family val="2"/>
        <scheme val="minor"/>
      </rPr>
      <t>.</t>
    </r>
  </si>
  <si>
    <r>
      <t xml:space="preserve">37. Gaia solar general offer 250 kW system 2014 </t>
    </r>
    <r>
      <rPr>
        <i/>
        <sz val="10"/>
        <color theme="1"/>
        <rFont val="Calibri"/>
        <family val="2"/>
        <scheme val="minor"/>
      </rPr>
      <t>for 2015 cost</t>
    </r>
    <r>
      <rPr>
        <sz val="10"/>
        <color theme="1"/>
        <rFont val="Calibri"/>
        <family val="2"/>
        <scheme val="minor"/>
      </rPr>
      <t>.</t>
    </r>
  </si>
  <si>
    <r>
      <t xml:space="preserve">38. Anonym DK EPC#1 offering 0.91 2014-€/Wp for MW projects in DK </t>
    </r>
    <r>
      <rPr>
        <i/>
        <sz val="10"/>
        <color theme="1"/>
        <rFont val="Calibri"/>
        <family val="2"/>
        <scheme val="minor"/>
      </rPr>
      <t>for 2015 cost</t>
    </r>
  </si>
  <si>
    <r>
      <t xml:space="preserve">39. Anonym DK EPC#1 offering 0.95 2014-€/Wp for MW projects in DK </t>
    </r>
    <r>
      <rPr>
        <i/>
        <sz val="10"/>
        <color theme="1"/>
        <rFont val="Calibri"/>
        <family val="2"/>
        <scheme val="minor"/>
      </rPr>
      <t>for 2015 cost</t>
    </r>
  </si>
  <si>
    <t>40. Sales representatives from 5 suppliers (in random order): Changzhou EGing Photovoltaic Technology Co., Ltd., China Sunergy (Nanjing) Co. Ltd., Trinasolar, ZNSHINE PV-TECH CO., LTD., Elkem Solar</t>
  </si>
  <si>
    <t>41. Solar-installation companies' websites 1.-5. March 2018: https://www.vivaenergi.dk, https://xn--billigtsolcelleanlg-2xb.dk, https://klimaenergi.dk</t>
  </si>
  <si>
    <t>Average annual full-load hours (MWh/MW)</t>
  </si>
  <si>
    <r>
      <t>Space requirement (1000m</t>
    </r>
    <r>
      <rPr>
        <vertAlign val="subscript"/>
        <sz val="9"/>
        <rFont val="Arial"/>
        <family val="2"/>
      </rPr>
      <t>2</t>
    </r>
    <r>
      <rPr>
        <sz val="9"/>
        <rFont val="Arial"/>
        <family val="2"/>
      </rPr>
      <t>/MW)</t>
    </r>
  </si>
  <si>
    <t>B,B1</t>
  </si>
  <si>
    <t>M2,N,O2,Q</t>
  </si>
  <si>
    <t>21-22</t>
  </si>
  <si>
    <t xml:space="preserve"> - of which PV module</t>
  </si>
  <si>
    <t xml:space="preserve"> - of which inverter</t>
  </si>
  <si>
    <t xml:space="preserve"> - of which transformer and grid connection</t>
  </si>
  <si>
    <t xml:space="preserve"> - of which is related to other costs (i.e. residual balance of plant, mark-up &amp; contingency cost)</t>
  </si>
  <si>
    <t>Fixed O&amp;M (2015€/MW/year)</t>
  </si>
  <si>
    <t>S</t>
  </si>
  <si>
    <t>- of which is rent of land</t>
  </si>
  <si>
    <t>Technology-specific data</t>
  </si>
  <si>
    <r>
      <t>Global horizontal irradiance (kWh/m</t>
    </r>
    <r>
      <rPr>
        <vertAlign val="subscript"/>
        <sz val="9"/>
        <rFont val="Arial"/>
        <family val="2"/>
      </rPr>
      <t>2</t>
    </r>
    <r>
      <rPr>
        <sz val="9"/>
        <rFont val="Arial"/>
        <family val="2"/>
      </rPr>
      <t>/year)</t>
    </r>
  </si>
  <si>
    <r>
      <t>Generating capacity for one unit (MW</t>
    </r>
    <r>
      <rPr>
        <vertAlign val="subscript"/>
        <sz val="9"/>
        <rFont val="Arial"/>
        <family val="2"/>
      </rPr>
      <t>p</t>
    </r>
    <r>
      <rPr>
        <sz val="9"/>
        <rFont val="Arial"/>
        <family val="2"/>
      </rPr>
      <t>)</t>
    </r>
  </si>
  <si>
    <r>
      <t>Average annual peak power full-load hours (MWh/MW</t>
    </r>
    <r>
      <rPr>
        <vertAlign val="subscript"/>
        <sz val="9"/>
        <rFont val="Arial"/>
        <family val="2"/>
      </rPr>
      <t>p</t>
    </r>
    <r>
      <rPr>
        <sz val="9"/>
        <rFont val="Arial"/>
        <family val="2"/>
      </rPr>
      <t>)</t>
    </r>
  </si>
  <si>
    <t>A1, K</t>
  </si>
  <si>
    <t>Average annual degradation of full-load hours</t>
  </si>
  <si>
    <r>
      <t>DC/AC</t>
    </r>
    <r>
      <rPr>
        <vertAlign val="subscript"/>
        <sz val="9"/>
        <rFont val="Arial"/>
        <family val="2"/>
      </rPr>
      <t>MAX</t>
    </r>
    <r>
      <rPr>
        <sz val="9"/>
        <rFont val="Arial"/>
        <family val="2"/>
      </rPr>
      <t xml:space="preserve"> sizing factor (W</t>
    </r>
    <r>
      <rPr>
        <vertAlign val="subscript"/>
        <sz val="9"/>
        <rFont val="Arial"/>
        <family val="2"/>
      </rPr>
      <t>p</t>
    </r>
    <r>
      <rPr>
        <sz val="9"/>
        <rFont val="Arial"/>
        <family val="2"/>
      </rPr>
      <t>/W</t>
    </r>
    <r>
      <rPr>
        <vertAlign val="subscript"/>
        <sz val="9"/>
        <rFont val="Arial"/>
        <family val="2"/>
      </rPr>
      <t>ac</t>
    </r>
    <r>
      <rPr>
        <sz val="9"/>
        <rFont val="Arial"/>
        <family val="2"/>
      </rPr>
      <t>)</t>
    </r>
  </si>
  <si>
    <t>Transposition Factor (fixed tilt system)</t>
  </si>
  <si>
    <t>Performance ratio (measure of combined losses)</t>
  </si>
  <si>
    <t xml:space="preserve"> - of which contribution from bifaciality</t>
  </si>
  <si>
    <r>
      <t>Space requirement (1000m</t>
    </r>
    <r>
      <rPr>
        <vertAlign val="subscript"/>
        <sz val="9"/>
        <rFont val="Arial"/>
        <family val="2"/>
      </rPr>
      <t>2</t>
    </r>
    <r>
      <rPr>
        <sz val="9"/>
        <rFont val="Arial"/>
        <family val="2"/>
      </rPr>
      <t>/MW</t>
    </r>
    <r>
      <rPr>
        <vertAlign val="subscript"/>
        <sz val="9"/>
        <rFont val="Arial"/>
        <family val="2"/>
      </rPr>
      <t>p</t>
    </r>
    <r>
      <rPr>
        <sz val="9"/>
        <rFont val="Arial"/>
        <family val="2"/>
      </rPr>
      <t>)</t>
    </r>
  </si>
  <si>
    <t>Financial data (in 2015€) per installed peak capacity</t>
  </si>
  <si>
    <r>
      <t>Nominal investment (M€/MW</t>
    </r>
    <r>
      <rPr>
        <vertAlign val="subscript"/>
        <sz val="9"/>
        <rFont val="Arial"/>
        <family val="2"/>
      </rPr>
      <t>p</t>
    </r>
    <r>
      <rPr>
        <sz val="9"/>
        <rFont val="Arial"/>
        <family val="2"/>
      </rPr>
      <t>)</t>
    </r>
  </si>
  <si>
    <r>
      <t>Fixed O&amp;M (2015€/MW</t>
    </r>
    <r>
      <rPr>
        <vertAlign val="subscript"/>
        <sz val="9"/>
        <rFont val="Arial"/>
        <family val="2"/>
      </rPr>
      <t>p</t>
    </r>
    <r>
      <rPr>
        <sz val="9"/>
        <rFont val="Arial"/>
        <family val="2"/>
      </rPr>
      <t>/year)</t>
    </r>
  </si>
  <si>
    <t>P2</t>
  </si>
  <si>
    <t>A1. The average annual full-load hours are based on the project's initial efficiency, but can be affected negatively by wear and degradation over the system's lifetime.</t>
  </si>
  <si>
    <t>22 Photovoltaics: LARGE scale utility systems - Single axis tracking</t>
  </si>
  <si>
    <r>
      <t>Space requirement (1000m</t>
    </r>
    <r>
      <rPr>
        <vertAlign val="subscript"/>
        <sz val="9"/>
        <rFont val="Arial"/>
        <family val="2"/>
      </rPr>
      <t>2</t>
    </r>
    <r>
      <rPr>
        <sz val="9"/>
        <rFont val="Arial"/>
        <family val="2"/>
      </rPr>
      <t>/MW</t>
    </r>
    <r>
      <rPr>
        <sz val="9"/>
        <rFont val="Arial"/>
        <family val="2"/>
      </rPr>
      <t>)</t>
    </r>
  </si>
  <si>
    <t>21-23</t>
  </si>
  <si>
    <t>- of which is tracker-related cost</t>
  </si>
  <si>
    <t>T</t>
  </si>
  <si>
    <r>
      <t>Fixed O&amp;M (2015€/MW</t>
    </r>
    <r>
      <rPr>
        <sz val="9"/>
        <rFont val="Arial"/>
        <family val="2"/>
      </rPr>
      <t>/year)</t>
    </r>
  </si>
  <si>
    <t>Transposition factor (single axis tracking system)</t>
  </si>
  <si>
    <t>22 Photovoltaics Tracker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</si>
</sst>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0.00_-;\-* #,##0.00_-;_-* &quot;-&quot;??_-;_-@_-"/>
    <numFmt numFmtId="164" formatCode="_ &quot;kr.&quot;\ * #,##0.00_ ;_ &quot;kr.&quot;\ * \-#,##0.00_ ;_ &quot;kr.&quot;\ * &quot;-&quot;??_ ;_ @_ "/>
    <numFmt numFmtId="165" formatCode="_ * #,##0.00_ ;_ * \-#,##0.00_ ;_ * &quot;-&quot;??_ ;_ @_ "/>
    <numFmt numFmtId="166" formatCode="0.0%"/>
    <numFmt numFmtId="167" formatCode="0.0"/>
    <numFmt numFmtId="168" formatCode="0.000"/>
    <numFmt numFmtId="169" formatCode="_ * #,##0_ ;_ * \-#,##0_ ;_ * &quot;-&quot;??_ ;_ @_ "/>
    <numFmt numFmtId="170" formatCode="0.0000"/>
    <numFmt numFmtId="171" formatCode="_ * #,##0.0000_ ;_ * \-#,##0.0000_ ;_ * &quot;-&quot;??_ ;_ @_ "/>
    <numFmt numFmtId="172" formatCode="0.000%"/>
    <numFmt numFmtId="173" formatCode="_ * #,##0.0_ ;_ * \-#,##0.0_ ;_ * &quot;-&quot;??_ ;_ @_ "/>
    <numFmt numFmtId="174" formatCode="_ * #,##0.000_ ;_ * \-#,##0.000_ ;_ * &quot;-&quot;??_ ;_ @_ "/>
    <numFmt numFmtId="175" formatCode="#,##0.0"/>
    <numFmt numFmtId="176" formatCode="#,##0.000"/>
    <numFmt numFmtId="177" formatCode="_-* #,##0\ _k_r_._-;\-* #,##0\ _k_r_._-;_-* &quot;-&quot;??\ _k_r_._-;_-@_-"/>
    <numFmt numFmtId="178" formatCode="#,##0_ ;\-#,##0\ "/>
  </numFmts>
  <fonts count="70" x14ac:knownFonts="1">
    <font>
      <sz val="11"/>
      <color theme="1"/>
      <name val="Calibri"/>
      <family val="2"/>
      <scheme val="minor"/>
    </font>
    <font>
      <sz val="11"/>
      <color theme="1"/>
      <name val="Calibri"/>
      <family val="2"/>
      <scheme val="minor"/>
    </font>
    <font>
      <sz val="11"/>
      <color indexed="8"/>
      <name val="Calibri"/>
      <family val="2"/>
    </font>
    <font>
      <sz val="9"/>
      <name val="Arial"/>
      <family val="2"/>
    </font>
    <font>
      <b/>
      <sz val="10"/>
      <name val="Arial"/>
      <family val="2"/>
    </font>
    <font>
      <sz val="10"/>
      <name val="Arial"/>
      <family val="2"/>
    </font>
    <font>
      <sz val="11"/>
      <color indexed="20"/>
      <name val="Calibri"/>
      <family val="2"/>
    </font>
    <font>
      <sz val="9"/>
      <color indexed="8"/>
      <name val="Arial"/>
      <family val="2"/>
    </font>
    <font>
      <sz val="11"/>
      <color indexed="8"/>
      <name val="Tahoma"/>
      <family val="2"/>
    </font>
    <font>
      <sz val="9"/>
      <color indexed="10"/>
      <name val="Arial"/>
      <family val="2"/>
    </font>
    <font>
      <sz val="11"/>
      <color indexed="8"/>
      <name val="Times New Roman"/>
      <family val="1"/>
    </font>
    <font>
      <sz val="11"/>
      <name val="Calibri"/>
      <family val="2"/>
      <scheme val="minor"/>
    </font>
    <font>
      <b/>
      <sz val="9"/>
      <name val="Arial"/>
      <family val="2"/>
    </font>
    <font>
      <sz val="9"/>
      <color theme="1"/>
      <name val="Arial"/>
      <family val="2"/>
    </font>
    <font>
      <b/>
      <sz val="16"/>
      <name val="Arial"/>
      <family val="2"/>
    </font>
    <font>
      <vertAlign val="subscript"/>
      <sz val="9"/>
      <name val="Arial"/>
      <family val="2"/>
    </font>
    <font>
      <u/>
      <sz val="10"/>
      <color indexed="12"/>
      <name val="Arial"/>
      <family val="2"/>
    </font>
    <font>
      <u/>
      <sz val="9"/>
      <color indexed="12"/>
      <name val="Arial"/>
      <family val="2"/>
    </font>
    <font>
      <b/>
      <sz val="16"/>
      <color theme="1"/>
      <name val="Arial"/>
      <family val="2"/>
    </font>
    <font>
      <b/>
      <sz val="12"/>
      <name val="Arial"/>
      <family val="2"/>
    </font>
    <font>
      <sz val="12"/>
      <color theme="1"/>
      <name val="Calibri"/>
      <family val="2"/>
      <scheme val="minor"/>
    </font>
    <font>
      <vertAlign val="superscript"/>
      <sz val="9"/>
      <name val="Arial"/>
      <family val="2"/>
    </font>
    <font>
      <i/>
      <sz val="9"/>
      <name val="Arial"/>
      <family val="2"/>
    </font>
    <font>
      <b/>
      <sz val="9"/>
      <color theme="1"/>
      <name val="Arial"/>
      <family val="2"/>
    </font>
    <font>
      <i/>
      <sz val="9"/>
      <color theme="1"/>
      <name val="Arial"/>
      <family val="2"/>
    </font>
    <font>
      <sz val="11"/>
      <color rgb="FFFF0000"/>
      <name val="Calibri"/>
      <family val="2"/>
      <scheme val="minor"/>
    </font>
    <font>
      <sz val="9"/>
      <color rgb="FFFF0000"/>
      <name val="Arial"/>
      <family val="2"/>
    </font>
    <font>
      <sz val="10.5"/>
      <color theme="1"/>
      <name val="Times New Roman"/>
      <family val="1"/>
    </font>
    <font>
      <sz val="11"/>
      <name val="Times New Roman"/>
      <family val="1"/>
    </font>
    <font>
      <b/>
      <sz val="11"/>
      <name val="Calibri"/>
      <family val="2"/>
      <scheme val="minor"/>
    </font>
    <font>
      <b/>
      <sz val="11"/>
      <name val="Times New Roman"/>
      <family val="1"/>
    </font>
    <font>
      <sz val="11"/>
      <color rgb="FF000000"/>
      <name val="Times New Roman"/>
      <family val="1"/>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1"/>
      <color theme="1"/>
      <name val="Times New Roman"/>
      <family val="1"/>
    </font>
    <font>
      <b/>
      <sz val="11"/>
      <color theme="1"/>
      <name val="Calibri"/>
      <family val="2"/>
      <scheme val="minor"/>
    </font>
    <font>
      <sz val="8"/>
      <name val="Arial"/>
      <family val="2"/>
    </font>
    <font>
      <b/>
      <sz val="8"/>
      <name val="Arial"/>
      <family val="2"/>
    </font>
    <font>
      <sz val="8"/>
      <name val="Calibri"/>
      <family val="2"/>
      <scheme val="minor"/>
    </font>
    <font>
      <vertAlign val="subscript"/>
      <sz val="8"/>
      <name val="Arial"/>
      <family val="2"/>
    </font>
    <font>
      <b/>
      <sz val="18"/>
      <color theme="1"/>
      <name val="Calibri"/>
      <family val="2"/>
      <scheme val="minor"/>
    </font>
    <font>
      <sz val="8"/>
      <color theme="1"/>
      <name val="Arial"/>
      <family val="2"/>
    </font>
    <font>
      <i/>
      <sz val="9"/>
      <color indexed="8"/>
      <name val="Arial"/>
      <family val="2"/>
    </font>
    <font>
      <b/>
      <sz val="8"/>
      <color theme="1"/>
      <name val="Arial"/>
      <family val="2"/>
    </font>
    <font>
      <sz val="8"/>
      <color theme="1"/>
      <name val="Calibri"/>
      <family val="2"/>
      <scheme val="minor"/>
    </font>
    <font>
      <vertAlign val="superscript"/>
      <sz val="8"/>
      <name val="Arial"/>
      <family val="2"/>
    </font>
    <font>
      <sz val="9"/>
      <name val="Calibri"/>
      <family val="2"/>
      <scheme val="minor"/>
    </font>
    <font>
      <vertAlign val="superscript"/>
      <sz val="8"/>
      <color theme="1"/>
      <name val="Arial"/>
      <family val="2"/>
    </font>
    <font>
      <vertAlign val="subscript"/>
      <sz val="8"/>
      <color theme="1"/>
      <name val="Arial"/>
      <family val="2"/>
    </font>
    <font>
      <sz val="8"/>
      <color rgb="FFFF0000"/>
      <name val="Arial"/>
      <family val="2"/>
    </font>
    <font>
      <sz val="8"/>
      <color indexed="8"/>
      <name val="Arial"/>
      <family val="2"/>
    </font>
    <font>
      <sz val="8"/>
      <color theme="5" tint="-0.249977111117893"/>
      <name val="Calibri"/>
      <family val="2"/>
      <scheme val="minor"/>
    </font>
    <font>
      <sz val="8"/>
      <color indexed="8"/>
      <name val="Calibri"/>
      <family val="2"/>
    </font>
    <font>
      <sz val="8"/>
      <name val="Calibri"/>
      <family val="2"/>
    </font>
    <font>
      <b/>
      <sz val="8"/>
      <color theme="1"/>
      <name val="Calibri"/>
      <family val="2"/>
      <scheme val="minor"/>
    </font>
    <font>
      <sz val="8"/>
      <color rgb="FFFF0000"/>
      <name val="Calibri"/>
      <family val="2"/>
      <scheme val="minor"/>
    </font>
    <font>
      <i/>
      <sz val="8"/>
      <name val="Arial"/>
      <family val="2"/>
    </font>
    <font>
      <strike/>
      <sz val="11"/>
      <color theme="1"/>
      <name val="Calibri"/>
      <family val="2"/>
      <scheme val="minor"/>
    </font>
    <font>
      <b/>
      <sz val="11"/>
      <color theme="1"/>
      <name val="Arial"/>
      <family val="2"/>
    </font>
    <font>
      <sz val="11"/>
      <color rgb="FFFF0000"/>
      <name val="Times New Roman"/>
      <family val="1"/>
    </font>
    <font>
      <sz val="10"/>
      <color theme="1"/>
      <name val="Calibri"/>
      <family val="2"/>
      <scheme val="minor"/>
    </font>
    <font>
      <sz val="10"/>
      <color rgb="FF000000"/>
      <name val="Calibri"/>
      <family val="2"/>
      <scheme val="minor"/>
    </font>
    <font>
      <i/>
      <sz val="10"/>
      <color theme="1"/>
      <name val="Calibri"/>
      <family val="2"/>
      <scheme val="minor"/>
    </font>
    <font>
      <sz val="10"/>
      <name val="Calibri"/>
      <family val="2"/>
      <scheme val="minor"/>
    </font>
    <font>
      <i/>
      <sz val="10"/>
      <name val="Calibri"/>
      <family val="2"/>
      <scheme val="minor"/>
    </font>
    <font>
      <sz val="11"/>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indexed="45"/>
      </patternFill>
    </fill>
    <fill>
      <patternFill patternType="solid">
        <fgColor theme="0" tint="-0.14999847407452621"/>
        <bgColor indexed="64"/>
      </patternFill>
    </fill>
    <fill>
      <patternFill patternType="solid">
        <fgColor indexed="47"/>
      </patternFill>
    </fill>
    <fill>
      <patternFill patternType="solid">
        <fgColor indexed="43"/>
      </patternFill>
    </fill>
    <fill>
      <patternFill patternType="solid">
        <fgColor indexed="22"/>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30">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xf numFmtId="0" fontId="6" fillId="3" borderId="0" applyNumberFormat="0" applyBorder="0" applyAlignment="0" applyProtection="0"/>
    <xf numFmtId="0" fontId="8" fillId="0" borderId="0"/>
    <xf numFmtId="0" fontId="2" fillId="0" borderId="0"/>
    <xf numFmtId="0" fontId="5" fillId="0" borderId="0"/>
    <xf numFmtId="9" fontId="5" fillId="0" borderId="0" applyFont="0" applyFill="0" applyBorder="0" applyAlignment="0" applyProtection="0"/>
    <xf numFmtId="0" fontId="16" fillId="0" borderId="0" applyNumberFormat="0" applyFill="0" applyBorder="0" applyAlignment="0" applyProtection="0">
      <alignment vertical="top"/>
      <protection locked="0"/>
    </xf>
    <xf numFmtId="43" fontId="1" fillId="0" borderId="0" applyFont="0" applyFill="0" applyBorder="0" applyAlignment="0" applyProtection="0"/>
    <xf numFmtId="165" fontId="1" fillId="0" borderId="0" applyFont="0" applyFill="0" applyBorder="0" applyAlignment="0" applyProtection="0"/>
    <xf numFmtId="0" fontId="32" fillId="0" borderId="0"/>
    <xf numFmtId="0" fontId="32" fillId="0" borderId="0"/>
    <xf numFmtId="0" fontId="16" fillId="0" borderId="0" applyNumberFormat="0" applyFill="0" applyBorder="0" applyAlignment="0" applyProtection="0">
      <alignment vertical="top"/>
      <protection locked="0"/>
    </xf>
    <xf numFmtId="0" fontId="33" fillId="0" borderId="0" applyNumberFormat="0" applyFill="0" applyBorder="0" applyAlignment="0" applyProtection="0"/>
    <xf numFmtId="0" fontId="34" fillId="5" borderId="16" applyNumberFormat="0" applyAlignment="0" applyProtection="0"/>
    <xf numFmtId="43" fontId="1" fillId="0" borderId="0" applyFont="0" applyFill="0" applyBorder="0" applyAlignment="0" applyProtection="0"/>
    <xf numFmtId="165" fontId="32" fillId="0" borderId="0" applyFont="0" applyFill="0" applyBorder="0" applyAlignment="0" applyProtection="0"/>
    <xf numFmtId="0" fontId="35" fillId="6" borderId="0" applyNumberFormat="0" applyBorder="0" applyAlignment="0" applyProtection="0"/>
    <xf numFmtId="0" fontId="32" fillId="0" borderId="0"/>
    <xf numFmtId="0" fontId="5" fillId="0" borderId="0"/>
    <xf numFmtId="0" fontId="5" fillId="0" borderId="0"/>
    <xf numFmtId="0" fontId="36" fillId="7" borderId="17" applyNumberFormat="0" applyAlignment="0" applyProtection="0"/>
    <xf numFmtId="0" fontId="32" fillId="0" borderId="0"/>
    <xf numFmtId="9" fontId="5" fillId="0" borderId="0" applyFont="0" applyFill="0" applyBorder="0" applyAlignment="0" applyProtection="0"/>
    <xf numFmtId="9" fontId="5" fillId="0" borderId="0" applyFont="0" applyFill="0" applyBorder="0" applyAlignment="0" applyProtection="0"/>
    <xf numFmtId="0" fontId="37" fillId="0" borderId="18" applyNumberFormat="0" applyFill="0" applyAlignment="0" applyProtection="0"/>
    <xf numFmtId="0" fontId="33" fillId="0" borderId="0" applyNumberFormat="0" applyFill="0" applyBorder="0" applyAlignment="0" applyProtection="0"/>
    <xf numFmtId="164" fontId="1" fillId="0" borderId="0" applyFont="0" applyFill="0" applyBorder="0" applyAlignment="0" applyProtection="0"/>
  </cellStyleXfs>
  <cellXfs count="1071">
    <xf numFmtId="0" fontId="0" fillId="0" borderId="0" xfId="0"/>
    <xf numFmtId="0" fontId="0" fillId="2" borderId="0" xfId="0" applyFill="1" applyBorder="1"/>
    <xf numFmtId="0" fontId="0" fillId="2" borderId="0" xfId="0" applyFill="1"/>
    <xf numFmtId="0" fontId="3" fillId="2" borderId="0" xfId="3" applyFont="1" applyFill="1"/>
    <xf numFmtId="0" fontId="3" fillId="2" borderId="0" xfId="3" applyFont="1" applyFill="1" applyAlignment="1">
      <alignment horizontal="right" vertical="top"/>
    </xf>
    <xf numFmtId="0" fontId="0" fillId="2" borderId="0" xfId="0" applyFill="1" applyAlignment="1">
      <alignment horizontal="left"/>
    </xf>
    <xf numFmtId="0" fontId="0" fillId="2" borderId="0" xfId="0" applyFill="1" applyBorder="1" applyAlignment="1">
      <alignment horizontal="left"/>
    </xf>
    <xf numFmtId="0" fontId="2" fillId="2" borderId="0" xfId="3" applyFill="1"/>
    <xf numFmtId="0" fontId="9" fillId="2" borderId="0" xfId="5" applyFont="1" applyFill="1" applyBorder="1" applyAlignment="1">
      <alignment horizontal="left" vertical="center" wrapText="1"/>
    </xf>
    <xf numFmtId="168" fontId="9" fillId="2" borderId="0" xfId="5" quotePrefix="1" applyNumberFormat="1" applyFont="1" applyFill="1" applyBorder="1" applyAlignment="1">
      <alignment horizontal="left" vertical="center" wrapText="1"/>
    </xf>
    <xf numFmtId="0" fontId="10" fillId="2" borderId="0" xfId="5" applyFont="1" applyFill="1" applyBorder="1" applyAlignment="1">
      <alignment horizontal="left"/>
    </xf>
    <xf numFmtId="0" fontId="3" fillId="2" borderId="0" xfId="3" applyFont="1" applyFill="1" applyAlignment="1">
      <alignment horizontal="left" vertical="top"/>
    </xf>
    <xf numFmtId="0" fontId="9" fillId="2" borderId="0" xfId="5" applyFont="1" applyFill="1" applyBorder="1" applyAlignment="1">
      <alignment vertical="center" wrapText="1"/>
    </xf>
    <xf numFmtId="169" fontId="9" fillId="2" borderId="0" xfId="1" applyNumberFormat="1" applyFont="1" applyFill="1" applyBorder="1"/>
    <xf numFmtId="0" fontId="10" fillId="2" borderId="0" xfId="5" applyFont="1" applyFill="1" applyBorder="1"/>
    <xf numFmtId="167" fontId="10" fillId="2" borderId="0" xfId="5" applyNumberFormat="1" applyFont="1" applyFill="1" applyBorder="1"/>
    <xf numFmtId="0" fontId="12" fillId="2" borderId="0" xfId="3" applyFont="1" applyFill="1"/>
    <xf numFmtId="0" fontId="4" fillId="2" borderId="6" xfId="6" applyFont="1" applyFill="1" applyBorder="1" applyAlignment="1">
      <alignment horizontal="center" vertical="center" wrapText="1"/>
    </xf>
    <xf numFmtId="0" fontId="3" fillId="2" borderId="1" xfId="6" applyFont="1" applyFill="1" applyBorder="1" applyAlignment="1">
      <alignment horizontal="center" vertical="center" wrapText="1"/>
    </xf>
    <xf numFmtId="0" fontId="4" fillId="2" borderId="4" xfId="6" applyFont="1" applyFill="1" applyBorder="1" applyAlignment="1">
      <alignment horizontal="left" wrapText="1"/>
    </xf>
    <xf numFmtId="0" fontId="3" fillId="2" borderId="6" xfId="6" applyFont="1" applyFill="1" applyBorder="1" applyAlignment="1">
      <alignment horizontal="center" vertical="center" wrapText="1"/>
    </xf>
    <xf numFmtId="0" fontId="3" fillId="2" borderId="1" xfId="6" applyFont="1" applyFill="1" applyBorder="1"/>
    <xf numFmtId="0" fontId="3" fillId="2" borderId="1" xfId="3" applyFont="1" applyFill="1" applyBorder="1" applyAlignment="1">
      <alignment horizontal="center" wrapText="1"/>
    </xf>
    <xf numFmtId="0" fontId="3" fillId="2" borderId="0" xfId="0" applyFont="1" applyFill="1" applyBorder="1"/>
    <xf numFmtId="0" fontId="3" fillId="2" borderId="0" xfId="0" applyFont="1" applyFill="1" applyAlignment="1">
      <alignment horizontal="left" vertical="top"/>
    </xf>
    <xf numFmtId="0" fontId="3" fillId="2" borderId="0" xfId="0" applyFont="1" applyFill="1" applyAlignment="1">
      <alignment vertical="center"/>
    </xf>
    <xf numFmtId="0" fontId="14" fillId="2" borderId="0" xfId="0" applyFont="1" applyFill="1" applyAlignment="1">
      <alignment vertical="center"/>
    </xf>
    <xf numFmtId="0" fontId="3" fillId="2" borderId="5" xfId="0" applyFont="1" applyFill="1" applyBorder="1" applyAlignment="1">
      <alignment vertical="center" wrapText="1"/>
    </xf>
    <xf numFmtId="0" fontId="3" fillId="2" borderId="1"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8" xfId="0" applyFont="1" applyFill="1" applyBorder="1" applyAlignment="1">
      <alignment vertical="center" wrapText="1"/>
    </xf>
    <xf numFmtId="0" fontId="3" fillId="2" borderId="6" xfId="0" quotePrefix="1" applyFont="1" applyFill="1" applyBorder="1" applyAlignment="1">
      <alignment horizontal="center" vertical="center" wrapText="1"/>
    </xf>
    <xf numFmtId="167" fontId="3" fillId="2" borderId="6" xfId="0" applyNumberFormat="1" applyFont="1" applyFill="1" applyBorder="1" applyAlignment="1">
      <alignment horizontal="center" vertical="center" wrapText="1"/>
    </xf>
    <xf numFmtId="49" fontId="3" fillId="2" borderId="5" xfId="0" applyNumberFormat="1" applyFont="1" applyFill="1" applyBorder="1" applyAlignment="1">
      <alignment vertical="center" wrapText="1"/>
    </xf>
    <xf numFmtId="0" fontId="12" fillId="2" borderId="0" xfId="0" applyFont="1" applyFill="1" applyAlignment="1">
      <alignment vertical="center"/>
    </xf>
    <xf numFmtId="0" fontId="3" fillId="2" borderId="0" xfId="0" applyFont="1" applyFill="1" applyAlignment="1">
      <alignment horizontal="right" vertical="center"/>
    </xf>
    <xf numFmtId="0" fontId="3" fillId="2" borderId="0" xfId="0" applyFont="1" applyFill="1" applyAlignment="1">
      <alignment horizontal="right" vertical="top"/>
    </xf>
    <xf numFmtId="0" fontId="3" fillId="2" borderId="0" xfId="0" applyFont="1" applyFill="1"/>
    <xf numFmtId="0" fontId="12" fillId="2" borderId="0" xfId="0" applyFont="1" applyFill="1"/>
    <xf numFmtId="0" fontId="17" fillId="2" borderId="0" xfId="9" applyFont="1" applyFill="1" applyAlignment="1" applyProtection="1">
      <alignment vertical="top" wrapText="1"/>
    </xf>
    <xf numFmtId="0" fontId="18" fillId="2" borderId="0" xfId="0" applyFont="1" applyFill="1"/>
    <xf numFmtId="0" fontId="3" fillId="2" borderId="5" xfId="0" applyFont="1" applyFill="1" applyBorder="1" applyAlignment="1">
      <alignment vertical="top" wrapText="1"/>
    </xf>
    <xf numFmtId="0" fontId="3" fillId="2" borderId="1" xfId="0" applyFont="1" applyFill="1" applyBorder="1" applyAlignment="1">
      <alignment vertical="top" wrapText="1"/>
    </xf>
    <xf numFmtId="0" fontId="3" fillId="2" borderId="6"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1" xfId="0" quotePrefix="1" applyFont="1" applyFill="1" applyBorder="1" applyAlignment="1">
      <alignment horizontal="center" vertical="top" wrapText="1"/>
    </xf>
    <xf numFmtId="0" fontId="3" fillId="2" borderId="0"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0" fontId="3" fillId="2" borderId="6" xfId="0" quotePrefix="1" applyFont="1" applyFill="1" applyBorder="1" applyAlignment="1">
      <alignment horizontal="center" vertical="top" wrapText="1"/>
    </xf>
    <xf numFmtId="167" fontId="3" fillId="2" borderId="0" xfId="0" applyNumberFormat="1" applyFont="1" applyFill="1" applyBorder="1" applyAlignment="1">
      <alignment horizontal="center" vertical="top" wrapText="1"/>
    </xf>
    <xf numFmtId="0" fontId="3" fillId="0" borderId="6" xfId="0" applyFont="1" applyFill="1" applyBorder="1" applyAlignment="1">
      <alignment horizontal="center" vertical="top" wrapText="1"/>
    </xf>
    <xf numFmtId="0" fontId="3" fillId="0" borderId="6" xfId="0" quotePrefix="1" applyFont="1" applyFill="1" applyBorder="1" applyAlignment="1">
      <alignment horizontal="center" vertical="top" wrapText="1"/>
    </xf>
    <xf numFmtId="2" fontId="3" fillId="2" borderId="0" xfId="0" applyNumberFormat="1" applyFont="1" applyFill="1" applyBorder="1" applyAlignment="1">
      <alignment horizontal="center" vertical="top" wrapText="1"/>
    </xf>
    <xf numFmtId="0" fontId="12" fillId="2" borderId="0" xfId="0" applyFont="1" applyFill="1" applyBorder="1" applyAlignment="1">
      <alignment vertical="top" wrapText="1"/>
    </xf>
    <xf numFmtId="167" fontId="3" fillId="2" borderId="0" xfId="0" applyNumberFormat="1" applyFont="1" applyFill="1"/>
    <xf numFmtId="2" fontId="3" fillId="2" borderId="0" xfId="0" applyNumberFormat="1" applyFont="1" applyFill="1"/>
    <xf numFmtId="0" fontId="5" fillId="2" borderId="0" xfId="0" applyFont="1" applyFill="1" applyBorder="1" applyAlignment="1">
      <alignment vertical="top" wrapText="1"/>
    </xf>
    <xf numFmtId="0" fontId="7" fillId="2" borderId="0" xfId="0" applyFont="1" applyFill="1" applyBorder="1" applyAlignment="1">
      <alignment horizontal="center" vertical="top" wrapText="1"/>
    </xf>
    <xf numFmtId="0" fontId="3" fillId="2" borderId="0" xfId="0" quotePrefix="1" applyNumberFormat="1" applyFont="1" applyFill="1" applyBorder="1" applyAlignment="1">
      <alignment horizontal="center" vertical="top" wrapText="1"/>
    </xf>
    <xf numFmtId="1" fontId="3" fillId="2" borderId="0" xfId="0" applyNumberFormat="1" applyFont="1" applyFill="1" applyBorder="1" applyAlignment="1">
      <alignment horizontal="center" vertical="top" wrapText="1"/>
    </xf>
    <xf numFmtId="0" fontId="0" fillId="2" borderId="0" xfId="0" applyFont="1" applyFill="1"/>
    <xf numFmtId="0" fontId="3" fillId="0" borderId="1" xfId="0" applyFont="1" applyFill="1" applyBorder="1" applyAlignment="1">
      <alignment horizontal="center" vertical="top" wrapText="1"/>
    </xf>
    <xf numFmtId="1" fontId="3" fillId="2" borderId="0" xfId="0" applyNumberFormat="1" applyFont="1" applyFill="1" applyAlignment="1">
      <alignment vertical="top"/>
    </xf>
    <xf numFmtId="1" fontId="3" fillId="2" borderId="0" xfId="1" applyNumberFormat="1" applyFont="1" applyFill="1" applyAlignment="1">
      <alignment vertical="top"/>
    </xf>
    <xf numFmtId="1" fontId="12" fillId="2" borderId="0" xfId="0" applyNumberFormat="1" applyFont="1" applyFill="1" applyAlignment="1">
      <alignment vertical="top"/>
    </xf>
    <xf numFmtId="0" fontId="12" fillId="2" borderId="0" xfId="0" applyFont="1" applyFill="1" applyAlignment="1">
      <alignment vertical="top" wrapText="1"/>
    </xf>
    <xf numFmtId="0" fontId="3" fillId="2" borderId="0" xfId="0" applyFont="1" applyFill="1" applyAlignment="1">
      <alignment vertical="top" wrapText="1"/>
    </xf>
    <xf numFmtId="0" fontId="3" fillId="2" borderId="0" xfId="0" applyFont="1" applyFill="1" applyBorder="1" applyAlignment="1">
      <alignment vertical="top" wrapText="1"/>
    </xf>
    <xf numFmtId="0" fontId="0" fillId="2" borderId="0" xfId="0" applyFill="1" applyAlignment="1">
      <alignment vertical="top" wrapText="1"/>
    </xf>
    <xf numFmtId="0" fontId="4"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vertical="center" wrapText="1"/>
    </xf>
    <xf numFmtId="0" fontId="7" fillId="2" borderId="0" xfId="0" applyFont="1" applyFill="1" applyAlignment="1">
      <alignment vertical="center" wrapText="1"/>
    </xf>
    <xf numFmtId="0" fontId="3" fillId="2" borderId="0" xfId="0" applyFont="1" applyFill="1" applyBorder="1" applyAlignment="1">
      <alignment vertical="top" wrapText="1"/>
    </xf>
    <xf numFmtId="0" fontId="3" fillId="2" borderId="0" xfId="0" applyFont="1" applyFill="1" applyAlignment="1">
      <alignment vertical="center" wrapText="1"/>
    </xf>
    <xf numFmtId="0" fontId="23" fillId="2" borderId="0" xfId="0" applyFont="1" applyFill="1"/>
    <xf numFmtId="0" fontId="13" fillId="2" borderId="0" xfId="0" applyFont="1" applyFill="1"/>
    <xf numFmtId="0" fontId="13" fillId="2" borderId="0" xfId="0" applyFont="1" applyFill="1" applyAlignment="1">
      <alignment horizontal="left"/>
    </xf>
    <xf numFmtId="0" fontId="0" fillId="2" borderId="0" xfId="0" applyFill="1" applyAlignment="1"/>
    <xf numFmtId="0" fontId="3" fillId="2" borderId="0"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0" xfId="0" applyFont="1" applyFill="1" applyAlignment="1"/>
    <xf numFmtId="0" fontId="4" fillId="2" borderId="0" xfId="0" applyFont="1" applyFill="1" applyBorder="1" applyAlignment="1">
      <alignment vertical="center" wrapText="1"/>
    </xf>
    <xf numFmtId="0" fontId="3" fillId="2" borderId="1" xfId="0" applyFont="1" applyFill="1" applyBorder="1" applyAlignment="1">
      <alignment horizontal="center" vertical="center" wrapText="1"/>
    </xf>
    <xf numFmtId="170" fontId="13" fillId="2" borderId="0" xfId="0" applyNumberFormat="1" applyFont="1" applyFill="1"/>
    <xf numFmtId="1" fontId="13" fillId="2" borderId="0" xfId="0" applyNumberFormat="1" applyFont="1" applyFill="1"/>
    <xf numFmtId="167" fontId="13" fillId="2" borderId="0" xfId="0" applyNumberFormat="1" applyFont="1" applyFill="1"/>
    <xf numFmtId="167" fontId="3" fillId="2" borderId="1" xfId="0" applyNumberFormat="1" applyFont="1" applyFill="1" applyBorder="1" applyAlignment="1">
      <alignment horizontal="center" vertical="center" wrapText="1"/>
    </xf>
    <xf numFmtId="49" fontId="3" fillId="2" borderId="1" xfId="0" applyNumberFormat="1" applyFont="1" applyFill="1" applyBorder="1" applyAlignment="1">
      <alignment vertical="center" wrapText="1"/>
    </xf>
    <xf numFmtId="0" fontId="25" fillId="0" borderId="0" xfId="0" applyFont="1"/>
    <xf numFmtId="2" fontId="3" fillId="2" borderId="1" xfId="0" applyNumberFormat="1" applyFont="1" applyFill="1" applyBorder="1" applyAlignment="1">
      <alignment horizontal="center" vertical="center" wrapText="1"/>
    </xf>
    <xf numFmtId="0" fontId="12" fillId="2" borderId="0" xfId="0" applyFont="1" applyFill="1" applyAlignment="1"/>
    <xf numFmtId="0" fontId="3" fillId="2" borderId="1" xfId="0" applyFont="1" applyFill="1" applyBorder="1" applyAlignment="1">
      <alignment vertical="center"/>
    </xf>
    <xf numFmtId="0" fontId="13" fillId="2" borderId="0" xfId="0" applyFont="1" applyFill="1" applyAlignment="1">
      <alignment horizontal="right"/>
    </xf>
    <xf numFmtId="0" fontId="0" fillId="0" borderId="0" xfId="0" applyBorder="1"/>
    <xf numFmtId="168" fontId="0" fillId="0" borderId="0" xfId="0" applyNumberFormat="1"/>
    <xf numFmtId="0" fontId="3" fillId="0" borderId="1" xfId="0" applyFont="1" applyBorder="1" applyAlignment="1">
      <alignment horizontal="center" vertical="center"/>
    </xf>
    <xf numFmtId="3" fontId="3" fillId="0" borderId="1" xfId="0" applyNumberFormat="1" applyFont="1" applyFill="1" applyBorder="1" applyAlignment="1">
      <alignment horizontal="center" vertical="center" wrapText="1"/>
    </xf>
    <xf numFmtId="0" fontId="3" fillId="0" borderId="1" xfId="0" applyFont="1" applyBorder="1" applyAlignment="1">
      <alignment horizontal="left" vertical="center" wrapText="1"/>
    </xf>
    <xf numFmtId="3" fontId="3" fillId="2" borderId="1" xfId="0" applyNumberFormat="1" applyFont="1" applyFill="1" applyBorder="1" applyAlignment="1">
      <alignment horizontal="center" vertical="center" wrapText="1"/>
    </xf>
    <xf numFmtId="0" fontId="3" fillId="2" borderId="0" xfId="0" applyFont="1" applyFill="1" applyAlignment="1">
      <alignment vertical="top" wrapText="1"/>
    </xf>
    <xf numFmtId="0" fontId="0" fillId="2" borderId="0" xfId="0" applyFill="1" applyAlignment="1">
      <alignment vertical="top" wrapText="1"/>
    </xf>
    <xf numFmtId="0" fontId="3" fillId="2" borderId="0" xfId="0" applyFont="1" applyFill="1" applyAlignment="1">
      <alignment vertical="top"/>
    </xf>
    <xf numFmtId="0" fontId="3" fillId="0" borderId="0" xfId="0" applyFont="1"/>
    <xf numFmtId="2" fontId="3" fillId="0" borderId="0" xfId="0" applyNumberFormat="1" applyFont="1"/>
    <xf numFmtId="167" fontId="3" fillId="0" borderId="0" xfId="0" applyNumberFormat="1" applyFont="1"/>
    <xf numFmtId="0" fontId="26" fillId="0" borderId="0" xfId="0" applyFont="1"/>
    <xf numFmtId="9" fontId="0" fillId="0" borderId="0" xfId="2" applyFont="1" applyBorder="1"/>
    <xf numFmtId="10" fontId="0" fillId="0" borderId="0" xfId="2" applyNumberFormat="1" applyFont="1" applyBorder="1"/>
    <xf numFmtId="171" fontId="0" fillId="0" borderId="0" xfId="0" applyNumberFormat="1" applyBorder="1"/>
    <xf numFmtId="166" fontId="0" fillId="0" borderId="0" xfId="2" applyNumberFormat="1" applyFont="1" applyBorder="1"/>
    <xf numFmtId="2" fontId="26" fillId="0" borderId="0" xfId="0" applyNumberFormat="1" applyFont="1" applyBorder="1"/>
    <xf numFmtId="173" fontId="0" fillId="0" borderId="0" xfId="0" applyNumberFormat="1" applyBorder="1"/>
    <xf numFmtId="169" fontId="26" fillId="0" borderId="0" xfId="0" applyNumberFormat="1" applyFont="1" applyBorder="1"/>
    <xf numFmtId="169" fontId="0" fillId="0" borderId="0" xfId="0" applyNumberFormat="1" applyBorder="1"/>
    <xf numFmtId="168" fontId="26" fillId="0" borderId="0" xfId="0" applyNumberFormat="1" applyFont="1" applyBorder="1"/>
    <xf numFmtId="9" fontId="25" fillId="0" borderId="0" xfId="2" applyFont="1" applyBorder="1"/>
    <xf numFmtId="0" fontId="25" fillId="0" borderId="0" xfId="0" applyFont="1" applyBorder="1"/>
    <xf numFmtId="0" fontId="18" fillId="0" borderId="0" xfId="0" applyFont="1"/>
    <xf numFmtId="0" fontId="26" fillId="0" borderId="0" xfId="0" applyFont="1" applyAlignment="1">
      <alignment horizontal="left" vertical="center"/>
    </xf>
    <xf numFmtId="0" fontId="3" fillId="2" borderId="0" xfId="0" applyFont="1" applyFill="1" applyAlignment="1">
      <alignment vertical="top"/>
    </xf>
    <xf numFmtId="0" fontId="0" fillId="2" borderId="0" xfId="0" applyFill="1" applyAlignment="1">
      <alignment vertical="top" wrapText="1"/>
    </xf>
    <xf numFmtId="0" fontId="26" fillId="2" borderId="0" xfId="0" applyFont="1" applyFill="1" applyAlignment="1">
      <alignment horizontal="right" vertical="top"/>
    </xf>
    <xf numFmtId="0" fontId="3" fillId="2" borderId="0" xfId="0" applyFont="1" applyFill="1" applyAlignment="1">
      <alignment horizontal="right"/>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Border="1" applyAlignment="1">
      <alignment vertical="top" wrapText="1"/>
    </xf>
    <xf numFmtId="0" fontId="13"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alignment vertical="top"/>
    </xf>
    <xf numFmtId="0" fontId="13" fillId="0" borderId="0" xfId="0" applyFont="1" applyFill="1" applyAlignment="1">
      <alignment vertical="top"/>
    </xf>
    <xf numFmtId="0" fontId="4" fillId="2" borderId="0" xfId="0" applyFont="1" applyFill="1"/>
    <xf numFmtId="0" fontId="0" fillId="0" borderId="0" xfId="0" applyAlignment="1"/>
    <xf numFmtId="0" fontId="7" fillId="2" borderId="0" xfId="0" applyFont="1" applyFill="1" applyAlignment="1">
      <alignment vertical="top"/>
    </xf>
    <xf numFmtId="0" fontId="3" fillId="0" borderId="5" xfId="0" applyFont="1" applyFill="1" applyBorder="1" applyAlignment="1">
      <alignment vertical="top" wrapText="1"/>
    </xf>
    <xf numFmtId="0" fontId="3" fillId="0" borderId="0" xfId="0" applyFont="1" applyFill="1"/>
    <xf numFmtId="0" fontId="3" fillId="0" borderId="7" xfId="0" applyFont="1" applyFill="1" applyBorder="1" applyAlignment="1">
      <alignment horizontal="center" vertical="top" wrapText="1"/>
    </xf>
    <xf numFmtId="0" fontId="3" fillId="0"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8" xfId="0" applyFont="1" applyFill="1" applyBorder="1" applyAlignment="1">
      <alignment vertical="top" wrapText="1"/>
    </xf>
    <xf numFmtId="0" fontId="26" fillId="0" borderId="6" xfId="0" applyFont="1" applyFill="1" applyBorder="1" applyAlignment="1">
      <alignment horizontal="center" vertical="center" wrapText="1"/>
    </xf>
    <xf numFmtId="0" fontId="3" fillId="0" borderId="5" xfId="0" applyFont="1" applyFill="1" applyBorder="1" applyAlignment="1">
      <alignment vertical="center" wrapText="1"/>
    </xf>
    <xf numFmtId="10" fontId="0" fillId="0" borderId="0" xfId="0" applyNumberFormat="1"/>
    <xf numFmtId="167" fontId="0" fillId="0" borderId="0" xfId="0" applyNumberFormat="1"/>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lef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4" fillId="2" borderId="0" xfId="0" applyFont="1" applyFill="1"/>
    <xf numFmtId="175" fontId="3" fillId="2" borderId="1" xfId="0" applyNumberFormat="1" applyFont="1" applyFill="1" applyBorder="1" applyAlignment="1">
      <alignment horizontal="center" vertical="center" wrapText="1"/>
    </xf>
    <xf numFmtId="0" fontId="12" fillId="2" borderId="0" xfId="0" applyFont="1" applyFill="1" applyAlignment="1">
      <alignment horizontal="left" vertical="center"/>
    </xf>
    <xf numFmtId="4" fontId="3" fillId="2" borderId="1" xfId="0" applyNumberFormat="1" applyFont="1" applyFill="1" applyBorder="1" applyAlignment="1">
      <alignment horizontal="center" vertical="center" wrapText="1"/>
    </xf>
    <xf numFmtId="0" fontId="3" fillId="2" borderId="0" xfId="0" applyFont="1" applyFill="1" applyAlignment="1">
      <alignment horizontal="center"/>
    </xf>
    <xf numFmtId="0" fontId="3" fillId="2" borderId="0" xfId="0" applyFont="1" applyFill="1" applyAlignment="1">
      <alignment horizontal="center" vertical="top"/>
    </xf>
    <xf numFmtId="0" fontId="16" fillId="2" borderId="0" xfId="9" applyFill="1" applyAlignment="1" applyProtection="1">
      <alignment horizontal="left" vertical="top"/>
    </xf>
    <xf numFmtId="175" fontId="13" fillId="2" borderId="1"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167" fontId="13" fillId="2" borderId="1" xfId="0" applyNumberFormat="1" applyFont="1" applyFill="1" applyBorder="1" applyAlignment="1">
      <alignment horizontal="center" vertical="center" wrapText="1"/>
    </xf>
    <xf numFmtId="4" fontId="13" fillId="2" borderId="1" xfId="0" applyNumberFormat="1" applyFont="1" applyFill="1" applyBorder="1" applyAlignment="1">
      <alignment horizontal="center" vertical="center" wrapText="1"/>
    </xf>
    <xf numFmtId="176" fontId="3" fillId="2" borderId="6" xfId="0" applyNumberFormat="1" applyFont="1" applyFill="1" applyBorder="1" applyAlignment="1">
      <alignment horizontal="center" vertical="center" wrapText="1"/>
    </xf>
    <xf numFmtId="176" fontId="3" fillId="2" borderId="1" xfId="0" applyNumberFormat="1" applyFont="1" applyFill="1" applyBorder="1" applyAlignment="1">
      <alignment horizontal="center" vertical="center" wrapText="1"/>
    </xf>
    <xf numFmtId="0" fontId="3" fillId="2" borderId="0" xfId="0" applyFont="1" applyFill="1" applyAlignment="1">
      <alignment horizontal="center" vertical="top" wrapText="1"/>
    </xf>
    <xf numFmtId="0" fontId="3" fillId="2" borderId="0" xfId="0" applyFont="1" applyFill="1" applyAlignment="1">
      <alignment vertical="top"/>
    </xf>
    <xf numFmtId="0" fontId="3" fillId="2" borderId="0" xfId="0" applyFont="1" applyFill="1" applyAlignment="1">
      <alignment horizontal="lef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2" fontId="13" fillId="2" borderId="1" xfId="0" applyNumberFormat="1" applyFont="1" applyFill="1" applyBorder="1" applyAlignment="1">
      <alignment horizontal="center" vertical="center" wrapText="1"/>
    </xf>
    <xf numFmtId="176" fontId="13" fillId="2" borderId="1" xfId="0" applyNumberFormat="1" applyFont="1" applyFill="1" applyBorder="1" applyAlignment="1">
      <alignment horizontal="center" vertical="center" wrapText="1"/>
    </xf>
    <xf numFmtId="175" fontId="3" fillId="2" borderId="6" xfId="0" applyNumberFormat="1" applyFont="1" applyFill="1" applyBorder="1" applyAlignment="1">
      <alignment horizontal="center" vertical="center" wrapText="1"/>
    </xf>
    <xf numFmtId="3" fontId="3" fillId="2" borderId="0" xfId="0" applyNumberFormat="1" applyFont="1" applyFill="1"/>
    <xf numFmtId="3" fontId="3" fillId="2" borderId="0" xfId="0" applyNumberFormat="1" applyFont="1" applyFill="1" applyAlignment="1">
      <alignment horizontal="center"/>
    </xf>
    <xf numFmtId="0" fontId="0" fillId="0" borderId="0" xfId="0"/>
    <xf numFmtId="0" fontId="39" fillId="0" borderId="0" xfId="0" applyFont="1"/>
    <xf numFmtId="0" fontId="13" fillId="2" borderId="0" xfId="0" applyFont="1" applyFill="1" applyBorder="1" applyAlignment="1">
      <alignment vertical="top" wrapText="1"/>
    </xf>
    <xf numFmtId="0" fontId="0" fillId="0" borderId="0" xfId="0"/>
    <xf numFmtId="3" fontId="3" fillId="0" borderId="10" xfId="0" applyNumberFormat="1"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0" borderId="0" xfId="0" applyFont="1" applyFill="1" applyBorder="1" applyAlignment="1">
      <alignment horizontal="center" vertical="top" wrapText="1"/>
    </xf>
    <xf numFmtId="0" fontId="3" fillId="0" borderId="0" xfId="0" quotePrefix="1" applyFont="1" applyFill="1" applyBorder="1" applyAlignment="1">
      <alignment horizontal="center" vertical="top" wrapText="1"/>
    </xf>
    <xf numFmtId="0" fontId="13" fillId="2" borderId="0" xfId="0" applyFont="1" applyFill="1" applyBorder="1" applyAlignment="1">
      <alignment horizontal="center" vertical="top" wrapText="1"/>
    </xf>
    <xf numFmtId="0" fontId="3" fillId="2" borderId="0" xfId="0" applyFont="1" applyFill="1" applyAlignment="1">
      <alignment horizontal="center" vertical="center"/>
    </xf>
    <xf numFmtId="0" fontId="40" fillId="2" borderId="0" xfId="0" applyFont="1" applyFill="1"/>
    <xf numFmtId="0" fontId="41" fillId="2" borderId="1" xfId="0" applyFont="1" applyFill="1" applyBorder="1" applyAlignment="1">
      <alignment vertical="top" wrapText="1"/>
    </xf>
    <xf numFmtId="0" fontId="40" fillId="2" borderId="5" xfId="0" applyFont="1" applyFill="1" applyBorder="1" applyAlignment="1">
      <alignment vertical="top" wrapText="1"/>
    </xf>
    <xf numFmtId="0" fontId="41" fillId="2" borderId="6" xfId="0" applyFont="1" applyFill="1" applyBorder="1" applyAlignment="1">
      <alignment horizontal="center" vertical="top" wrapText="1"/>
    </xf>
    <xf numFmtId="0" fontId="41" fillId="2" borderId="2" xfId="0" applyFont="1" applyFill="1" applyBorder="1" applyAlignment="1">
      <alignment vertical="top" wrapText="1"/>
    </xf>
    <xf numFmtId="0" fontId="41" fillId="2" borderId="3" xfId="0" applyFont="1" applyFill="1" applyBorder="1" applyAlignment="1">
      <alignment vertical="top" wrapText="1"/>
    </xf>
    <xf numFmtId="0" fontId="41" fillId="2" borderId="4" xfId="0" applyFont="1" applyFill="1" applyBorder="1" applyAlignment="1">
      <alignment vertical="top" wrapText="1"/>
    </xf>
    <xf numFmtId="0" fontId="40" fillId="2" borderId="1" xfId="0" applyFont="1" applyFill="1" applyBorder="1" applyAlignment="1">
      <alignment vertical="center" wrapText="1"/>
    </xf>
    <xf numFmtId="167" fontId="40" fillId="2" borderId="2" xfId="0" applyNumberFormat="1" applyFont="1" applyFill="1" applyBorder="1" applyAlignment="1">
      <alignment horizontal="center" vertical="center"/>
    </xf>
    <xf numFmtId="0" fontId="40" fillId="2" borderId="1" xfId="0" applyFont="1" applyFill="1" applyBorder="1" applyAlignment="1">
      <alignment horizontal="center" vertical="center" wrapText="1"/>
    </xf>
    <xf numFmtId="0" fontId="40" fillId="2" borderId="6" xfId="0" applyFont="1" applyFill="1" applyBorder="1" applyAlignment="1">
      <alignment horizontal="center" vertical="center" wrapText="1"/>
    </xf>
    <xf numFmtId="3" fontId="40" fillId="2" borderId="1" xfId="0" applyNumberFormat="1" applyFont="1" applyFill="1" applyBorder="1" applyAlignment="1">
      <alignment horizontal="center" vertical="center" wrapText="1"/>
    </xf>
    <xf numFmtId="0" fontId="40" fillId="2" borderId="9" xfId="0" applyFont="1" applyFill="1" applyBorder="1" applyAlignment="1">
      <alignment vertical="center" wrapText="1"/>
    </xf>
    <xf numFmtId="0" fontId="40" fillId="2" borderId="5" xfId="0" applyFont="1" applyFill="1" applyBorder="1" applyAlignment="1">
      <alignment horizontal="center" vertical="center" wrapText="1"/>
    </xf>
    <xf numFmtId="2" fontId="40" fillId="2" borderId="1" xfId="0" applyNumberFormat="1" applyFont="1" applyFill="1" applyBorder="1" applyAlignment="1">
      <alignment horizontal="center" vertical="center" wrapText="1"/>
    </xf>
    <xf numFmtId="0" fontId="40" fillId="2" borderId="1" xfId="0" applyFont="1" applyFill="1" applyBorder="1" applyAlignment="1">
      <alignment horizontal="center" vertical="center"/>
    </xf>
    <xf numFmtId="0" fontId="40" fillId="2" borderId="5" xfId="0" applyFont="1" applyFill="1" applyBorder="1" applyAlignment="1">
      <alignment vertical="center" wrapText="1"/>
    </xf>
    <xf numFmtId="175" fontId="40" fillId="2" borderId="1" xfId="0" applyNumberFormat="1" applyFont="1" applyFill="1" applyBorder="1" applyAlignment="1">
      <alignment horizontal="center" vertical="center" wrapText="1"/>
    </xf>
    <xf numFmtId="0" fontId="40" fillId="2" borderId="8" xfId="0" applyFont="1" applyFill="1" applyBorder="1" applyAlignment="1">
      <alignment vertical="center" wrapText="1"/>
    </xf>
    <xf numFmtId="0" fontId="41" fillId="2" borderId="2" xfId="0" quotePrefix="1" applyFont="1" applyFill="1" applyBorder="1" applyAlignment="1">
      <alignment vertical="center" wrapText="1"/>
    </xf>
    <xf numFmtId="0" fontId="41" fillId="2" borderId="3" xfId="0" quotePrefix="1" applyFont="1" applyFill="1" applyBorder="1" applyAlignment="1">
      <alignment vertical="center" wrapText="1"/>
    </xf>
    <xf numFmtId="167" fontId="40" fillId="2" borderId="1" xfId="0" applyNumberFormat="1" applyFont="1" applyFill="1" applyBorder="1" applyAlignment="1">
      <alignment horizontal="center" vertical="center" wrapText="1"/>
    </xf>
    <xf numFmtId="167" fontId="40" fillId="2" borderId="6" xfId="0" applyNumberFormat="1" applyFont="1" applyFill="1" applyBorder="1" applyAlignment="1">
      <alignment horizontal="center" vertical="center" wrapText="1"/>
    </xf>
    <xf numFmtId="168" fontId="40" fillId="2" borderId="6" xfId="0" applyNumberFormat="1" applyFont="1" applyFill="1" applyBorder="1" applyAlignment="1">
      <alignment horizontal="center" vertical="center" wrapText="1"/>
    </xf>
    <xf numFmtId="1" fontId="40" fillId="2" borderId="1" xfId="0" applyNumberFormat="1" applyFont="1" applyFill="1" applyBorder="1" applyAlignment="1">
      <alignment horizontal="left" vertical="center" wrapText="1"/>
    </xf>
    <xf numFmtId="4" fontId="40" fillId="2" borderId="1" xfId="0" applyNumberFormat="1" applyFont="1" applyFill="1" applyBorder="1" applyAlignment="1">
      <alignment horizontal="center" vertical="center" wrapText="1"/>
    </xf>
    <xf numFmtId="0" fontId="41" fillId="2" borderId="0" xfId="0" applyFont="1" applyFill="1"/>
    <xf numFmtId="176" fontId="40" fillId="2" borderId="1" xfId="0" applyNumberFormat="1" applyFont="1" applyFill="1" applyBorder="1" applyAlignment="1">
      <alignment horizontal="center" vertical="center" wrapText="1"/>
    </xf>
    <xf numFmtId="176" fontId="40" fillId="2" borderId="6" xfId="0" applyNumberFormat="1" applyFont="1" applyFill="1" applyBorder="1" applyAlignment="1">
      <alignment horizontal="center" vertical="center" wrapText="1"/>
    </xf>
    <xf numFmtId="169" fontId="3" fillId="2" borderId="1" xfId="1" applyNumberFormat="1" applyFont="1" applyFill="1" applyBorder="1" applyAlignment="1">
      <alignment horizontal="center" vertical="center" wrapText="1"/>
    </xf>
    <xf numFmtId="169" fontId="13" fillId="2" borderId="1" xfId="1" applyNumberFormat="1" applyFont="1" applyFill="1" applyBorder="1" applyAlignment="1">
      <alignment horizontal="center" vertical="center" wrapText="1"/>
    </xf>
    <xf numFmtId="2" fontId="3" fillId="2" borderId="0" xfId="0" applyNumberFormat="1" applyFont="1" applyFill="1" applyBorder="1" applyAlignment="1">
      <alignment horizontal="center" vertical="center" wrapText="1"/>
    </xf>
    <xf numFmtId="3" fontId="26" fillId="0" borderId="0" xfId="0" applyNumberFormat="1" applyFont="1" applyBorder="1" applyAlignment="1">
      <alignment horizontal="center" vertical="center" wrapText="1"/>
    </xf>
    <xf numFmtId="0" fontId="30" fillId="0" borderId="1" xfId="0" applyFont="1" applyBorder="1" applyAlignment="1">
      <alignment vertical="top"/>
    </xf>
    <xf numFmtId="0" fontId="29" fillId="0" borderId="1" xfId="0" applyFont="1" applyBorder="1" applyAlignment="1">
      <alignment vertical="top"/>
    </xf>
    <xf numFmtId="0" fontId="28" fillId="4" borderId="1" xfId="0" applyFont="1" applyFill="1" applyBorder="1" applyAlignment="1">
      <alignment vertical="top"/>
    </xf>
    <xf numFmtId="168" fontId="11" fillId="4" borderId="1" xfId="0" applyNumberFormat="1" applyFont="1" applyFill="1" applyBorder="1" applyAlignment="1">
      <alignment vertical="top"/>
    </xf>
    <xf numFmtId="0" fontId="3" fillId="2" borderId="0" xfId="0" applyFont="1" applyFill="1" applyAlignment="1">
      <alignment vertical="top"/>
    </xf>
    <xf numFmtId="0" fontId="3" fillId="2" borderId="0" xfId="0" applyFont="1" applyFill="1" applyBorder="1" applyAlignment="1">
      <alignment vertical="top" wrapText="1"/>
    </xf>
    <xf numFmtId="0" fontId="3" fillId="2" borderId="0" xfId="0" applyFont="1" applyFill="1" applyAlignment="1">
      <alignment horizontal="left" vertical="top" wrapText="1"/>
    </xf>
    <xf numFmtId="0" fontId="3" fillId="2" borderId="6" xfId="0" applyFont="1" applyFill="1" applyBorder="1" applyAlignment="1">
      <alignment horizontal="center" vertical="center" wrapText="1"/>
    </xf>
    <xf numFmtId="0" fontId="3" fillId="2" borderId="0" xfId="0" applyFont="1" applyFill="1" applyAlignment="1">
      <alignment vertical="top"/>
    </xf>
    <xf numFmtId="0" fontId="41" fillId="2" borderId="2" xfId="0" applyFont="1" applyFill="1" applyBorder="1" applyAlignment="1">
      <alignment vertical="center" wrapText="1"/>
    </xf>
    <xf numFmtId="0" fontId="41" fillId="2" borderId="3" xfId="0" applyFont="1" applyFill="1" applyBorder="1" applyAlignment="1">
      <alignment vertical="center" wrapText="1"/>
    </xf>
    <xf numFmtId="0" fontId="41" fillId="2" borderId="4" xfId="0" applyFont="1" applyFill="1" applyBorder="1" applyAlignment="1">
      <alignment vertical="center" wrapText="1"/>
    </xf>
    <xf numFmtId="0" fontId="3" fillId="2" borderId="6" xfId="0" applyFont="1" applyFill="1" applyBorder="1" applyAlignment="1">
      <alignment horizontal="center" vertical="center" wrapText="1"/>
    </xf>
    <xf numFmtId="0" fontId="16" fillId="0" borderId="0" xfId="9" applyAlignment="1" applyProtection="1"/>
    <xf numFmtId="0" fontId="16" fillId="2" borderId="0" xfId="9" applyFill="1" applyAlignment="1" applyProtection="1">
      <alignment vertical="center"/>
    </xf>
    <xf numFmtId="0" fontId="39" fillId="0" borderId="0" xfId="0" applyFont="1" applyAlignment="1">
      <alignment horizontal="center"/>
    </xf>
    <xf numFmtId="0" fontId="16" fillId="2" borderId="0" xfId="9" applyFill="1" applyAlignment="1" applyProtection="1"/>
    <xf numFmtId="0" fontId="12" fillId="2" borderId="0" xfId="0" applyFont="1" applyFill="1"/>
    <xf numFmtId="0" fontId="3" fillId="2" borderId="0" xfId="0" applyFont="1" applyFill="1" applyBorder="1" applyAlignment="1">
      <alignment horizontal="center" vertical="top" wrapText="1"/>
    </xf>
    <xf numFmtId="0" fontId="3" fillId="2" borderId="0" xfId="0" quotePrefix="1" applyFont="1" applyFill="1" applyBorder="1" applyAlignment="1">
      <alignment horizontal="center" vertical="top" wrapText="1"/>
    </xf>
    <xf numFmtId="1" fontId="3" fillId="2" borderId="6" xfId="0" applyNumberFormat="1" applyFont="1" applyFill="1" applyBorder="1" applyAlignment="1">
      <alignment horizontal="center" vertical="center" wrapText="1"/>
    </xf>
    <xf numFmtId="0" fontId="3" fillId="2" borderId="0" xfId="0" applyFont="1" applyFill="1" applyAlignment="1">
      <alignment horizontal="right" vertical="center"/>
    </xf>
    <xf numFmtId="0" fontId="3" fillId="2" borderId="1" xfId="0" applyFont="1" applyFill="1" applyBorder="1" applyAlignment="1">
      <alignment vertical="center" wrapText="1"/>
    </xf>
    <xf numFmtId="169" fontId="3" fillId="2" borderId="1" xfId="1" applyNumberFormat="1" applyFont="1" applyFill="1" applyBorder="1" applyAlignment="1">
      <alignment vertical="center" wrapText="1"/>
    </xf>
    <xf numFmtId="165" fontId="3" fillId="2" borderId="1" xfId="0" applyNumberFormat="1" applyFont="1" applyFill="1" applyBorder="1" applyAlignment="1">
      <alignment vertical="center" wrapText="1"/>
    </xf>
    <xf numFmtId="0" fontId="0" fillId="0" borderId="0" xfId="0" applyAlignment="1">
      <alignment vertical="center"/>
    </xf>
    <xf numFmtId="0" fontId="0" fillId="0" borderId="0" xfId="0" applyAlignment="1">
      <alignment vertical="top"/>
    </xf>
    <xf numFmtId="49" fontId="3" fillId="2" borderId="5" xfId="0" applyNumberFormat="1" applyFont="1" applyFill="1" applyBorder="1" applyAlignment="1">
      <alignment vertical="top" wrapText="1"/>
    </xf>
    <xf numFmtId="0" fontId="0" fillId="0" borderId="0" xfId="0"/>
    <xf numFmtId="0" fontId="3" fillId="2" borderId="0" xfId="0" applyFont="1" applyFill="1"/>
    <xf numFmtId="0" fontId="3" fillId="2" borderId="5" xfId="0" applyFont="1" applyFill="1" applyBorder="1" applyAlignment="1">
      <alignment vertical="top" wrapText="1"/>
    </xf>
    <xf numFmtId="0" fontId="3" fillId="2" borderId="6" xfId="0" applyFont="1" applyFill="1" applyBorder="1" applyAlignment="1">
      <alignment horizontal="center" vertical="top" wrapText="1"/>
    </xf>
    <xf numFmtId="0" fontId="3" fillId="2" borderId="6" xfId="0" quotePrefix="1" applyFont="1" applyFill="1" applyBorder="1" applyAlignment="1">
      <alignment horizontal="center" vertical="top" wrapText="1"/>
    </xf>
    <xf numFmtId="0" fontId="3" fillId="2" borderId="0" xfId="0" applyFont="1" applyFill="1" applyAlignment="1">
      <alignment vertical="top"/>
    </xf>
    <xf numFmtId="0" fontId="3" fillId="2" borderId="0" xfId="0" applyFont="1" applyFill="1" applyAlignment="1">
      <alignment horizontal="right" vertical="top"/>
    </xf>
    <xf numFmtId="0" fontId="18" fillId="0" borderId="0" xfId="0" applyFont="1"/>
    <xf numFmtId="0" fontId="5" fillId="2" borderId="0" xfId="0" applyFont="1" applyFill="1"/>
    <xf numFmtId="0" fontId="3" fillId="2" borderId="8" xfId="0" applyFont="1" applyFill="1" applyBorder="1" applyAlignment="1">
      <alignment vertical="top" wrapText="1"/>
    </xf>
    <xf numFmtId="0" fontId="4" fillId="2" borderId="0" xfId="0" applyFont="1" applyFill="1"/>
    <xf numFmtId="0" fontId="5" fillId="2" borderId="0" xfId="0" applyFont="1" applyFill="1" applyAlignment="1">
      <alignment horizontal="right" vertical="top"/>
    </xf>
    <xf numFmtId="0" fontId="3" fillId="2" borderId="0" xfId="0" applyFont="1" applyFill="1" applyAlignment="1">
      <alignment vertical="top"/>
    </xf>
    <xf numFmtId="0" fontId="0" fillId="0" borderId="0" xfId="0"/>
    <xf numFmtId="0" fontId="3" fillId="0" borderId="0" xfId="0" applyFont="1" applyFill="1" applyAlignment="1">
      <alignment horizontal="center"/>
    </xf>
    <xf numFmtId="0" fontId="12" fillId="2" borderId="0" xfId="0" applyFont="1" applyFill="1" applyAlignment="1">
      <alignment vertical="top"/>
    </xf>
    <xf numFmtId="0" fontId="3" fillId="0" borderId="0" xfId="0" applyFont="1" applyFill="1" applyAlignment="1">
      <alignment horizontal="right"/>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center" wrapText="1"/>
    </xf>
    <xf numFmtId="0" fontId="0" fillId="0" borderId="0" xfId="0"/>
    <xf numFmtId="0" fontId="45" fillId="0" borderId="0" xfId="0" applyFont="1" applyBorder="1" applyAlignment="1">
      <alignment vertical="center" wrapText="1"/>
    </xf>
    <xf numFmtId="0" fontId="45" fillId="0" borderId="0" xfId="0" applyFont="1" applyBorder="1" applyAlignment="1">
      <alignment horizontal="center" vertical="center" wrapText="1"/>
    </xf>
    <xf numFmtId="0" fontId="3" fillId="2" borderId="0" xfId="0" applyFont="1" applyFill="1" applyAlignment="1">
      <alignment vertical="top" wrapText="1"/>
    </xf>
    <xf numFmtId="0" fontId="7" fillId="2" borderId="0" xfId="0" applyFont="1" applyFill="1" applyAlignment="1">
      <alignment vertical="top" wrapText="1"/>
    </xf>
    <xf numFmtId="0" fontId="3" fillId="2" borderId="0" xfId="0" applyFont="1" applyFill="1" applyBorder="1" applyAlignment="1">
      <alignmen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7"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xf numFmtId="0" fontId="0" fillId="0" borderId="0" xfId="0" applyFont="1"/>
    <xf numFmtId="2" fontId="0" fillId="0" borderId="0" xfId="0" applyNumberFormat="1"/>
    <xf numFmtId="3" fontId="3" fillId="2" borderId="6" xfId="0" applyNumberFormat="1" applyFont="1" applyFill="1" applyBorder="1" applyAlignment="1">
      <alignment horizontal="center" vertical="center" wrapText="1"/>
    </xf>
    <xf numFmtId="9" fontId="0" fillId="0" borderId="0" xfId="2" applyFont="1"/>
    <xf numFmtId="0" fontId="0" fillId="0" borderId="0" xfId="0" applyFill="1"/>
    <xf numFmtId="0" fontId="3" fillId="0" borderId="0" xfId="0" applyFont="1" applyAlignment="1">
      <alignment vertical="center"/>
    </xf>
    <xf numFmtId="0" fontId="3" fillId="2" borderId="0" xfId="0" quotePrefix="1" applyFont="1" applyFill="1" applyBorder="1" applyAlignment="1">
      <alignment horizontal="center" vertical="center" wrapText="1"/>
    </xf>
    <xf numFmtId="1" fontId="0" fillId="0" borderId="0" xfId="0" applyNumberFormat="1"/>
    <xf numFmtId="0" fontId="16" fillId="0" borderId="0" xfId="9" applyAlignment="1" applyProtection="1">
      <alignment vertical="center"/>
    </xf>
    <xf numFmtId="0" fontId="0" fillId="0" borderId="0" xfId="0"/>
    <xf numFmtId="0" fontId="4" fillId="2" borderId="4" xfId="6" applyFont="1" applyFill="1" applyBorder="1" applyAlignment="1">
      <alignment horizontal="center" vertical="center" wrapText="1"/>
    </xf>
    <xf numFmtId="0" fontId="3" fillId="2"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3" fillId="2" borderId="0" xfId="0" applyFont="1" applyFill="1" applyBorder="1" applyAlignment="1">
      <alignment vertical="top" wrapText="1"/>
    </xf>
    <xf numFmtId="0" fontId="3" fillId="2" borderId="0" xfId="0" applyFont="1" applyFill="1" applyAlignment="1">
      <alignment vertical="center" wrapText="1"/>
    </xf>
    <xf numFmtId="0" fontId="3" fillId="2" borderId="0" xfId="0" applyFont="1" applyFill="1" applyAlignment="1">
      <alignment vertical="center"/>
    </xf>
    <xf numFmtId="0" fontId="3" fillId="2" borderId="0"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9" fillId="2" borderId="0" xfId="0" applyFont="1" applyFill="1" applyBorder="1"/>
    <xf numFmtId="0" fontId="23" fillId="2" borderId="10" xfId="0" applyFont="1" applyFill="1" applyBorder="1" applyAlignment="1">
      <alignment horizontal="center" vertical="center" wrapText="1"/>
    </xf>
    <xf numFmtId="0" fontId="13" fillId="2" borderId="4" xfId="0" applyFont="1" applyFill="1" applyBorder="1"/>
    <xf numFmtId="0" fontId="13" fillId="2" borderId="5" xfId="0" applyFont="1" applyFill="1" applyBorder="1" applyAlignment="1">
      <alignment horizontal="center" wrapText="1"/>
    </xf>
    <xf numFmtId="0" fontId="13" fillId="2" borderId="1" xfId="0" applyFont="1" applyFill="1" applyBorder="1" applyAlignment="1">
      <alignment horizontal="center" wrapText="1"/>
    </xf>
    <xf numFmtId="0" fontId="39" fillId="2" borderId="0" xfId="0" applyFont="1" applyFill="1"/>
    <xf numFmtId="0" fontId="47" fillId="0" borderId="0" xfId="0" applyFont="1"/>
    <xf numFmtId="0" fontId="48" fillId="0" borderId="0" xfId="0" applyFont="1"/>
    <xf numFmtId="0" fontId="40" fillId="2" borderId="1" xfId="0" applyFont="1" applyFill="1" applyBorder="1" applyAlignment="1">
      <alignment vertical="top" wrapText="1"/>
    </xf>
    <xf numFmtId="1" fontId="40" fillId="2" borderId="1" xfId="0" applyNumberFormat="1" applyFont="1" applyFill="1" applyBorder="1" applyAlignment="1">
      <alignment horizontal="center" vertical="center" wrapText="1"/>
    </xf>
    <xf numFmtId="0" fontId="40" fillId="2" borderId="9" xfId="0" applyFont="1" applyFill="1" applyBorder="1" applyAlignment="1">
      <alignment vertical="top" wrapText="1"/>
    </xf>
    <xf numFmtId="9" fontId="40" fillId="2" borderId="1" xfId="2" applyFont="1" applyFill="1" applyBorder="1" applyAlignment="1">
      <alignment horizontal="center" vertical="center" wrapText="1"/>
    </xf>
    <xf numFmtId="166" fontId="40" fillId="2" borderId="1" xfId="0" applyNumberFormat="1" applyFont="1" applyFill="1" applyBorder="1" applyAlignment="1">
      <alignment horizontal="center" vertical="center" wrapText="1"/>
    </xf>
    <xf numFmtId="9" fontId="40" fillId="2" borderId="1" xfId="0" applyNumberFormat="1" applyFont="1" applyFill="1" applyBorder="1" applyAlignment="1">
      <alignment horizontal="center" vertical="center" wrapText="1"/>
    </xf>
    <xf numFmtId="0" fontId="40" fillId="0" borderId="5" xfId="0" applyFont="1" applyFill="1" applyBorder="1" applyAlignment="1">
      <alignment vertical="top" wrapText="1"/>
    </xf>
    <xf numFmtId="0" fontId="40" fillId="0" borderId="6" xfId="0" applyFont="1" applyFill="1" applyBorder="1" applyAlignment="1">
      <alignment horizontal="center" vertical="top" wrapText="1"/>
    </xf>
    <xf numFmtId="0" fontId="40" fillId="0" borderId="6" xfId="0" applyFont="1" applyFill="1" applyBorder="1" applyAlignment="1">
      <alignment horizontal="center" vertical="center" wrapText="1"/>
    </xf>
    <xf numFmtId="0" fontId="40" fillId="0" borderId="5" xfId="0" applyFont="1" applyFill="1" applyBorder="1" applyAlignment="1">
      <alignment horizontal="center" vertical="top" wrapText="1"/>
    </xf>
    <xf numFmtId="0" fontId="40" fillId="0" borderId="1" xfId="0" applyFont="1" applyFill="1" applyBorder="1" applyAlignment="1">
      <alignment horizontal="center" vertical="top" wrapText="1"/>
    </xf>
    <xf numFmtId="0" fontId="40" fillId="0" borderId="7" xfId="0" applyFont="1" applyFill="1" applyBorder="1" applyAlignment="1">
      <alignment horizontal="center" vertical="center" wrapText="1"/>
    </xf>
    <xf numFmtId="0" fontId="40" fillId="0" borderId="1" xfId="0" applyFont="1" applyFill="1" applyBorder="1" applyAlignment="1">
      <alignment horizontal="center" vertical="center" wrapText="1"/>
    </xf>
    <xf numFmtId="167" fontId="40" fillId="0" borderId="6" xfId="0" applyNumberFormat="1" applyFont="1" applyFill="1" applyBorder="1" applyAlignment="1">
      <alignment horizontal="center" vertical="top" wrapText="1"/>
    </xf>
    <xf numFmtId="1" fontId="40" fillId="2" borderId="6" xfId="0" applyNumberFormat="1" applyFont="1" applyFill="1" applyBorder="1" applyAlignment="1">
      <alignment horizontal="center" vertical="center" wrapText="1"/>
    </xf>
    <xf numFmtId="2" fontId="40" fillId="2" borderId="6" xfId="0" applyNumberFormat="1" applyFont="1" applyFill="1" applyBorder="1" applyAlignment="1">
      <alignment horizontal="center" vertical="center" wrapText="1"/>
    </xf>
    <xf numFmtId="49" fontId="40" fillId="2" borderId="5" xfId="0" applyNumberFormat="1" applyFont="1" applyFill="1" applyBorder="1" applyAlignment="1">
      <alignment vertical="center" wrapText="1"/>
    </xf>
    <xf numFmtId="49" fontId="40" fillId="2" borderId="5" xfId="0" applyNumberFormat="1" applyFont="1" applyFill="1" applyBorder="1" applyAlignment="1">
      <alignment vertical="top" wrapText="1"/>
    </xf>
    <xf numFmtId="0" fontId="40" fillId="2" borderId="5" xfId="0" quotePrefix="1" applyFont="1" applyFill="1" applyBorder="1" applyAlignment="1">
      <alignment vertical="center" wrapText="1"/>
    </xf>
    <xf numFmtId="0" fontId="40" fillId="0" borderId="5" xfId="0" applyFont="1" applyFill="1" applyBorder="1" applyAlignment="1">
      <alignment vertical="center" wrapText="1"/>
    </xf>
    <xf numFmtId="167" fontId="40" fillId="0" borderId="6" xfId="0" applyNumberFormat="1" applyFont="1" applyFill="1" applyBorder="1" applyAlignment="1">
      <alignment horizontal="center" vertical="center" wrapText="1"/>
    </xf>
    <xf numFmtId="3" fontId="40" fillId="0" borderId="6" xfId="0" applyNumberFormat="1" applyFont="1" applyFill="1" applyBorder="1" applyAlignment="1">
      <alignment horizontal="center" vertical="center" wrapText="1"/>
    </xf>
    <xf numFmtId="1" fontId="40" fillId="0" borderId="6" xfId="0" applyNumberFormat="1" applyFont="1" applyFill="1" applyBorder="1" applyAlignment="1">
      <alignment horizontal="center" vertical="center" wrapText="1"/>
    </xf>
    <xf numFmtId="0" fontId="41" fillId="0" borderId="1" xfId="6" applyFont="1" applyBorder="1" applyAlignment="1">
      <alignment vertical="center" wrapText="1"/>
    </xf>
    <xf numFmtId="0" fontId="40" fillId="0" borderId="5" xfId="6" applyFont="1" applyBorder="1" applyAlignment="1">
      <alignment horizontal="left" wrapText="1"/>
    </xf>
    <xf numFmtId="0" fontId="41" fillId="0" borderId="6" xfId="6" applyFont="1" applyBorder="1" applyAlignment="1">
      <alignment horizontal="center" vertical="center" wrapText="1"/>
    </xf>
    <xf numFmtId="0" fontId="41" fillId="0" borderId="15" xfId="6" applyFont="1" applyBorder="1" applyAlignment="1">
      <alignment horizontal="center" vertical="center" wrapText="1"/>
    </xf>
    <xf numFmtId="0" fontId="41" fillId="2" borderId="2" xfId="6" applyFont="1" applyFill="1" applyBorder="1" applyAlignment="1">
      <alignment horizontal="left" wrapText="1"/>
    </xf>
    <xf numFmtId="0" fontId="41" fillId="2" borderId="3" xfId="6" applyFont="1" applyFill="1" applyBorder="1" applyAlignment="1">
      <alignment horizontal="center" vertical="center" wrapText="1"/>
    </xf>
    <xf numFmtId="0" fontId="41" fillId="2" borderId="19" xfId="6" applyFont="1" applyFill="1" applyBorder="1" applyAlignment="1">
      <alignment horizontal="center" vertical="center" wrapText="1"/>
    </xf>
    <xf numFmtId="0" fontId="41" fillId="2" borderId="4" xfId="6" applyFont="1" applyFill="1" applyBorder="1" applyAlignment="1">
      <alignment horizontal="center" vertical="center" wrapText="1"/>
    </xf>
    <xf numFmtId="0" fontId="40" fillId="0" borderId="1" xfId="6" applyFont="1" applyBorder="1" applyAlignment="1">
      <alignment horizontal="left" vertical="center" wrapText="1"/>
    </xf>
    <xf numFmtId="167" fontId="40" fillId="0" borderId="1" xfId="6" applyNumberFormat="1" applyFont="1" applyBorder="1" applyAlignment="1">
      <alignment horizontal="center" vertical="center" wrapText="1"/>
    </xf>
    <xf numFmtId="0" fontId="40" fillId="0" borderId="1" xfId="6" applyFont="1" applyBorder="1" applyAlignment="1">
      <alignment horizontal="center" vertical="center" wrapText="1"/>
    </xf>
    <xf numFmtId="0" fontId="40" fillId="0" borderId="2" xfId="6" applyFont="1" applyBorder="1" applyAlignment="1">
      <alignment horizontal="center" vertical="center" wrapText="1"/>
    </xf>
    <xf numFmtId="167" fontId="40" fillId="0" borderId="20" xfId="6" applyNumberFormat="1" applyFont="1" applyBorder="1" applyAlignment="1">
      <alignment horizontal="center" vertical="center" wrapText="1"/>
    </xf>
    <xf numFmtId="0" fontId="40" fillId="2" borderId="1" xfId="6" applyFont="1" applyFill="1" applyBorder="1" applyAlignment="1">
      <alignment horizontal="center" vertical="center" wrapText="1"/>
    </xf>
    <xf numFmtId="0" fontId="40" fillId="2" borderId="2" xfId="6" applyFont="1" applyFill="1" applyBorder="1" applyAlignment="1">
      <alignment horizontal="center" vertical="center" wrapText="1"/>
    </xf>
    <xf numFmtId="0" fontId="40" fillId="2" borderId="20" xfId="6" applyFont="1" applyFill="1" applyBorder="1" applyAlignment="1">
      <alignment horizontal="center" vertical="center" wrapText="1"/>
    </xf>
    <xf numFmtId="166" fontId="40" fillId="0" borderId="1" xfId="2" quotePrefix="1" applyNumberFormat="1" applyFont="1" applyBorder="1" applyAlignment="1">
      <alignment horizontal="center" vertical="center" wrapText="1"/>
    </xf>
    <xf numFmtId="166" fontId="40" fillId="0" borderId="1" xfId="2" applyNumberFormat="1" applyFont="1" applyBorder="1" applyAlignment="1">
      <alignment horizontal="center" vertical="center" wrapText="1"/>
    </xf>
    <xf numFmtId="166" fontId="40" fillId="0" borderId="2" xfId="2" applyNumberFormat="1" applyFont="1" applyBorder="1" applyAlignment="1">
      <alignment horizontal="center" vertical="center" wrapText="1"/>
    </xf>
    <xf numFmtId="166" fontId="40" fillId="0" borderId="20" xfId="2" applyNumberFormat="1" applyFont="1" applyBorder="1" applyAlignment="1">
      <alignment horizontal="center" vertical="center" wrapText="1"/>
    </xf>
    <xf numFmtId="0" fontId="40" fillId="0" borderId="20" xfId="6" quotePrefix="1" applyFont="1" applyBorder="1" applyAlignment="1">
      <alignment horizontal="center" vertical="center" wrapText="1"/>
    </xf>
    <xf numFmtId="0" fontId="40" fillId="0" borderId="1" xfId="6" quotePrefix="1" applyFont="1" applyBorder="1" applyAlignment="1">
      <alignment horizontal="center" vertical="center" wrapText="1"/>
    </xf>
    <xf numFmtId="0" fontId="40" fillId="0" borderId="20" xfId="6" applyFont="1" applyBorder="1" applyAlignment="1">
      <alignment horizontal="center" vertical="center" wrapText="1"/>
    </xf>
    <xf numFmtId="0" fontId="40" fillId="0" borderId="2" xfId="6" quotePrefix="1" applyFont="1" applyBorder="1" applyAlignment="1">
      <alignment horizontal="center" vertical="center" wrapText="1"/>
    </xf>
    <xf numFmtId="0" fontId="41" fillId="0" borderId="2" xfId="6" applyFont="1" applyBorder="1" applyAlignment="1">
      <alignment vertical="center" wrapText="1"/>
    </xf>
    <xf numFmtId="0" fontId="41" fillId="0" borderId="4" xfId="6" applyFont="1" applyBorder="1" applyAlignment="1">
      <alignment vertical="center" wrapText="1"/>
    </xf>
    <xf numFmtId="0" fontId="40" fillId="0" borderId="5" xfId="6" applyFont="1" applyBorder="1" applyAlignment="1">
      <alignment horizontal="left" vertical="center" wrapText="1"/>
    </xf>
    <xf numFmtId="0" fontId="40" fillId="0" borderId="6" xfId="6" quotePrefix="1" applyFont="1" applyBorder="1" applyAlignment="1">
      <alignment horizontal="center" vertical="center" wrapText="1"/>
    </xf>
    <xf numFmtId="10" fontId="40" fillId="0" borderId="15" xfId="2" quotePrefix="1" applyNumberFormat="1" applyFont="1" applyBorder="1" applyAlignment="1">
      <alignment horizontal="center" vertical="center" wrapText="1"/>
    </xf>
    <xf numFmtId="0" fontId="40" fillId="0" borderId="21" xfId="6" quotePrefix="1" applyFont="1" applyBorder="1" applyAlignment="1">
      <alignment horizontal="center" vertical="center" wrapText="1"/>
    </xf>
    <xf numFmtId="0" fontId="40" fillId="0" borderId="6" xfId="6" applyFont="1" applyBorder="1" applyAlignment="1">
      <alignment horizontal="center" vertical="center" wrapText="1"/>
    </xf>
    <xf numFmtId="0" fontId="40" fillId="0" borderId="15" xfId="6" quotePrefix="1" applyFont="1" applyBorder="1" applyAlignment="1">
      <alignment horizontal="center" vertical="center" wrapText="1"/>
    </xf>
    <xf numFmtId="0" fontId="41" fillId="0" borderId="3" xfId="6" applyFont="1" applyBorder="1" applyAlignment="1">
      <alignment vertical="center" wrapText="1"/>
    </xf>
    <xf numFmtId="2" fontId="40" fillId="2" borderId="1" xfId="6" applyNumberFormat="1" applyFont="1" applyFill="1" applyBorder="1" applyAlignment="1">
      <alignment horizontal="center" vertical="center"/>
    </xf>
    <xf numFmtId="2" fontId="40" fillId="2" borderId="2" xfId="6" applyNumberFormat="1" applyFont="1" applyFill="1" applyBorder="1" applyAlignment="1">
      <alignment horizontal="center" vertical="center"/>
    </xf>
    <xf numFmtId="2" fontId="40" fillId="2" borderId="20" xfId="6" applyNumberFormat="1" applyFont="1" applyFill="1" applyBorder="1" applyAlignment="1">
      <alignment horizontal="center" vertical="center"/>
    </xf>
    <xf numFmtId="0" fontId="40" fillId="0" borderId="1" xfId="6" applyFont="1" applyBorder="1" applyAlignment="1">
      <alignment horizontal="center" vertical="center"/>
    </xf>
    <xf numFmtId="3" fontId="40" fillId="2" borderId="1" xfId="6" applyNumberFormat="1" applyFont="1" applyFill="1" applyBorder="1" applyAlignment="1">
      <alignment horizontal="center" vertical="center"/>
    </xf>
    <xf numFmtId="3" fontId="40" fillId="2" borderId="2" xfId="6" applyNumberFormat="1" applyFont="1" applyFill="1" applyBorder="1" applyAlignment="1">
      <alignment horizontal="center" vertical="center"/>
    </xf>
    <xf numFmtId="3" fontId="40" fillId="2" borderId="20" xfId="6" applyNumberFormat="1" applyFont="1" applyFill="1" applyBorder="1" applyAlignment="1">
      <alignment horizontal="center" vertical="center"/>
    </xf>
    <xf numFmtId="0" fontId="41" fillId="0" borderId="1" xfId="6" applyFont="1" applyBorder="1" applyAlignment="1">
      <alignment horizontal="left" vertical="center"/>
    </xf>
    <xf numFmtId="0" fontId="48" fillId="2" borderId="1" xfId="0" applyFont="1" applyFill="1" applyBorder="1" applyAlignment="1">
      <alignment horizontal="center" vertical="center"/>
    </xf>
    <xf numFmtId="0" fontId="48" fillId="2" borderId="2" xfId="0" applyFont="1" applyFill="1" applyBorder="1" applyAlignment="1">
      <alignment horizontal="center" vertical="center"/>
    </xf>
    <xf numFmtId="0" fontId="48" fillId="2" borderId="20" xfId="0" applyFont="1" applyFill="1" applyBorder="1" applyAlignment="1">
      <alignment horizontal="center" vertical="center"/>
    </xf>
    <xf numFmtId="1" fontId="40" fillId="0" borderId="1" xfId="6" applyNumberFormat="1" applyFont="1" applyBorder="1" applyAlignment="1">
      <alignment horizontal="center" vertical="center" wrapText="1"/>
    </xf>
    <xf numFmtId="1" fontId="40" fillId="0" borderId="2" xfId="6" applyNumberFormat="1" applyFont="1" applyBorder="1" applyAlignment="1">
      <alignment horizontal="center" vertical="center" wrapText="1"/>
    </xf>
    <xf numFmtId="1" fontId="40" fillId="0" borderId="20" xfId="6" applyNumberFormat="1" applyFont="1" applyBorder="1" applyAlignment="1">
      <alignment horizontal="center" vertical="center" wrapText="1"/>
    </xf>
    <xf numFmtId="9" fontId="40" fillId="0" borderId="1" xfId="6" quotePrefix="1" applyNumberFormat="1" applyFont="1" applyBorder="1" applyAlignment="1">
      <alignment horizontal="center" vertical="center" wrapText="1"/>
    </xf>
    <xf numFmtId="9" fontId="40" fillId="0" borderId="2" xfId="6" quotePrefix="1" applyNumberFormat="1" applyFont="1" applyBorder="1" applyAlignment="1">
      <alignment horizontal="center" vertical="center" wrapText="1"/>
    </xf>
    <xf numFmtId="9" fontId="40" fillId="0" borderId="20" xfId="6" quotePrefix="1" applyNumberFormat="1" applyFont="1" applyBorder="1" applyAlignment="1">
      <alignment horizontal="center" vertical="center" wrapText="1"/>
    </xf>
    <xf numFmtId="9" fontId="40" fillId="0" borderId="1" xfId="2" quotePrefix="1" applyFont="1" applyBorder="1" applyAlignment="1">
      <alignment horizontal="center" vertical="center" wrapText="1"/>
    </xf>
    <xf numFmtId="9" fontId="40" fillId="0" borderId="2" xfId="2" quotePrefix="1" applyFont="1" applyBorder="1" applyAlignment="1">
      <alignment horizontal="center" vertical="center" wrapText="1"/>
    </xf>
    <xf numFmtId="9" fontId="40" fillId="0" borderId="20" xfId="2" quotePrefix="1" applyFont="1" applyBorder="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3" fillId="2" borderId="0" xfId="0" applyFont="1" applyFill="1" applyAlignment="1"/>
    <xf numFmtId="0" fontId="3" fillId="2" borderId="0" xfId="0" applyFont="1" applyFill="1" applyAlignment="1">
      <alignment vertical="top"/>
    </xf>
    <xf numFmtId="0" fontId="3" fillId="2" borderId="0" xfId="0" applyFont="1" applyFill="1" applyAlignment="1">
      <alignment horizontal="left" vertical="top" wrapText="1"/>
    </xf>
    <xf numFmtId="0" fontId="20" fillId="2" borderId="0" xfId="0" applyFont="1" applyFill="1" applyAlignment="1"/>
    <xf numFmtId="0" fontId="16" fillId="2" borderId="0" xfId="9" applyFill="1" applyAlignment="1" applyProtection="1"/>
    <xf numFmtId="0" fontId="0" fillId="2" borderId="0" xfId="0" applyFill="1" applyAlignment="1">
      <alignment wrapText="1"/>
    </xf>
    <xf numFmtId="0" fontId="3" fillId="2" borderId="0" xfId="0" applyFont="1" applyFill="1" applyAlignment="1">
      <alignment vertical="top"/>
    </xf>
    <xf numFmtId="0" fontId="0" fillId="2" borderId="0" xfId="0" applyFill="1" applyAlignment="1">
      <alignment vertical="top" wrapText="1"/>
    </xf>
    <xf numFmtId="0" fontId="3" fillId="2" borderId="0" xfId="0" applyFont="1" applyFill="1" applyBorder="1" applyAlignment="1">
      <alignment vertical="top" wrapText="1"/>
    </xf>
    <xf numFmtId="0" fontId="40" fillId="2" borderId="6" xfId="0" applyFont="1" applyFill="1" applyBorder="1" applyAlignment="1">
      <alignment horizontal="center" vertical="center" wrapText="1"/>
    </xf>
    <xf numFmtId="0" fontId="19" fillId="2" borderId="0" xfId="0" applyFont="1" applyFill="1" applyAlignment="1"/>
    <xf numFmtId="0" fontId="16" fillId="0" borderId="0" xfId="9" applyFill="1" applyAlignment="1" applyProtection="1"/>
    <xf numFmtId="0" fontId="3" fillId="0" borderId="0" xfId="0" applyFont="1" applyAlignment="1"/>
    <xf numFmtId="0" fontId="3" fillId="0" borderId="0" xfId="0" applyFont="1" applyFill="1" applyAlignment="1"/>
    <xf numFmtId="0" fontId="3" fillId="0" borderId="0" xfId="0" applyFont="1" applyAlignment="1">
      <alignment horizontal="right"/>
    </xf>
    <xf numFmtId="0" fontId="3" fillId="0" borderId="0" xfId="0" applyFont="1" applyAlignment="1">
      <alignment horizontal="left" wrapText="1"/>
    </xf>
    <xf numFmtId="0" fontId="0" fillId="0" borderId="0" xfId="0" applyAlignment="1">
      <alignment horizontal="left" wrapText="1"/>
    </xf>
    <xf numFmtId="3" fontId="3" fillId="0" borderId="0" xfId="0" applyNumberFormat="1" applyFont="1" applyFill="1" applyBorder="1" applyAlignment="1">
      <alignment horizontal="center" vertical="center" wrapText="1"/>
    </xf>
    <xf numFmtId="0" fontId="3" fillId="0" borderId="0" xfId="0" applyFont="1" applyBorder="1" applyAlignment="1">
      <alignment horizontal="center" vertical="center"/>
    </xf>
    <xf numFmtId="0" fontId="40" fillId="2" borderId="6" xfId="0" quotePrefix="1" applyFont="1" applyFill="1" applyBorder="1" applyAlignment="1">
      <alignment horizontal="center" vertical="center" wrapText="1"/>
    </xf>
    <xf numFmtId="0" fontId="41" fillId="2" borderId="2" xfId="0" applyFont="1" applyFill="1" applyBorder="1" applyAlignment="1">
      <alignment vertical="center"/>
    </xf>
    <xf numFmtId="0" fontId="41" fillId="2" borderId="3" xfId="0" applyFont="1" applyFill="1" applyBorder="1" applyAlignment="1">
      <alignment vertical="center"/>
    </xf>
    <xf numFmtId="0" fontId="41" fillId="2" borderId="4" xfId="0" applyFont="1" applyFill="1" applyBorder="1" applyAlignment="1">
      <alignment vertical="center"/>
    </xf>
    <xf numFmtId="0" fontId="45" fillId="2" borderId="6" xfId="0" applyFont="1" applyFill="1" applyBorder="1" applyAlignment="1">
      <alignment horizontal="center" vertical="center" wrapText="1"/>
    </xf>
    <xf numFmtId="0" fontId="48" fillId="2" borderId="6" xfId="0" applyFont="1" applyFill="1" applyBorder="1" applyAlignment="1">
      <alignment horizontal="center" vertical="center" wrapText="1"/>
    </xf>
    <xf numFmtId="0" fontId="40" fillId="2" borderId="9" xfId="0" applyFont="1" applyFill="1" applyBorder="1" applyAlignment="1">
      <alignment horizontal="center" vertical="center" wrapText="1"/>
    </xf>
    <xf numFmtId="0" fontId="40" fillId="2" borderId="1" xfId="0" quotePrefix="1" applyFont="1" applyFill="1" applyBorder="1" applyAlignment="1">
      <alignment horizontal="center" vertical="center" wrapText="1"/>
    </xf>
    <xf numFmtId="0" fontId="40" fillId="2" borderId="7" xfId="0" applyNumberFormat="1" applyFont="1" applyFill="1" applyBorder="1" applyAlignment="1">
      <alignment horizontal="center" vertical="center" wrapText="1"/>
    </xf>
    <xf numFmtId="0" fontId="40" fillId="2" borderId="4" xfId="0" applyFont="1" applyFill="1" applyBorder="1" applyAlignment="1">
      <alignment horizontal="center" vertical="center" wrapText="1"/>
    </xf>
    <xf numFmtId="0" fontId="40" fillId="2" borderId="4" xfId="0" applyNumberFormat="1" applyFont="1" applyFill="1" applyBorder="1" applyAlignment="1">
      <alignment horizontal="center" vertical="center" wrapText="1"/>
    </xf>
    <xf numFmtId="164" fontId="41" fillId="2" borderId="3" xfId="29" applyFont="1" applyFill="1" applyBorder="1" applyAlignment="1">
      <alignment vertical="center" wrapText="1"/>
    </xf>
    <xf numFmtId="164" fontId="41" fillId="2" borderId="4" xfId="29" applyFont="1" applyFill="1" applyBorder="1" applyAlignment="1">
      <alignment vertical="center" wrapText="1"/>
    </xf>
    <xf numFmtId="0" fontId="40" fillId="0" borderId="6" xfId="0" quotePrefix="1" applyFont="1" applyFill="1" applyBorder="1" applyAlignment="1">
      <alignment horizontal="center" vertical="center" wrapText="1"/>
    </xf>
    <xf numFmtId="0" fontId="41" fillId="2" borderId="1" xfId="0" applyFont="1" applyFill="1" applyBorder="1" applyAlignment="1">
      <alignment vertical="center"/>
    </xf>
    <xf numFmtId="0" fontId="45" fillId="2" borderId="1" xfId="0" applyFont="1" applyFill="1" applyBorder="1" applyAlignment="1">
      <alignment vertical="center" wrapText="1"/>
    </xf>
    <xf numFmtId="0" fontId="45" fillId="2" borderId="7" xfId="0" applyNumberFormat="1" applyFont="1" applyFill="1" applyBorder="1" applyAlignment="1">
      <alignment horizontal="center" vertical="center" wrapText="1"/>
    </xf>
    <xf numFmtId="0" fontId="45" fillId="2" borderId="7" xfId="0" applyFont="1" applyFill="1" applyBorder="1" applyAlignment="1">
      <alignment horizontal="center" vertical="center" wrapText="1"/>
    </xf>
    <xf numFmtId="0" fontId="45" fillId="2" borderId="1" xfId="0" applyFont="1" applyFill="1" applyBorder="1" applyAlignment="1">
      <alignment horizontal="center" vertical="center" wrapText="1"/>
    </xf>
    <xf numFmtId="0" fontId="45" fillId="2" borderId="9" xfId="0" applyFont="1" applyFill="1" applyBorder="1" applyAlignment="1">
      <alignment vertical="center" wrapText="1"/>
    </xf>
    <xf numFmtId="0" fontId="45" fillId="2" borderId="5" xfId="0" applyFont="1" applyFill="1" applyBorder="1" applyAlignment="1">
      <alignment vertical="center" wrapText="1"/>
    </xf>
    <xf numFmtId="0" fontId="45" fillId="2" borderId="8" xfId="0" applyFont="1" applyFill="1" applyBorder="1" applyAlignment="1">
      <alignment vertical="center" wrapText="1"/>
    </xf>
    <xf numFmtId="0" fontId="47" fillId="2" borderId="2" xfId="0" applyFont="1" applyFill="1" applyBorder="1" applyAlignment="1">
      <alignment vertical="center" wrapText="1"/>
    </xf>
    <xf numFmtId="0" fontId="47" fillId="2" borderId="3" xfId="0" applyFont="1" applyFill="1" applyBorder="1" applyAlignment="1">
      <alignment vertical="center" wrapText="1"/>
    </xf>
    <xf numFmtId="0" fontId="47" fillId="2" borderId="4" xfId="0" applyFont="1" applyFill="1" applyBorder="1" applyAlignment="1">
      <alignment vertical="center" wrapText="1"/>
    </xf>
    <xf numFmtId="0" fontId="45" fillId="2" borderId="6" xfId="0" quotePrefix="1" applyFont="1" applyFill="1" applyBorder="1" applyAlignment="1">
      <alignment horizontal="center" vertical="center" wrapText="1"/>
    </xf>
    <xf numFmtId="0" fontId="45" fillId="2" borderId="5" xfId="0" applyFont="1" applyFill="1" applyBorder="1" applyAlignment="1">
      <alignment horizontal="center" vertical="center" wrapText="1"/>
    </xf>
    <xf numFmtId="1" fontId="45" fillId="2" borderId="6" xfId="0" applyNumberFormat="1" applyFont="1" applyFill="1" applyBorder="1" applyAlignment="1">
      <alignment horizontal="center" vertical="center" wrapText="1"/>
    </xf>
    <xf numFmtId="167" fontId="45" fillId="2" borderId="6" xfId="0" applyNumberFormat="1" applyFont="1" applyFill="1" applyBorder="1" applyAlignment="1">
      <alignment horizontal="center" vertical="center" wrapText="1"/>
    </xf>
    <xf numFmtId="0" fontId="47" fillId="2" borderId="3" xfId="0" applyFont="1" applyFill="1" applyBorder="1" applyAlignment="1">
      <alignment horizontal="center" vertical="center" wrapText="1"/>
    </xf>
    <xf numFmtId="0" fontId="47" fillId="2" borderId="4" xfId="0" applyFont="1" applyFill="1" applyBorder="1" applyAlignment="1">
      <alignment horizontal="center" vertical="center" wrapText="1"/>
    </xf>
    <xf numFmtId="3" fontId="40" fillId="2" borderId="6" xfId="0" quotePrefix="1" applyNumberFormat="1" applyFont="1" applyFill="1" applyBorder="1" applyAlignment="1">
      <alignment horizontal="center" vertical="center" wrapText="1"/>
    </xf>
    <xf numFmtId="9" fontId="40" fillId="2" borderId="1" xfId="0" quotePrefix="1" applyNumberFormat="1" applyFont="1" applyFill="1" applyBorder="1" applyAlignment="1">
      <alignment horizontal="center" vertical="center" wrapText="1"/>
    </xf>
    <xf numFmtId="167" fontId="40" fillId="2" borderId="6" xfId="0" quotePrefix="1" applyNumberFormat="1" applyFont="1" applyFill="1" applyBorder="1" applyAlignment="1">
      <alignment horizontal="center" vertical="center" wrapText="1"/>
    </xf>
    <xf numFmtId="177" fontId="40" fillId="2" borderId="6" xfId="1" quotePrefix="1" applyNumberFormat="1" applyFont="1" applyFill="1" applyBorder="1" applyAlignment="1">
      <alignment horizontal="center" vertical="center" wrapText="1"/>
    </xf>
    <xf numFmtId="0" fontId="41" fillId="2" borderId="7" xfId="0" applyFont="1" applyFill="1" applyBorder="1" applyAlignment="1">
      <alignment horizontal="center" vertical="center" wrapText="1"/>
    </xf>
    <xf numFmtId="0" fontId="40" fillId="2" borderId="5" xfId="0" applyFont="1" applyFill="1" applyBorder="1" applyAlignment="1">
      <alignment horizontal="center" vertical="center"/>
    </xf>
    <xf numFmtId="0" fontId="48" fillId="2" borderId="5" xfId="0" applyFont="1" applyFill="1" applyBorder="1" applyAlignment="1">
      <alignment horizontal="center" vertical="center"/>
    </xf>
    <xf numFmtId="0" fontId="48" fillId="2" borderId="6" xfId="0" applyFont="1" applyFill="1" applyBorder="1" applyAlignment="1">
      <alignment vertical="center"/>
    </xf>
    <xf numFmtId="0" fontId="40" fillId="2" borderId="5" xfId="0" quotePrefix="1" applyFont="1" applyFill="1" applyBorder="1" applyAlignment="1">
      <alignment horizontal="center" vertical="center" wrapText="1"/>
    </xf>
    <xf numFmtId="0" fontId="16" fillId="0" borderId="0" xfId="9" applyFill="1" applyAlignment="1" applyProtection="1">
      <alignment horizontal="left" vertical="top"/>
    </xf>
    <xf numFmtId="0" fontId="3" fillId="2" borderId="0" xfId="0" applyFont="1" applyFill="1" applyAlignment="1">
      <alignment vertical="top" wrapText="1"/>
    </xf>
    <xf numFmtId="0" fontId="3" fillId="2" borderId="0" xfId="0" applyFont="1" applyFill="1" applyAlignment="1">
      <alignment vertical="top"/>
    </xf>
    <xf numFmtId="0" fontId="0" fillId="2" borderId="0" xfId="0"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0" fillId="2" borderId="0" xfId="0" applyFill="1" applyBorder="1" applyAlignment="1">
      <alignment vertical="top" wrapText="1"/>
    </xf>
    <xf numFmtId="0" fontId="41" fillId="2" borderId="2" xfId="0" applyFont="1" applyFill="1" applyBorder="1" applyAlignment="1">
      <alignment horizontal="center" vertical="center" wrapText="1"/>
    </xf>
    <xf numFmtId="0" fontId="48" fillId="2" borderId="3" xfId="0" applyFont="1" applyFill="1" applyBorder="1" applyAlignment="1">
      <alignment horizontal="center" vertical="center" wrapText="1"/>
    </xf>
    <xf numFmtId="0" fontId="48" fillId="2" borderId="4" xfId="0" applyFont="1" applyFill="1" applyBorder="1" applyAlignment="1">
      <alignment horizontal="center" vertical="center" wrapText="1"/>
    </xf>
    <xf numFmtId="0" fontId="41" fillId="2" borderId="3" xfId="0" applyFont="1" applyFill="1" applyBorder="1" applyAlignment="1">
      <alignment horizontal="center" vertical="center" wrapText="1"/>
    </xf>
    <xf numFmtId="0" fontId="41" fillId="2" borderId="4" xfId="0" applyFont="1" applyFill="1" applyBorder="1" applyAlignment="1">
      <alignment horizontal="center" vertical="center" wrapText="1"/>
    </xf>
    <xf numFmtId="0" fontId="41" fillId="2" borderId="3" xfId="0" quotePrefix="1" applyFont="1" applyFill="1" applyBorder="1" applyAlignment="1">
      <alignment horizontal="center" vertical="center" wrapText="1"/>
    </xf>
    <xf numFmtId="0" fontId="41" fillId="2" borderId="4" xfId="0" quotePrefix="1" applyFont="1" applyFill="1" applyBorder="1" applyAlignment="1">
      <alignment horizontal="center" vertical="center" wrapText="1"/>
    </xf>
    <xf numFmtId="0" fontId="41" fillId="2" borderId="2" xfId="0" applyFont="1" applyFill="1" applyBorder="1" applyAlignment="1">
      <alignment horizontal="left" vertical="center" wrapText="1"/>
    </xf>
    <xf numFmtId="0" fontId="41" fillId="2" borderId="3" xfId="0" applyFont="1" applyFill="1" applyBorder="1" applyAlignment="1">
      <alignment horizontal="left" vertical="center" wrapText="1"/>
    </xf>
    <xf numFmtId="0" fontId="41" fillId="2" borderId="4" xfId="0" applyFont="1" applyFill="1" applyBorder="1" applyAlignment="1">
      <alignment horizontal="left" vertical="center" wrapText="1"/>
    </xf>
    <xf numFmtId="0" fontId="41" fillId="2" borderId="2" xfId="0" applyFont="1" applyFill="1" applyBorder="1" applyAlignment="1">
      <alignment vertical="center" wrapText="1"/>
    </xf>
    <xf numFmtId="0" fontId="41" fillId="2" borderId="3" xfId="0" applyFont="1" applyFill="1" applyBorder="1" applyAlignment="1">
      <alignment vertical="center" wrapText="1"/>
    </xf>
    <xf numFmtId="0" fontId="41" fillId="2" borderId="4" xfId="0" applyFont="1" applyFill="1" applyBorder="1" applyAlignment="1">
      <alignment vertical="center" wrapText="1"/>
    </xf>
    <xf numFmtId="0" fontId="41" fillId="2" borderId="1" xfId="0" applyFont="1" applyFill="1" applyBorder="1" applyAlignment="1">
      <alignment vertical="center" wrapText="1"/>
    </xf>
    <xf numFmtId="0" fontId="40" fillId="2" borderId="7" xfId="0" applyFont="1" applyFill="1" applyBorder="1" applyAlignment="1">
      <alignment horizontal="center" vertical="center" wrapText="1"/>
    </xf>
    <xf numFmtId="0" fontId="40" fillId="2" borderId="8" xfId="0" applyFont="1" applyFill="1" applyBorder="1" applyAlignment="1">
      <alignment horizontal="center" vertical="center" wrapText="1"/>
    </xf>
    <xf numFmtId="0" fontId="40" fillId="2" borderId="6" xfId="0" applyFont="1" applyFill="1" applyBorder="1" applyAlignment="1">
      <alignment horizontal="center" vertical="center" wrapText="1"/>
    </xf>
    <xf numFmtId="0" fontId="41" fillId="0" borderId="3" xfId="0" applyFont="1" applyFill="1" applyBorder="1" applyAlignment="1">
      <alignment vertical="top" wrapText="1"/>
    </xf>
    <xf numFmtId="0" fontId="41" fillId="0" borderId="4" xfId="0" applyFont="1" applyFill="1" applyBorder="1" applyAlignment="1">
      <alignment vertical="top" wrapText="1"/>
    </xf>
    <xf numFmtId="0" fontId="41" fillId="2" borderId="2" xfId="0" applyFont="1" applyFill="1" applyBorder="1" applyAlignment="1">
      <alignment vertical="top" wrapText="1"/>
    </xf>
    <xf numFmtId="0" fontId="41" fillId="2" borderId="3" xfId="0" applyFont="1" applyFill="1" applyBorder="1" applyAlignment="1">
      <alignment vertical="top" wrapText="1"/>
    </xf>
    <xf numFmtId="0" fontId="41" fillId="2" borderId="4" xfId="0" applyFont="1" applyFill="1" applyBorder="1" applyAlignment="1">
      <alignment vertical="top" wrapText="1"/>
    </xf>
    <xf numFmtId="165" fontId="0" fillId="2" borderId="0" xfId="0" applyNumberFormat="1" applyFill="1"/>
    <xf numFmtId="0" fontId="40" fillId="2" borderId="1" xfId="0" quotePrefix="1" applyFont="1" applyFill="1" applyBorder="1" applyAlignment="1">
      <alignment horizontal="center" vertical="top" wrapText="1"/>
    </xf>
    <xf numFmtId="0" fontId="48" fillId="2" borderId="6" xfId="0" applyFont="1" applyFill="1" applyBorder="1" applyAlignment="1">
      <alignment horizontal="center" vertical="top" wrapText="1"/>
    </xf>
    <xf numFmtId="0" fontId="40" fillId="2" borderId="6" xfId="0" applyFont="1" applyFill="1" applyBorder="1" applyAlignment="1">
      <alignment horizontal="center" vertical="top" wrapText="1"/>
    </xf>
    <xf numFmtId="0" fontId="40" fillId="2" borderId="7" xfId="0" applyFont="1" applyFill="1" applyBorder="1" applyAlignment="1">
      <alignment horizontal="center" vertical="top" wrapText="1"/>
    </xf>
    <xf numFmtId="0" fontId="40" fillId="2" borderId="9" xfId="0" applyFont="1" applyFill="1" applyBorder="1" applyAlignment="1">
      <alignment horizontal="center" vertical="top" wrapText="1"/>
    </xf>
    <xf numFmtId="0" fontId="40" fillId="2" borderId="7" xfId="0" applyNumberFormat="1" applyFont="1" applyFill="1" applyBorder="1" applyAlignment="1">
      <alignment horizontal="center" vertical="top" wrapText="1"/>
    </xf>
    <xf numFmtId="0" fontId="40" fillId="2" borderId="1" xfId="0" applyFont="1" applyFill="1" applyBorder="1" applyAlignment="1">
      <alignment horizontal="center" vertical="top" wrapText="1"/>
    </xf>
    <xf numFmtId="0" fontId="40" fillId="2" borderId="8" xfId="0" applyFont="1" applyFill="1" applyBorder="1" applyAlignment="1">
      <alignment vertical="top" wrapText="1"/>
    </xf>
    <xf numFmtId="0" fontId="40" fillId="2" borderId="6" xfId="0" quotePrefix="1" applyFont="1" applyFill="1" applyBorder="1" applyAlignment="1">
      <alignment horizontal="center" vertical="top" wrapText="1"/>
    </xf>
    <xf numFmtId="167" fontId="40" fillId="2" borderId="6" xfId="0" applyNumberFormat="1" applyFont="1" applyFill="1" applyBorder="1" applyAlignment="1">
      <alignment horizontal="center" vertical="top" wrapText="1"/>
    </xf>
    <xf numFmtId="0" fontId="41" fillId="2" borderId="6" xfId="0" applyFont="1" applyFill="1" applyBorder="1" applyAlignment="1">
      <alignment horizontal="center" vertical="center" wrapText="1"/>
    </xf>
    <xf numFmtId="3" fontId="40" fillId="2" borderId="7" xfId="0" applyNumberFormat="1" applyFont="1" applyFill="1" applyBorder="1" applyAlignment="1">
      <alignment horizontal="center" vertical="center" wrapText="1"/>
    </xf>
    <xf numFmtId="49" fontId="40" fillId="2" borderId="6" xfId="0" applyNumberFormat="1" applyFont="1" applyFill="1" applyBorder="1" applyAlignment="1">
      <alignment horizontal="center" vertical="center" wrapText="1"/>
    </xf>
    <xf numFmtId="0" fontId="40" fillId="2" borderId="6" xfId="0" applyNumberFormat="1" applyFont="1" applyFill="1" applyBorder="1" applyAlignment="1">
      <alignment horizontal="center" vertical="center" wrapText="1"/>
    </xf>
    <xf numFmtId="0" fontId="40" fillId="2" borderId="6" xfId="0" quotePrefix="1" applyNumberFormat="1" applyFont="1" applyFill="1" applyBorder="1" applyAlignment="1">
      <alignment horizontal="center" vertical="center" wrapText="1"/>
    </xf>
    <xf numFmtId="0" fontId="40" fillId="2" borderId="2" xfId="0" applyFont="1" applyFill="1" applyBorder="1" applyAlignment="1">
      <alignment horizontal="center" vertical="center" wrapText="1"/>
    </xf>
    <xf numFmtId="0" fontId="40" fillId="2" borderId="3" xfId="0" applyFont="1" applyFill="1" applyBorder="1" applyAlignment="1">
      <alignment horizontal="center" vertical="center" wrapText="1"/>
    </xf>
    <xf numFmtId="0" fontId="48" fillId="0" borderId="1" xfId="0" applyFont="1" applyBorder="1" applyAlignment="1">
      <alignment vertical="center"/>
    </xf>
    <xf numFmtId="0" fontId="41" fillId="2" borderId="1" xfId="0" applyFont="1" applyFill="1" applyBorder="1" applyAlignment="1">
      <alignment horizontal="center" vertical="top" wrapText="1"/>
    </xf>
    <xf numFmtId="0" fontId="48" fillId="2" borderId="1" xfId="0" applyFont="1" applyFill="1" applyBorder="1" applyAlignment="1">
      <alignment horizontal="center" vertical="center" wrapText="1"/>
    </xf>
    <xf numFmtId="0" fontId="40" fillId="2" borderId="1" xfId="0" applyNumberFormat="1" applyFont="1" applyFill="1" applyBorder="1" applyAlignment="1">
      <alignment horizontal="center" vertical="center" wrapText="1"/>
    </xf>
    <xf numFmtId="49" fontId="40" fillId="2" borderId="1" xfId="0" applyNumberFormat="1" applyFont="1" applyFill="1" applyBorder="1" applyAlignment="1">
      <alignment horizontal="center" vertical="center" wrapText="1"/>
    </xf>
    <xf numFmtId="1" fontId="40" fillId="2" borderId="1" xfId="0" quotePrefix="1" applyNumberFormat="1" applyFont="1" applyFill="1" applyBorder="1" applyAlignment="1">
      <alignment horizontal="center" vertical="center" wrapText="1"/>
    </xf>
    <xf numFmtId="0" fontId="40" fillId="2" borderId="1" xfId="0" quotePrefix="1" applyNumberFormat="1" applyFont="1" applyFill="1" applyBorder="1" applyAlignment="1">
      <alignment horizontal="center" vertical="center" wrapText="1"/>
    </xf>
    <xf numFmtId="169" fontId="40" fillId="2" borderId="1" xfId="1" applyNumberFormat="1" applyFont="1" applyFill="1" applyBorder="1" applyAlignment="1">
      <alignment horizontal="center" vertical="center" wrapText="1"/>
    </xf>
    <xf numFmtId="169" fontId="45" fillId="2" borderId="1" xfId="1" applyNumberFormat="1" applyFont="1" applyFill="1" applyBorder="1" applyAlignment="1">
      <alignment horizontal="center" vertical="center"/>
    </xf>
    <xf numFmtId="167" fontId="40" fillId="2" borderId="6" xfId="0" applyNumberFormat="1" applyFont="1" applyFill="1" applyBorder="1" applyAlignment="1">
      <alignment horizontal="center" wrapText="1"/>
    </xf>
    <xf numFmtId="49" fontId="40" fillId="2" borderId="1" xfId="0" applyNumberFormat="1" applyFont="1" applyFill="1" applyBorder="1" applyAlignment="1">
      <alignment vertical="center" wrapText="1"/>
    </xf>
    <xf numFmtId="0" fontId="40" fillId="2" borderId="1" xfId="0" applyNumberFormat="1" applyFont="1" applyFill="1" applyBorder="1" applyAlignment="1">
      <alignment horizontal="center" vertical="center"/>
    </xf>
    <xf numFmtId="2" fontId="40" fillId="2" borderId="1" xfId="0" applyNumberFormat="1" applyFont="1" applyFill="1" applyBorder="1" applyAlignment="1">
      <alignment horizontal="center" vertical="center"/>
    </xf>
    <xf numFmtId="169" fontId="40" fillId="2" borderId="1" xfId="1" applyNumberFormat="1" applyFont="1" applyFill="1" applyBorder="1" applyAlignment="1">
      <alignment horizontal="left" vertical="center"/>
    </xf>
    <xf numFmtId="169" fontId="40" fillId="2" borderId="1" xfId="1" applyNumberFormat="1" applyFont="1" applyFill="1" applyBorder="1" applyAlignment="1">
      <alignment horizontal="center"/>
    </xf>
    <xf numFmtId="169" fontId="40" fillId="2" borderId="6" xfId="1" applyNumberFormat="1" applyFont="1" applyFill="1" applyBorder="1" applyAlignment="1">
      <alignment horizontal="center" vertical="center" wrapText="1"/>
    </xf>
    <xf numFmtId="16" fontId="40" fillId="2" borderId="6" xfId="0" applyNumberFormat="1" applyFont="1" applyFill="1" applyBorder="1" applyAlignment="1">
      <alignment horizontal="center" vertical="top" wrapText="1"/>
    </xf>
    <xf numFmtId="17" fontId="40" fillId="2" borderId="1" xfId="0" quotePrefix="1" applyNumberFormat="1" applyFont="1" applyFill="1" applyBorder="1" applyAlignment="1">
      <alignment horizontal="center" vertical="top" wrapText="1"/>
    </xf>
    <xf numFmtId="0" fontId="40" fillId="2" borderId="12" xfId="0" applyFont="1" applyFill="1" applyBorder="1" applyAlignment="1">
      <alignment vertical="top" wrapText="1"/>
    </xf>
    <xf numFmtId="0" fontId="40" fillId="2" borderId="10" xfId="0" applyFont="1" applyFill="1" applyBorder="1" applyAlignment="1">
      <alignment horizontal="center" vertical="top" wrapText="1"/>
    </xf>
    <xf numFmtId="0" fontId="40" fillId="2" borderId="2" xfId="0" applyFont="1" applyFill="1" applyBorder="1" applyAlignment="1">
      <alignment vertical="top" wrapText="1"/>
    </xf>
    <xf numFmtId="16" fontId="40" fillId="2" borderId="6" xfId="0" quotePrefix="1" applyNumberFormat="1" applyFont="1" applyFill="1" applyBorder="1" applyAlignment="1">
      <alignment horizontal="center" vertical="top" wrapText="1"/>
    </xf>
    <xf numFmtId="1" fontId="40" fillId="2" borderId="6" xfId="0" applyNumberFormat="1" applyFont="1" applyFill="1" applyBorder="1" applyAlignment="1">
      <alignment horizontal="center" vertical="top" wrapText="1"/>
    </xf>
    <xf numFmtId="0" fontId="40" fillId="2" borderId="0" xfId="0" applyFont="1" applyFill="1" applyAlignment="1">
      <alignment horizontal="left"/>
    </xf>
    <xf numFmtId="0" fontId="48" fillId="2" borderId="0" xfId="0" applyFont="1" applyFill="1"/>
    <xf numFmtId="0" fontId="40" fillId="0" borderId="0" xfId="0" applyFont="1"/>
    <xf numFmtId="0" fontId="40" fillId="0" borderId="1" xfId="0" applyFont="1" applyBorder="1" applyAlignment="1">
      <alignment horizontal="center" vertical="center"/>
    </xf>
    <xf numFmtId="0" fontId="48" fillId="0" borderId="0" xfId="0" applyFont="1" applyBorder="1"/>
    <xf numFmtId="0" fontId="47" fillId="2" borderId="1" xfId="0" applyFont="1" applyFill="1" applyBorder="1"/>
    <xf numFmtId="0" fontId="47" fillId="2" borderId="10" xfId="0" applyFont="1" applyFill="1" applyBorder="1" applyAlignment="1">
      <alignment horizontal="center" vertical="center" wrapText="1"/>
    </xf>
    <xf numFmtId="0" fontId="47" fillId="2" borderId="12" xfId="0" applyFont="1" applyFill="1" applyBorder="1" applyAlignment="1">
      <alignment horizontal="center" vertical="center" wrapText="1"/>
    </xf>
    <xf numFmtId="0" fontId="45" fillId="2" borderId="2" xfId="0" applyFont="1" applyFill="1" applyBorder="1"/>
    <xf numFmtId="0" fontId="45" fillId="2" borderId="3" xfId="0" applyFont="1" applyFill="1" applyBorder="1"/>
    <xf numFmtId="0" fontId="47" fillId="2" borderId="19" xfId="0" applyFont="1" applyFill="1" applyBorder="1"/>
    <xf numFmtId="0" fontId="47" fillId="2" borderId="3" xfId="0" applyFont="1" applyFill="1" applyBorder="1"/>
    <xf numFmtId="0" fontId="45" fillId="2" borderId="1" xfId="0" applyFont="1" applyFill="1" applyBorder="1"/>
    <xf numFmtId="0" fontId="45" fillId="2" borderId="5" xfId="0" applyFont="1" applyFill="1" applyBorder="1" applyAlignment="1">
      <alignment horizontal="center"/>
    </xf>
    <xf numFmtId="0" fontId="45" fillId="2" borderId="8" xfId="0" applyFont="1" applyFill="1" applyBorder="1" applyAlignment="1">
      <alignment horizontal="center"/>
    </xf>
    <xf numFmtId="0" fontId="45" fillId="2" borderId="20" xfId="0" applyFont="1" applyFill="1" applyBorder="1" applyAlignment="1">
      <alignment horizontal="center"/>
    </xf>
    <xf numFmtId="3" fontId="45" fillId="2" borderId="1" xfId="0" applyNumberFormat="1" applyFont="1" applyFill="1" applyBorder="1" applyAlignment="1">
      <alignment horizontal="center"/>
    </xf>
    <xf numFmtId="3" fontId="45" fillId="2" borderId="2" xfId="0" applyNumberFormat="1" applyFont="1" applyFill="1" applyBorder="1" applyAlignment="1">
      <alignment horizontal="center"/>
    </xf>
    <xf numFmtId="3" fontId="45" fillId="2" borderId="20" xfId="0" applyNumberFormat="1" applyFont="1" applyFill="1" applyBorder="1" applyAlignment="1">
      <alignment horizontal="center"/>
    </xf>
    <xf numFmtId="0" fontId="45" fillId="2" borderId="1" xfId="0" applyFont="1" applyFill="1" applyBorder="1" applyAlignment="1">
      <alignment horizontal="center"/>
    </xf>
    <xf numFmtId="166" fontId="45" fillId="2" borderId="1" xfId="0" applyNumberFormat="1" applyFont="1" applyFill="1" applyBorder="1" applyAlignment="1">
      <alignment horizontal="center"/>
    </xf>
    <xf numFmtId="166" fontId="45" fillId="2" borderId="2" xfId="0" applyNumberFormat="1" applyFont="1" applyFill="1" applyBorder="1" applyAlignment="1">
      <alignment horizontal="center"/>
    </xf>
    <xf numFmtId="10" fontId="45" fillId="2" borderId="20" xfId="0" applyNumberFormat="1" applyFont="1" applyFill="1" applyBorder="1" applyAlignment="1">
      <alignment horizontal="center"/>
    </xf>
    <xf numFmtId="10" fontId="45" fillId="2" borderId="1" xfId="0" applyNumberFormat="1" applyFont="1" applyFill="1" applyBorder="1" applyAlignment="1">
      <alignment horizontal="center"/>
    </xf>
    <xf numFmtId="0" fontId="45" fillId="2" borderId="2" xfId="0" applyFont="1" applyFill="1" applyBorder="1" applyAlignment="1">
      <alignment horizontal="center"/>
    </xf>
    <xf numFmtId="4" fontId="45" fillId="2" borderId="1" xfId="0" applyNumberFormat="1" applyFont="1" applyFill="1" applyBorder="1" applyAlignment="1">
      <alignment horizontal="center" vertical="center"/>
    </xf>
    <xf numFmtId="2" fontId="45" fillId="2" borderId="20" xfId="6" applyNumberFormat="1" applyFont="1" applyFill="1" applyBorder="1" applyAlignment="1">
      <alignment horizontal="center" vertical="center"/>
    </xf>
    <xf numFmtId="2" fontId="45" fillId="2" borderId="1" xfId="6" applyNumberFormat="1" applyFont="1" applyFill="1" applyBorder="1" applyAlignment="1">
      <alignment horizontal="center" vertical="center"/>
    </xf>
    <xf numFmtId="0" fontId="40" fillId="2" borderId="2" xfId="6" applyFont="1" applyFill="1" applyBorder="1" applyAlignment="1">
      <alignment vertical="center" wrapText="1"/>
    </xf>
    <xf numFmtId="4" fontId="45" fillId="2" borderId="1" xfId="0" applyNumberFormat="1" applyFont="1" applyFill="1" applyBorder="1" applyAlignment="1">
      <alignment horizontal="center"/>
    </xf>
    <xf numFmtId="0" fontId="45" fillId="2" borderId="2" xfId="6" applyFont="1" applyFill="1" applyBorder="1" applyAlignment="1">
      <alignment vertical="center" wrapText="1"/>
    </xf>
    <xf numFmtId="169" fontId="45" fillId="2" borderId="1" xfId="1" applyNumberFormat="1" applyFont="1" applyFill="1" applyBorder="1" applyAlignment="1">
      <alignment horizontal="center"/>
    </xf>
    <xf numFmtId="169" fontId="40" fillId="2" borderId="1" xfId="1" applyNumberFormat="1" applyFont="1" applyFill="1" applyBorder="1" applyAlignment="1">
      <alignment horizontal="center" wrapText="1"/>
    </xf>
    <xf numFmtId="169" fontId="45" fillId="2" borderId="20" xfId="1" applyNumberFormat="1" applyFont="1" applyFill="1" applyBorder="1" applyAlignment="1">
      <alignment horizontal="center"/>
    </xf>
    <xf numFmtId="175" fontId="45" fillId="2" borderId="1" xfId="0" applyNumberFormat="1" applyFont="1" applyFill="1" applyBorder="1" applyAlignment="1">
      <alignment horizontal="center" vertical="center"/>
    </xf>
    <xf numFmtId="1" fontId="40" fillId="2" borderId="1" xfId="6" applyNumberFormat="1" applyFont="1" applyFill="1" applyBorder="1" applyAlignment="1">
      <alignment horizontal="center" vertical="center" wrapText="1"/>
    </xf>
    <xf numFmtId="167" fontId="40" fillId="2" borderId="1" xfId="6" applyNumberFormat="1" applyFont="1" applyFill="1" applyBorder="1" applyAlignment="1">
      <alignment horizontal="center" vertical="center" wrapText="1"/>
    </xf>
    <xf numFmtId="175" fontId="45" fillId="2" borderId="20" xfId="6" applyNumberFormat="1" applyFont="1" applyFill="1" applyBorder="1" applyAlignment="1">
      <alignment horizontal="center" vertical="center"/>
    </xf>
    <xf numFmtId="175" fontId="45" fillId="2" borderId="1" xfId="6" applyNumberFormat="1" applyFont="1" applyFill="1" applyBorder="1" applyAlignment="1">
      <alignment horizontal="center" vertical="center"/>
    </xf>
    <xf numFmtId="4" fontId="45" fillId="2" borderId="2" xfId="0" applyNumberFormat="1" applyFont="1" applyFill="1" applyBorder="1" applyAlignment="1">
      <alignment horizontal="center"/>
    </xf>
    <xf numFmtId="4" fontId="45" fillId="2" borderId="20" xfId="0" applyNumberFormat="1" applyFont="1" applyFill="1" applyBorder="1" applyAlignment="1">
      <alignment horizontal="center"/>
    </xf>
    <xf numFmtId="9" fontId="45" fillId="2" borderId="1" xfId="0" applyNumberFormat="1" applyFont="1" applyFill="1" applyBorder="1" applyAlignment="1">
      <alignment horizontal="center"/>
    </xf>
    <xf numFmtId="9" fontId="45" fillId="2" borderId="2" xfId="0" applyNumberFormat="1" applyFont="1" applyFill="1" applyBorder="1" applyAlignment="1">
      <alignment horizontal="center"/>
    </xf>
    <xf numFmtId="9" fontId="45" fillId="2" borderId="20" xfId="0" applyNumberFormat="1" applyFont="1" applyFill="1" applyBorder="1" applyAlignment="1">
      <alignment horizontal="center"/>
    </xf>
    <xf numFmtId="0" fontId="41" fillId="2" borderId="2" xfId="6" applyFont="1" applyFill="1" applyBorder="1" applyAlignment="1">
      <alignment vertical="top" wrapText="1"/>
    </xf>
    <xf numFmtId="0" fontId="40" fillId="2" borderId="8" xfId="6" applyFont="1" applyFill="1" applyBorder="1" applyAlignment="1">
      <alignment horizontal="left" vertical="center" wrapText="1"/>
    </xf>
    <xf numFmtId="0" fontId="41" fillId="2" borderId="5" xfId="6" applyFont="1" applyFill="1" applyBorder="1" applyAlignment="1">
      <alignment horizontal="center" vertical="center" wrapText="1"/>
    </xf>
    <xf numFmtId="0" fontId="41" fillId="2" borderId="6" xfId="6" applyFont="1" applyFill="1" applyBorder="1" applyAlignment="1">
      <alignment horizontal="center" vertical="center" wrapText="1"/>
    </xf>
    <xf numFmtId="0" fontId="41" fillId="2" borderId="15" xfId="6" applyFont="1" applyFill="1" applyBorder="1" applyAlignment="1">
      <alignment horizontal="center" vertical="center" wrapText="1"/>
    </xf>
    <xf numFmtId="0" fontId="41" fillId="2" borderId="2" xfId="6" applyFont="1" applyFill="1" applyBorder="1" applyAlignment="1">
      <alignment wrapText="1"/>
    </xf>
    <xf numFmtId="0" fontId="41" fillId="2" borderId="2" xfId="6" applyFont="1" applyFill="1" applyBorder="1" applyAlignment="1">
      <alignment horizontal="center" vertical="center" wrapText="1"/>
    </xf>
    <xf numFmtId="167" fontId="40" fillId="2" borderId="20" xfId="6" applyNumberFormat="1" applyFont="1" applyFill="1" applyBorder="1" applyAlignment="1">
      <alignment horizontal="center" vertical="center" wrapText="1"/>
    </xf>
    <xf numFmtId="166" fontId="40" fillId="2" borderId="1" xfId="2" quotePrefix="1" applyNumberFormat="1" applyFont="1" applyFill="1" applyBorder="1" applyAlignment="1">
      <alignment horizontal="center" vertical="center" wrapText="1"/>
    </xf>
    <xf numFmtId="166" fontId="40" fillId="2" borderId="1" xfId="2" applyNumberFormat="1" applyFont="1" applyFill="1" applyBorder="1" applyAlignment="1">
      <alignment horizontal="center" vertical="center" wrapText="1"/>
    </xf>
    <xf numFmtId="166" fontId="40" fillId="2" borderId="2" xfId="2" applyNumberFormat="1" applyFont="1" applyFill="1" applyBorder="1" applyAlignment="1">
      <alignment horizontal="center" vertical="center" wrapText="1"/>
    </xf>
    <xf numFmtId="166" fontId="40" fillId="2" borderId="20" xfId="2" applyNumberFormat="1" applyFont="1" applyFill="1" applyBorder="1" applyAlignment="1">
      <alignment horizontal="center" vertical="center" wrapText="1"/>
    </xf>
    <xf numFmtId="0" fontId="40" fillId="2" borderId="20" xfId="6" quotePrefix="1" applyFont="1" applyFill="1" applyBorder="1" applyAlignment="1">
      <alignment horizontal="center" vertical="center" wrapText="1"/>
    </xf>
    <xf numFmtId="0" fontId="40" fillId="2" borderId="1" xfId="6" quotePrefix="1" applyFont="1" applyFill="1" applyBorder="1" applyAlignment="1">
      <alignment horizontal="center" vertical="center" wrapText="1"/>
    </xf>
    <xf numFmtId="0" fontId="40" fillId="2" borderId="2" xfId="6" quotePrefix="1" applyFont="1" applyFill="1" applyBorder="1" applyAlignment="1">
      <alignment horizontal="center" vertical="center" wrapText="1"/>
    </xf>
    <xf numFmtId="0" fontId="41" fillId="2" borderId="3" xfId="6" applyFont="1" applyFill="1" applyBorder="1" applyAlignment="1">
      <alignment horizontal="left" wrapText="1"/>
    </xf>
    <xf numFmtId="0" fontId="41" fillId="2" borderId="19" xfId="6" applyFont="1" applyFill="1" applyBorder="1" applyAlignment="1">
      <alignment horizontal="left" wrapText="1"/>
    </xf>
    <xf numFmtId="0" fontId="40" fillId="2" borderId="8" xfId="6" applyFont="1" applyFill="1" applyBorder="1" applyAlignment="1">
      <alignment vertical="center" wrapText="1"/>
    </xf>
    <xf numFmtId="0" fontId="40" fillId="2" borderId="5" xfId="6" quotePrefix="1" applyFont="1" applyFill="1" applyBorder="1" applyAlignment="1">
      <alignment horizontal="center" vertical="center" wrapText="1"/>
    </xf>
    <xf numFmtId="0" fontId="40" fillId="2" borderId="6" xfId="6" quotePrefix="1" applyFont="1" applyFill="1" applyBorder="1" applyAlignment="1">
      <alignment horizontal="center" vertical="center" wrapText="1"/>
    </xf>
    <xf numFmtId="0" fontId="40" fillId="2" borderId="15" xfId="6" quotePrefix="1" applyFont="1" applyFill="1" applyBorder="1" applyAlignment="1">
      <alignment horizontal="center" vertical="center" wrapText="1"/>
    </xf>
    <xf numFmtId="0" fontId="40" fillId="2" borderId="21" xfId="6" quotePrefix="1" applyFont="1" applyFill="1" applyBorder="1" applyAlignment="1">
      <alignment horizontal="center" vertical="center" wrapText="1"/>
    </xf>
    <xf numFmtId="0" fontId="40" fillId="2" borderId="6" xfId="6" applyFont="1" applyFill="1" applyBorder="1" applyAlignment="1">
      <alignment horizontal="center" vertical="center" wrapText="1"/>
    </xf>
    <xf numFmtId="0" fontId="45" fillId="2" borderId="2" xfId="6" applyFont="1" applyFill="1" applyBorder="1" applyAlignment="1">
      <alignment horizontal="center" vertical="center" wrapText="1"/>
    </xf>
    <xf numFmtId="2" fontId="45" fillId="2" borderId="2" xfId="6" applyNumberFormat="1" applyFont="1" applyFill="1" applyBorder="1" applyAlignment="1">
      <alignment horizontal="center" vertical="center" wrapText="1"/>
    </xf>
    <xf numFmtId="3" fontId="40" fillId="2" borderId="1" xfId="6" applyNumberFormat="1" applyFont="1" applyFill="1" applyBorder="1" applyAlignment="1">
      <alignment horizontal="center" vertical="center" wrapText="1"/>
    </xf>
    <xf numFmtId="3" fontId="45" fillId="2" borderId="20" xfId="6" applyNumberFormat="1" applyFont="1" applyFill="1" applyBorder="1" applyAlignment="1">
      <alignment horizontal="center" vertical="center"/>
    </xf>
    <xf numFmtId="3" fontId="45" fillId="2" borderId="1" xfId="6" applyNumberFormat="1" applyFont="1" applyFill="1" applyBorder="1" applyAlignment="1">
      <alignment horizontal="center" vertical="center"/>
    </xf>
    <xf numFmtId="175" fontId="40" fillId="2" borderId="1" xfId="6" applyNumberFormat="1" applyFont="1" applyFill="1" applyBorder="1" applyAlignment="1">
      <alignment horizontal="center" vertical="center" wrapText="1"/>
    </xf>
    <xf numFmtId="167" fontId="45" fillId="2" borderId="1" xfId="6" applyNumberFormat="1" applyFont="1" applyFill="1" applyBorder="1" applyAlignment="1">
      <alignment horizontal="center" vertical="center"/>
    </xf>
    <xf numFmtId="1" fontId="40" fillId="2" borderId="20" xfId="6" applyNumberFormat="1" applyFont="1" applyFill="1" applyBorder="1" applyAlignment="1">
      <alignment horizontal="center" vertical="center" wrapText="1"/>
    </xf>
    <xf numFmtId="0" fontId="40" fillId="2" borderId="1" xfId="6" applyFont="1" applyFill="1" applyBorder="1"/>
    <xf numFmtId="0" fontId="40" fillId="2" borderId="1" xfId="2" quotePrefix="1" applyNumberFormat="1" applyFont="1" applyFill="1" applyBorder="1" applyAlignment="1">
      <alignment horizontal="center" vertical="center" wrapText="1"/>
    </xf>
    <xf numFmtId="0" fontId="40" fillId="2" borderId="2" xfId="2" quotePrefix="1" applyNumberFormat="1" applyFont="1" applyFill="1" applyBorder="1" applyAlignment="1">
      <alignment horizontal="center" vertical="center" wrapText="1"/>
    </xf>
    <xf numFmtId="0" fontId="40" fillId="2" borderId="20" xfId="2" quotePrefix="1" applyNumberFormat="1" applyFont="1" applyFill="1" applyBorder="1" applyAlignment="1">
      <alignment horizontal="center" vertical="center" wrapText="1"/>
    </xf>
    <xf numFmtId="9" fontId="40" fillId="2" borderId="1" xfId="2" quotePrefix="1" applyFont="1" applyFill="1" applyBorder="1" applyAlignment="1">
      <alignment horizontal="center" vertical="center" wrapText="1"/>
    </xf>
    <xf numFmtId="9" fontId="40" fillId="2" borderId="2" xfId="2" quotePrefix="1" applyFont="1" applyFill="1" applyBorder="1" applyAlignment="1">
      <alignment horizontal="center" vertical="center" wrapText="1"/>
    </xf>
    <xf numFmtId="9" fontId="40" fillId="2" borderId="20" xfId="2" quotePrefix="1" applyFont="1" applyFill="1" applyBorder="1" applyAlignment="1">
      <alignment horizontal="center" vertical="center" wrapText="1"/>
    </xf>
    <xf numFmtId="0" fontId="54" fillId="2" borderId="2" xfId="3" applyFont="1" applyFill="1" applyBorder="1" applyAlignment="1">
      <alignment wrapText="1"/>
    </xf>
    <xf numFmtId="0" fontId="54" fillId="2" borderId="1" xfId="3" applyFont="1" applyFill="1" applyBorder="1" applyAlignment="1">
      <alignment horizontal="center" wrapText="1"/>
    </xf>
    <xf numFmtId="0" fontId="54" fillId="2" borderId="2" xfId="3" applyFont="1" applyFill="1" applyBorder="1" applyAlignment="1">
      <alignment horizontal="center" wrapText="1"/>
    </xf>
    <xf numFmtId="0" fontId="54" fillId="2" borderId="20" xfId="3" applyFont="1" applyFill="1" applyBorder="1" applyAlignment="1">
      <alignment horizontal="center" wrapText="1"/>
    </xf>
    <xf numFmtId="9" fontId="40" fillId="2" borderId="0" xfId="2" quotePrefix="1" applyFont="1" applyFill="1" applyAlignment="1">
      <alignment horizontal="center" vertical="top" wrapText="1"/>
    </xf>
    <xf numFmtId="9" fontId="40" fillId="2" borderId="0" xfId="2" applyFont="1" applyFill="1"/>
    <xf numFmtId="9" fontId="55" fillId="2" borderId="0" xfId="2" applyFont="1" applyFill="1" applyAlignment="1">
      <alignment horizontal="right"/>
    </xf>
    <xf numFmtId="0" fontId="41" fillId="2" borderId="1" xfId="3" applyFont="1" applyFill="1" applyBorder="1" applyAlignment="1">
      <alignment vertical="top" wrapText="1"/>
    </xf>
    <xf numFmtId="0" fontId="40" fillId="2" borderId="5" xfId="3" applyFont="1" applyFill="1" applyBorder="1" applyAlignment="1">
      <alignment horizontal="center" vertical="center" wrapText="1"/>
    </xf>
    <xf numFmtId="0" fontId="41" fillId="2" borderId="6" xfId="3" applyFont="1" applyFill="1" applyBorder="1" applyAlignment="1">
      <alignment horizontal="center" vertical="center" wrapText="1"/>
    </xf>
    <xf numFmtId="0" fontId="41" fillId="2" borderId="1" xfId="3" applyFont="1" applyFill="1" applyBorder="1" applyAlignment="1">
      <alignment horizontal="center" wrapText="1"/>
    </xf>
    <xf numFmtId="0" fontId="41" fillId="2" borderId="3" xfId="3" applyFont="1" applyFill="1" applyBorder="1" applyAlignment="1">
      <alignment vertical="top" wrapText="1"/>
    </xf>
    <xf numFmtId="0" fontId="41" fillId="2" borderId="4" xfId="3" applyFont="1" applyFill="1" applyBorder="1" applyAlignment="1">
      <alignment vertical="top" wrapText="1"/>
    </xf>
    <xf numFmtId="0" fontId="40" fillId="2" borderId="1" xfId="3" applyFont="1" applyFill="1" applyBorder="1" applyAlignment="1">
      <alignment horizontal="center" vertical="top" wrapText="1"/>
    </xf>
    <xf numFmtId="0" fontId="56" fillId="2" borderId="6" xfId="3" applyFont="1" applyFill="1" applyBorder="1" applyAlignment="1">
      <alignment horizontal="center" vertical="center" wrapText="1"/>
    </xf>
    <xf numFmtId="0" fontId="40" fillId="2" borderId="6" xfId="3" applyFont="1" applyFill="1" applyBorder="1" applyAlignment="1">
      <alignment horizontal="center" vertical="center" wrapText="1"/>
    </xf>
    <xf numFmtId="169" fontId="40" fillId="2" borderId="7" xfId="1" applyNumberFormat="1" applyFont="1" applyFill="1" applyBorder="1" applyAlignment="1">
      <alignment horizontal="center" vertical="center" wrapText="1"/>
    </xf>
    <xf numFmtId="0" fontId="40" fillId="2" borderId="7" xfId="3" applyFont="1" applyFill="1" applyBorder="1" applyAlignment="1">
      <alignment horizontal="center" vertical="center" wrapText="1"/>
    </xf>
    <xf numFmtId="9" fontId="40" fillId="2" borderId="1" xfId="3" applyNumberFormat="1" applyFont="1" applyFill="1" applyBorder="1" applyAlignment="1">
      <alignment horizontal="center" vertical="center" wrapText="1"/>
    </xf>
    <xf numFmtId="0" fontId="40" fillId="2" borderId="1" xfId="3" applyFont="1" applyFill="1" applyBorder="1" applyAlignment="1">
      <alignment horizontal="center" vertical="center" wrapText="1"/>
    </xf>
    <xf numFmtId="0" fontId="40" fillId="2" borderId="5" xfId="3" applyFont="1" applyFill="1" applyBorder="1" applyAlignment="1">
      <alignment horizontal="center" vertical="top" wrapText="1"/>
    </xf>
    <xf numFmtId="166" fontId="40" fillId="2" borderId="6" xfId="2" applyNumberFormat="1" applyFont="1" applyFill="1" applyBorder="1" applyAlignment="1">
      <alignment horizontal="center" vertical="center" wrapText="1"/>
    </xf>
    <xf numFmtId="0" fontId="40" fillId="2" borderId="6" xfId="3" quotePrefix="1" applyFont="1" applyFill="1" applyBorder="1" applyAlignment="1">
      <alignment horizontal="center" vertical="center" wrapText="1"/>
    </xf>
    <xf numFmtId="0" fontId="40" fillId="2" borderId="8" xfId="3" applyFont="1" applyFill="1" applyBorder="1" applyAlignment="1">
      <alignment horizontal="center" vertical="top" wrapText="1"/>
    </xf>
    <xf numFmtId="0" fontId="40" fillId="2" borderId="1" xfId="3" quotePrefix="1" applyFont="1" applyFill="1" applyBorder="1" applyAlignment="1">
      <alignment horizontal="center" vertical="center" wrapText="1"/>
    </xf>
    <xf numFmtId="0" fontId="41" fillId="2" borderId="2" xfId="3" applyFont="1" applyFill="1" applyBorder="1" applyAlignment="1">
      <alignment vertical="top" wrapText="1"/>
    </xf>
    <xf numFmtId="167" fontId="40" fillId="2" borderId="1" xfId="3" applyNumberFormat="1" applyFont="1" applyFill="1" applyBorder="1" applyAlignment="1">
      <alignment horizontal="center" vertical="center" wrapText="1"/>
    </xf>
    <xf numFmtId="167" fontId="40" fillId="2" borderId="6" xfId="3" applyNumberFormat="1" applyFont="1" applyFill="1" applyBorder="1" applyAlignment="1">
      <alignment horizontal="center" vertical="center" wrapText="1"/>
    </xf>
    <xf numFmtId="9" fontId="40" fillId="2" borderId="6" xfId="3" applyNumberFormat="1" applyFont="1" applyFill="1" applyBorder="1" applyAlignment="1">
      <alignment horizontal="center" vertical="center" wrapText="1"/>
    </xf>
    <xf numFmtId="169" fontId="40" fillId="2" borderId="6" xfId="1" quotePrefix="1" applyNumberFormat="1" applyFont="1" applyFill="1" applyBorder="1" applyAlignment="1">
      <alignment horizontal="center" vertical="center" wrapText="1"/>
    </xf>
    <xf numFmtId="0" fontId="40" fillId="2" borderId="6" xfId="3" applyFont="1" applyFill="1" applyBorder="1" applyAlignment="1">
      <alignment horizontal="center" vertical="top" wrapText="1"/>
    </xf>
    <xf numFmtId="0" fontId="57" fillId="2" borderId="9" xfId="4" applyFont="1" applyFill="1" applyBorder="1" applyAlignment="1">
      <alignment horizontal="center" vertical="top" wrapText="1"/>
    </xf>
    <xf numFmtId="0" fontId="57" fillId="2" borderId="7" xfId="4" applyFont="1" applyFill="1" applyBorder="1" applyAlignment="1">
      <alignment horizontal="center" vertical="top" wrapText="1"/>
    </xf>
    <xf numFmtId="0" fontId="40" fillId="2" borderId="10" xfId="3" applyFont="1" applyFill="1" applyBorder="1" applyAlignment="1">
      <alignment horizontal="center" vertical="top" wrapText="1"/>
    </xf>
    <xf numFmtId="0" fontId="40" fillId="2" borderId="11" xfId="3" applyFont="1" applyFill="1" applyBorder="1" applyAlignment="1">
      <alignment vertical="top" wrapText="1"/>
    </xf>
    <xf numFmtId="0" fontId="40" fillId="2" borderId="11" xfId="3" quotePrefix="1" applyFont="1" applyFill="1" applyBorder="1" applyAlignment="1">
      <alignment horizontal="center" vertical="top" wrapText="1"/>
    </xf>
    <xf numFmtId="0" fontId="40" fillId="2" borderId="11" xfId="3" applyFont="1" applyFill="1" applyBorder="1" applyAlignment="1">
      <alignment horizontal="center" vertical="top" wrapText="1"/>
    </xf>
    <xf numFmtId="0" fontId="40" fillId="2" borderId="0" xfId="3" applyFont="1" applyFill="1" applyBorder="1" applyAlignment="1">
      <alignment vertical="top" wrapText="1"/>
    </xf>
    <xf numFmtId="0" fontId="40" fillId="2" borderId="0" xfId="3" quotePrefix="1" applyFont="1" applyFill="1" applyBorder="1" applyAlignment="1">
      <alignment horizontal="center" vertical="top" wrapText="1"/>
    </xf>
    <xf numFmtId="0" fontId="40" fillId="2" borderId="0" xfId="3" applyFont="1" applyFill="1" applyBorder="1" applyAlignment="1">
      <alignment horizontal="center" vertical="top" wrapText="1"/>
    </xf>
    <xf numFmtId="0" fontId="40" fillId="2" borderId="0" xfId="3" applyFont="1" applyFill="1"/>
    <xf numFmtId="0" fontId="40" fillId="2" borderId="0" xfId="3" applyFont="1" applyFill="1" applyAlignment="1">
      <alignment wrapText="1"/>
    </xf>
    <xf numFmtId="0" fontId="48" fillId="2" borderId="0" xfId="0" applyFont="1" applyFill="1" applyBorder="1"/>
    <xf numFmtId="0" fontId="58" fillId="2" borderId="0" xfId="0" applyFont="1" applyFill="1" applyBorder="1"/>
    <xf numFmtId="0" fontId="41" fillId="0" borderId="1" xfId="0" applyFont="1" applyFill="1" applyBorder="1" applyAlignment="1">
      <alignment horizontal="left" vertical="center" wrapText="1"/>
    </xf>
    <xf numFmtId="0" fontId="41" fillId="0" borderId="6" xfId="0" applyFont="1" applyFill="1" applyBorder="1" applyAlignment="1">
      <alignment horizontal="center" vertical="center" wrapText="1"/>
    </xf>
    <xf numFmtId="0" fontId="41" fillId="0" borderId="6" xfId="0" applyFont="1" applyFill="1" applyBorder="1" applyAlignment="1">
      <alignment horizontal="center" vertical="top" wrapText="1"/>
    </xf>
    <xf numFmtId="0" fontId="41" fillId="0" borderId="2" xfId="0" applyFont="1" applyFill="1" applyBorder="1" applyAlignment="1">
      <alignment vertical="center" wrapText="1"/>
    </xf>
    <xf numFmtId="0" fontId="41" fillId="0" borderId="3" xfId="0" applyFont="1" applyFill="1" applyBorder="1" applyAlignment="1">
      <alignment horizontal="center" vertical="top" wrapText="1"/>
    </xf>
    <xf numFmtId="0" fontId="40" fillId="0" borderId="1" xfId="0" applyFont="1" applyFill="1" applyBorder="1" applyAlignment="1">
      <alignment vertical="center" wrapText="1"/>
    </xf>
    <xf numFmtId="4" fontId="40" fillId="0" borderId="7" xfId="0" applyNumberFormat="1" applyFont="1" applyFill="1" applyBorder="1" applyAlignment="1">
      <alignment horizontal="center" vertical="center" wrapText="1"/>
    </xf>
    <xf numFmtId="175" fontId="40" fillId="0" borderId="9" xfId="0" applyNumberFormat="1" applyFont="1" applyFill="1" applyBorder="1" applyAlignment="1">
      <alignment horizontal="center" vertical="center" wrapText="1"/>
    </xf>
    <xf numFmtId="3" fontId="40" fillId="0" borderId="9" xfId="0" applyNumberFormat="1" applyFont="1" applyFill="1" applyBorder="1" applyAlignment="1">
      <alignment horizontal="center" vertical="center" wrapText="1"/>
    </xf>
    <xf numFmtId="3" fontId="40" fillId="0" borderId="7" xfId="0" applyNumberFormat="1" applyFont="1" applyFill="1" applyBorder="1" applyAlignment="1">
      <alignment horizontal="center" vertical="center" wrapText="1"/>
    </xf>
    <xf numFmtId="0" fontId="42" fillId="0" borderId="6" xfId="0" applyFont="1" applyFill="1" applyBorder="1" applyAlignment="1">
      <alignment horizontal="center" vertical="top" wrapText="1"/>
    </xf>
    <xf numFmtId="0" fontId="40" fillId="0" borderId="7" xfId="0" applyFont="1" applyFill="1" applyBorder="1" applyAlignment="1">
      <alignment horizontal="center" vertical="top" wrapText="1"/>
    </xf>
    <xf numFmtId="0" fontId="40" fillId="0" borderId="7" xfId="0" applyNumberFormat="1" applyFont="1" applyFill="1" applyBorder="1" applyAlignment="1">
      <alignment horizontal="center" vertical="top" wrapText="1"/>
    </xf>
    <xf numFmtId="0" fontId="40" fillId="0" borderId="9" xfId="0" applyFont="1" applyFill="1" applyBorder="1" applyAlignment="1">
      <alignment vertical="center" wrapText="1"/>
    </xf>
    <xf numFmtId="2" fontId="40" fillId="0" borderId="1" xfId="0" applyNumberFormat="1" applyFont="1" applyFill="1" applyBorder="1" applyAlignment="1">
      <alignment horizontal="center" vertical="center" wrapText="1"/>
    </xf>
    <xf numFmtId="0" fontId="40" fillId="0" borderId="8" xfId="0" applyFont="1" applyFill="1" applyBorder="1" applyAlignment="1">
      <alignment vertical="top" wrapText="1"/>
    </xf>
    <xf numFmtId="0" fontId="40" fillId="0" borderId="6" xfId="2" applyNumberFormat="1" applyFont="1" applyFill="1" applyBorder="1" applyAlignment="1">
      <alignment horizontal="center" vertical="center" wrapText="1"/>
    </xf>
    <xf numFmtId="1" fontId="40" fillId="0" borderId="1" xfId="0" applyNumberFormat="1" applyFont="1" applyFill="1" applyBorder="1" applyAlignment="1">
      <alignment horizontal="center" vertical="center" wrapText="1"/>
    </xf>
    <xf numFmtId="167" fontId="40" fillId="0" borderId="1" xfId="0" applyNumberFormat="1" applyFont="1" applyFill="1" applyBorder="1" applyAlignment="1">
      <alignment horizontal="center" vertical="center" wrapText="1"/>
    </xf>
    <xf numFmtId="0" fontId="40" fillId="0" borderId="4" xfId="0" applyFont="1" applyFill="1" applyBorder="1" applyAlignment="1">
      <alignment horizontal="center" vertical="center" wrapText="1"/>
    </xf>
    <xf numFmtId="0" fontId="54" fillId="2" borderId="6" xfId="0" applyFont="1" applyFill="1" applyBorder="1" applyAlignment="1">
      <alignment horizontal="center" vertical="top" wrapText="1"/>
    </xf>
    <xf numFmtId="0" fontId="40" fillId="2" borderId="6" xfId="0" quotePrefix="1" applyNumberFormat="1" applyFont="1" applyFill="1" applyBorder="1" applyAlignment="1">
      <alignment horizontal="center" vertical="top" wrapText="1"/>
    </xf>
    <xf numFmtId="167" fontId="40" fillId="2" borderId="1" xfId="0" applyNumberFormat="1" applyFont="1" applyFill="1" applyBorder="1" applyAlignment="1">
      <alignment horizontal="center" vertical="top" wrapText="1"/>
    </xf>
    <xf numFmtId="3" fontId="40" fillId="2" borderId="2" xfId="0" applyNumberFormat="1" applyFont="1" applyFill="1" applyBorder="1" applyAlignment="1">
      <alignment horizontal="center" vertical="center"/>
    </xf>
    <xf numFmtId="0" fontId="53" fillId="2" borderId="1" xfId="0" applyFont="1" applyFill="1" applyBorder="1" applyAlignment="1">
      <alignment horizontal="center" vertical="center" wrapText="1"/>
    </xf>
    <xf numFmtId="167" fontId="45" fillId="2" borderId="1" xfId="0" applyNumberFormat="1" applyFont="1" applyFill="1" applyBorder="1" applyAlignment="1">
      <alignment horizontal="center" vertical="center" wrapText="1"/>
    </xf>
    <xf numFmtId="1" fontId="45" fillId="2" borderId="1" xfId="0" applyNumberFormat="1" applyFont="1" applyFill="1" applyBorder="1" applyAlignment="1">
      <alignment horizontal="center" vertical="center" wrapText="1"/>
    </xf>
    <xf numFmtId="1" fontId="45" fillId="2" borderId="1" xfId="0" applyNumberFormat="1" applyFont="1" applyFill="1" applyBorder="1" applyAlignment="1">
      <alignment horizontal="left" vertical="center" wrapText="1"/>
    </xf>
    <xf numFmtId="175" fontId="41" fillId="2" borderId="3" xfId="0" applyNumberFormat="1" applyFont="1" applyFill="1" applyBorder="1" applyAlignment="1">
      <alignment vertical="center" wrapText="1"/>
    </xf>
    <xf numFmtId="4" fontId="45" fillId="2" borderId="1" xfId="0" applyNumberFormat="1" applyFont="1" applyFill="1" applyBorder="1" applyAlignment="1">
      <alignment horizontal="center" vertical="center" wrapText="1"/>
    </xf>
    <xf numFmtId="169" fontId="45" fillId="2" borderId="1" xfId="1" applyNumberFormat="1" applyFont="1" applyFill="1" applyBorder="1" applyAlignment="1">
      <alignment horizontal="center" vertical="center" wrapText="1"/>
    </xf>
    <xf numFmtId="175" fontId="45" fillId="2" borderId="1" xfId="0" applyNumberFormat="1" applyFont="1" applyFill="1" applyBorder="1" applyAlignment="1">
      <alignment horizontal="center" vertical="center" wrapText="1"/>
    </xf>
    <xf numFmtId="175" fontId="40" fillId="2" borderId="6" xfId="0" applyNumberFormat="1" applyFont="1" applyFill="1" applyBorder="1" applyAlignment="1">
      <alignment horizontal="center" vertical="center" wrapText="1"/>
    </xf>
    <xf numFmtId="3" fontId="41" fillId="2" borderId="3" xfId="0" applyNumberFormat="1" applyFont="1" applyFill="1" applyBorder="1" applyAlignment="1">
      <alignment vertical="center" wrapText="1"/>
    </xf>
    <xf numFmtId="3" fontId="45" fillId="2" borderId="1" xfId="0" applyNumberFormat="1" applyFont="1" applyFill="1" applyBorder="1" applyAlignment="1">
      <alignment horizontal="center" vertical="center" wrapText="1"/>
    </xf>
    <xf numFmtId="0" fontId="53" fillId="0" borderId="1" xfId="0" applyFont="1" applyFill="1" applyBorder="1" applyAlignment="1">
      <alignment horizontal="center" vertical="center" wrapText="1"/>
    </xf>
    <xf numFmtId="0" fontId="59" fillId="0" borderId="0" xfId="0" applyFont="1" applyAlignment="1">
      <alignment wrapText="1"/>
    </xf>
    <xf numFmtId="9" fontId="40" fillId="2" borderId="1" xfId="0" applyNumberFormat="1" applyFont="1" applyFill="1" applyBorder="1" applyAlignment="1">
      <alignment horizontal="center" vertical="top" wrapText="1"/>
    </xf>
    <xf numFmtId="1" fontId="40" fillId="2" borderId="1" xfId="0" applyNumberFormat="1" applyFont="1" applyFill="1" applyBorder="1" applyAlignment="1">
      <alignment horizontal="center" vertical="top" wrapText="1"/>
    </xf>
    <xf numFmtId="2" fontId="40" fillId="2" borderId="1" xfId="0" applyNumberFormat="1" applyFont="1" applyFill="1" applyBorder="1" applyAlignment="1">
      <alignment horizontal="center" vertical="top" wrapText="1"/>
    </xf>
    <xf numFmtId="0" fontId="40" fillId="2" borderId="0" xfId="0" applyFont="1" applyFill="1" applyBorder="1" applyAlignment="1">
      <alignment vertical="top" wrapText="1"/>
    </xf>
    <xf numFmtId="16" fontId="40" fillId="2" borderId="0" xfId="0" applyNumberFormat="1" applyFont="1" applyFill="1" applyBorder="1" applyAlignment="1">
      <alignment horizontal="center" vertical="top" wrapText="1"/>
    </xf>
    <xf numFmtId="16" fontId="40" fillId="2" borderId="0" xfId="0" quotePrefix="1" applyNumberFormat="1" applyFont="1" applyFill="1" applyBorder="1" applyAlignment="1">
      <alignment horizontal="center" vertical="top" wrapText="1"/>
    </xf>
    <xf numFmtId="0" fontId="40" fillId="2" borderId="0" xfId="0" applyFont="1" applyFill="1" applyBorder="1" applyAlignment="1">
      <alignment horizontal="center" vertical="top" wrapText="1"/>
    </xf>
    <xf numFmtId="0" fontId="40" fillId="2" borderId="0" xfId="0" applyFont="1" applyFill="1" applyAlignment="1">
      <alignment horizontal="center"/>
    </xf>
    <xf numFmtId="0" fontId="54" fillId="2" borderId="0" xfId="0" applyFont="1" applyFill="1"/>
    <xf numFmtId="0" fontId="48" fillId="2" borderId="0" xfId="0" applyFont="1" applyFill="1" applyAlignment="1">
      <alignment vertical="top"/>
    </xf>
    <xf numFmtId="0" fontId="40" fillId="2" borderId="0" xfId="0" applyFont="1" applyFill="1" applyAlignment="1">
      <alignment vertical="top"/>
    </xf>
    <xf numFmtId="0" fontId="40" fillId="2" borderId="0" xfId="0" applyFont="1" applyFill="1" applyAlignment="1">
      <alignment horizontal="center" vertical="top"/>
    </xf>
    <xf numFmtId="0" fontId="40" fillId="0" borderId="0" xfId="0" applyFont="1" applyFill="1"/>
    <xf numFmtId="0" fontId="40" fillId="0" borderId="0" xfId="0" applyFont="1" applyFill="1" applyAlignment="1">
      <alignment horizontal="center"/>
    </xf>
    <xf numFmtId="0" fontId="60" fillId="2" borderId="1" xfId="0" quotePrefix="1" applyFont="1" applyFill="1" applyBorder="1" applyAlignment="1">
      <alignment horizontal="center" vertical="center" wrapText="1"/>
    </xf>
    <xf numFmtId="0" fontId="40" fillId="2" borderId="9" xfId="0" applyNumberFormat="1" applyFont="1" applyFill="1" applyBorder="1" applyAlignment="1">
      <alignment horizontal="center" vertical="center" wrapText="1"/>
    </xf>
    <xf numFmtId="49" fontId="40" fillId="2" borderId="1" xfId="0" quotePrefix="1" applyNumberFormat="1" applyFont="1" applyFill="1" applyBorder="1" applyAlignment="1">
      <alignment horizontal="center" vertical="center" wrapText="1"/>
    </xf>
    <xf numFmtId="49" fontId="40" fillId="2" borderId="6" xfId="0" quotePrefix="1" applyNumberFormat="1" applyFont="1" applyFill="1" applyBorder="1" applyAlignment="1">
      <alignment horizontal="center" vertical="center" wrapText="1"/>
    </xf>
    <xf numFmtId="0" fontId="40" fillId="2" borderId="2" xfId="0" applyFont="1" applyFill="1" applyBorder="1" applyAlignment="1">
      <alignment horizontal="center" vertical="top"/>
    </xf>
    <xf numFmtId="0" fontId="48" fillId="2" borderId="4" xfId="0" applyFont="1" applyFill="1" applyBorder="1" applyAlignment="1">
      <alignment horizontal="center" vertical="top"/>
    </xf>
    <xf numFmtId="1" fontId="40" fillId="2" borderId="7" xfId="0" applyNumberFormat="1" applyFont="1" applyFill="1" applyBorder="1" applyAlignment="1">
      <alignment horizontal="center" vertical="top" wrapText="1"/>
    </xf>
    <xf numFmtId="2" fontId="40" fillId="2" borderId="6" xfId="0" applyNumberFormat="1" applyFont="1" applyFill="1" applyBorder="1" applyAlignment="1">
      <alignment horizontal="center" vertical="top" wrapText="1"/>
    </xf>
    <xf numFmtId="0" fontId="58" fillId="0" borderId="0" xfId="0" applyFont="1"/>
    <xf numFmtId="0" fontId="40" fillId="0" borderId="1" xfId="1" applyNumberFormat="1" applyFont="1" applyBorder="1" applyAlignment="1">
      <alignment horizontal="center"/>
    </xf>
    <xf numFmtId="167" fontId="40" fillId="0" borderId="1" xfId="0" applyNumberFormat="1" applyFont="1" applyBorder="1" applyAlignment="1">
      <alignment horizontal="center"/>
    </xf>
    <xf numFmtId="2" fontId="40" fillId="0" borderId="1" xfId="0" applyNumberFormat="1" applyFont="1" applyBorder="1" applyAlignment="1">
      <alignment horizontal="center"/>
    </xf>
    <xf numFmtId="0" fontId="40" fillId="0" borderId="1" xfId="0" applyFont="1" applyBorder="1" applyAlignment="1">
      <alignment horizontal="center"/>
    </xf>
    <xf numFmtId="0" fontId="40" fillId="0" borderId="1" xfId="0" applyFont="1" applyBorder="1"/>
    <xf numFmtId="2" fontId="53" fillId="0" borderId="0" xfId="0" applyNumberFormat="1" applyFont="1" applyBorder="1"/>
    <xf numFmtId="169" fontId="40" fillId="0" borderId="1" xfId="1" applyNumberFormat="1" applyFont="1" applyBorder="1" applyAlignment="1">
      <alignment horizontal="center" vertical="center"/>
    </xf>
    <xf numFmtId="173" fontId="40" fillId="0" borderId="1" xfId="1" applyNumberFormat="1" applyFont="1" applyBorder="1" applyAlignment="1">
      <alignment horizontal="center" vertical="center"/>
    </xf>
    <xf numFmtId="167" fontId="40" fillId="0" borderId="1" xfId="0" applyNumberFormat="1" applyFont="1" applyBorder="1" applyAlignment="1">
      <alignment horizontal="center" vertical="center"/>
    </xf>
    <xf numFmtId="171" fontId="48" fillId="0" borderId="0" xfId="0" applyNumberFormat="1" applyFont="1" applyBorder="1"/>
    <xf numFmtId="174" fontId="48" fillId="0" borderId="0" xfId="0" applyNumberFormat="1" applyFont="1" applyBorder="1"/>
    <xf numFmtId="168" fontId="53" fillId="0" borderId="0" xfId="0" applyNumberFormat="1" applyFont="1" applyBorder="1"/>
    <xf numFmtId="169" fontId="53" fillId="0" borderId="0" xfId="0" applyNumberFormat="1" applyFont="1" applyBorder="1"/>
    <xf numFmtId="0" fontId="40" fillId="2" borderId="0" xfId="0" applyFont="1" applyFill="1" applyAlignment="1">
      <alignment vertical="justify" wrapText="1"/>
    </xf>
    <xf numFmtId="172" fontId="48" fillId="0" borderId="0" xfId="2" applyNumberFormat="1" applyFont="1" applyBorder="1"/>
    <xf numFmtId="0" fontId="40" fillId="0" borderId="1" xfId="0" quotePrefix="1" applyFont="1" applyFill="1" applyBorder="1" applyAlignment="1">
      <alignment horizontal="center" vertical="center" wrapText="1"/>
    </xf>
    <xf numFmtId="0" fontId="47" fillId="2" borderId="2" xfId="0" applyFont="1" applyFill="1" applyBorder="1"/>
    <xf numFmtId="0" fontId="3" fillId="0" borderId="0" xfId="0" applyFont="1" applyAlignment="1">
      <alignment vertical="top"/>
    </xf>
    <xf numFmtId="0" fontId="3" fillId="2" borderId="0" xfId="0" applyFont="1" applyFill="1" applyAlignment="1">
      <alignment vertical="top" wrapText="1"/>
    </xf>
    <xf numFmtId="0" fontId="3" fillId="2" borderId="0" xfId="0" applyFont="1" applyFill="1" applyAlignment="1">
      <alignment vertical="top"/>
    </xf>
    <xf numFmtId="0" fontId="3" fillId="2" borderId="0" xfId="0" applyFont="1" applyFill="1" applyAlignment="1">
      <alignment horizontal="left" vertical="top"/>
    </xf>
    <xf numFmtId="0" fontId="3" fillId="2" borderId="0" xfId="0" applyFont="1" applyFill="1" applyAlignment="1">
      <alignment vertical="center"/>
    </xf>
    <xf numFmtId="3" fontId="40" fillId="2" borderId="6" xfId="0" applyNumberFormat="1" applyFont="1" applyFill="1" applyBorder="1" applyAlignment="1">
      <alignment horizontal="center" vertical="center" wrapText="1"/>
    </xf>
    <xf numFmtId="0" fontId="40" fillId="2" borderId="1" xfId="0" quotePrefix="1" applyFont="1" applyFill="1" applyBorder="1" applyAlignment="1">
      <alignment vertical="center" wrapText="1"/>
    </xf>
    <xf numFmtId="178" fontId="40" fillId="2" borderId="6" xfId="1" applyNumberFormat="1" applyFont="1" applyFill="1" applyBorder="1" applyAlignment="1">
      <alignment horizontal="center" vertical="center"/>
    </xf>
    <xf numFmtId="167" fontId="40" fillId="2" borderId="3" xfId="0" applyNumberFormat="1" applyFont="1" applyFill="1" applyBorder="1" applyAlignment="1">
      <alignment horizontal="center" vertical="center" wrapText="1"/>
    </xf>
    <xf numFmtId="167" fontId="40" fillId="2" borderId="7" xfId="0" applyNumberFormat="1" applyFont="1" applyFill="1" applyBorder="1" applyAlignment="1">
      <alignment horizontal="center" vertical="center" wrapText="1"/>
    </xf>
    <xf numFmtId="0" fontId="13" fillId="0" borderId="0" xfId="0" applyFont="1" applyAlignment="1"/>
    <xf numFmtId="0" fontId="3" fillId="2" borderId="0" xfId="0" applyFont="1" applyFill="1" applyAlignment="1">
      <alignment vertical="top"/>
    </xf>
    <xf numFmtId="0" fontId="12" fillId="2" borderId="0" xfId="0" applyFont="1" applyFill="1" applyAlignment="1">
      <alignment horizontal="left"/>
    </xf>
    <xf numFmtId="0" fontId="41" fillId="2" borderId="3" xfId="0" applyFont="1" applyFill="1" applyBorder="1" applyAlignment="1">
      <alignment horizontal="center" vertical="center" wrapText="1"/>
    </xf>
    <xf numFmtId="0" fontId="41" fillId="2" borderId="2" xfId="0" applyFont="1" applyFill="1" applyBorder="1" applyAlignment="1">
      <alignment vertical="center" wrapText="1"/>
    </xf>
    <xf numFmtId="0" fontId="41" fillId="2" borderId="3" xfId="0" applyFont="1" applyFill="1" applyBorder="1" applyAlignment="1">
      <alignment vertical="center" wrapText="1"/>
    </xf>
    <xf numFmtId="0" fontId="41" fillId="2" borderId="4" xfId="0" applyFont="1" applyFill="1" applyBorder="1" applyAlignment="1">
      <alignment vertical="center" wrapText="1"/>
    </xf>
    <xf numFmtId="0" fontId="40" fillId="2" borderId="3" xfId="0" applyFont="1" applyFill="1" applyBorder="1" applyAlignment="1">
      <alignment horizontal="center" vertical="center" wrapText="1"/>
    </xf>
    <xf numFmtId="0" fontId="40" fillId="2" borderId="4" xfId="0" applyFont="1" applyFill="1" applyBorder="1" applyAlignment="1">
      <alignment horizontal="center" vertical="center" wrapText="1"/>
    </xf>
    <xf numFmtId="0" fontId="41" fillId="2" borderId="1" xfId="0" applyFont="1" applyFill="1" applyBorder="1" applyAlignment="1">
      <alignment vertical="top" wrapText="1"/>
    </xf>
    <xf numFmtId="0" fontId="40" fillId="2" borderId="7" xfId="0" applyFont="1" applyFill="1" applyBorder="1" applyAlignment="1">
      <alignment horizontal="center" vertical="center" wrapText="1"/>
    </xf>
    <xf numFmtId="0" fontId="40" fillId="2" borderId="6" xfId="0" applyFont="1" applyFill="1" applyBorder="1" applyAlignment="1">
      <alignment horizontal="center" vertical="center" wrapText="1"/>
    </xf>
    <xf numFmtId="0" fontId="40" fillId="2" borderId="1" xfId="0" applyFont="1" applyFill="1" applyBorder="1" applyAlignment="1">
      <alignment horizontal="center" vertical="center" wrapText="1"/>
    </xf>
    <xf numFmtId="0" fontId="61" fillId="0" borderId="0" xfId="0" applyFont="1"/>
    <xf numFmtId="0" fontId="0" fillId="2" borderId="0" xfId="0" applyFill="1" applyBorder="1" applyAlignment="1">
      <alignment vertical="top" wrapText="1"/>
    </xf>
    <xf numFmtId="0" fontId="38" fillId="0" borderId="0" xfId="0" applyFont="1" applyAlignment="1">
      <alignment vertical="top" wrapText="1"/>
    </xf>
    <xf numFmtId="0" fontId="0" fillId="0" borderId="0" xfId="0" applyAlignment="1">
      <alignment vertical="top" wrapText="1"/>
    </xf>
    <xf numFmtId="0" fontId="0" fillId="0" borderId="0" xfId="0" applyAlignment="1">
      <alignment wrapText="1"/>
    </xf>
    <xf numFmtId="178" fontId="40" fillId="2" borderId="1" xfId="1" applyNumberFormat="1" applyFont="1" applyFill="1" applyBorder="1" applyAlignment="1">
      <alignment horizontal="center" vertical="center"/>
    </xf>
    <xf numFmtId="0" fontId="13" fillId="0" borderId="0" xfId="0" applyFont="1" applyFill="1" applyAlignment="1"/>
    <xf numFmtId="0" fontId="3" fillId="0" borderId="0" xfId="0" applyFont="1" applyFill="1" applyAlignment="1">
      <alignment vertical="top"/>
    </xf>
    <xf numFmtId="0" fontId="0" fillId="0" borderId="0" xfId="0" applyAlignment="1">
      <alignment horizontal="right"/>
    </xf>
    <xf numFmtId="0" fontId="41" fillId="2" borderId="2" xfId="0" applyFont="1" applyFill="1" applyBorder="1" applyAlignment="1">
      <alignment horizontal="centerContinuous" vertical="top" wrapText="1"/>
    </xf>
    <xf numFmtId="0" fontId="41" fillId="2" borderId="4" xfId="0" applyFont="1" applyFill="1" applyBorder="1" applyAlignment="1">
      <alignment horizontal="centerContinuous" vertical="top" wrapText="1"/>
    </xf>
    <xf numFmtId="0" fontId="41" fillId="2" borderId="2" xfId="0" applyFont="1" applyFill="1" applyBorder="1" applyAlignment="1">
      <alignment horizontal="centerContinuous" vertical="top"/>
    </xf>
    <xf numFmtId="0" fontId="41" fillId="2" borderId="3" xfId="0" applyFont="1" applyFill="1" applyBorder="1" applyAlignment="1">
      <alignment horizontal="centerContinuous" vertical="top" wrapText="1"/>
    </xf>
    <xf numFmtId="0" fontId="41" fillId="2" borderId="3" xfId="0" applyFont="1" applyFill="1" applyBorder="1" applyAlignment="1">
      <alignment horizontal="centerContinuous" vertical="top"/>
    </xf>
    <xf numFmtId="0" fontId="41" fillId="2" borderId="4" xfId="0" applyFont="1" applyFill="1" applyBorder="1" applyAlignment="1">
      <alignment horizontal="centerContinuous" vertical="top"/>
    </xf>
    <xf numFmtId="178" fontId="40" fillId="2" borderId="6" xfId="1" applyNumberFormat="1" applyFont="1" applyFill="1" applyBorder="1" applyAlignment="1">
      <alignment horizontal="center" vertical="center" wrapText="1"/>
    </xf>
    <xf numFmtId="0" fontId="23" fillId="0" borderId="1" xfId="0" applyFont="1" applyBorder="1" applyAlignment="1">
      <alignment vertical="center"/>
    </xf>
    <xf numFmtId="0" fontId="13" fillId="0" borderId="1" xfId="0" applyFont="1" applyBorder="1"/>
    <xf numFmtId="0" fontId="23" fillId="0" borderId="1" xfId="0" applyFont="1" applyBorder="1" applyAlignment="1">
      <alignment horizontal="center"/>
    </xf>
    <xf numFmtId="0" fontId="13" fillId="0" borderId="1" xfId="0" applyFont="1" applyBorder="1" applyAlignment="1">
      <alignment horizontal="center"/>
    </xf>
    <xf numFmtId="0" fontId="23" fillId="0" borderId="2" xfId="0" applyFont="1" applyBorder="1" applyAlignment="1">
      <alignment vertical="center" wrapText="1"/>
    </xf>
    <xf numFmtId="0" fontId="23" fillId="0" borderId="3" xfId="0" applyFont="1" applyBorder="1" applyAlignment="1">
      <alignment vertical="center" wrapText="1"/>
    </xf>
    <xf numFmtId="0" fontId="23" fillId="0" borderId="4" xfId="0" applyFont="1" applyBorder="1" applyAlignment="1">
      <alignment vertical="center" wrapText="1"/>
    </xf>
    <xf numFmtId="0" fontId="13" fillId="0" borderId="1" xfId="0" applyFont="1" applyBorder="1" applyAlignment="1">
      <alignment vertical="center" wrapText="1"/>
    </xf>
    <xf numFmtId="3" fontId="13" fillId="0" borderId="1" xfId="0" applyNumberFormat="1" applyFont="1" applyBorder="1" applyAlignment="1">
      <alignment horizontal="center" vertical="center" wrapText="1"/>
    </xf>
    <xf numFmtId="0" fontId="13" fillId="0" borderId="1" xfId="0" applyFont="1" applyBorder="1" applyAlignment="1">
      <alignment horizontal="center" vertical="center"/>
    </xf>
    <xf numFmtId="1" fontId="13" fillId="0" borderId="1" xfId="0" applyNumberFormat="1" applyFont="1" applyBorder="1" applyAlignment="1">
      <alignment horizontal="center" vertical="center" wrapText="1"/>
    </xf>
    <xf numFmtId="167" fontId="13" fillId="0" borderId="1" xfId="0" applyNumberFormat="1" applyFont="1" applyBorder="1" applyAlignment="1">
      <alignment horizontal="center" vertical="center" wrapText="1"/>
    </xf>
    <xf numFmtId="2" fontId="13"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166" fontId="13" fillId="0" borderId="1" xfId="2" applyNumberFormat="1" applyFont="1" applyBorder="1" applyAlignment="1">
      <alignment horizontal="center" vertical="center" wrapText="1"/>
    </xf>
    <xf numFmtId="9" fontId="3" fillId="0" borderId="1" xfId="2" applyNumberFormat="1" applyFont="1" applyBorder="1" applyAlignment="1">
      <alignment horizontal="center" vertical="center" wrapText="1"/>
    </xf>
    <xf numFmtId="9" fontId="13" fillId="0" borderId="1" xfId="2" applyNumberFormat="1" applyFont="1" applyBorder="1" applyAlignment="1">
      <alignment horizontal="center" vertical="center" wrapText="1"/>
    </xf>
    <xf numFmtId="3" fontId="3"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4" fontId="13" fillId="0" borderId="1" xfId="0" applyNumberFormat="1" applyFont="1" applyBorder="1" applyAlignment="1">
      <alignment horizontal="center" vertical="center" wrapText="1"/>
    </xf>
    <xf numFmtId="0" fontId="13" fillId="0" borderId="1" xfId="0" applyFont="1" applyBorder="1" applyAlignment="1">
      <alignment horizontal="center" wrapText="1"/>
    </xf>
    <xf numFmtId="3" fontId="13" fillId="0" borderId="1" xfId="0" applyNumberFormat="1" applyFont="1" applyBorder="1" applyAlignment="1">
      <alignment horizontal="center"/>
    </xf>
    <xf numFmtId="0" fontId="20" fillId="0" borderId="1" xfId="0" applyFont="1" applyBorder="1"/>
    <xf numFmtId="0" fontId="13" fillId="0" borderId="0" xfId="0" applyFont="1" applyBorder="1" applyAlignment="1">
      <alignment vertical="center" wrapText="1"/>
    </xf>
    <xf numFmtId="176" fontId="13" fillId="0" borderId="0" xfId="0" applyNumberFormat="1" applyFont="1" applyBorder="1" applyAlignment="1">
      <alignment horizontal="center" vertical="center" wrapText="1"/>
    </xf>
    <xf numFmtId="0" fontId="38" fillId="0" borderId="0" xfId="0" applyFont="1" applyFill="1" applyAlignment="1">
      <alignment wrapText="1"/>
    </xf>
    <xf numFmtId="0" fontId="0" fillId="2" borderId="0" xfId="0" applyFill="1" applyBorder="1" applyAlignment="1">
      <alignment wrapText="1"/>
    </xf>
    <xf numFmtId="0" fontId="38" fillId="0" borderId="0" xfId="0" applyFont="1" applyAlignment="1">
      <alignment vertical="top"/>
    </xf>
    <xf numFmtId="0" fontId="38" fillId="2" borderId="0" xfId="0" applyFont="1" applyFill="1" applyBorder="1" applyAlignment="1">
      <alignment vertical="top" wrapText="1"/>
    </xf>
    <xf numFmtId="0" fontId="38" fillId="0" borderId="0" xfId="0" applyFont="1" applyFill="1" applyAlignment="1">
      <alignment vertical="top"/>
    </xf>
    <xf numFmtId="0" fontId="38" fillId="0" borderId="0" xfId="0" applyFont="1" applyFill="1" applyBorder="1" applyAlignment="1">
      <alignment vertical="top" wrapText="1"/>
    </xf>
    <xf numFmtId="0" fontId="0" fillId="0" borderId="0" xfId="0" applyFill="1" applyAlignment="1"/>
    <xf numFmtId="0" fontId="28" fillId="2" borderId="0" xfId="0" applyFont="1" applyFill="1" applyBorder="1" applyAlignment="1">
      <alignment vertical="top" wrapText="1"/>
    </xf>
    <xf numFmtId="0" fontId="63" fillId="2" borderId="0" xfId="0" applyFont="1" applyFill="1" applyBorder="1" applyAlignment="1">
      <alignment vertical="top" wrapText="1"/>
    </xf>
    <xf numFmtId="0" fontId="28" fillId="0" borderId="0" xfId="0" applyFont="1" applyAlignment="1">
      <alignment vertical="top"/>
    </xf>
    <xf numFmtId="0" fontId="29" fillId="2" borderId="0" xfId="0" applyFont="1" applyFill="1" applyBorder="1" applyAlignment="1">
      <alignment vertical="top" wrapText="1"/>
    </xf>
    <xf numFmtId="168" fontId="11" fillId="2" borderId="0" xfId="0" applyNumberFormat="1" applyFont="1" applyFill="1" applyBorder="1" applyAlignment="1">
      <alignment vertical="top" wrapText="1"/>
    </xf>
    <xf numFmtId="0" fontId="31" fillId="0" borderId="0" xfId="0" applyFont="1" applyAlignment="1">
      <alignment vertical="top"/>
    </xf>
    <xf numFmtId="0" fontId="0" fillId="0" borderId="0" xfId="0" applyNumberFormat="1" applyAlignment="1">
      <alignment wrapText="1"/>
    </xf>
    <xf numFmtId="168" fontId="0" fillId="0" borderId="0" xfId="0" applyNumberFormat="1" applyAlignment="1">
      <alignment wrapText="1"/>
    </xf>
    <xf numFmtId="0" fontId="63" fillId="0" borderId="0" xfId="0" applyFont="1" applyAlignment="1">
      <alignment vertical="top"/>
    </xf>
    <xf numFmtId="0" fontId="64" fillId="0" borderId="0" xfId="0" applyFont="1" applyAlignment="1">
      <alignment horizontal="left" vertical="center"/>
    </xf>
    <xf numFmtId="0" fontId="65" fillId="0" borderId="0" xfId="0" applyFont="1" applyAlignment="1">
      <alignment horizontal="left" vertical="center"/>
    </xf>
    <xf numFmtId="0" fontId="65" fillId="0" borderId="0" xfId="0" applyFont="1" applyAlignment="1">
      <alignment vertical="center"/>
    </xf>
    <xf numFmtId="0" fontId="67" fillId="0" borderId="0" xfId="0" applyFont="1" applyAlignment="1">
      <alignment vertical="center"/>
    </xf>
    <xf numFmtId="0" fontId="67" fillId="0" borderId="0" xfId="0" applyFont="1" applyAlignment="1">
      <alignment horizontal="left" vertical="center"/>
    </xf>
    <xf numFmtId="0" fontId="5" fillId="0" borderId="0" xfId="9" applyFont="1" applyAlignment="1" applyProtection="1">
      <alignment horizontal="left" vertical="center"/>
    </xf>
    <xf numFmtId="0" fontId="5" fillId="0" borderId="0" xfId="9" applyFont="1" applyAlignment="1" applyProtection="1">
      <alignment vertical="center"/>
    </xf>
    <xf numFmtId="0" fontId="64" fillId="0" borderId="0" xfId="0" applyFont="1" applyAlignment="1">
      <alignment vertical="center"/>
    </xf>
    <xf numFmtId="166" fontId="3" fillId="0" borderId="1" xfId="2" applyNumberFormat="1" applyFont="1" applyBorder="1" applyAlignment="1">
      <alignment horizontal="center" vertical="center" wrapText="1"/>
    </xf>
    <xf numFmtId="2" fontId="0" fillId="0" borderId="0" xfId="0" applyNumberFormat="1" applyAlignment="1">
      <alignment horizontal="center" vertical="center"/>
    </xf>
    <xf numFmtId="2" fontId="13" fillId="0" borderId="1" xfId="0" applyNumberFormat="1" applyFont="1" applyFill="1" applyBorder="1" applyAlignment="1">
      <alignment horizontal="center" vertical="center" wrapText="1"/>
    </xf>
    <xf numFmtId="2" fontId="0" fillId="0" borderId="1" xfId="0" applyNumberFormat="1" applyBorder="1" applyAlignment="1">
      <alignment horizontal="center" vertical="center"/>
    </xf>
    <xf numFmtId="4" fontId="13" fillId="0" borderId="1" xfId="0" applyNumberFormat="1" applyFont="1" applyFill="1" applyBorder="1" applyAlignment="1">
      <alignment horizontal="center" vertical="center" wrapText="1"/>
    </xf>
    <xf numFmtId="0" fontId="23" fillId="0" borderId="22" xfId="0" applyFont="1" applyBorder="1" applyAlignment="1">
      <alignment horizontal="center"/>
    </xf>
    <xf numFmtId="0" fontId="12" fillId="0" borderId="2" xfId="0" applyFont="1" applyBorder="1" applyAlignment="1">
      <alignment vertical="center" wrapText="1"/>
    </xf>
    <xf numFmtId="0" fontId="23" fillId="0" borderId="23" xfId="0" applyFont="1" applyBorder="1" applyAlignment="1">
      <alignment vertical="center" wrapText="1"/>
    </xf>
    <xf numFmtId="175" fontId="3" fillId="0" borderId="1" xfId="0" applyNumberFormat="1" applyFont="1" applyBorder="1" applyAlignment="1">
      <alignment horizontal="center" vertical="center" wrapText="1"/>
    </xf>
    <xf numFmtId="175" fontId="3" fillId="0" borderId="22" xfId="0" quotePrefix="1" applyNumberFormat="1" applyFont="1" applyBorder="1" applyAlignment="1">
      <alignment horizontal="center" vertical="center" wrapText="1"/>
    </xf>
    <xf numFmtId="3" fontId="3" fillId="0" borderId="4" xfId="0" applyNumberFormat="1" applyFont="1" applyBorder="1" applyAlignment="1">
      <alignment horizontal="center" vertical="center" wrapText="1"/>
    </xf>
    <xf numFmtId="0" fontId="69" fillId="0" borderId="0" xfId="0" applyFont="1"/>
    <xf numFmtId="3" fontId="3" fillId="0" borderId="22" xfId="0" quotePrefix="1" applyNumberFormat="1" applyFont="1" applyBorder="1" applyAlignment="1">
      <alignment horizontal="center" vertical="center" wrapText="1"/>
    </xf>
    <xf numFmtId="0" fontId="3" fillId="0" borderId="1" xfId="0" applyFont="1" applyBorder="1" applyAlignment="1">
      <alignment vertical="center" wrapText="1"/>
    </xf>
    <xf numFmtId="9" fontId="3" fillId="0" borderId="1" xfId="2" quotePrefix="1" applyNumberFormat="1" applyFont="1" applyBorder="1" applyAlignment="1">
      <alignment horizontal="center" vertical="center" wrapText="1"/>
    </xf>
    <xf numFmtId="9" fontId="3" fillId="0" borderId="22" xfId="2" quotePrefix="1" applyNumberFormat="1" applyFont="1" applyBorder="1" applyAlignment="1">
      <alignment horizontal="center" vertical="center" wrapText="1"/>
    </xf>
    <xf numFmtId="9" fontId="3" fillId="0" borderId="4" xfId="2" applyNumberFormat="1" applyFont="1" applyBorder="1" applyAlignment="1">
      <alignment horizontal="center" vertical="center" wrapText="1"/>
    </xf>
    <xf numFmtId="3" fontId="3" fillId="0" borderId="1" xfId="0" quotePrefix="1" applyNumberFormat="1" applyFont="1" applyBorder="1" applyAlignment="1">
      <alignment horizontal="center" vertical="center" wrapText="1"/>
    </xf>
    <xf numFmtId="3" fontId="3" fillId="0" borderId="22" xfId="0" applyNumberFormat="1" applyFont="1" applyBorder="1" applyAlignment="1">
      <alignment horizontal="center" vertical="center" wrapText="1"/>
    </xf>
    <xf numFmtId="175" fontId="3" fillId="0" borderId="1" xfId="0" quotePrefix="1" applyNumberFormat="1" applyFont="1" applyBorder="1" applyAlignment="1">
      <alignment horizontal="center" vertical="center" wrapText="1"/>
    </xf>
    <xf numFmtId="3" fontId="3" fillId="0" borderId="3" xfId="0" applyNumberFormat="1" applyFont="1" applyBorder="1" applyAlignment="1">
      <alignment horizontal="center" vertical="center" wrapText="1"/>
    </xf>
    <xf numFmtId="3" fontId="3" fillId="0" borderId="23" xfId="0" applyNumberFormat="1"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12" fillId="0" borderId="3" xfId="0" applyFont="1" applyBorder="1" applyAlignment="1">
      <alignment vertical="center" wrapText="1"/>
    </xf>
    <xf numFmtId="0" fontId="12" fillId="0" borderId="23" xfId="0" applyFont="1" applyBorder="1" applyAlignment="1">
      <alignment vertical="center" wrapText="1"/>
    </xf>
    <xf numFmtId="0" fontId="12" fillId="0" borderId="4" xfId="0" applyFont="1" applyBorder="1" applyAlignment="1">
      <alignment vertical="center" wrapText="1"/>
    </xf>
    <xf numFmtId="4" fontId="3"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2" fontId="3" fillId="0" borderId="22" xfId="0" applyNumberFormat="1" applyFont="1" applyBorder="1" applyAlignment="1">
      <alignment horizontal="center" vertical="center" wrapText="1"/>
    </xf>
    <xf numFmtId="2" fontId="3" fillId="0" borderId="4" xfId="0" applyNumberFormat="1" applyFont="1" applyBorder="1" applyAlignment="1">
      <alignment horizontal="center" vertical="center" wrapText="1"/>
    </xf>
    <xf numFmtId="0" fontId="3" fillId="0" borderId="1" xfId="0" quotePrefix="1" applyFont="1" applyBorder="1" applyAlignment="1">
      <alignment horizontal="left" vertical="center" wrapText="1"/>
    </xf>
    <xf numFmtId="4" fontId="3" fillId="0" borderId="4" xfId="0" applyNumberFormat="1" applyFont="1" applyBorder="1" applyAlignment="1">
      <alignment horizontal="center" vertical="center" wrapText="1"/>
    </xf>
    <xf numFmtId="0" fontId="3" fillId="2" borderId="1" xfId="0" quotePrefix="1" applyFont="1" applyFill="1" applyBorder="1" applyAlignment="1">
      <alignment horizontal="left" vertical="center" wrapText="1"/>
    </xf>
    <xf numFmtId="0" fontId="3" fillId="2" borderId="1" xfId="0" applyFont="1" applyFill="1" applyBorder="1" applyAlignment="1">
      <alignment horizontal="left" vertical="center" wrapText="1"/>
    </xf>
    <xf numFmtId="3" fontId="3" fillId="0" borderId="23" xfId="0" applyNumberFormat="1" applyFont="1" applyFill="1" applyBorder="1" applyAlignment="1">
      <alignment horizontal="center" vertical="center" wrapText="1"/>
    </xf>
    <xf numFmtId="3" fontId="3" fillId="0" borderId="4" xfId="0" applyNumberFormat="1" applyFont="1" applyFill="1" applyBorder="1" applyAlignment="1">
      <alignment horizontal="center" vertical="center" wrapText="1"/>
    </xf>
    <xf numFmtId="0" fontId="12" fillId="2" borderId="1" xfId="0" applyFont="1" applyFill="1" applyBorder="1" applyAlignment="1">
      <alignment horizontal="left" vertical="center" wrapText="1"/>
    </xf>
    <xf numFmtId="3" fontId="3" fillId="0" borderId="2" xfId="0" applyNumberFormat="1" applyFont="1" applyFill="1" applyBorder="1" applyAlignment="1">
      <alignment horizontal="center" vertical="center" wrapText="1"/>
    </xf>
    <xf numFmtId="3" fontId="3" fillId="0" borderId="3" xfId="0" applyNumberFormat="1" applyFont="1" applyFill="1" applyBorder="1" applyAlignment="1">
      <alignment horizontal="center" vertical="center" wrapText="1"/>
    </xf>
    <xf numFmtId="3" fontId="3" fillId="0" borderId="22" xfId="0" applyNumberFormat="1" applyFont="1" applyFill="1" applyBorder="1" applyAlignment="1">
      <alignment horizontal="center" vertical="center" wrapText="1"/>
    </xf>
    <xf numFmtId="3" fontId="3" fillId="0" borderId="19" xfId="0" applyNumberFormat="1" applyFont="1" applyFill="1" applyBorder="1" applyAlignment="1">
      <alignment horizontal="center" vertical="center" wrapText="1"/>
    </xf>
    <xf numFmtId="3" fontId="3" fillId="2" borderId="4" xfId="0" applyNumberFormat="1" applyFont="1" applyFill="1" applyBorder="1" applyAlignment="1">
      <alignment horizontal="center" vertical="center" wrapText="1"/>
    </xf>
    <xf numFmtId="175" fontId="3" fillId="0" borderId="23" xfId="0" applyNumberFormat="1" applyFont="1" applyFill="1" applyBorder="1" applyAlignment="1">
      <alignment horizontal="center" vertical="center" wrapText="1"/>
    </xf>
    <xf numFmtId="0" fontId="3" fillId="0" borderId="2" xfId="0" applyFont="1" applyFill="1" applyBorder="1" applyAlignment="1">
      <alignment vertical="center" wrapText="1"/>
    </xf>
    <xf numFmtId="166" fontId="3" fillId="0" borderId="1" xfId="2" quotePrefix="1" applyNumberFormat="1" applyFont="1" applyFill="1" applyBorder="1" applyAlignment="1">
      <alignment horizontal="center" vertical="center" wrapText="1"/>
    </xf>
    <xf numFmtId="166" fontId="3" fillId="0" borderId="22" xfId="2" quotePrefix="1" applyNumberFormat="1" applyFont="1" applyFill="1" applyBorder="1" applyAlignment="1">
      <alignment horizontal="center" vertical="center" wrapText="1"/>
    </xf>
    <xf numFmtId="166" fontId="3" fillId="0" borderId="4" xfId="2" applyNumberFormat="1" applyFont="1" applyFill="1" applyBorder="1" applyAlignment="1">
      <alignment horizontal="center" vertical="center" wrapText="1"/>
    </xf>
    <xf numFmtId="166" fontId="3" fillId="0" borderId="1" xfId="2" applyNumberFormat="1" applyFont="1" applyFill="1" applyBorder="1" applyAlignment="1">
      <alignment horizontal="center" vertical="center" wrapText="1"/>
    </xf>
    <xf numFmtId="0" fontId="3" fillId="0" borderId="1" xfId="0" applyFont="1" applyFill="1" applyBorder="1" applyAlignment="1">
      <alignment horizontal="center" vertical="center"/>
    </xf>
    <xf numFmtId="4" fontId="3" fillId="0" borderId="1" xfId="0" applyNumberFormat="1" applyFont="1" applyFill="1" applyBorder="1" applyAlignment="1">
      <alignment horizontal="center" vertical="center" wrapText="1"/>
    </xf>
    <xf numFmtId="4" fontId="3" fillId="2" borderId="22" xfId="0" applyNumberFormat="1" applyFont="1" applyFill="1" applyBorder="1" applyAlignment="1">
      <alignment horizontal="center" vertical="center" wrapText="1"/>
    </xf>
    <xf numFmtId="4" fontId="3" fillId="0" borderId="22" xfId="0" applyNumberFormat="1" applyFont="1" applyFill="1" applyBorder="1" applyAlignment="1">
      <alignment horizontal="center" vertical="center" wrapText="1"/>
    </xf>
    <xf numFmtId="166" fontId="3" fillId="0" borderId="22" xfId="0" applyNumberFormat="1" applyFont="1" applyBorder="1" applyAlignment="1">
      <alignment horizontal="center" vertical="center" wrapText="1"/>
    </xf>
    <xf numFmtId="166" fontId="3" fillId="0" borderId="4" xfId="2" applyNumberFormat="1" applyFont="1" applyBorder="1" applyAlignment="1">
      <alignment horizontal="center" vertical="center" wrapText="1"/>
    </xf>
    <xf numFmtId="0" fontId="12" fillId="2" borderId="2" xfId="0" applyFont="1" applyFill="1" applyBorder="1" applyAlignment="1">
      <alignment horizontal="left" vertical="center"/>
    </xf>
    <xf numFmtId="4" fontId="3" fillId="0" borderId="22" xfId="0" applyNumberFormat="1" applyFont="1" applyBorder="1" applyAlignment="1">
      <alignment horizontal="center" vertical="center" wrapText="1"/>
    </xf>
    <xf numFmtId="4" fontId="3" fillId="0" borderId="1" xfId="0" quotePrefix="1" applyNumberFormat="1" applyFont="1" applyBorder="1" applyAlignment="1">
      <alignment horizontal="center" vertical="center" wrapText="1"/>
    </xf>
    <xf numFmtId="2" fontId="3" fillId="0" borderId="1" xfId="0" applyNumberFormat="1" applyFont="1" applyFill="1" applyBorder="1" applyAlignment="1">
      <alignment horizontal="center" vertical="center" wrapText="1"/>
    </xf>
    <xf numFmtId="0" fontId="12" fillId="0" borderId="0" xfId="0" applyFont="1" applyBorder="1" applyAlignment="1">
      <alignment horizontal="left" vertical="center" wrapText="1"/>
    </xf>
    <xf numFmtId="4" fontId="3" fillId="0" borderId="0" xfId="0" applyNumberFormat="1" applyFont="1" applyFill="1" applyBorder="1" applyAlignment="1">
      <alignment horizontal="center" vertical="center" wrapText="1"/>
    </xf>
    <xf numFmtId="0" fontId="3" fillId="0" borderId="0" xfId="2" applyNumberFormat="1" applyFont="1" applyFill="1" applyBorder="1" applyAlignment="1">
      <alignment horizontal="center" vertical="center" wrapText="1"/>
    </xf>
    <xf numFmtId="2" fontId="3" fillId="0" borderId="0" xfId="2" applyNumberFormat="1" applyFont="1" applyFill="1" applyBorder="1" applyAlignment="1">
      <alignment horizontal="center" vertical="center" wrapText="1"/>
    </xf>
    <xf numFmtId="10" fontId="3" fillId="0" borderId="0" xfId="2" applyNumberFormat="1" applyFont="1" applyFill="1" applyBorder="1" applyAlignment="1">
      <alignment horizontal="center" vertical="center" wrapText="1"/>
    </xf>
    <xf numFmtId="172" fontId="3" fillId="0" borderId="0" xfId="2" applyNumberFormat="1" applyFont="1" applyFill="1" applyBorder="1" applyAlignment="1">
      <alignment horizontal="center" vertical="center" wrapText="1"/>
    </xf>
    <xf numFmtId="0" fontId="38" fillId="2" borderId="0" xfId="0" applyFont="1" applyFill="1" applyBorder="1" applyAlignment="1">
      <alignment vertical="top"/>
    </xf>
    <xf numFmtId="0" fontId="0" fillId="2" borderId="0" xfId="0" applyFill="1" applyBorder="1" applyAlignment="1"/>
    <xf numFmtId="0" fontId="29" fillId="2" borderId="0" xfId="0" applyFont="1" applyFill="1" applyBorder="1" applyAlignment="1">
      <alignment vertical="top"/>
    </xf>
    <xf numFmtId="0" fontId="0" fillId="2" borderId="0" xfId="0" applyFill="1" applyBorder="1" applyAlignment="1">
      <alignment vertical="top"/>
    </xf>
    <xf numFmtId="168" fontId="11" fillId="2" borderId="0" xfId="0" applyNumberFormat="1" applyFont="1" applyFill="1" applyBorder="1" applyAlignment="1">
      <alignment vertical="top"/>
    </xf>
    <xf numFmtId="175" fontId="3" fillId="0" borderId="22" xfId="0" applyNumberFormat="1" applyFont="1" applyBorder="1" applyAlignment="1">
      <alignment horizontal="center" vertical="center" wrapText="1"/>
    </xf>
    <xf numFmtId="9" fontId="3" fillId="0" borderId="22" xfId="2" applyNumberFormat="1" applyFont="1" applyBorder="1" applyAlignment="1">
      <alignment horizontal="center" vertical="center" wrapText="1"/>
    </xf>
    <xf numFmtId="4" fontId="3" fillId="0" borderId="13" xfId="0" applyNumberFormat="1" applyFont="1" applyBorder="1" applyAlignment="1">
      <alignment horizontal="center" vertical="center" wrapText="1"/>
    </xf>
    <xf numFmtId="4" fontId="3" fillId="0" borderId="22" xfId="0" quotePrefix="1" applyNumberFormat="1" applyFont="1" applyBorder="1" applyAlignment="1">
      <alignment horizontal="center" vertical="center" wrapText="1"/>
    </xf>
    <xf numFmtId="175" fontId="3" fillId="0" borderId="22" xfId="0" applyNumberFormat="1" applyFont="1" applyFill="1" applyBorder="1" applyAlignment="1">
      <alignment horizontal="center" vertical="center" wrapText="1"/>
    </xf>
    <xf numFmtId="10" fontId="3" fillId="0" borderId="1" xfId="2" applyNumberFormat="1" applyFont="1" applyBorder="1" applyAlignment="1">
      <alignment horizontal="center" vertical="center" wrapText="1"/>
    </xf>
    <xf numFmtId="166" fontId="3" fillId="0" borderId="22" xfId="2" applyNumberFormat="1" applyFont="1" applyBorder="1" applyAlignment="1">
      <alignment horizontal="center" vertical="center" wrapText="1"/>
    </xf>
    <xf numFmtId="4" fontId="3" fillId="0" borderId="4" xfId="0" quotePrefix="1" applyNumberFormat="1" applyFont="1" applyBorder="1" applyAlignment="1">
      <alignment horizontal="center" vertical="center" wrapText="1"/>
    </xf>
    <xf numFmtId="2" fontId="3" fillId="0" borderId="4" xfId="0" applyNumberFormat="1" applyFont="1" applyFill="1" applyBorder="1" applyAlignment="1">
      <alignment horizontal="center" vertical="center" wrapText="1"/>
    </xf>
    <xf numFmtId="4" fontId="26" fillId="0" borderId="0" xfId="0" applyNumberFormat="1" applyFont="1" applyFill="1" applyBorder="1" applyAlignment="1">
      <alignment horizontal="center" vertical="center" wrapText="1"/>
    </xf>
    <xf numFmtId="0" fontId="27" fillId="0" borderId="0" xfId="0" applyFont="1" applyAlignment="1">
      <alignment horizontal="left" vertical="center" wrapText="1"/>
    </xf>
    <xf numFmtId="0" fontId="44" fillId="0" borderId="0" xfId="0" applyFont="1" applyAlignment="1">
      <alignment horizontal="left" vertical="top" wrapText="1"/>
    </xf>
    <xf numFmtId="0" fontId="3" fillId="0" borderId="0" xfId="0" applyFont="1" applyAlignment="1">
      <alignment vertical="top" wrapText="1"/>
    </xf>
    <xf numFmtId="0" fontId="3" fillId="0" borderId="0" xfId="0" applyFont="1" applyAlignment="1">
      <alignment vertical="top"/>
    </xf>
    <xf numFmtId="0" fontId="3" fillId="2" borderId="0" xfId="0" applyFont="1" applyFill="1" applyAlignment="1">
      <alignment horizontal="left" vertical="top" wrapText="1"/>
    </xf>
    <xf numFmtId="0" fontId="3" fillId="2" borderId="0" xfId="0" applyFont="1" applyFill="1" applyAlignment="1">
      <alignment horizontal="left" wrapText="1"/>
    </xf>
    <xf numFmtId="0" fontId="41" fillId="2" borderId="2" xfId="0" applyFont="1" applyFill="1" applyBorder="1" applyAlignment="1">
      <alignment horizontal="center" vertical="top" wrapText="1"/>
    </xf>
    <xf numFmtId="0" fontId="48" fillId="2" borderId="3" xfId="0" applyFont="1" applyFill="1" applyBorder="1" applyAlignment="1">
      <alignment horizontal="center" vertical="top" wrapText="1"/>
    </xf>
    <xf numFmtId="0" fontId="48" fillId="2" borderId="4" xfId="0" applyFont="1" applyFill="1" applyBorder="1" applyAlignment="1">
      <alignment horizontal="center" vertical="top" wrapText="1"/>
    </xf>
    <xf numFmtId="0" fontId="41" fillId="2" borderId="2" xfId="0" applyFont="1" applyFill="1" applyBorder="1" applyAlignment="1">
      <alignment vertical="top" wrapText="1"/>
    </xf>
    <xf numFmtId="0" fontId="41" fillId="2" borderId="3" xfId="0" applyFont="1" applyFill="1" applyBorder="1" applyAlignment="1">
      <alignment vertical="top" wrapText="1"/>
    </xf>
    <xf numFmtId="0" fontId="41" fillId="2" borderId="4" xfId="0" applyFont="1" applyFill="1" applyBorder="1" applyAlignment="1">
      <alignment vertical="top" wrapText="1"/>
    </xf>
    <xf numFmtId="0" fontId="40" fillId="2" borderId="2" xfId="0" applyFont="1" applyFill="1" applyBorder="1" applyAlignment="1">
      <alignment horizontal="center" vertical="top" wrapText="1"/>
    </xf>
    <xf numFmtId="0" fontId="40" fillId="2" borderId="3" xfId="0" applyFont="1" applyFill="1" applyBorder="1" applyAlignment="1">
      <alignment horizontal="center" vertical="top" wrapText="1"/>
    </xf>
    <xf numFmtId="0" fontId="40" fillId="2" borderId="0" xfId="0" applyFont="1" applyFill="1" applyAlignment="1">
      <alignment wrapText="1"/>
    </xf>
    <xf numFmtId="0" fontId="40" fillId="2" borderId="0" xfId="0" applyFont="1" applyFill="1" applyAlignment="1"/>
    <xf numFmtId="0" fontId="40" fillId="2" borderId="0" xfId="0" applyFont="1" applyFill="1" applyAlignment="1">
      <alignment vertical="top" wrapText="1"/>
    </xf>
    <xf numFmtId="0" fontId="40" fillId="2" borderId="0" xfId="0" applyFont="1" applyFill="1" applyAlignment="1">
      <alignment vertical="top"/>
    </xf>
    <xf numFmtId="0" fontId="3" fillId="2" borderId="0" xfId="0" applyFont="1" applyFill="1" applyAlignment="1">
      <alignment vertical="top" wrapText="1"/>
    </xf>
    <xf numFmtId="0" fontId="0" fillId="2" borderId="0" xfId="0" applyFill="1" applyAlignment="1">
      <alignment vertical="top" wrapText="1"/>
    </xf>
    <xf numFmtId="0" fontId="3" fillId="2" borderId="0" xfId="0" applyFont="1" applyFill="1" applyAlignment="1">
      <alignment vertical="top"/>
    </xf>
    <xf numFmtId="0" fontId="7" fillId="2" borderId="0" xfId="0" applyFont="1" applyFill="1" applyAlignment="1">
      <alignment vertical="top" wrapText="1"/>
    </xf>
    <xf numFmtId="0" fontId="4" fillId="2" borderId="0" xfId="0" applyFont="1" applyFill="1" applyBorder="1" applyAlignment="1">
      <alignment vertical="top" wrapText="1"/>
    </xf>
    <xf numFmtId="0" fontId="3" fillId="2" borderId="0" xfId="0" applyFont="1" applyFill="1" applyBorder="1" applyAlignment="1">
      <alignment vertical="top" wrapText="1"/>
    </xf>
    <xf numFmtId="0" fontId="4" fillId="2" borderId="0" xfId="0" applyFont="1" applyFill="1" applyBorder="1" applyAlignment="1">
      <alignment horizontal="center" vertical="top" wrapText="1"/>
    </xf>
    <xf numFmtId="0" fontId="0" fillId="2" borderId="0" xfId="0" applyFill="1" applyBorder="1" applyAlignment="1">
      <alignment horizontal="center" vertical="top" wrapText="1"/>
    </xf>
    <xf numFmtId="0" fontId="41" fillId="2" borderId="4" xfId="0" applyFont="1" applyFill="1" applyBorder="1" applyAlignment="1">
      <alignment horizontal="center" vertical="top" wrapText="1"/>
    </xf>
    <xf numFmtId="17" fontId="12"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41" fillId="2" borderId="2" xfId="0" applyFont="1" applyFill="1" applyBorder="1" applyAlignment="1">
      <alignment horizontal="center" vertical="center" wrapText="1"/>
    </xf>
    <xf numFmtId="0" fontId="48" fillId="2" borderId="3" xfId="0" applyFont="1" applyFill="1" applyBorder="1" applyAlignment="1">
      <alignment horizontal="center" vertical="center" wrapText="1"/>
    </xf>
    <xf numFmtId="0" fontId="48" fillId="2" borderId="4" xfId="0" applyFont="1" applyFill="1" applyBorder="1" applyAlignment="1">
      <alignment horizontal="center" vertical="center" wrapText="1"/>
    </xf>
    <xf numFmtId="0" fontId="41" fillId="2" borderId="12" xfId="0" applyFont="1" applyFill="1" applyBorder="1" applyAlignment="1">
      <alignment horizontal="center" vertical="center" wrapText="1"/>
    </xf>
    <xf numFmtId="0" fontId="41" fillId="2" borderId="13" xfId="0" applyFont="1" applyFill="1" applyBorder="1" applyAlignment="1">
      <alignment horizontal="center" vertical="center" wrapText="1"/>
    </xf>
    <xf numFmtId="0" fontId="12" fillId="2" borderId="0" xfId="0" applyFont="1" applyFill="1" applyAlignment="1">
      <alignment horizontal="left"/>
    </xf>
    <xf numFmtId="0" fontId="7" fillId="2" borderId="0" xfId="0" applyFont="1" applyFill="1" applyAlignment="1">
      <alignment horizontal="left" vertical="top" wrapText="1"/>
    </xf>
    <xf numFmtId="0" fontId="3" fillId="2" borderId="0" xfId="0" applyFont="1" applyFill="1" applyBorder="1" applyAlignment="1">
      <alignment horizontal="left" vertical="top" wrapText="1"/>
    </xf>
    <xf numFmtId="0" fontId="0" fillId="2" borderId="0" xfId="0" applyFill="1" applyAlignment="1">
      <alignment horizontal="left" vertical="top" wrapText="1"/>
    </xf>
    <xf numFmtId="0" fontId="3" fillId="0" borderId="0" xfId="0" applyFont="1" applyFill="1" applyAlignment="1">
      <alignment horizontal="left" vertical="top" wrapText="1"/>
    </xf>
    <xf numFmtId="0" fontId="3" fillId="2" borderId="0" xfId="0" applyFont="1" applyFill="1" applyAlignment="1">
      <alignment horizontal="left" vertical="top"/>
    </xf>
    <xf numFmtId="0" fontId="4"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0" fontId="41" fillId="2" borderId="3" xfId="0" applyFont="1" applyFill="1" applyBorder="1" applyAlignment="1">
      <alignment horizontal="center" vertical="center" wrapText="1"/>
    </xf>
    <xf numFmtId="0" fontId="41" fillId="2" borderId="4" xfId="0" applyFont="1" applyFill="1" applyBorder="1" applyAlignment="1">
      <alignment horizontal="center" vertical="center" wrapText="1"/>
    </xf>
    <xf numFmtId="0" fontId="41" fillId="2" borderId="2" xfId="0" applyFont="1" applyFill="1" applyBorder="1" applyAlignment="1">
      <alignment vertical="center" wrapText="1"/>
    </xf>
    <xf numFmtId="0" fontId="41" fillId="2" borderId="3" xfId="0" applyFont="1" applyFill="1" applyBorder="1" applyAlignment="1">
      <alignment vertical="center" wrapText="1"/>
    </xf>
    <xf numFmtId="0" fontId="41" fillId="2" borderId="4" xfId="0" applyFont="1" applyFill="1" applyBorder="1" applyAlignment="1">
      <alignment vertical="center" wrapText="1"/>
    </xf>
    <xf numFmtId="0" fontId="40" fillId="2" borderId="2" xfId="0" applyFont="1" applyFill="1" applyBorder="1" applyAlignment="1">
      <alignment horizontal="center" vertical="center" wrapText="1"/>
    </xf>
    <xf numFmtId="0" fontId="40" fillId="2" borderId="3" xfId="0" applyFont="1" applyFill="1" applyBorder="1" applyAlignment="1">
      <alignment horizontal="center" vertical="center" wrapText="1"/>
    </xf>
    <xf numFmtId="49" fontId="40" fillId="2" borderId="2" xfId="0" applyNumberFormat="1" applyFont="1" applyFill="1" applyBorder="1" applyAlignment="1">
      <alignment horizontal="center" vertical="center" wrapText="1"/>
    </xf>
    <xf numFmtId="49" fontId="40" fillId="2" borderId="3" xfId="0" applyNumberFormat="1" applyFont="1" applyFill="1" applyBorder="1" applyAlignment="1">
      <alignment horizontal="center" vertical="center" wrapText="1"/>
    </xf>
    <xf numFmtId="49" fontId="40" fillId="2" borderId="4" xfId="0" applyNumberFormat="1" applyFont="1" applyFill="1" applyBorder="1" applyAlignment="1">
      <alignment horizontal="center" vertical="center" wrapText="1"/>
    </xf>
    <xf numFmtId="0" fontId="41" fillId="2" borderId="3" xfId="0" applyFont="1" applyFill="1" applyBorder="1" applyAlignment="1">
      <alignment horizontal="center" vertical="top" wrapText="1"/>
    </xf>
    <xf numFmtId="0" fontId="40" fillId="2" borderId="4" xfId="0" applyFont="1" applyFill="1" applyBorder="1" applyAlignment="1">
      <alignment horizontal="center" vertical="center" wrapText="1"/>
    </xf>
    <xf numFmtId="0" fontId="40" fillId="2" borderId="4" xfId="0" applyFont="1" applyFill="1" applyBorder="1" applyAlignment="1">
      <alignment horizontal="center" vertical="top" wrapText="1"/>
    </xf>
    <xf numFmtId="0" fontId="40" fillId="2" borderId="2" xfId="0" applyFont="1" applyFill="1" applyBorder="1" applyAlignment="1">
      <alignment vertical="top" wrapText="1"/>
    </xf>
    <xf numFmtId="0" fontId="48" fillId="2" borderId="3" xfId="0" applyFont="1" applyFill="1" applyBorder="1" applyAlignment="1">
      <alignment vertical="top" wrapText="1"/>
    </xf>
    <xf numFmtId="0" fontId="48" fillId="2" borderId="4" xfId="0" applyFont="1" applyFill="1" applyBorder="1" applyAlignment="1">
      <alignment vertical="top" wrapText="1"/>
    </xf>
    <xf numFmtId="0" fontId="54" fillId="2" borderId="0" xfId="0" applyFont="1" applyFill="1" applyAlignment="1"/>
    <xf numFmtId="0" fontId="48" fillId="2" borderId="0" xfId="0" applyFont="1" applyFill="1" applyAlignment="1"/>
    <xf numFmtId="0" fontId="48" fillId="2" borderId="0" xfId="0" applyFont="1" applyFill="1" applyAlignment="1">
      <alignment vertical="top" wrapText="1"/>
    </xf>
    <xf numFmtId="0" fontId="4" fillId="2" borderId="2"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42" fillId="2" borderId="3" xfId="0" applyFont="1" applyFill="1" applyBorder="1" applyAlignment="1">
      <alignment horizontal="center" vertical="top" wrapText="1"/>
    </xf>
    <xf numFmtId="0" fontId="42" fillId="2" borderId="4" xfId="0" applyFont="1" applyFill="1" applyBorder="1" applyAlignment="1">
      <alignment horizontal="center" vertical="top" wrapText="1"/>
    </xf>
    <xf numFmtId="0" fontId="41" fillId="2" borderId="2" xfId="0" quotePrefix="1" applyFont="1" applyFill="1" applyBorder="1" applyAlignment="1">
      <alignment vertical="center" wrapText="1"/>
    </xf>
    <xf numFmtId="0" fontId="41" fillId="2" borderId="2" xfId="0" applyFont="1" applyFill="1" applyBorder="1" applyAlignment="1">
      <alignment horizontal="left" vertical="center" wrapText="1"/>
    </xf>
    <xf numFmtId="0" fontId="41" fillId="2" borderId="3" xfId="0" applyFont="1" applyFill="1" applyBorder="1" applyAlignment="1">
      <alignment horizontal="left" vertical="center" wrapText="1"/>
    </xf>
    <xf numFmtId="0" fontId="41" fillId="2" borderId="4" xfId="0" applyFont="1" applyFill="1" applyBorder="1" applyAlignment="1">
      <alignment horizontal="left" vertical="center" wrapText="1"/>
    </xf>
    <xf numFmtId="0" fontId="41" fillId="2" borderId="3" xfId="0" quotePrefix="1" applyFont="1" applyFill="1" applyBorder="1" applyAlignment="1">
      <alignment horizontal="center" vertical="center" wrapText="1"/>
    </xf>
    <xf numFmtId="0" fontId="41" fillId="2" borderId="4" xfId="0" quotePrefix="1" applyFont="1" applyFill="1" applyBorder="1" applyAlignment="1">
      <alignment horizontal="center" vertical="center" wrapText="1"/>
    </xf>
    <xf numFmtId="0" fontId="0" fillId="0" borderId="0" xfId="0" applyAlignment="1">
      <alignment horizontal="left" vertical="top" wrapText="1"/>
    </xf>
    <xf numFmtId="0" fontId="41" fillId="0" borderId="2" xfId="0" applyFont="1" applyFill="1" applyBorder="1" applyAlignment="1">
      <alignment vertical="center" wrapText="1"/>
    </xf>
    <xf numFmtId="0" fontId="41" fillId="0" borderId="3" xfId="0" applyFont="1" applyFill="1" applyBorder="1" applyAlignment="1">
      <alignment vertical="center" wrapText="1"/>
    </xf>
    <xf numFmtId="0" fontId="41" fillId="0" borderId="4" xfId="0" applyFont="1" applyFill="1" applyBorder="1" applyAlignment="1">
      <alignment vertical="center" wrapText="1"/>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41" fillId="0" borderId="2" xfId="0" applyFont="1" applyFill="1" applyBorder="1" applyAlignment="1">
      <alignment horizontal="center" vertical="center" wrapText="1"/>
    </xf>
    <xf numFmtId="0" fontId="42" fillId="0" borderId="3" xfId="0" applyFont="1" applyFill="1" applyBorder="1" applyAlignment="1">
      <alignment horizontal="center" vertical="center" wrapText="1"/>
    </xf>
    <xf numFmtId="0" fontId="42" fillId="0" borderId="4" xfId="0" applyFont="1" applyFill="1" applyBorder="1" applyAlignment="1">
      <alignment horizontal="center" vertical="center" wrapText="1"/>
    </xf>
    <xf numFmtId="0" fontId="41" fillId="0" borderId="4" xfId="0" applyFont="1" applyFill="1" applyBorder="1" applyAlignment="1">
      <alignment horizontal="center" vertical="center" wrapText="1"/>
    </xf>
    <xf numFmtId="0" fontId="41" fillId="0" borderId="2" xfId="0" applyFont="1" applyFill="1" applyBorder="1" applyAlignment="1">
      <alignment vertical="top" wrapText="1"/>
    </xf>
    <xf numFmtId="0" fontId="41" fillId="0" borderId="3" xfId="0" applyFont="1" applyFill="1" applyBorder="1" applyAlignment="1">
      <alignment vertical="top" wrapText="1"/>
    </xf>
    <xf numFmtId="0" fontId="41" fillId="0" borderId="4" xfId="0" applyFont="1" applyFill="1" applyBorder="1" applyAlignment="1">
      <alignment vertical="top" wrapText="1"/>
    </xf>
    <xf numFmtId="0" fontId="41" fillId="0" borderId="19" xfId="6" applyFont="1" applyBorder="1" applyAlignment="1">
      <alignment horizontal="center" vertical="center" wrapText="1"/>
    </xf>
    <xf numFmtId="0" fontId="41" fillId="0" borderId="4" xfId="6" applyFont="1" applyBorder="1" applyAlignment="1">
      <alignment horizontal="center" vertical="center" wrapText="1"/>
    </xf>
    <xf numFmtId="0" fontId="41" fillId="0" borderId="2" xfId="6" applyFont="1" applyBorder="1" applyAlignment="1">
      <alignment horizontal="center" vertical="center" wrapText="1"/>
    </xf>
    <xf numFmtId="0" fontId="41" fillId="0" borderId="3" xfId="6" applyFont="1" applyBorder="1" applyAlignment="1">
      <alignment horizontal="center" vertical="center" wrapText="1"/>
    </xf>
    <xf numFmtId="0" fontId="41" fillId="2" borderId="2" xfId="3" applyFont="1" applyFill="1" applyBorder="1" applyAlignment="1">
      <alignment horizontal="left" vertical="top" wrapText="1"/>
    </xf>
    <xf numFmtId="0" fontId="41" fillId="2" borderId="3" xfId="3" applyFont="1" applyFill="1" applyBorder="1" applyAlignment="1">
      <alignment horizontal="left" vertical="top" wrapText="1"/>
    </xf>
    <xf numFmtId="0" fontId="41" fillId="2" borderId="4" xfId="3" applyFont="1" applyFill="1" applyBorder="1" applyAlignment="1">
      <alignment horizontal="left" vertical="top" wrapText="1"/>
    </xf>
    <xf numFmtId="0" fontId="41" fillId="2" borderId="2" xfId="3" applyFont="1" applyFill="1" applyBorder="1" applyAlignment="1">
      <alignment horizontal="center" vertical="top" wrapText="1"/>
    </xf>
    <xf numFmtId="0" fontId="41" fillId="2" borderId="3" xfId="3" applyFont="1" applyFill="1" applyBorder="1" applyAlignment="1">
      <alignment horizontal="center" vertical="top" wrapText="1"/>
    </xf>
    <xf numFmtId="0" fontId="41" fillId="2" borderId="4" xfId="3" applyFont="1" applyFill="1" applyBorder="1" applyAlignment="1">
      <alignment horizontal="center" vertical="top" wrapText="1"/>
    </xf>
    <xf numFmtId="0" fontId="41" fillId="2" borderId="2" xfId="3" applyFont="1" applyFill="1" applyBorder="1" applyAlignment="1">
      <alignment horizontal="center" vertical="center" wrapText="1"/>
    </xf>
    <xf numFmtId="0" fontId="41" fillId="2" borderId="4" xfId="3" applyFont="1" applyFill="1" applyBorder="1" applyAlignment="1">
      <alignment horizontal="center" vertical="center" wrapText="1"/>
    </xf>
    <xf numFmtId="0" fontId="41" fillId="2" borderId="2" xfId="3" applyFont="1" applyFill="1" applyBorder="1" applyAlignment="1">
      <alignment horizontal="left" wrapText="1"/>
    </xf>
    <xf numFmtId="0" fontId="41" fillId="2" borderId="3" xfId="3" applyFont="1" applyFill="1" applyBorder="1" applyAlignment="1">
      <alignment horizontal="left" wrapText="1"/>
    </xf>
    <xf numFmtId="0" fontId="41" fillId="2" borderId="4" xfId="3" applyFont="1" applyFill="1" applyBorder="1" applyAlignment="1">
      <alignment horizontal="left" wrapText="1"/>
    </xf>
    <xf numFmtId="0" fontId="40" fillId="2" borderId="2" xfId="3" applyFont="1" applyFill="1" applyBorder="1" applyAlignment="1">
      <alignment horizontal="center" vertical="center" wrapText="1"/>
    </xf>
    <xf numFmtId="0" fontId="40" fillId="2" borderId="3" xfId="3" applyFont="1" applyFill="1" applyBorder="1" applyAlignment="1">
      <alignment horizontal="center" vertical="center" wrapText="1"/>
    </xf>
    <xf numFmtId="0" fontId="40" fillId="2" borderId="4" xfId="3" applyFont="1" applyFill="1" applyBorder="1" applyAlignment="1">
      <alignment horizontal="center" vertical="center" wrapText="1"/>
    </xf>
    <xf numFmtId="0" fontId="3" fillId="2" borderId="0" xfId="3" applyFont="1" applyFill="1" applyAlignment="1">
      <alignment horizontal="left" vertical="top" wrapText="1"/>
    </xf>
    <xf numFmtId="0" fontId="40" fillId="2" borderId="0" xfId="3" applyNumberFormat="1" applyFont="1" applyFill="1" applyAlignment="1">
      <alignment horizontal="left" vertical="top" wrapText="1"/>
    </xf>
    <xf numFmtId="0" fontId="54" fillId="2" borderId="0" xfId="3" applyFont="1" applyFill="1" applyAlignment="1">
      <alignment horizontal="left" wrapText="1"/>
    </xf>
    <xf numFmtId="0" fontId="40" fillId="2" borderId="0" xfId="3" applyFont="1" applyFill="1" applyAlignment="1">
      <alignment horizontal="left" vertical="top" wrapText="1"/>
    </xf>
    <xf numFmtId="0" fontId="13" fillId="2" borderId="0" xfId="0" applyFont="1" applyFill="1" applyAlignment="1">
      <alignment vertical="top" wrapText="1"/>
    </xf>
    <xf numFmtId="0" fontId="41" fillId="2" borderId="2" xfId="6" applyFont="1" applyFill="1" applyBorder="1" applyAlignment="1">
      <alignment horizontal="center" vertical="top" wrapText="1"/>
    </xf>
    <xf numFmtId="0" fontId="41" fillId="2" borderId="3" xfId="6" applyFont="1" applyFill="1" applyBorder="1" applyAlignment="1">
      <alignment horizontal="center" vertical="top" wrapText="1"/>
    </xf>
    <xf numFmtId="0" fontId="4" fillId="2" borderId="4" xfId="6" applyFont="1" applyFill="1" applyBorder="1" applyAlignment="1">
      <alignment horizontal="center" vertical="top" wrapText="1"/>
    </xf>
    <xf numFmtId="0" fontId="41" fillId="2" borderId="19" xfId="6" applyFont="1" applyFill="1" applyBorder="1" applyAlignment="1">
      <alignment horizontal="center" vertical="center" wrapText="1"/>
    </xf>
    <xf numFmtId="0" fontId="41" fillId="2" borderId="4" xfId="6" applyFont="1" applyFill="1" applyBorder="1" applyAlignment="1">
      <alignment horizontal="center" vertical="center" wrapText="1"/>
    </xf>
    <xf numFmtId="0" fontId="41" fillId="2" borderId="2" xfId="6" applyFont="1" applyFill="1" applyBorder="1" applyAlignment="1">
      <alignment horizontal="center" vertical="center" wrapText="1"/>
    </xf>
    <xf numFmtId="0" fontId="47" fillId="2" borderId="19" xfId="0" applyFont="1" applyFill="1" applyBorder="1" applyAlignment="1">
      <alignment horizontal="center" vertical="center" wrapText="1"/>
    </xf>
    <xf numFmtId="0" fontId="47" fillId="2" borderId="4" xfId="0" applyFont="1" applyFill="1" applyBorder="1" applyAlignment="1">
      <alignment horizontal="center" vertical="center" wrapText="1"/>
    </xf>
    <xf numFmtId="0" fontId="47" fillId="2" borderId="2" xfId="0" applyFont="1" applyFill="1" applyBorder="1" applyAlignment="1">
      <alignment horizontal="center" vertical="center" wrapText="1"/>
    </xf>
    <xf numFmtId="0" fontId="47" fillId="2" borderId="2" xfId="0" applyFont="1" applyFill="1" applyBorder="1" applyAlignment="1">
      <alignment horizontal="center" wrapText="1"/>
    </xf>
    <xf numFmtId="0" fontId="47" fillId="2" borderId="3" xfId="0" applyFont="1" applyFill="1" applyBorder="1" applyAlignment="1">
      <alignment horizontal="center" wrapText="1"/>
    </xf>
    <xf numFmtId="0" fontId="23" fillId="2" borderId="4" xfId="0" applyFont="1" applyFill="1" applyBorder="1" applyAlignment="1">
      <alignment horizontal="center" wrapText="1"/>
    </xf>
    <xf numFmtId="0" fontId="62" fillId="0" borderId="3" xfId="0" applyFont="1" applyBorder="1" applyAlignment="1">
      <alignment horizontal="center" vertical="center"/>
    </xf>
    <xf numFmtId="0" fontId="62" fillId="0" borderId="4" xfId="0" applyFont="1" applyBorder="1" applyAlignment="1">
      <alignment horizontal="center"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12" fillId="0" borderId="19" xfId="6" applyFont="1" applyBorder="1" applyAlignment="1">
      <alignment horizontal="center" vertical="center"/>
    </xf>
    <xf numFmtId="0" fontId="12" fillId="0" borderId="4" xfId="6" applyFont="1" applyBorder="1" applyAlignment="1">
      <alignment horizontal="center" vertical="center"/>
    </xf>
    <xf numFmtId="0" fontId="12" fillId="0" borderId="2" xfId="6" applyFont="1" applyBorder="1" applyAlignment="1">
      <alignment horizontal="center" vertical="center"/>
    </xf>
    <xf numFmtId="0" fontId="4" fillId="0" borderId="19" xfId="6" applyFont="1" applyBorder="1" applyAlignment="1">
      <alignment horizontal="center" vertical="center"/>
    </xf>
    <xf numFmtId="0" fontId="4" fillId="0" borderId="4" xfId="6" applyFont="1" applyBorder="1" applyAlignment="1">
      <alignment horizontal="center" vertical="center"/>
    </xf>
    <xf numFmtId="0" fontId="4" fillId="0" borderId="2" xfId="6" applyFont="1" applyBorder="1" applyAlignment="1">
      <alignment horizontal="center" vertical="center"/>
    </xf>
    <xf numFmtId="0" fontId="48" fillId="2" borderId="0" xfId="0" applyFont="1" applyFill="1" applyAlignment="1">
      <alignment vertical="top"/>
    </xf>
    <xf numFmtId="0" fontId="45" fillId="0" borderId="0" xfId="0" applyFont="1" applyBorder="1" applyAlignment="1">
      <alignment horizontal="center" vertical="center" wrapText="1"/>
    </xf>
    <xf numFmtId="0" fontId="41" fillId="2" borderId="1" xfId="0" applyFont="1" applyFill="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vertical="center"/>
    </xf>
    <xf numFmtId="0" fontId="7" fillId="2" borderId="0" xfId="0" applyFont="1" applyFill="1" applyAlignment="1">
      <alignment vertical="center" wrapText="1"/>
    </xf>
    <xf numFmtId="0" fontId="3" fillId="2" borderId="0" xfId="0" applyFont="1" applyFill="1" applyAlignment="1">
      <alignment horizontal="left"/>
    </xf>
    <xf numFmtId="0" fontId="26" fillId="2" borderId="0" xfId="0" applyFont="1" applyFill="1" applyAlignment="1">
      <alignment vertical="center" wrapText="1"/>
    </xf>
    <xf numFmtId="0" fontId="3" fillId="2" borderId="0" xfId="0" applyFont="1" applyFill="1" applyAlignment="1">
      <alignment wrapText="1"/>
    </xf>
    <xf numFmtId="0" fontId="40" fillId="2" borderId="1" xfId="0" applyFont="1" applyFill="1" applyBorder="1" applyAlignment="1">
      <alignment horizontal="center" vertical="top" wrapText="1"/>
    </xf>
    <xf numFmtId="0" fontId="41" fillId="2" borderId="1" xfId="0" applyFont="1" applyFill="1" applyBorder="1" applyAlignment="1">
      <alignment horizontal="center" vertical="top" wrapText="1"/>
    </xf>
    <xf numFmtId="0" fontId="48" fillId="2" borderId="1" xfId="0" applyFont="1" applyFill="1" applyBorder="1" applyAlignment="1">
      <alignment horizontal="center" vertical="top" wrapText="1"/>
    </xf>
    <xf numFmtId="0" fontId="41" fillId="2" borderId="1" xfId="0" applyFont="1" applyFill="1" applyBorder="1" applyAlignment="1">
      <alignment vertical="top"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xf>
    <xf numFmtId="0" fontId="40" fillId="2" borderId="12" xfId="0" applyFont="1" applyFill="1" applyBorder="1" applyAlignment="1">
      <alignment horizontal="center" vertical="center" wrapText="1"/>
    </xf>
    <xf numFmtId="0" fontId="40" fillId="2" borderId="11" xfId="0" applyFont="1" applyFill="1" applyBorder="1" applyAlignment="1">
      <alignment horizontal="center" vertical="center" wrapText="1"/>
    </xf>
    <xf numFmtId="0" fontId="40" fillId="2" borderId="13" xfId="0" applyFont="1" applyFill="1" applyBorder="1" applyAlignment="1">
      <alignment horizontal="center" vertical="center" wrapText="1"/>
    </xf>
    <xf numFmtId="0" fontId="40" fillId="2" borderId="14" xfId="0" applyFont="1" applyFill="1" applyBorder="1" applyAlignment="1">
      <alignment horizontal="center" vertical="center" wrapText="1"/>
    </xf>
    <xf numFmtId="0" fontId="40" fillId="2" borderId="0" xfId="0" applyFont="1" applyFill="1" applyBorder="1" applyAlignment="1">
      <alignment horizontal="center" vertical="center" wrapText="1"/>
    </xf>
    <xf numFmtId="0" fontId="40" fillId="2" borderId="7" xfId="0" applyFont="1" applyFill="1" applyBorder="1" applyAlignment="1">
      <alignment horizontal="center" vertical="center" wrapText="1"/>
    </xf>
    <xf numFmtId="0" fontId="40" fillId="2" borderId="8" xfId="0" applyFont="1" applyFill="1" applyBorder="1" applyAlignment="1">
      <alignment horizontal="center" vertical="center" wrapText="1"/>
    </xf>
    <xf numFmtId="0" fontId="40" fillId="2" borderId="15" xfId="0" applyFont="1" applyFill="1" applyBorder="1" applyAlignment="1">
      <alignment horizontal="center" vertical="center" wrapText="1"/>
    </xf>
    <xf numFmtId="0" fontId="40" fillId="2" borderId="6" xfId="0" applyFont="1" applyFill="1" applyBorder="1" applyAlignment="1">
      <alignment horizontal="center" vertical="center"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40" fillId="2" borderId="1" xfId="0" applyFont="1" applyFill="1" applyBorder="1" applyAlignment="1">
      <alignment horizontal="center" vertical="center" wrapText="1"/>
    </xf>
    <xf numFmtId="0" fontId="48" fillId="2" borderId="1" xfId="0" applyFont="1" applyFill="1" applyBorder="1" applyAlignment="1">
      <alignment horizontal="center" vertical="center" wrapText="1"/>
    </xf>
    <xf numFmtId="0" fontId="41" fillId="2" borderId="2" xfId="0" applyFont="1" applyFill="1" applyBorder="1" applyAlignment="1">
      <alignment horizontal="center" vertical="top"/>
    </xf>
    <xf numFmtId="0" fontId="41" fillId="2" borderId="3" xfId="0" applyFont="1" applyFill="1" applyBorder="1" applyAlignment="1">
      <alignment horizontal="center" vertical="top"/>
    </xf>
    <xf numFmtId="0" fontId="41" fillId="2" borderId="4" xfId="0" applyFont="1" applyFill="1" applyBorder="1" applyAlignment="1">
      <alignment horizontal="center" vertical="top"/>
    </xf>
    <xf numFmtId="0" fontId="12" fillId="2" borderId="0" xfId="0" applyFont="1" applyFill="1" applyAlignment="1">
      <alignment horizontal="left" vertical="top"/>
    </xf>
    <xf numFmtId="0" fontId="48" fillId="0" borderId="3" xfId="0" applyFont="1" applyBorder="1" applyAlignment="1">
      <alignment horizontal="center" vertical="center" wrapText="1"/>
    </xf>
    <xf numFmtId="0" fontId="48" fillId="0" borderId="4" xfId="0" applyFont="1" applyBorder="1" applyAlignment="1">
      <alignment horizontal="center" vertical="center" wrapText="1"/>
    </xf>
    <xf numFmtId="0" fontId="3" fillId="2" borderId="0" xfId="0" applyFont="1" applyFill="1" applyAlignment="1">
      <alignment horizontal="left" vertical="center" wrapText="1"/>
    </xf>
  </cellXfs>
  <cellStyles count="30">
    <cellStyle name="Bad_Sheet1" xfId="4"/>
    <cellStyle name="Comma" xfId="1" builtinId="3"/>
    <cellStyle name="Comma 2" xfId="10"/>
    <cellStyle name="Comma 3" xfId="11"/>
    <cellStyle name="Comma0 - Type3" xfId="12"/>
    <cellStyle name="Currency" xfId="29" builtinId="4"/>
    <cellStyle name="Fixed2 - Type2" xfId="13"/>
    <cellStyle name="Hyperlink" xfId="9" builtinId="8"/>
    <cellStyle name="Hyperlink 2" xfId="14"/>
    <cellStyle name="Hyperlink 3" xfId="15"/>
    <cellStyle name="Input 2" xfId="16"/>
    <cellStyle name="Komma 2" xfId="17"/>
    <cellStyle name="Komma 3" xfId="18"/>
    <cellStyle name="Link 2" xfId="28"/>
    <cellStyle name="Neutral 2" xfId="19"/>
    <cellStyle name="Normal" xfId="0" builtinId="0"/>
    <cellStyle name="Normal 10" xfId="7"/>
    <cellStyle name="Normal 2" xfId="20"/>
    <cellStyle name="Normal 6" xfId="21"/>
    <cellStyle name="Normal 6 2" xfId="22"/>
    <cellStyle name="Normal_Sheet1" xfId="5"/>
    <cellStyle name="Normal_Sheet1_1" xfId="3"/>
    <cellStyle name="Normal_Sheet2" xfId="6"/>
    <cellStyle name="Output 2" xfId="23"/>
    <cellStyle name="Percen - Type1" xfId="24"/>
    <cellStyle name="Percent" xfId="2" builtinId="5"/>
    <cellStyle name="Percent 2" xfId="8"/>
    <cellStyle name="Procent 2" xfId="25"/>
    <cellStyle name="Procent 3" xfId="26"/>
    <cellStyle name="Total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251113</xdr:colOff>
      <xdr:row>2</xdr:row>
      <xdr:rowOff>9525</xdr:rowOff>
    </xdr:from>
    <xdr:to>
      <xdr:col>16</xdr:col>
      <xdr:colOff>228601</xdr:colOff>
      <xdr:row>50</xdr:row>
      <xdr:rowOff>95251</xdr:rowOff>
    </xdr:to>
    <xdr:sp macro="" textlink="">
      <xdr:nvSpPr>
        <xdr:cNvPr id="2" name="Tekstboks 2"/>
        <xdr:cNvSpPr txBox="1"/>
      </xdr:nvSpPr>
      <xdr:spPr>
        <a:xfrm>
          <a:off x="2870488" y="819150"/>
          <a:ext cx="6683088" cy="9229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This file contains the technology data sheets related to the updated technology data catalogue from August 2016. The data sheets is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lvl="0" indent="-171450">
            <a:buFont typeface="Arial" panose="020B0604020202020204" pitchFamily="34" charset="0"/>
            <a:buChar char="•"/>
          </a:pPr>
          <a:r>
            <a:rPr lang="en-US" sz="1100" b="1">
              <a:solidFill>
                <a:schemeClr val="dk1"/>
              </a:solidFill>
              <a:effectLst/>
              <a:latin typeface="+mn-lt"/>
              <a:ea typeface="+mn-ea"/>
              <a:cs typeface="+mn-cs"/>
            </a:rPr>
            <a:t>01 Supercritical Pulverized Fuel Power Plant - Coal CHP </a:t>
          </a:r>
          <a:r>
            <a:rPr lang="da-DK" sz="1100" b="1" baseline="0">
              <a:solidFill>
                <a:srgbClr val="FF0000"/>
              </a:solidFill>
              <a:effectLst/>
              <a:latin typeface="+mn-lt"/>
              <a:ea typeface="+mn-ea"/>
              <a:cs typeface="+mn-cs"/>
            </a:rPr>
            <a:t>(updated November 2017)</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02 Life time extension of coal fired power plants</a:t>
          </a:r>
          <a:endParaRPr lang="da-DK" sz="1100" b="1">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03 Rebuilding large coal power plants to biomass </a:t>
          </a:r>
          <a:r>
            <a:rPr lang="da-DK" sz="1100" b="1" baseline="0">
              <a:solidFill>
                <a:srgbClr val="FF0000"/>
              </a:solidFill>
              <a:effectLst/>
              <a:latin typeface="+mn-lt"/>
              <a:ea typeface="+mn-ea"/>
              <a:cs typeface="+mn-cs"/>
            </a:rPr>
            <a:t>(updated June 2019)</a:t>
          </a:r>
          <a:r>
            <a:rPr kumimoji="0" lang="da-DK" sz="1100" b="0" i="0" u="none" strike="noStrike" kern="0" cap="none" spc="0" normalizeH="0" baseline="0" noProof="0">
              <a:ln>
                <a:noFill/>
              </a:ln>
              <a:solidFill>
                <a:prstClr val="black"/>
              </a:solidFill>
              <a:effectLst/>
              <a:uLnTx/>
              <a:uFillTx/>
              <a:latin typeface="+mn-lt"/>
              <a:ea typeface="+mn-ea"/>
              <a:cs typeface="+mn-cs"/>
            </a:rPr>
            <a:t>           </a:t>
          </a:r>
          <a:endParaRPr lang="da-DK"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Coal power plant to wood pellets (existing boiler)</a:t>
          </a:r>
          <a:endParaRPr lang="da-DK" b="1">
            <a:solidFill>
              <a:srgbClr val="FF0000"/>
            </a:solidFill>
            <a:effectLst/>
          </a:endParaRP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plants to wood chips (existing boiler)</a:t>
          </a:r>
        </a:p>
        <a:p>
          <a:pPr marL="0" lvl="0" indent="0">
            <a:buFont typeface="Arial" panose="020B0604020202020204" pitchFamily="34" charset="0"/>
            <a:buNone/>
          </a:pPr>
          <a:r>
            <a:rPr lang="da-DK" sz="1100" baseline="0">
              <a:solidFill>
                <a:schemeClr val="dk1"/>
              </a:solidFill>
              <a:effectLst/>
              <a:latin typeface="+mn-lt"/>
              <a:ea typeface="+mn-ea"/>
              <a:cs typeface="+mn-cs"/>
            </a:rPr>
            <a:t>           - Coal power plant to wood chips (new boiler)</a:t>
          </a:r>
          <a:endParaRPr lang="da-DK" sz="1100">
            <a:solidFill>
              <a:schemeClr val="dk1"/>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04 Gas turbines,</a:t>
          </a:r>
          <a:r>
            <a:rPr lang="en-US" sz="1100" b="1" baseline="0">
              <a:solidFill>
                <a:schemeClr val="dk1"/>
              </a:solidFill>
              <a:effectLst/>
              <a:latin typeface="+mn-lt"/>
              <a:ea typeface="+mn-ea"/>
              <a:cs typeface="+mn-cs"/>
            </a:rPr>
            <a:t> single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05 Gas turbines, combined cycle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06 Gas engines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07 Carbon Capture and Storage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08</a:t>
          </a:r>
          <a:r>
            <a:rPr lang="en-US" sz="1100" b="1" baseline="0">
              <a:solidFill>
                <a:sysClr val="windowText" lastClr="000000"/>
              </a:solidFill>
              <a:effectLst/>
              <a:latin typeface="+mn-lt"/>
              <a:ea typeface="+mn-ea"/>
              <a:cs typeface="+mn-cs"/>
            </a:rPr>
            <a:t> WtE plants </a:t>
          </a:r>
          <a:r>
            <a:rPr lang="en-US" sz="1100" b="1" baseline="0">
              <a:solidFill>
                <a:srgbClr val="FF0000"/>
              </a:solidFill>
              <a:effectLst/>
              <a:latin typeface="+mn-lt"/>
              <a:ea typeface="+mn-ea"/>
              <a:cs typeface="+mn-cs"/>
            </a:rPr>
            <a:t>(updated  March 2018)</a:t>
          </a:r>
        </a:p>
        <a:p>
          <a:r>
            <a:rPr lang="da-DK" sz="1100" baseline="0">
              <a:solidFill>
                <a:schemeClr val="dk1"/>
              </a:solidFill>
              <a:effectLst/>
              <a:latin typeface="+mn-lt"/>
              <a:ea typeface="+mn-ea"/>
              <a:cs typeface="+mn-cs"/>
            </a:rPr>
            <a:t>            - WtE CHP, Large, medium and small</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WtE HOP</a:t>
          </a:r>
        </a:p>
        <a:p>
          <a:pPr marL="171450" indent="-171450" eaLnBrk="1" fontAlgn="auto" latinLnBrk="0" hangingPunct="1">
            <a:buFont typeface="Arial" panose="020B0604020202020204" pitchFamily="34" charset="0"/>
            <a:buChar char="•"/>
          </a:pPr>
          <a:r>
            <a:rPr lang="en-US" sz="1100" b="1">
              <a:solidFill>
                <a:schemeClr val="dk1"/>
              </a:solidFill>
              <a:effectLst/>
              <a:latin typeface="+mn-lt"/>
              <a:ea typeface="+mn-ea"/>
              <a:cs typeface="+mn-cs"/>
            </a:rPr>
            <a:t>09</a:t>
          </a:r>
          <a:r>
            <a:rPr lang="en-US" sz="1100" b="1" baseline="0">
              <a:solidFill>
                <a:schemeClr val="dk1"/>
              </a:solidFill>
              <a:effectLst/>
              <a:latin typeface="+mn-lt"/>
              <a:ea typeface="+mn-ea"/>
              <a:cs typeface="+mn-cs"/>
            </a:rPr>
            <a:t> Biomass plants </a:t>
          </a:r>
          <a:r>
            <a:rPr lang="en-US" sz="1100" b="1" baseline="0">
              <a:solidFill>
                <a:srgbClr val="FF0000"/>
              </a:solidFill>
              <a:effectLst/>
              <a:latin typeface="+mn-lt"/>
              <a:ea typeface="+mn-ea"/>
              <a:cs typeface="+mn-cs"/>
            </a:rPr>
            <a:t>(updated  March 2018)</a:t>
          </a:r>
          <a:endParaRPr lang="da-DK" sz="1100" b="1" baseline="0">
            <a:solidFill>
              <a:srgbClr val="FF0000"/>
            </a:solidFill>
            <a:effectLst/>
            <a:latin typeface="+mn-lt"/>
            <a:ea typeface="+mn-ea"/>
            <a:cs typeface="+mn-cs"/>
          </a:endParaRPr>
        </a:p>
        <a:p>
          <a:r>
            <a:rPr lang="da-DK" sz="1100" baseline="0">
              <a:solidFill>
                <a:schemeClr val="dk1"/>
              </a:solidFill>
              <a:effectLst/>
              <a:latin typeface="+mn-lt"/>
              <a:ea typeface="+mn-ea"/>
              <a:cs typeface="+mn-cs"/>
            </a:rPr>
            <a:t>            - Wood Chips CHP, Large, medium and small            </a:t>
          </a:r>
        </a:p>
        <a:p>
          <a:r>
            <a:rPr lang="da-DK" sz="1100" baseline="0">
              <a:solidFill>
                <a:schemeClr val="dk1"/>
              </a:solidFill>
              <a:effectLst/>
              <a:latin typeface="+mn-lt"/>
              <a:ea typeface="+mn-ea"/>
              <a:cs typeface="+mn-cs"/>
            </a:rPr>
            <a:t>            - Wood Pellets CHP, Large, medium and small            </a:t>
          </a:r>
          <a:endParaRPr lang="da-DK">
            <a:effectLst/>
          </a:endParaRPr>
        </a:p>
        <a:p>
          <a:r>
            <a:rPr lang="da-DK" sz="1100" baseline="0">
              <a:solidFill>
                <a:schemeClr val="dk1"/>
              </a:solidFill>
              <a:effectLst/>
              <a:latin typeface="+mn-lt"/>
              <a:ea typeface="+mn-ea"/>
              <a:cs typeface="+mn-cs"/>
            </a:rPr>
            <a:t>            - Straw CHP, Large, medium and small            </a:t>
          </a:r>
          <a:endParaRPr lang="da-DK">
            <a:effectLst/>
          </a:endParaRP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Chips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Wood Pellets HOP</a:t>
          </a:r>
        </a:p>
        <a:p>
          <a:pPr marL="0" marR="0" indent="0" defTabSz="914400" eaLnBrk="1" fontAlgn="auto" latinLnBrk="0" hangingPunct="1">
            <a:lnSpc>
              <a:spcPct val="100000"/>
            </a:lnSpc>
            <a:spcBef>
              <a:spcPts val="0"/>
            </a:spcBef>
            <a:spcAft>
              <a:spcPts val="0"/>
            </a:spcAft>
            <a:buClrTx/>
            <a:buSzTx/>
            <a:buFontTx/>
            <a:buNone/>
            <a:tabLst/>
            <a:defRPr/>
          </a:pPr>
          <a:r>
            <a:rPr lang="da-DK" sz="1100" baseline="0">
              <a:solidFill>
                <a:schemeClr val="dk1"/>
              </a:solidFill>
              <a:effectLst/>
              <a:latin typeface="+mn-lt"/>
              <a:ea typeface="+mn-ea"/>
              <a:cs typeface="+mn-cs"/>
            </a:rPr>
            <a:t>            - Straw HOP</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10</a:t>
          </a:r>
          <a:r>
            <a:rPr lang="da-DK" sz="1100" b="1" baseline="0">
              <a:solidFill>
                <a:sysClr val="windowText" lastClr="000000"/>
              </a:solidFill>
              <a:effectLst/>
              <a:latin typeface="+mn-lt"/>
              <a:ea typeface="+mn-ea"/>
              <a:cs typeface="+mn-cs"/>
            </a:rPr>
            <a:t> Stirling Engines </a:t>
          </a:r>
          <a:r>
            <a:rPr lang="da-DK" sz="1100" b="1" baseline="0">
              <a:solidFill>
                <a:srgbClr val="FF0000"/>
              </a:solidFill>
              <a:effectLst/>
              <a:latin typeface="+mn-lt"/>
              <a:ea typeface="+mn-ea"/>
              <a:cs typeface="+mn-cs"/>
            </a:rPr>
            <a:t>(transferred from previous catalogue October 2018)</a:t>
          </a:r>
          <a:endParaRPr lang="da-DK" sz="1100" b="1">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11 </a:t>
          </a:r>
          <a:r>
            <a:rPr lang="en-US" sz="1100" b="1">
              <a:solidFill>
                <a:schemeClr val="dk1"/>
              </a:solidFill>
              <a:effectLst/>
              <a:latin typeface="+mn-lt"/>
              <a:ea typeface="+mn-ea"/>
              <a:cs typeface="+mn-cs"/>
            </a:rPr>
            <a:t>Solid oxide fuel cell (</a:t>
          </a:r>
          <a:r>
            <a:rPr lang="da-DK" sz="1100" b="1">
              <a:solidFill>
                <a:schemeClr val="dk1"/>
              </a:solidFill>
              <a:effectLst/>
              <a:latin typeface="+mn-lt"/>
              <a:ea typeface="+mn-ea"/>
              <a:cs typeface="+mn-cs"/>
            </a:rPr>
            <a:t>SOFC)</a:t>
          </a:r>
          <a:r>
            <a:rPr lang="en-US" sz="1100" b="1">
              <a:solidFill>
                <a:schemeClr val="dk1"/>
              </a:solidFill>
              <a:effectLst/>
              <a:latin typeface="+mn-lt"/>
              <a:ea typeface="+mn-ea"/>
              <a:cs typeface="+mn-cs"/>
            </a:rPr>
            <a:t> CHP, natural gas/biogas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en-GB" sz="1100">
            <a:solidFill>
              <a:srgbClr val="FF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latin typeface="+mn-lt"/>
              <a:ea typeface="+mn-ea"/>
              <a:cs typeface="+mn-cs"/>
            </a:rPr>
            <a:t>12 </a:t>
          </a:r>
          <a:r>
            <a:rPr lang="en-GB" sz="1100" b="1">
              <a:solidFill>
                <a:schemeClr val="dk1"/>
              </a:solidFill>
              <a:effectLst/>
              <a:latin typeface="+mn-lt"/>
              <a:ea typeface="+mn-ea"/>
              <a:cs typeface="+mn-cs"/>
            </a:rPr>
            <a:t>Low temperature proton exchange membrane fuel cell </a:t>
          </a:r>
          <a:r>
            <a:rPr lang="da-DK" sz="1100" b="1">
              <a:solidFill>
                <a:schemeClr val="dk1"/>
              </a:solidFill>
              <a:effectLst/>
              <a:latin typeface="+mn-lt"/>
              <a:ea typeface="+mn-ea"/>
              <a:cs typeface="+mn-cs"/>
            </a:rPr>
            <a:t>(LT-PEMFC) </a:t>
          </a:r>
          <a:r>
            <a:rPr lang="en-GB" sz="1100" b="1">
              <a:solidFill>
                <a:schemeClr val="dk1"/>
              </a:solidFill>
              <a:effectLst/>
              <a:latin typeface="+mn-lt"/>
              <a:ea typeface="+mn-ea"/>
              <a:cs typeface="+mn-cs"/>
            </a:rPr>
            <a:t>CHP, hydrogen </a:t>
          </a:r>
          <a:r>
            <a:rPr lang="en-US" sz="1100" b="1">
              <a:solidFill>
                <a:srgbClr val="FF0000"/>
              </a:solidFill>
              <a:effectLst/>
              <a:latin typeface="+mn-lt"/>
              <a:ea typeface="+mn-ea"/>
              <a:cs typeface="+mn-cs"/>
            </a:rPr>
            <a:t>(added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endParaRPr lang="da-DK" sz="1100" b="1">
            <a:solidFill>
              <a:srgbClr val="FF0000"/>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20 Wind turbines, on-shore</a:t>
          </a:r>
          <a:r>
            <a:rPr kumimoji="0" lang="en-US" sz="1100" b="1" i="0" u="none" strike="noStrike" kern="0" cap="none" spc="0" normalizeH="0" baseline="0" noProof="0">
              <a:ln>
                <a:noFill/>
              </a:ln>
              <a:solidFill>
                <a:prstClr val="black"/>
              </a:solidFill>
              <a:effectLst/>
              <a:uLnTx/>
              <a:uFillTx/>
              <a:latin typeface="+mn-lt"/>
              <a:ea typeface="+mn-ea"/>
              <a:cs typeface="+mn-cs"/>
            </a:rPr>
            <a:t> </a:t>
          </a:r>
          <a:r>
            <a:rPr kumimoji="0" lang="en-US" sz="1100" b="1" i="0" u="none" strike="noStrike" kern="0" cap="none" spc="0" normalizeH="0" baseline="0" noProof="0">
              <a:ln>
                <a:noFill/>
              </a:ln>
              <a:solidFill>
                <a:srgbClr val="FF0000"/>
              </a:solidFill>
              <a:effectLst/>
              <a:uLnTx/>
              <a:uFillTx/>
              <a:latin typeface="+mn-lt"/>
              <a:ea typeface="+mn-ea"/>
              <a:cs typeface="+mn-cs"/>
            </a:rPr>
            <a:t>(updated May 2019)</a:t>
          </a:r>
          <a:endParaRPr lang="en-US" sz="1100" b="1">
            <a:solidFill>
              <a:schemeClr val="dk1"/>
            </a:solidFill>
            <a:effectLst/>
            <a:latin typeface="+mn-lt"/>
            <a:ea typeface="+mn-ea"/>
            <a:cs typeface="+mn-cs"/>
          </a:endParaRPr>
        </a:p>
        <a:p>
          <a:pPr marL="0" lvl="0" indent="0">
            <a:buFont typeface="Arial" panose="020B0604020202020204" pitchFamily="34" charset="0"/>
            <a:buNone/>
          </a:pPr>
          <a:r>
            <a:rPr lang="da-DK" sz="1100" baseline="0">
              <a:solidFill>
                <a:schemeClr val="dk1"/>
              </a:solidFill>
              <a:effectLst/>
              <a:latin typeface="+mn-lt"/>
              <a:ea typeface="+mn-ea"/>
              <a:cs typeface="+mn-cs"/>
            </a:rPr>
            <a:t>           - On-shore turbines</a:t>
          </a:r>
        </a:p>
        <a:p>
          <a:pPr marL="0" lvl="0" indent="0">
            <a:buFont typeface="Arial" panose="020B0604020202020204" pitchFamily="34" charset="0"/>
            <a:buNone/>
          </a:pPr>
          <a:r>
            <a:rPr lang="da-DK" sz="1100" baseline="0">
              <a:solidFill>
                <a:schemeClr val="dk1"/>
              </a:solidFill>
              <a:effectLst/>
              <a:latin typeface="+mn-lt"/>
              <a:ea typeface="+mn-ea"/>
              <a:cs typeface="+mn-cs"/>
            </a:rPr>
            <a:t>           - Domestic turbines</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21 Wind turbines, off-shore </a:t>
          </a:r>
          <a:r>
            <a:rPr lang="en-US" sz="1100" b="1">
              <a:solidFill>
                <a:srgbClr val="FF0000"/>
              </a:solidFill>
              <a:effectLst/>
              <a:latin typeface="+mn-lt"/>
              <a:ea typeface="+mn-ea"/>
              <a:cs typeface="+mn-cs"/>
            </a:rPr>
            <a:t>(updated May 2019)</a:t>
          </a:r>
        </a:p>
        <a:p>
          <a:pPr marL="0" lvl="0" indent="0">
            <a:buFont typeface="Arial" panose="020B0604020202020204" pitchFamily="34" charset="0"/>
            <a:buNone/>
          </a:pPr>
          <a:r>
            <a:rPr lang="da-DK" sz="1100" baseline="0">
              <a:solidFill>
                <a:schemeClr val="dk1"/>
              </a:solidFill>
              <a:effectLst/>
              <a:latin typeface="+mn-lt"/>
              <a:ea typeface="+mn-ea"/>
              <a:cs typeface="+mn-cs"/>
            </a:rPr>
            <a:t>           - Off-shore turbines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da-DK" sz="1100" baseline="0">
              <a:solidFill>
                <a:schemeClr val="dk1"/>
              </a:solidFill>
              <a:effectLst/>
              <a:latin typeface="+mn-lt"/>
              <a:ea typeface="+mn-ea"/>
              <a:cs typeface="+mn-cs"/>
            </a:rPr>
            <a:t>           - Near shore turbines </a:t>
          </a:r>
          <a:r>
            <a:rPr lang="en-US" sz="1100" b="1">
              <a:solidFill>
                <a:srgbClr val="FF0000"/>
              </a:solidFill>
              <a:effectLst/>
              <a:latin typeface="+mn-lt"/>
              <a:ea typeface="+mn-ea"/>
              <a:cs typeface="+mn-cs"/>
            </a:rPr>
            <a:t>(minor adjustment September 2019)</a:t>
          </a:r>
          <a:endParaRPr lang="da-DK" sz="1100">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22 Photovoltaics</a:t>
          </a:r>
        </a:p>
        <a:p>
          <a:r>
            <a:rPr lang="da-DK" sz="1100" baseline="0">
              <a:solidFill>
                <a:schemeClr val="dk1"/>
              </a:solidFill>
              <a:effectLst/>
              <a:latin typeface="+mn-lt"/>
              <a:ea typeface="+mn-ea"/>
              <a:cs typeface="+mn-cs"/>
            </a:rPr>
            <a:t>           - Photovoltaics small, medium and large</a:t>
          </a:r>
          <a:endParaRPr lang="en-US" sz="1100" b="1">
            <a:solidFill>
              <a:srgbClr val="FF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23 Wave Energy </a:t>
          </a:r>
          <a:r>
            <a:rPr lang="en-US" sz="1100" b="1">
              <a:solidFill>
                <a:srgbClr val="FF0000"/>
              </a:solidFill>
              <a:effectLst/>
              <a:latin typeface="+mn-lt"/>
              <a:ea typeface="+mn-ea"/>
              <a:cs typeface="+mn-cs"/>
            </a:rPr>
            <a:t>(Transfered from previous catalogue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40 Heat pumps (district heating) </a:t>
          </a:r>
          <a:r>
            <a:rPr lang="en-US" sz="1100" b="1">
              <a:solidFill>
                <a:srgbClr val="FF0000"/>
              </a:solidFill>
              <a:effectLst/>
              <a:latin typeface="+mn-lt"/>
              <a:ea typeface="+mn-ea"/>
              <a:cs typeface="+mn-cs"/>
            </a:rPr>
            <a:t>(updated January 2018)</a:t>
          </a:r>
        </a:p>
        <a:p>
          <a:pPr marL="0" lvl="0" indent="0">
            <a:buFont typeface="Arial" panose="020B0604020202020204" pitchFamily="34" charset="0"/>
            <a:buNone/>
          </a:pPr>
          <a:r>
            <a:rPr lang="da-DK" sz="1100" baseline="0">
              <a:solidFill>
                <a:schemeClr val="dk1"/>
              </a:solidFill>
              <a:effectLst/>
              <a:latin typeface="+mn-lt"/>
              <a:ea typeface="+mn-ea"/>
              <a:cs typeface="+mn-cs"/>
            </a:rPr>
            <a:t>           - Compression heat pumps (electric)</a:t>
          </a:r>
        </a:p>
        <a:p>
          <a:pPr marL="0" lvl="0" indent="0">
            <a:buFont typeface="Arial" panose="020B0604020202020204" pitchFamily="34" charset="0"/>
            <a:buNone/>
          </a:pPr>
          <a:r>
            <a:rPr lang="da-DK" sz="1100" baseline="0">
              <a:solidFill>
                <a:schemeClr val="dk1"/>
              </a:solidFill>
              <a:effectLst/>
              <a:latin typeface="+mn-lt"/>
              <a:ea typeface="+mn-ea"/>
              <a:cs typeface="+mn-cs"/>
            </a:rPr>
            <a:t>           - Absorption heat pumps (heat driven)</a:t>
          </a:r>
          <a:endParaRPr lang="da-DK" sz="1100">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41 Electric Boiler </a:t>
          </a:r>
          <a:r>
            <a:rPr lang="en-US" sz="1100" b="1">
              <a:solidFill>
                <a:srgbClr val="FF0000"/>
              </a:solidFill>
              <a:effectLst/>
              <a:latin typeface="+mn-lt"/>
              <a:ea typeface="+mn-ea"/>
              <a:cs typeface="+mn-cs"/>
            </a:rPr>
            <a:t>(added June 2017 and updated january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44 District heating boilers, Gas fired  </a:t>
          </a:r>
          <a:r>
            <a:rPr lang="en-US" sz="1100" b="1">
              <a:solidFill>
                <a:srgbClr val="FF0000"/>
              </a:solidFill>
              <a:effectLst/>
              <a:latin typeface="+mn-lt"/>
              <a:ea typeface="+mn-ea"/>
              <a:cs typeface="+mn-cs"/>
            </a:rPr>
            <a:t>(updated January</a:t>
          </a:r>
          <a:r>
            <a:rPr lang="en-US" sz="1100" b="1" baseline="0">
              <a:solidFill>
                <a:srgbClr val="FF0000"/>
              </a:solidFill>
              <a:effectLst/>
              <a:latin typeface="+mn-lt"/>
              <a:ea typeface="+mn-ea"/>
              <a:cs typeface="+mn-cs"/>
            </a:rPr>
            <a:t> 2018</a:t>
          </a:r>
          <a:r>
            <a:rPr lang="en-US" sz="1100" b="1">
              <a:solidFill>
                <a:srgbClr val="FF0000"/>
              </a:solidFill>
              <a:effectLst/>
              <a:latin typeface="+mn-lt"/>
              <a:ea typeface="+mn-ea"/>
              <a:cs typeface="+mn-cs"/>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45</a:t>
          </a:r>
          <a:r>
            <a:rPr lang="da-DK" sz="1100" b="1" baseline="0">
              <a:solidFill>
                <a:sysClr val="windowText" lastClr="000000"/>
              </a:solidFill>
              <a:effectLst/>
            </a:rPr>
            <a:t> Geothermal </a:t>
          </a:r>
          <a:r>
            <a:rPr lang="en-US" sz="1100" b="1">
              <a:solidFill>
                <a:srgbClr val="FF0000"/>
              </a:solidFill>
              <a:effectLst/>
              <a:latin typeface="+mn-lt"/>
              <a:ea typeface="+mn-ea"/>
              <a:cs typeface="+mn-cs"/>
            </a:rPr>
            <a:t>(updated October 2018) </a:t>
          </a:r>
          <a:r>
            <a:rPr lang="da-DK" sz="1100" baseline="0">
              <a:solidFill>
                <a:schemeClr val="dk1"/>
              </a:solidFill>
              <a:effectLst/>
              <a:latin typeface="+mn-lt"/>
              <a:ea typeface="+mn-ea"/>
              <a:cs typeface="+mn-cs"/>
            </a:rPr>
            <a:t/>
          </a:r>
          <a:br>
            <a:rPr lang="da-DK" sz="1100" baseline="0">
              <a:solidFill>
                <a:schemeClr val="dk1"/>
              </a:solidFill>
              <a:effectLst/>
              <a:latin typeface="+mn-lt"/>
              <a:ea typeface="+mn-ea"/>
              <a:cs typeface="+mn-cs"/>
            </a:rPr>
          </a:br>
          <a:r>
            <a:rPr lang="da-DK" sz="1100" baseline="0">
              <a:solidFill>
                <a:schemeClr val="dk1"/>
              </a:solidFill>
              <a:effectLst/>
              <a:latin typeface="+mn-lt"/>
              <a:ea typeface="+mn-ea"/>
              <a:cs typeface="+mn-cs"/>
            </a:rPr>
            <a:t>           -</a:t>
          </a:r>
          <a:r>
            <a:rPr lang="en-GB" sz="1100">
              <a:solidFill>
                <a:srgbClr val="FF0000"/>
              </a:solidFill>
              <a:effectLst/>
              <a:latin typeface="+mn-lt"/>
              <a:ea typeface="+mn-ea"/>
              <a:cs typeface="+mn-cs"/>
            </a:rPr>
            <a:t>Variable O&amp;M adjusted to include electricity consumption (May 2019)</a:t>
          </a:r>
          <a:br>
            <a:rPr lang="en-GB" sz="1100">
              <a:solidFill>
                <a:srgbClr val="FF0000"/>
              </a:solidFill>
              <a:effectLst/>
              <a:latin typeface="+mn-lt"/>
              <a:ea typeface="+mn-ea"/>
              <a:cs typeface="+mn-cs"/>
            </a:rPr>
          </a:br>
          <a:r>
            <a:rPr lang="en-GB" sz="1100" baseline="0">
              <a:solidFill>
                <a:srgbClr val="FF0000"/>
              </a:solidFill>
              <a:effectLst/>
              <a:latin typeface="+mn-lt"/>
              <a:ea typeface="+mn-ea"/>
              <a:cs typeface="+mn-cs"/>
            </a:rPr>
            <a:t>           </a:t>
          </a:r>
          <a:r>
            <a:rPr lang="da-DK" sz="1100" baseline="0">
              <a:solidFill>
                <a:schemeClr val="dk1"/>
              </a:solidFill>
              <a:effectLst/>
              <a:latin typeface="+mn-lt"/>
              <a:ea typeface="+mn-ea"/>
              <a:cs typeface="+mn-cs"/>
            </a:rPr>
            <a:t>-</a:t>
          </a:r>
          <a:r>
            <a:rPr lang="en-GB" sz="1100" baseline="0">
              <a:solidFill>
                <a:srgbClr val="FF0000"/>
              </a:solidFill>
              <a:effectLst/>
              <a:latin typeface="+mn-lt"/>
              <a:ea typeface="+mn-ea"/>
              <a:cs typeface="+mn-cs"/>
            </a:rPr>
            <a:t>H</a:t>
          </a:r>
          <a:r>
            <a:rPr lang="en-GB" sz="1100">
              <a:solidFill>
                <a:srgbClr val="FF0000"/>
              </a:solidFill>
              <a:effectLst/>
              <a:latin typeface="+mn-lt"/>
              <a:ea typeface="+mn-ea"/>
              <a:cs typeface="+mn-cs"/>
            </a:rPr>
            <a:t>eat pump included in financial data (October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a:solidFill>
                <a:sysClr val="windowText" lastClr="000000"/>
              </a:solidFill>
              <a:effectLst/>
            </a:rPr>
            <a:t>46</a:t>
          </a:r>
          <a:r>
            <a:rPr lang="da-DK" sz="1100" b="1" baseline="0">
              <a:solidFill>
                <a:sysClr val="windowText" lastClr="000000"/>
              </a:solidFill>
              <a:effectLst/>
            </a:rPr>
            <a:t> Solar District Heating </a:t>
          </a:r>
          <a:r>
            <a:rPr lang="da-DK" sz="1100" b="1" baseline="0">
              <a:solidFill>
                <a:srgbClr val="FF0000"/>
              </a:solidFill>
              <a:effectLst/>
            </a:rPr>
            <a:t>(updated October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50 Diesel engine farm </a:t>
          </a:r>
          <a:r>
            <a:rPr lang="da-DK" sz="1100" b="1" baseline="0">
              <a:solidFill>
                <a:srgbClr val="FF0000"/>
              </a:solidFill>
              <a:effectLst/>
            </a:rPr>
            <a:t>(added november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51 Natural gas engine plant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baseline="0">
              <a:solidFill>
                <a:sysClr val="windowText" lastClr="000000"/>
              </a:solidFill>
              <a:effectLst/>
            </a:rPr>
            <a:t>52 Open cycle gas turbine </a:t>
          </a:r>
          <a:r>
            <a:rPr kumimoji="0" lang="da-DK" sz="1100" b="1" i="0" u="none" strike="noStrike" kern="0" cap="none" spc="0" normalizeH="0" baseline="0" noProof="0">
              <a:ln>
                <a:noFill/>
              </a:ln>
              <a:solidFill>
                <a:srgbClr val="FF0000"/>
              </a:solidFill>
              <a:effectLst/>
              <a:uLnTx/>
              <a:uFillTx/>
              <a:latin typeface="+mn-lt"/>
              <a:ea typeface="+mn-ea"/>
              <a:cs typeface="+mn-cs"/>
            </a:rPr>
            <a:t>(added november 2018)</a:t>
          </a:r>
          <a:endParaRPr lang="da-DK" sz="1100" b="1" baseline="0">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ysClr val="windowText" lastClr="000000"/>
            </a:solidFill>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rgbClr val="FF0000"/>
            </a:solidFill>
            <a:effectLst/>
            <a:latin typeface="+mn-lt"/>
            <a:ea typeface="+mn-ea"/>
            <a:cs typeface="+mn-cs"/>
          </a:endParaRPr>
        </a:p>
        <a:p>
          <a:pPr marL="171450" indent="-171450">
            <a:buFont typeface="Arial" panose="020B0604020202020204" pitchFamily="34" charset="0"/>
            <a:buChar char="•"/>
          </a:pPr>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0</xdr:colOff>
      <xdr:row>2</xdr:row>
      <xdr:rowOff>0</xdr:rowOff>
    </xdr:from>
    <xdr:ext cx="3819526" cy="762000"/>
    <xdr:sp macro="" textlink="">
      <xdr:nvSpPr>
        <xdr:cNvPr id="2" name="TextBox 1"/>
        <xdr:cNvSpPr txBox="1"/>
      </xdr:nvSpPr>
      <xdr:spPr>
        <a:xfrm>
          <a:off x="6600825" y="4857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549088</xdr:colOff>
      <xdr:row>3</xdr:row>
      <xdr:rowOff>179294</xdr:rowOff>
    </xdr:from>
    <xdr:ext cx="3819526" cy="762000"/>
    <xdr:sp macro="" textlink="">
      <xdr:nvSpPr>
        <xdr:cNvPr id="2" name="TextBox 1"/>
        <xdr:cNvSpPr txBox="1"/>
      </xdr:nvSpPr>
      <xdr:spPr>
        <a:xfrm>
          <a:off x="6846794" y="818029"/>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10</xdr:col>
      <xdr:colOff>0</xdr:colOff>
      <xdr:row>3</xdr:row>
      <xdr:rowOff>0</xdr:rowOff>
    </xdr:from>
    <xdr:ext cx="3819526" cy="762000"/>
    <xdr:sp macro="" textlink="">
      <xdr:nvSpPr>
        <xdr:cNvPr id="2" name="TextBox 1"/>
        <xdr:cNvSpPr txBox="1"/>
      </xdr:nvSpPr>
      <xdr:spPr>
        <a:xfrm>
          <a:off x="7219950" y="638175"/>
          <a:ext cx="3819526" cy="762000"/>
        </a:xfrm>
        <a:prstGeom prst="rect">
          <a:avLst/>
        </a:prstGeom>
        <a:ln w="9525">
          <a:solidFill>
            <a:schemeClr val="tx1"/>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pPr algn="ctr"/>
          <a:r>
            <a:rPr lang="da-DK" sz="1100">
              <a:solidFill>
                <a:srgbClr val="FF0000"/>
              </a:solidFill>
            </a:rPr>
            <a:t>This sheet has been moved from a previous datasheet and </a:t>
          </a:r>
        </a:p>
        <a:p>
          <a:pPr algn="ctr"/>
          <a:r>
            <a:rPr lang="da-DK" sz="1100">
              <a:solidFill>
                <a:srgbClr val="FF0000"/>
              </a:solidFill>
            </a:rPr>
            <a:t>does therefore not follow the same guideline as the remainder </a:t>
          </a:r>
        </a:p>
        <a:p>
          <a:pPr algn="ctr"/>
          <a:r>
            <a:rPr lang="da-DK" sz="1100">
              <a:solidFill>
                <a:srgbClr val="FF0000"/>
              </a:solidFill>
            </a:rPr>
            <a:t>of the data sheets in the file.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48</xdr:row>
      <xdr:rowOff>57150</xdr:rowOff>
    </xdr:from>
    <xdr:to>
      <xdr:col>1</xdr:col>
      <xdr:colOff>4248150</xdr:colOff>
      <xdr:row>49</xdr:row>
      <xdr:rowOff>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9477375"/>
          <a:ext cx="4229100" cy="6191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mst.dk/media/mst/Attachments/Tillgtilmiljgodkendelseovn5Juni2013.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ad700.dk/"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9.xml.rels><?xml version="1.0" encoding="UTF-8" standalone="yes"?>
<Relationships xmlns="http://schemas.openxmlformats.org/package/2006/relationships"><Relationship Id="rId3" Type="http://schemas.openxmlformats.org/officeDocument/2006/relationships/hyperlink" Target="http://www.photovoltaik-guide.de/pv-preisindex" TargetMode="External"/><Relationship Id="rId2" Type="http://schemas.openxmlformats.org/officeDocument/2006/relationships/hyperlink" Target="https://soltec.com/" TargetMode="External"/><Relationship Id="rId1" Type="http://schemas.openxmlformats.org/officeDocument/2006/relationships/hyperlink" Target="https://arraytechinc.com/" TargetMode="External"/><Relationship Id="rId4" Type="http://schemas.openxmlformats.org/officeDocument/2006/relationships/printerSettings" Target="../printerSettings/printerSettings1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3" Type="http://schemas.openxmlformats.org/officeDocument/2006/relationships/hyperlink" Target="http://www.photovoltaik-guide.de/pv-preisindex" TargetMode="External"/><Relationship Id="rId2" Type="http://schemas.openxmlformats.org/officeDocument/2006/relationships/hyperlink" Target="https://soltec.com/" TargetMode="External"/><Relationship Id="rId1" Type="http://schemas.openxmlformats.org/officeDocument/2006/relationships/hyperlink" Target="https://arraytechinc.com/" TargetMode="External"/><Relationship Id="rId4"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3" Type="http://schemas.openxmlformats.org/officeDocument/2006/relationships/hyperlink" Target="http://www.photovoltaik-guide.de/pv-preisindex" TargetMode="External"/><Relationship Id="rId2" Type="http://schemas.openxmlformats.org/officeDocument/2006/relationships/hyperlink" Target="https://soltec.com/" TargetMode="External"/><Relationship Id="rId1" Type="http://schemas.openxmlformats.org/officeDocument/2006/relationships/hyperlink" Target="https://arraytechinc.com/" TargetMode="External"/><Relationship Id="rId4"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3" Type="http://schemas.openxmlformats.org/officeDocument/2006/relationships/hyperlink" Target="http://www.photovoltaik-guide.de/pv-preisindex" TargetMode="External"/><Relationship Id="rId2" Type="http://schemas.openxmlformats.org/officeDocument/2006/relationships/hyperlink" Target="https://soltec.com/" TargetMode="External"/><Relationship Id="rId1" Type="http://schemas.openxmlformats.org/officeDocument/2006/relationships/hyperlink" Target="https://arraytechinc.com/" TargetMode="External"/><Relationship Id="rId4" Type="http://schemas.openxmlformats.org/officeDocument/2006/relationships/printerSettings" Target="../printerSettings/printerSettings22.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5"/>
  <sheetViews>
    <sheetView showGridLines="0" tabSelected="1" workbookViewId="0">
      <selection activeCell="U17" sqref="U17"/>
    </sheetView>
  </sheetViews>
  <sheetFormatPr defaultRowHeight="14.4" x14ac:dyDescent="0.3"/>
  <cols>
    <col min="1" max="1" width="2.6640625" style="184" customWidth="1"/>
  </cols>
  <sheetData>
    <row r="1" spans="1:13" ht="48.75" customHeight="1" x14ac:dyDescent="0.3">
      <c r="A1" s="239"/>
      <c r="B1" s="239" t="s">
        <v>678</v>
      </c>
      <c r="F1" s="900" t="s">
        <v>468</v>
      </c>
      <c r="G1" s="900"/>
      <c r="H1" s="900"/>
      <c r="I1" s="900"/>
      <c r="J1" s="900"/>
      <c r="K1" s="900"/>
      <c r="L1" s="900"/>
      <c r="M1" s="900"/>
    </row>
    <row r="2" spans="1:13" x14ac:dyDescent="0.3">
      <c r="A2" s="237"/>
      <c r="B2" s="237" t="s">
        <v>680</v>
      </c>
      <c r="F2" t="s">
        <v>475</v>
      </c>
    </row>
    <row r="3" spans="1:13" x14ac:dyDescent="0.3">
      <c r="A3" s="237"/>
      <c r="B3" s="237" t="s">
        <v>681</v>
      </c>
    </row>
    <row r="4" spans="1:13" x14ac:dyDescent="0.3">
      <c r="A4" s="237"/>
      <c r="B4" s="237" t="s">
        <v>682</v>
      </c>
    </row>
    <row r="5" spans="1:13" x14ac:dyDescent="0.3">
      <c r="A5" s="237"/>
      <c r="B5" s="237" t="s">
        <v>683</v>
      </c>
    </row>
    <row r="6" spans="1:13" x14ac:dyDescent="0.3">
      <c r="A6" s="237"/>
      <c r="B6" s="237" t="s">
        <v>684</v>
      </c>
    </row>
    <row r="7" spans="1:13" x14ac:dyDescent="0.3">
      <c r="A7" s="237"/>
      <c r="B7" s="237" t="s">
        <v>1113</v>
      </c>
    </row>
    <row r="8" spans="1:13" x14ac:dyDescent="0.3">
      <c r="A8" s="237"/>
      <c r="B8" s="237" t="s">
        <v>685</v>
      </c>
    </row>
    <row r="9" spans="1:13" x14ac:dyDescent="0.3">
      <c r="A9" s="237"/>
      <c r="B9" s="237" t="s">
        <v>686</v>
      </c>
    </row>
    <row r="10" spans="1:13" x14ac:dyDescent="0.3">
      <c r="A10" s="237"/>
      <c r="B10" s="237" t="s">
        <v>687</v>
      </c>
    </row>
    <row r="11" spans="1:13" x14ac:dyDescent="0.3">
      <c r="A11" s="237"/>
      <c r="B11" s="237" t="s">
        <v>688</v>
      </c>
    </row>
    <row r="12" spans="1:13" x14ac:dyDescent="0.3">
      <c r="A12" s="237"/>
      <c r="B12" s="237" t="s">
        <v>689</v>
      </c>
    </row>
    <row r="13" spans="1:13" x14ac:dyDescent="0.3">
      <c r="A13" s="237"/>
      <c r="B13" s="237" t="s">
        <v>704</v>
      </c>
    </row>
    <row r="14" spans="1:13" x14ac:dyDescent="0.3">
      <c r="A14" s="237"/>
      <c r="B14" s="237" t="s">
        <v>705</v>
      </c>
    </row>
    <row r="15" spans="1:13" x14ac:dyDescent="0.3">
      <c r="A15" s="237"/>
      <c r="B15" s="237" t="s">
        <v>838</v>
      </c>
    </row>
    <row r="16" spans="1:13" x14ac:dyDescent="0.3">
      <c r="A16" s="237"/>
      <c r="B16" s="237" t="s">
        <v>706</v>
      </c>
    </row>
    <row r="17" spans="1:2" x14ac:dyDescent="0.3">
      <c r="A17" s="237"/>
      <c r="B17" s="237" t="s">
        <v>707</v>
      </c>
    </row>
    <row r="18" spans="1:2" x14ac:dyDescent="0.3">
      <c r="A18" s="237"/>
      <c r="B18" s="237" t="s">
        <v>708</v>
      </c>
    </row>
    <row r="19" spans="1:2" x14ac:dyDescent="0.3">
      <c r="A19" s="237"/>
      <c r="B19" s="237" t="s">
        <v>743</v>
      </c>
    </row>
    <row r="20" spans="1:2" x14ac:dyDescent="0.3">
      <c r="A20" s="237"/>
      <c r="B20" s="237" t="s">
        <v>709</v>
      </c>
    </row>
    <row r="21" spans="1:2" x14ac:dyDescent="0.3">
      <c r="A21" s="237"/>
      <c r="B21" s="237" t="s">
        <v>710</v>
      </c>
    </row>
    <row r="22" spans="1:2" x14ac:dyDescent="0.3">
      <c r="A22" s="237"/>
      <c r="B22" s="237" t="s">
        <v>711</v>
      </c>
    </row>
    <row r="23" spans="1:2" x14ac:dyDescent="0.3">
      <c r="A23" s="237"/>
      <c r="B23" s="237" t="s">
        <v>712</v>
      </c>
    </row>
    <row r="24" spans="1:2" x14ac:dyDescent="0.3">
      <c r="A24" s="237"/>
      <c r="B24" s="237" t="s">
        <v>713</v>
      </c>
    </row>
    <row r="25" spans="1:2" x14ac:dyDescent="0.3">
      <c r="A25" s="237"/>
      <c r="B25" s="237" t="s">
        <v>737</v>
      </c>
    </row>
    <row r="26" spans="1:2" x14ac:dyDescent="0.3">
      <c r="A26" s="237"/>
      <c r="B26" s="237" t="s">
        <v>738</v>
      </c>
    </row>
    <row r="27" spans="1:2" x14ac:dyDescent="0.3">
      <c r="A27" s="237"/>
      <c r="B27" s="237" t="s">
        <v>739</v>
      </c>
    </row>
    <row r="28" spans="1:2" x14ac:dyDescent="0.3">
      <c r="A28" s="237"/>
      <c r="B28" s="237" t="s">
        <v>740</v>
      </c>
    </row>
    <row r="29" spans="1:2" x14ac:dyDescent="0.3">
      <c r="A29" s="237"/>
      <c r="B29" s="237" t="s">
        <v>747</v>
      </c>
    </row>
    <row r="30" spans="1:2" x14ac:dyDescent="0.3">
      <c r="A30" s="237"/>
      <c r="B30" s="237" t="s">
        <v>748</v>
      </c>
    </row>
    <row r="31" spans="1:2" x14ac:dyDescent="0.3">
      <c r="A31" s="237"/>
      <c r="B31" s="237" t="s">
        <v>749</v>
      </c>
    </row>
    <row r="32" spans="1:2" x14ac:dyDescent="0.3">
      <c r="A32" s="237"/>
      <c r="B32" s="237" t="s">
        <v>812</v>
      </c>
    </row>
    <row r="33" spans="1:2" x14ac:dyDescent="0.3">
      <c r="A33" s="237"/>
      <c r="B33" s="237" t="s">
        <v>690</v>
      </c>
    </row>
    <row r="34" spans="1:2" x14ac:dyDescent="0.3">
      <c r="A34" s="237"/>
      <c r="B34" s="237" t="s">
        <v>691</v>
      </c>
    </row>
    <row r="35" spans="1:2" x14ac:dyDescent="0.3">
      <c r="A35" s="237"/>
      <c r="B35" s="237" t="s">
        <v>692</v>
      </c>
    </row>
    <row r="36" spans="1:2" x14ac:dyDescent="0.3">
      <c r="A36" s="237"/>
      <c r="B36" s="237" t="s">
        <v>693</v>
      </c>
    </row>
    <row r="37" spans="1:2" x14ac:dyDescent="0.3">
      <c r="A37" s="237"/>
      <c r="B37" s="237" t="s">
        <v>694</v>
      </c>
    </row>
    <row r="38" spans="1:2" x14ac:dyDescent="0.3">
      <c r="A38" s="237"/>
      <c r="B38" s="237" t="s">
        <v>695</v>
      </c>
    </row>
    <row r="39" spans="1:2" x14ac:dyDescent="0.3">
      <c r="A39" s="237"/>
      <c r="B39" s="237" t="s">
        <v>696</v>
      </c>
    </row>
    <row r="40" spans="1:2" x14ac:dyDescent="0.3">
      <c r="A40" s="237"/>
      <c r="B40" s="237" t="s">
        <v>697</v>
      </c>
    </row>
    <row r="41" spans="1:2" x14ac:dyDescent="0.3">
      <c r="A41" s="237"/>
      <c r="B41" s="237" t="s">
        <v>1114</v>
      </c>
    </row>
    <row r="42" spans="1:2" x14ac:dyDescent="0.3">
      <c r="A42" s="237"/>
      <c r="B42" s="237" t="s">
        <v>1277</v>
      </c>
    </row>
    <row r="43" spans="1:2" x14ac:dyDescent="0.3">
      <c r="A43" s="237"/>
      <c r="B43" s="237" t="s">
        <v>867</v>
      </c>
    </row>
    <row r="44" spans="1:2" x14ac:dyDescent="0.3">
      <c r="A44" s="237"/>
      <c r="B44" s="237" t="s">
        <v>698</v>
      </c>
    </row>
    <row r="45" spans="1:2" x14ac:dyDescent="0.3">
      <c r="A45" s="237"/>
      <c r="B45" s="237" t="s">
        <v>699</v>
      </c>
    </row>
    <row r="46" spans="1:2" x14ac:dyDescent="0.3">
      <c r="A46" s="237"/>
      <c r="B46" s="237" t="s">
        <v>700</v>
      </c>
    </row>
    <row r="47" spans="1:2" x14ac:dyDescent="0.3">
      <c r="A47" s="237"/>
      <c r="B47" s="237" t="s">
        <v>741</v>
      </c>
    </row>
    <row r="48" spans="1:2" x14ac:dyDescent="0.3">
      <c r="A48" s="237"/>
      <c r="B48" s="237" t="s">
        <v>752</v>
      </c>
    </row>
    <row r="49" spans="1:2" x14ac:dyDescent="0.3">
      <c r="A49" s="237"/>
      <c r="B49" s="237" t="s">
        <v>753</v>
      </c>
    </row>
    <row r="50" spans="1:2" x14ac:dyDescent="0.3">
      <c r="A50" s="237"/>
      <c r="B50" s="237" t="s">
        <v>754</v>
      </c>
    </row>
    <row r="51" spans="1:2" x14ac:dyDescent="0.3">
      <c r="A51" s="237"/>
      <c r="B51" s="237" t="s">
        <v>755</v>
      </c>
    </row>
    <row r="52" spans="1:2" x14ac:dyDescent="0.3">
      <c r="A52" s="237"/>
      <c r="B52" s="237" t="s">
        <v>969</v>
      </c>
    </row>
    <row r="53" spans="1:2" x14ac:dyDescent="0.3">
      <c r="A53" s="237"/>
      <c r="B53" s="237" t="s">
        <v>970</v>
      </c>
    </row>
    <row r="54" spans="1:2" x14ac:dyDescent="0.3">
      <c r="A54" s="237"/>
      <c r="B54" s="237" t="s">
        <v>971</v>
      </c>
    </row>
    <row r="55" spans="1:2" x14ac:dyDescent="0.3">
      <c r="A55" s="237"/>
      <c r="B55" s="237" t="s">
        <v>972</v>
      </c>
    </row>
  </sheetData>
  <mergeCells count="1">
    <mergeCell ref="F1:M1"/>
  </mergeCells>
  <hyperlinks>
    <hyperlink ref="B2" location="Start2" display="01 Coal CHP"/>
    <hyperlink ref="B3" location="Start3" display="02 LTE existing plant"/>
    <hyperlink ref="B4" location="Start4" display="03a Coal to wood pellets exi bo"/>
    <hyperlink ref="B5" location="Start5" display="03b Coal to wood chips n. boile"/>
    <hyperlink ref="B6" location="Start6" display="03c coal to wood chips exi. boi"/>
    <hyperlink ref="B7" location="Start7" display="03d coal to wood chips exi. boi"/>
    <hyperlink ref="B8" location="Start8" display="04 Gas turb. simple cycle, L"/>
    <hyperlink ref="B9" location="Start9" display="04 Gas turb. simple cycle Sm-Me"/>
    <hyperlink ref="B10" location="Start10" display="04 Gas turb. simple cycle Micro"/>
    <hyperlink ref="B11" location="Start11" display="05 Gas turb. CC, steam extract."/>
    <hyperlink ref="B12" location="Start12" display="05 Gas turb. CC, Back-pressure"/>
    <hyperlink ref="B13" location="Start13" display="06 Gas engines, natural gas"/>
    <hyperlink ref="B14" location="Start14" display="06 Gas engines, biogas"/>
    <hyperlink ref="B15" location="Start15" display="07 Carbon Capture and Storage"/>
    <hyperlink ref="B16" location="Start16" display="08 WtE CHP, Large"/>
    <hyperlink ref="B17" location="Start17" display="08 WtE CHP, Medium"/>
    <hyperlink ref="B18" location="Start18" display="08 WtE CHP, Small"/>
    <hyperlink ref="B19" location="Start19" display="08 WtE HOP"/>
    <hyperlink ref="B20" location="Start20" display="09 Wood Chips, Large"/>
    <hyperlink ref="B21" location="Start21" display="09 Wood Chips, Medium"/>
    <hyperlink ref="B22" location="Start22" display="09 Wood Chips, Small"/>
    <hyperlink ref="B23" location="Start23" display="09 Wood Pellets, Large"/>
    <hyperlink ref="B24" location="Start24" display="09 Wood Pellets, Medium"/>
    <hyperlink ref="B25" location="Start25" display="09 Wood Pellets, Small"/>
    <hyperlink ref="B26" location="Start26" display="09 Straw, Large"/>
    <hyperlink ref="B27" location="Start27" display="09 Straw, Medium"/>
    <hyperlink ref="B28" location="Start28" display="09 Straw, Small"/>
    <hyperlink ref="B29" location="Start29" display="09 Wood Chips HOP"/>
    <hyperlink ref="B30" location="Start30" display="09 Wood Pellets HOP"/>
    <hyperlink ref="B31" location="Start31" display="09 Straw HOP"/>
    <hyperlink ref="B32" location="Start32" display="10 Stirling"/>
    <hyperlink ref="B33" location="Start33" display="11 SOFC-CHP"/>
    <hyperlink ref="B34" location="Start34" display="12 LT-PEMFC CHP"/>
    <hyperlink ref="B35" location="Start35" display="20 Onshore turbines"/>
    <hyperlink ref="B36" location="Start36" display="20 Domestic turbines"/>
    <hyperlink ref="B37" location="Start37" display="21 Offshore turbines"/>
    <hyperlink ref="B38" location="Start38" display="21 Near shore turbines"/>
    <hyperlink ref="B39" location="Start39" display="22 Photovoltaics Small"/>
    <hyperlink ref="B40" location="Start40" display="22 Photovoltaics Medium"/>
    <hyperlink ref="B41" location="Start41" display="22 Photovoltaics Large"/>
    <hyperlink ref="B42" location="Start42" display="22 Photovoltaics Tracker"/>
    <hyperlink ref="B43" location="Start43" display="23 Wave Energy"/>
    <hyperlink ref="B44" location="Start44" display="40 Comp. heat pump, DH"/>
    <hyperlink ref="B45" location="Start45" display="40 Absorption heat pump, DH"/>
    <hyperlink ref="B46" location="Start46" display="41 Electric Boilers"/>
    <hyperlink ref="B47" location="Start47" display="44 Natural Gas DH Only"/>
    <hyperlink ref="B48" location="Start48" display="45 Geothermal - Abs.HP 70 dgs"/>
    <hyperlink ref="B49" location="Start49" display="45 Geothermal - Abs.HP 50 dgs"/>
    <hyperlink ref="B50" location="Start50" display="45 Geothermal - Electric HP"/>
    <hyperlink ref="B51" location="Start51" display="46 Solar District Heating"/>
    <hyperlink ref="B52" location="Start52" display="50 Diesel engine farm"/>
    <hyperlink ref="B53" location="Start53" display="51 Natural gas engine plant"/>
    <hyperlink ref="B54" location="Start54" display="52 OCGT - Natural gas"/>
    <hyperlink ref="B55" location="Start55" display="52 OCGT - Light fuel oil"/>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59"/>
  <sheetViews>
    <sheetView showGridLines="0" workbookViewId="0">
      <selection activeCell="H1" sqref="H1"/>
    </sheetView>
  </sheetViews>
  <sheetFormatPr defaultRowHeight="14.4" x14ac:dyDescent="0.3"/>
  <cols>
    <col min="1" max="1" width="2.88671875" customWidth="1"/>
    <col min="2" max="2" width="31.88671875" customWidth="1"/>
  </cols>
  <sheetData>
    <row r="1" spans="2:12" ht="14.25" customHeight="1" x14ac:dyDescent="0.3">
      <c r="G1" s="237"/>
      <c r="H1" s="237" t="s">
        <v>679</v>
      </c>
    </row>
    <row r="2" spans="2:12" ht="14.25" customHeight="1" x14ac:dyDescent="0.3"/>
    <row r="3" spans="2:12" x14ac:dyDescent="0.3">
      <c r="B3" s="192" t="s">
        <v>0</v>
      </c>
      <c r="C3" s="905" t="s">
        <v>717</v>
      </c>
      <c r="D3" s="906"/>
      <c r="E3" s="906"/>
      <c r="F3" s="906"/>
      <c r="G3" s="906"/>
      <c r="H3" s="906"/>
      <c r="I3" s="906"/>
      <c r="J3" s="906"/>
      <c r="K3" s="906"/>
      <c r="L3" s="907"/>
    </row>
    <row r="4" spans="2:12" x14ac:dyDescent="0.3">
      <c r="B4" s="193"/>
      <c r="C4" s="194">
        <v>2015</v>
      </c>
      <c r="D4" s="194">
        <v>2020</v>
      </c>
      <c r="E4" s="194">
        <v>2030</v>
      </c>
      <c r="F4" s="194">
        <v>2050</v>
      </c>
      <c r="G4" s="905" t="s">
        <v>2</v>
      </c>
      <c r="H4" s="925"/>
      <c r="I4" s="905" t="s">
        <v>3</v>
      </c>
      <c r="J4" s="925"/>
      <c r="K4" s="194" t="s">
        <v>4</v>
      </c>
      <c r="L4" s="194" t="s">
        <v>5</v>
      </c>
    </row>
    <row r="5" spans="2:12" x14ac:dyDescent="0.3">
      <c r="B5" s="484" t="s">
        <v>6</v>
      </c>
      <c r="C5" s="485"/>
      <c r="D5" s="485"/>
      <c r="E5" s="485"/>
      <c r="F5" s="485"/>
      <c r="G5" s="485" t="s">
        <v>7</v>
      </c>
      <c r="H5" s="485" t="s">
        <v>8</v>
      </c>
      <c r="I5" s="485" t="s">
        <v>7</v>
      </c>
      <c r="J5" s="485" t="s">
        <v>8</v>
      </c>
      <c r="K5" s="485"/>
      <c r="L5" s="486"/>
    </row>
    <row r="6" spans="2:12" x14ac:dyDescent="0.3">
      <c r="B6" s="198" t="s">
        <v>9</v>
      </c>
      <c r="C6" s="946" t="s">
        <v>177</v>
      </c>
      <c r="D6" s="947"/>
      <c r="E6" s="929"/>
      <c r="F6" s="930"/>
      <c r="G6" s="422"/>
      <c r="H6" s="422"/>
      <c r="I6" s="422"/>
      <c r="J6" s="422"/>
      <c r="K6" s="481"/>
      <c r="L6" s="481"/>
    </row>
    <row r="7" spans="2:12" ht="20.399999999999999" x14ac:dyDescent="0.3">
      <c r="B7" s="198" t="s">
        <v>180</v>
      </c>
      <c r="C7" s="479">
        <v>30</v>
      </c>
      <c r="D7" s="423">
        <v>30</v>
      </c>
      <c r="E7" s="706">
        <v>30</v>
      </c>
      <c r="F7" s="425">
        <v>30</v>
      </c>
      <c r="G7" s="479">
        <v>23</v>
      </c>
      <c r="H7" s="425">
        <v>32</v>
      </c>
      <c r="I7" s="425">
        <v>25</v>
      </c>
      <c r="J7" s="425">
        <v>35</v>
      </c>
      <c r="K7" s="479" t="s">
        <v>68</v>
      </c>
      <c r="L7" s="479">
        <v>7</v>
      </c>
    </row>
    <row r="8" spans="2:12" ht="20.399999999999999" x14ac:dyDescent="0.3">
      <c r="B8" s="203" t="s">
        <v>131</v>
      </c>
      <c r="C8" s="200">
        <v>28</v>
      </c>
      <c r="D8" s="200">
        <v>28</v>
      </c>
      <c r="E8" s="508">
        <v>28</v>
      </c>
      <c r="F8" s="508">
        <v>28</v>
      </c>
      <c r="G8" s="200">
        <v>21</v>
      </c>
      <c r="H8" s="200">
        <v>29</v>
      </c>
      <c r="I8" s="508">
        <v>23</v>
      </c>
      <c r="J8" s="508">
        <v>33</v>
      </c>
      <c r="K8" s="200"/>
      <c r="L8" s="200"/>
    </row>
    <row r="9" spans="2:12" x14ac:dyDescent="0.3">
      <c r="B9" s="198" t="s">
        <v>1070</v>
      </c>
      <c r="C9" s="508">
        <v>0.6</v>
      </c>
      <c r="D9" s="508">
        <v>0.6</v>
      </c>
      <c r="E9" s="508">
        <v>0.6</v>
      </c>
      <c r="F9" s="508">
        <v>0.6</v>
      </c>
      <c r="G9" s="508">
        <v>0.4</v>
      </c>
      <c r="H9" s="508">
        <v>0.85</v>
      </c>
      <c r="I9" s="508">
        <v>0.4</v>
      </c>
      <c r="J9" s="508">
        <v>0.85</v>
      </c>
      <c r="K9" s="200"/>
      <c r="L9" s="481" t="s">
        <v>182</v>
      </c>
    </row>
    <row r="10" spans="2:12" x14ac:dyDescent="0.3">
      <c r="B10" s="198" t="s">
        <v>1071</v>
      </c>
      <c r="C10" s="424" t="s">
        <v>137</v>
      </c>
      <c r="D10" s="424" t="s">
        <v>137</v>
      </c>
      <c r="E10" s="707" t="s">
        <v>137</v>
      </c>
      <c r="F10" s="707" t="s">
        <v>137</v>
      </c>
      <c r="G10" s="424" t="s">
        <v>137</v>
      </c>
      <c r="H10" s="424" t="s">
        <v>137</v>
      </c>
      <c r="I10" s="707" t="s">
        <v>137</v>
      </c>
      <c r="J10" s="707" t="s">
        <v>137</v>
      </c>
      <c r="K10" s="200" t="s">
        <v>50</v>
      </c>
      <c r="L10" s="200"/>
    </row>
    <row r="11" spans="2:12" x14ac:dyDescent="0.3">
      <c r="B11" s="198" t="s">
        <v>13</v>
      </c>
      <c r="C11" s="200">
        <v>5</v>
      </c>
      <c r="D11" s="200">
        <v>5</v>
      </c>
      <c r="E11" s="508">
        <v>5</v>
      </c>
      <c r="F11" s="508">
        <v>5</v>
      </c>
      <c r="G11" s="200" t="s">
        <v>183</v>
      </c>
      <c r="H11" s="200" t="s">
        <v>183</v>
      </c>
      <c r="I11" s="509" t="s">
        <v>183</v>
      </c>
      <c r="J11" s="509" t="s">
        <v>183</v>
      </c>
      <c r="K11" s="200"/>
      <c r="L11" s="200"/>
    </row>
    <row r="12" spans="2:12" x14ac:dyDescent="0.3">
      <c r="B12" s="207" t="s">
        <v>93</v>
      </c>
      <c r="C12" s="481" t="s">
        <v>183</v>
      </c>
      <c r="D12" s="481" t="s">
        <v>183</v>
      </c>
      <c r="E12" s="500" t="s">
        <v>183</v>
      </c>
      <c r="F12" s="500" t="s">
        <v>183</v>
      </c>
      <c r="G12" s="481" t="s">
        <v>183</v>
      </c>
      <c r="H12" s="481" t="s">
        <v>183</v>
      </c>
      <c r="I12" s="500" t="s">
        <v>183</v>
      </c>
      <c r="J12" s="500" t="s">
        <v>183</v>
      </c>
      <c r="K12" s="481"/>
      <c r="L12" s="200"/>
    </row>
    <row r="13" spans="2:12" x14ac:dyDescent="0.3">
      <c r="B13" s="207" t="s">
        <v>16</v>
      </c>
      <c r="C13" s="481">
        <v>15</v>
      </c>
      <c r="D13" s="481">
        <v>15</v>
      </c>
      <c r="E13" s="501">
        <v>15</v>
      </c>
      <c r="F13" s="501">
        <v>15</v>
      </c>
      <c r="G13" s="481">
        <v>10</v>
      </c>
      <c r="H13" s="481">
        <v>20</v>
      </c>
      <c r="I13" s="501">
        <v>10</v>
      </c>
      <c r="J13" s="501">
        <v>20</v>
      </c>
      <c r="K13" s="481" t="s">
        <v>67</v>
      </c>
      <c r="L13" s="200"/>
    </row>
    <row r="14" spans="2:12" x14ac:dyDescent="0.3">
      <c r="B14" s="207" t="s">
        <v>18</v>
      </c>
      <c r="C14" s="501">
        <v>0.5</v>
      </c>
      <c r="D14" s="501">
        <v>0.5</v>
      </c>
      <c r="E14" s="501">
        <v>0.5</v>
      </c>
      <c r="F14" s="501">
        <v>0.5</v>
      </c>
      <c r="G14" s="501">
        <v>0.3</v>
      </c>
      <c r="H14" s="501">
        <v>0.8</v>
      </c>
      <c r="I14" s="501">
        <v>0.2</v>
      </c>
      <c r="J14" s="501">
        <v>0.7</v>
      </c>
      <c r="K14" s="481" t="s">
        <v>67</v>
      </c>
      <c r="L14" s="481">
        <v>13</v>
      </c>
    </row>
    <row r="15" spans="2:12" x14ac:dyDescent="0.3">
      <c r="B15" s="209" t="s">
        <v>19</v>
      </c>
      <c r="C15" s="508">
        <v>0.06</v>
      </c>
      <c r="D15" s="508">
        <v>0.06</v>
      </c>
      <c r="E15" s="508">
        <v>0.06</v>
      </c>
      <c r="F15" s="508">
        <v>0.06</v>
      </c>
      <c r="G15" s="501">
        <v>0.05</v>
      </c>
      <c r="H15" s="501">
        <v>0.15</v>
      </c>
      <c r="I15" s="501">
        <v>0.05</v>
      </c>
      <c r="J15" s="501">
        <v>0.15</v>
      </c>
      <c r="K15" s="481"/>
      <c r="L15" s="200">
        <v>7</v>
      </c>
    </row>
    <row r="16" spans="2:12" x14ac:dyDescent="0.3">
      <c r="B16" s="943" t="s">
        <v>186</v>
      </c>
      <c r="C16" s="944"/>
      <c r="D16" s="944"/>
      <c r="E16" s="944"/>
      <c r="F16" s="944"/>
      <c r="G16" s="944"/>
      <c r="H16" s="944"/>
      <c r="I16" s="944"/>
      <c r="J16" s="944"/>
      <c r="K16" s="944"/>
      <c r="L16" s="945"/>
    </row>
    <row r="17" spans="2:12" x14ac:dyDescent="0.3">
      <c r="B17" s="207" t="s">
        <v>22</v>
      </c>
      <c r="C17" s="481">
        <v>0</v>
      </c>
      <c r="D17" s="481">
        <v>0</v>
      </c>
      <c r="E17" s="501">
        <v>0</v>
      </c>
      <c r="F17" s="501">
        <v>0</v>
      </c>
      <c r="G17" s="481">
        <v>0</v>
      </c>
      <c r="H17" s="481">
        <v>0</v>
      </c>
      <c r="I17" s="501">
        <v>0</v>
      </c>
      <c r="J17" s="501">
        <v>0</v>
      </c>
      <c r="K17" s="481"/>
      <c r="L17" s="481"/>
    </row>
    <row r="18" spans="2:12" x14ac:dyDescent="0.3">
      <c r="B18" s="207" t="s">
        <v>24</v>
      </c>
      <c r="C18" s="481">
        <v>0</v>
      </c>
      <c r="D18" s="481">
        <v>0</v>
      </c>
      <c r="E18" s="501">
        <v>0</v>
      </c>
      <c r="F18" s="501">
        <v>0</v>
      </c>
      <c r="G18" s="481">
        <v>0</v>
      </c>
      <c r="H18" s="481">
        <v>0</v>
      </c>
      <c r="I18" s="501">
        <v>0</v>
      </c>
      <c r="J18" s="501">
        <v>0</v>
      </c>
      <c r="K18" s="481"/>
      <c r="L18" s="481"/>
    </row>
    <row r="19" spans="2:12" x14ac:dyDescent="0.3">
      <c r="B19" s="207" t="s">
        <v>95</v>
      </c>
      <c r="C19" s="481">
        <v>40</v>
      </c>
      <c r="D19" s="481">
        <v>40</v>
      </c>
      <c r="E19" s="501">
        <v>40</v>
      </c>
      <c r="F19" s="501">
        <v>40</v>
      </c>
      <c r="G19" s="481">
        <v>30</v>
      </c>
      <c r="H19" s="481">
        <v>50</v>
      </c>
      <c r="I19" s="501">
        <v>25</v>
      </c>
      <c r="J19" s="501">
        <v>50</v>
      </c>
      <c r="K19" s="481" t="s">
        <v>67</v>
      </c>
      <c r="L19" s="481" t="s">
        <v>182</v>
      </c>
    </row>
    <row r="20" spans="2:12" x14ac:dyDescent="0.3">
      <c r="B20" s="207" t="s">
        <v>96</v>
      </c>
      <c r="C20" s="501">
        <v>0.25</v>
      </c>
      <c r="D20" s="501">
        <v>0.25</v>
      </c>
      <c r="E20" s="501">
        <v>0.25</v>
      </c>
      <c r="F20" s="501">
        <v>0.25</v>
      </c>
      <c r="G20" s="481" t="s">
        <v>183</v>
      </c>
      <c r="H20" s="481" t="s">
        <v>183</v>
      </c>
      <c r="I20" s="500" t="s">
        <v>183</v>
      </c>
      <c r="J20" s="500" t="s">
        <v>188</v>
      </c>
      <c r="K20" s="481"/>
      <c r="L20" s="481"/>
    </row>
    <row r="21" spans="2:12" x14ac:dyDescent="0.3">
      <c r="B21" s="207" t="s">
        <v>97</v>
      </c>
      <c r="C21" s="501">
        <v>0.5</v>
      </c>
      <c r="D21" s="501">
        <v>0.5</v>
      </c>
      <c r="E21" s="501">
        <v>0.5</v>
      </c>
      <c r="F21" s="501">
        <v>0.5</v>
      </c>
      <c r="G21" s="481" t="s">
        <v>183</v>
      </c>
      <c r="H21" s="481" t="s">
        <v>183</v>
      </c>
      <c r="I21" s="500" t="s">
        <v>183</v>
      </c>
      <c r="J21" s="500" t="s">
        <v>188</v>
      </c>
      <c r="K21" s="481"/>
      <c r="L21" s="481"/>
    </row>
    <row r="22" spans="2:12" x14ac:dyDescent="0.3">
      <c r="B22" s="943" t="s">
        <v>99</v>
      </c>
      <c r="C22" s="944"/>
      <c r="D22" s="944"/>
      <c r="E22" s="944"/>
      <c r="F22" s="944"/>
      <c r="G22" s="944"/>
      <c r="H22" s="944"/>
      <c r="I22" s="944"/>
      <c r="J22" s="944"/>
      <c r="K22" s="944"/>
      <c r="L22" s="945"/>
    </row>
    <row r="23" spans="2:12" x14ac:dyDescent="0.3">
      <c r="B23" s="207" t="s">
        <v>675</v>
      </c>
      <c r="C23" s="481">
        <v>0</v>
      </c>
      <c r="D23" s="481">
        <v>0</v>
      </c>
      <c r="E23" s="501">
        <v>0</v>
      </c>
      <c r="F23" s="501">
        <v>0</v>
      </c>
      <c r="G23" s="481">
        <v>0</v>
      </c>
      <c r="H23" s="481">
        <v>0</v>
      </c>
      <c r="I23" s="500">
        <v>0</v>
      </c>
      <c r="J23" s="500">
        <v>0</v>
      </c>
      <c r="K23" s="200"/>
      <c r="L23" s="481">
        <v>13</v>
      </c>
    </row>
    <row r="24" spans="2:12" x14ac:dyDescent="0.3">
      <c r="B24" s="207" t="s">
        <v>676</v>
      </c>
      <c r="C24" s="481">
        <v>10</v>
      </c>
      <c r="D24" s="481">
        <v>10</v>
      </c>
      <c r="E24" s="501">
        <v>10</v>
      </c>
      <c r="F24" s="501">
        <v>10</v>
      </c>
      <c r="G24" s="481">
        <v>6</v>
      </c>
      <c r="H24" s="481">
        <v>15</v>
      </c>
      <c r="I24" s="501">
        <v>6</v>
      </c>
      <c r="J24" s="501">
        <v>15</v>
      </c>
      <c r="K24" s="481"/>
      <c r="L24" s="481" t="s">
        <v>182</v>
      </c>
    </row>
    <row r="25" spans="2:12" x14ac:dyDescent="0.3">
      <c r="B25" s="207" t="s">
        <v>100</v>
      </c>
      <c r="C25" s="417">
        <v>6</v>
      </c>
      <c r="D25" s="417">
        <v>6</v>
      </c>
      <c r="E25" s="502">
        <v>6</v>
      </c>
      <c r="F25" s="502">
        <v>6</v>
      </c>
      <c r="G25" s="417" t="s">
        <v>183</v>
      </c>
      <c r="H25" s="417" t="s">
        <v>183</v>
      </c>
      <c r="I25" s="708" t="s">
        <v>183</v>
      </c>
      <c r="J25" s="708" t="s">
        <v>183</v>
      </c>
      <c r="K25" s="481"/>
      <c r="L25" s="481">
        <v>13</v>
      </c>
    </row>
    <row r="26" spans="2:12" x14ac:dyDescent="0.3">
      <c r="B26" s="207" t="s">
        <v>101</v>
      </c>
      <c r="C26" s="213" t="s">
        <v>183</v>
      </c>
      <c r="D26" s="213" t="s">
        <v>183</v>
      </c>
      <c r="E26" s="500" t="s">
        <v>183</v>
      </c>
      <c r="F26" s="500" t="s">
        <v>183</v>
      </c>
      <c r="G26" s="213" t="s">
        <v>183</v>
      </c>
      <c r="H26" s="213" t="s">
        <v>183</v>
      </c>
      <c r="I26" s="500" t="s">
        <v>183</v>
      </c>
      <c r="J26" s="500" t="s">
        <v>183</v>
      </c>
      <c r="K26" s="213"/>
      <c r="L26" s="481">
        <v>13</v>
      </c>
    </row>
    <row r="27" spans="2:12" x14ac:dyDescent="0.3">
      <c r="B27" s="943" t="s">
        <v>25</v>
      </c>
      <c r="C27" s="944"/>
      <c r="D27" s="944"/>
      <c r="E27" s="944"/>
      <c r="F27" s="944"/>
      <c r="G27" s="944"/>
      <c r="H27" s="944"/>
      <c r="I27" s="944"/>
      <c r="J27" s="944"/>
      <c r="K27" s="944"/>
      <c r="L27" s="945"/>
    </row>
    <row r="28" spans="2:12" x14ac:dyDescent="0.3">
      <c r="B28" s="207" t="s">
        <v>26</v>
      </c>
      <c r="C28" s="501">
        <v>1.2</v>
      </c>
      <c r="D28" s="213">
        <v>1.2</v>
      </c>
      <c r="E28" s="213">
        <v>1.1000000000000001</v>
      </c>
      <c r="F28" s="213">
        <v>1</v>
      </c>
      <c r="G28" s="481" t="s">
        <v>183</v>
      </c>
      <c r="H28" s="481" t="s">
        <v>183</v>
      </c>
      <c r="I28" s="500" t="s">
        <v>183</v>
      </c>
      <c r="J28" s="500" t="s">
        <v>183</v>
      </c>
      <c r="K28" s="481"/>
      <c r="L28" s="481" t="s">
        <v>191</v>
      </c>
    </row>
    <row r="29" spans="2:12" x14ac:dyDescent="0.3">
      <c r="B29" s="207" t="s">
        <v>28</v>
      </c>
      <c r="C29" s="501">
        <v>0.85</v>
      </c>
      <c r="D29" s="331">
        <v>0.85</v>
      </c>
      <c r="E29" s="213">
        <v>0.8</v>
      </c>
      <c r="F29" s="213">
        <v>0.7</v>
      </c>
      <c r="G29" s="481" t="s">
        <v>183</v>
      </c>
      <c r="H29" s="481" t="s">
        <v>183</v>
      </c>
      <c r="I29" s="500" t="s">
        <v>183</v>
      </c>
      <c r="J29" s="500" t="s">
        <v>183</v>
      </c>
      <c r="K29" s="481"/>
      <c r="L29" s="481" t="s">
        <v>191</v>
      </c>
    </row>
    <row r="30" spans="2:12" x14ac:dyDescent="0.3">
      <c r="B30" s="207" t="s">
        <v>29</v>
      </c>
      <c r="C30" s="501">
        <v>0.35</v>
      </c>
      <c r="D30" s="331">
        <v>0.35</v>
      </c>
      <c r="E30" s="213">
        <v>0.3</v>
      </c>
      <c r="F30" s="213">
        <v>0.3</v>
      </c>
      <c r="G30" s="481" t="s">
        <v>183</v>
      </c>
      <c r="H30" s="481" t="s">
        <v>183</v>
      </c>
      <c r="I30" s="500" t="s">
        <v>183</v>
      </c>
      <c r="J30" s="500" t="s">
        <v>183</v>
      </c>
      <c r="K30" s="481"/>
      <c r="L30" s="481" t="s">
        <v>191</v>
      </c>
    </row>
    <row r="31" spans="2:12" x14ac:dyDescent="0.3">
      <c r="B31" s="207" t="s">
        <v>30</v>
      </c>
      <c r="C31" s="481" t="s">
        <v>183</v>
      </c>
      <c r="D31" s="481" t="s">
        <v>183</v>
      </c>
      <c r="E31" s="500" t="s">
        <v>183</v>
      </c>
      <c r="F31" s="500" t="s">
        <v>183</v>
      </c>
      <c r="G31" s="481" t="s">
        <v>183</v>
      </c>
      <c r="H31" s="481" t="s">
        <v>183</v>
      </c>
      <c r="I31" s="500" t="s">
        <v>183</v>
      </c>
      <c r="J31" s="500" t="s">
        <v>183</v>
      </c>
      <c r="K31" s="481"/>
      <c r="L31" s="481"/>
    </row>
    <row r="32" spans="2:12" x14ac:dyDescent="0.3">
      <c r="B32" s="207" t="s">
        <v>32</v>
      </c>
      <c r="C32" s="481">
        <v>15</v>
      </c>
      <c r="D32" s="330">
        <v>15</v>
      </c>
      <c r="E32" s="330">
        <v>14</v>
      </c>
      <c r="F32" s="330">
        <v>13</v>
      </c>
      <c r="G32" s="481">
        <v>10</v>
      </c>
      <c r="H32" s="481">
        <v>15</v>
      </c>
      <c r="I32" s="501">
        <v>8</v>
      </c>
      <c r="J32" s="501">
        <v>15</v>
      </c>
      <c r="K32" s="481"/>
      <c r="L32" s="481">
        <v>13</v>
      </c>
    </row>
    <row r="33" spans="1:12" x14ac:dyDescent="0.3">
      <c r="B33" s="315"/>
      <c r="C33" s="315"/>
      <c r="D33" s="315"/>
      <c r="E33" s="315"/>
      <c r="F33" s="315"/>
      <c r="G33" s="315"/>
      <c r="H33" s="315"/>
      <c r="I33" s="315"/>
      <c r="J33" s="315"/>
      <c r="K33" s="315"/>
      <c r="L33" s="315"/>
    </row>
    <row r="34" spans="1:12" x14ac:dyDescent="0.3">
      <c r="A34" s="78" t="s">
        <v>118</v>
      </c>
      <c r="B34" s="79"/>
    </row>
    <row r="35" spans="1:12" x14ac:dyDescent="0.3">
      <c r="A35" s="80">
        <v>5</v>
      </c>
      <c r="B35" s="79" t="s">
        <v>192</v>
      </c>
    </row>
    <row r="36" spans="1:12" x14ac:dyDescent="0.3">
      <c r="A36" s="80">
        <v>6</v>
      </c>
      <c r="B36" s="79" t="s">
        <v>193</v>
      </c>
    </row>
    <row r="37" spans="1:12" x14ac:dyDescent="0.3">
      <c r="A37" s="80">
        <v>7</v>
      </c>
      <c r="B37" s="79" t="s">
        <v>194</v>
      </c>
    </row>
    <row r="38" spans="1:12" x14ac:dyDescent="0.3">
      <c r="A38" s="80">
        <v>8</v>
      </c>
      <c r="B38" s="79" t="s">
        <v>195</v>
      </c>
    </row>
    <row r="39" spans="1:12" x14ac:dyDescent="0.3">
      <c r="A39" s="80">
        <v>9</v>
      </c>
      <c r="B39" s="79" t="s">
        <v>196</v>
      </c>
    </row>
    <row r="40" spans="1:12" x14ac:dyDescent="0.3">
      <c r="A40" s="80">
        <v>10</v>
      </c>
      <c r="B40" s="79" t="s">
        <v>277</v>
      </c>
    </row>
    <row r="41" spans="1:12" x14ac:dyDescent="0.3">
      <c r="A41" s="80">
        <v>11</v>
      </c>
      <c r="B41" s="79" t="s">
        <v>278</v>
      </c>
    </row>
    <row r="42" spans="1:12" x14ac:dyDescent="0.3">
      <c r="A42" s="80">
        <v>12</v>
      </c>
      <c r="B42" s="79" t="s">
        <v>197</v>
      </c>
    </row>
    <row r="43" spans="1:12" x14ac:dyDescent="0.3">
      <c r="A43" s="80">
        <v>13</v>
      </c>
      <c r="B43" s="79" t="s">
        <v>198</v>
      </c>
    </row>
    <row r="44" spans="1:12" x14ac:dyDescent="0.3">
      <c r="A44" s="80">
        <v>14</v>
      </c>
      <c r="B44" s="79" t="s">
        <v>279</v>
      </c>
    </row>
    <row r="45" spans="1:12" x14ac:dyDescent="0.3">
      <c r="A45" s="80"/>
      <c r="B45" s="79"/>
    </row>
    <row r="46" spans="1:12" x14ac:dyDescent="0.3">
      <c r="A46" s="78" t="s">
        <v>38</v>
      </c>
      <c r="B46" s="79"/>
    </row>
    <row r="47" spans="1:12" x14ac:dyDescent="0.3">
      <c r="A47" s="79" t="s">
        <v>39</v>
      </c>
      <c r="B47" s="79" t="s">
        <v>199</v>
      </c>
    </row>
    <row r="48" spans="1:12" x14ac:dyDescent="0.3">
      <c r="A48" s="79" t="s">
        <v>15</v>
      </c>
      <c r="B48" s="79" t="s">
        <v>200</v>
      </c>
    </row>
    <row r="49" spans="1:2" x14ac:dyDescent="0.3">
      <c r="A49" s="79" t="s">
        <v>20</v>
      </c>
      <c r="B49" s="79" t="s">
        <v>201</v>
      </c>
    </row>
    <row r="50" spans="1:2" x14ac:dyDescent="0.3">
      <c r="A50" s="79" t="s">
        <v>23</v>
      </c>
      <c r="B50" s="79" t="s">
        <v>202</v>
      </c>
    </row>
    <row r="51" spans="1:2" x14ac:dyDescent="0.3">
      <c r="A51" s="79" t="s">
        <v>44</v>
      </c>
      <c r="B51" s="79" t="s">
        <v>203</v>
      </c>
    </row>
    <row r="52" spans="1:2" x14ac:dyDescent="0.3">
      <c r="A52" s="79" t="s">
        <v>46</v>
      </c>
      <c r="B52" s="79" t="s">
        <v>204</v>
      </c>
    </row>
    <row r="53" spans="1:2" x14ac:dyDescent="0.3">
      <c r="A53" s="79" t="s">
        <v>31</v>
      </c>
      <c r="B53" s="79" t="s">
        <v>205</v>
      </c>
    </row>
    <row r="54" spans="1:2" x14ac:dyDescent="0.3">
      <c r="A54" s="79" t="s">
        <v>35</v>
      </c>
      <c r="B54" s="79" t="s">
        <v>206</v>
      </c>
    </row>
    <row r="55" spans="1:2" x14ac:dyDescent="0.3">
      <c r="A55" s="79" t="s">
        <v>65</v>
      </c>
      <c r="B55" s="79" t="s">
        <v>207</v>
      </c>
    </row>
    <row r="56" spans="1:2" x14ac:dyDescent="0.3">
      <c r="A56" s="79" t="s">
        <v>50</v>
      </c>
      <c r="B56" s="79" t="s">
        <v>208</v>
      </c>
    </row>
    <row r="57" spans="1:2" x14ac:dyDescent="0.3">
      <c r="A57" s="79" t="s">
        <v>55</v>
      </c>
      <c r="B57" s="79" t="s">
        <v>209</v>
      </c>
    </row>
    <row r="58" spans="1:2" x14ac:dyDescent="0.3">
      <c r="A58" s="79" t="s">
        <v>67</v>
      </c>
      <c r="B58" s="79" t="s">
        <v>210</v>
      </c>
    </row>
    <row r="59" spans="1:2" x14ac:dyDescent="0.3">
      <c r="A59" s="79" t="s">
        <v>68</v>
      </c>
      <c r="B59" s="79" t="s">
        <v>211</v>
      </c>
    </row>
  </sheetData>
  <mergeCells count="7">
    <mergeCell ref="B22:L22"/>
    <mergeCell ref="B27:L27"/>
    <mergeCell ref="C6:F6"/>
    <mergeCell ref="B16:L16"/>
    <mergeCell ref="C3:L3"/>
    <mergeCell ref="G4:H4"/>
    <mergeCell ref="I4:J4"/>
  </mergeCells>
  <hyperlinks>
    <hyperlink ref="H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Y100"/>
  <sheetViews>
    <sheetView showGridLines="0" zoomScaleNormal="100" workbookViewId="0">
      <selection activeCell="H1" sqref="H1"/>
    </sheetView>
  </sheetViews>
  <sheetFormatPr defaultColWidth="6.109375" defaultRowHeight="14.4" x14ac:dyDescent="0.3"/>
  <cols>
    <col min="1" max="1" width="2.88671875" style="38" customWidth="1"/>
    <col min="2" max="2" width="41.109375" style="38" customWidth="1"/>
    <col min="3" max="10" width="7.33203125" style="38" customWidth="1"/>
    <col min="11" max="11" width="5.33203125" style="38" customWidth="1"/>
    <col min="12" max="12" width="10.33203125" style="38" customWidth="1"/>
    <col min="13" max="14" width="2" style="2" customWidth="1"/>
    <col min="15" max="15" width="4.109375" style="38" customWidth="1"/>
    <col min="16" max="16384" width="6.109375" style="2"/>
  </cols>
  <sheetData>
    <row r="1" spans="1:15" ht="14.25" customHeight="1" x14ac:dyDescent="0.4">
      <c r="B1" s="41"/>
      <c r="C1" s="39"/>
      <c r="G1" s="402"/>
      <c r="H1" s="402" t="s">
        <v>679</v>
      </c>
    </row>
    <row r="2" spans="1:15" ht="14.25" customHeight="1" x14ac:dyDescent="0.3">
      <c r="A2" s="79"/>
      <c r="O2" s="79"/>
    </row>
    <row r="3" spans="1:15" ht="15" customHeight="1" x14ac:dyDescent="0.3">
      <c r="A3" s="79"/>
      <c r="B3" s="192" t="s">
        <v>0</v>
      </c>
      <c r="C3" s="905" t="s">
        <v>733</v>
      </c>
      <c r="D3" s="906"/>
      <c r="E3" s="906"/>
      <c r="F3" s="906"/>
      <c r="G3" s="906"/>
      <c r="H3" s="906"/>
      <c r="I3" s="906"/>
      <c r="J3" s="906"/>
      <c r="K3" s="906"/>
      <c r="L3" s="907"/>
      <c r="O3" s="79"/>
    </row>
    <row r="4" spans="1:15" ht="25.5" customHeight="1" x14ac:dyDescent="0.3">
      <c r="A4" s="79"/>
      <c r="B4" s="193"/>
      <c r="C4" s="498">
        <v>2015</v>
      </c>
      <c r="D4" s="498">
        <v>2020</v>
      </c>
      <c r="E4" s="498">
        <v>2030</v>
      </c>
      <c r="F4" s="498">
        <v>2050</v>
      </c>
      <c r="G4" s="928" t="s">
        <v>2</v>
      </c>
      <c r="H4" s="942"/>
      <c r="I4" s="928" t="s">
        <v>3</v>
      </c>
      <c r="J4" s="942"/>
      <c r="K4" s="194" t="s">
        <v>4</v>
      </c>
      <c r="L4" s="194" t="s">
        <v>5</v>
      </c>
      <c r="O4" s="79"/>
    </row>
    <row r="5" spans="1:15" ht="15" customHeight="1" x14ac:dyDescent="0.3">
      <c r="A5" s="79"/>
      <c r="B5" s="484" t="s">
        <v>6</v>
      </c>
      <c r="C5" s="485"/>
      <c r="D5" s="485"/>
      <c r="E5" s="485"/>
      <c r="F5" s="485"/>
      <c r="G5" s="485" t="s">
        <v>7</v>
      </c>
      <c r="H5" s="485" t="s">
        <v>8</v>
      </c>
      <c r="I5" s="485" t="s">
        <v>7</v>
      </c>
      <c r="J5" s="485" t="s">
        <v>8</v>
      </c>
      <c r="K5" s="485"/>
      <c r="L5" s="486"/>
      <c r="O5" s="79"/>
    </row>
    <row r="6" spans="1:15" ht="15" customHeight="1" x14ac:dyDescent="0.3">
      <c r="A6" s="79"/>
      <c r="B6" s="316" t="s">
        <v>9</v>
      </c>
      <c r="C6" s="946" t="s">
        <v>212</v>
      </c>
      <c r="D6" s="947"/>
      <c r="E6" s="929"/>
      <c r="F6" s="930"/>
      <c r="G6" s="489"/>
      <c r="H6" s="489"/>
      <c r="I6" s="489"/>
      <c r="J6" s="489"/>
      <c r="K6" s="481" t="s">
        <v>46</v>
      </c>
      <c r="L6" s="490"/>
      <c r="O6" s="79"/>
    </row>
    <row r="7" spans="1:15" ht="20.399999999999999" x14ac:dyDescent="0.3">
      <c r="A7" s="79"/>
      <c r="B7" s="198" t="s">
        <v>180</v>
      </c>
      <c r="C7" s="479">
        <v>58</v>
      </c>
      <c r="D7" s="423">
        <v>59</v>
      </c>
      <c r="E7" s="423">
        <v>61</v>
      </c>
      <c r="F7" s="479">
        <v>63</v>
      </c>
      <c r="G7" s="479">
        <v>55</v>
      </c>
      <c r="H7" s="425">
        <v>61</v>
      </c>
      <c r="I7" s="425">
        <v>58</v>
      </c>
      <c r="J7" s="425">
        <v>65</v>
      </c>
      <c r="K7" s="479"/>
      <c r="L7" s="479">
        <v>5</v>
      </c>
      <c r="O7" s="79"/>
    </row>
    <row r="8" spans="1:15" ht="20.399999999999999" x14ac:dyDescent="0.3">
      <c r="A8" s="79"/>
      <c r="B8" s="203" t="s">
        <v>131</v>
      </c>
      <c r="C8" s="200">
        <v>55</v>
      </c>
      <c r="D8" s="200">
        <v>56</v>
      </c>
      <c r="E8" s="200">
        <v>58</v>
      </c>
      <c r="F8" s="200">
        <v>60</v>
      </c>
      <c r="G8" s="200">
        <v>52</v>
      </c>
      <c r="H8" s="200">
        <v>58</v>
      </c>
      <c r="I8" s="508">
        <v>55</v>
      </c>
      <c r="J8" s="508">
        <v>62</v>
      </c>
      <c r="K8" s="200"/>
      <c r="L8" s="200" t="s">
        <v>280</v>
      </c>
      <c r="O8" s="79"/>
    </row>
    <row r="9" spans="1:15" x14ac:dyDescent="0.3">
      <c r="A9" s="79"/>
      <c r="B9" s="198" t="s">
        <v>1070</v>
      </c>
      <c r="C9" s="508">
        <v>1.7</v>
      </c>
      <c r="D9" s="508">
        <v>1.8</v>
      </c>
      <c r="E9" s="508">
        <v>2</v>
      </c>
      <c r="F9" s="508">
        <v>2.2000000000000002</v>
      </c>
      <c r="G9" s="508">
        <v>1.5</v>
      </c>
      <c r="H9" s="508">
        <v>2.2000000000000002</v>
      </c>
      <c r="I9" s="508">
        <v>1.5</v>
      </c>
      <c r="J9" s="508">
        <v>2.4</v>
      </c>
      <c r="K9" s="200"/>
      <c r="L9" s="200"/>
      <c r="O9" s="79"/>
    </row>
    <row r="10" spans="1:15" x14ac:dyDescent="0.3">
      <c r="A10" s="79"/>
      <c r="B10" s="198" t="s">
        <v>1071</v>
      </c>
      <c r="C10" s="501">
        <v>0.15</v>
      </c>
      <c r="D10" s="501">
        <v>0.15</v>
      </c>
      <c r="E10" s="501">
        <v>0.15</v>
      </c>
      <c r="F10" s="501">
        <v>0.15</v>
      </c>
      <c r="G10" s="481" t="s">
        <v>215</v>
      </c>
      <c r="H10" s="481" t="s">
        <v>215</v>
      </c>
      <c r="I10" s="509" t="s">
        <v>215</v>
      </c>
      <c r="J10" s="509" t="s">
        <v>215</v>
      </c>
      <c r="K10" s="200" t="s">
        <v>50</v>
      </c>
      <c r="L10" s="200"/>
      <c r="O10" s="79"/>
    </row>
    <row r="11" spans="1:15" x14ac:dyDescent="0.3">
      <c r="A11" s="79"/>
      <c r="B11" s="198" t="s">
        <v>13</v>
      </c>
      <c r="C11" s="200">
        <v>3</v>
      </c>
      <c r="D11" s="200">
        <v>3</v>
      </c>
      <c r="E11" s="200">
        <v>3</v>
      </c>
      <c r="F11" s="200">
        <v>3</v>
      </c>
      <c r="G11" s="200">
        <v>2</v>
      </c>
      <c r="H11" s="200">
        <v>4</v>
      </c>
      <c r="I11" s="508">
        <v>2</v>
      </c>
      <c r="J11" s="508">
        <v>4</v>
      </c>
      <c r="K11" s="200"/>
      <c r="L11" s="200">
        <v>5</v>
      </c>
      <c r="O11" s="79"/>
    </row>
    <row r="12" spans="1:15" x14ac:dyDescent="0.3">
      <c r="A12" s="79"/>
      <c r="B12" s="207" t="s">
        <v>93</v>
      </c>
      <c r="C12" s="501">
        <v>2.5</v>
      </c>
      <c r="D12" s="481">
        <v>2.2999999999999998</v>
      </c>
      <c r="E12" s="481">
        <v>2</v>
      </c>
      <c r="F12" s="481">
        <v>2</v>
      </c>
      <c r="G12" s="481">
        <v>2</v>
      </c>
      <c r="H12" s="481">
        <v>4</v>
      </c>
      <c r="I12" s="501">
        <v>2</v>
      </c>
      <c r="J12" s="501">
        <v>4</v>
      </c>
      <c r="K12" s="481"/>
      <c r="L12" s="200">
        <v>5</v>
      </c>
      <c r="O12" s="79"/>
    </row>
    <row r="13" spans="1:15" x14ac:dyDescent="0.3">
      <c r="A13" s="79"/>
      <c r="B13" s="207" t="s">
        <v>16</v>
      </c>
      <c r="C13" s="481">
        <v>25</v>
      </c>
      <c r="D13" s="481">
        <v>25</v>
      </c>
      <c r="E13" s="481">
        <v>25</v>
      </c>
      <c r="F13" s="481">
        <v>25</v>
      </c>
      <c r="G13" s="481">
        <v>25</v>
      </c>
      <c r="H13" s="481" t="s">
        <v>184</v>
      </c>
      <c r="I13" s="501">
        <v>25</v>
      </c>
      <c r="J13" s="500" t="s">
        <v>184</v>
      </c>
      <c r="K13" s="481" t="s">
        <v>44</v>
      </c>
      <c r="L13" s="200" t="s">
        <v>281</v>
      </c>
      <c r="O13" s="79"/>
    </row>
    <row r="14" spans="1:15" x14ac:dyDescent="0.3">
      <c r="A14" s="79"/>
      <c r="B14" s="207" t="s">
        <v>18</v>
      </c>
      <c r="C14" s="501">
        <v>2.5</v>
      </c>
      <c r="D14" s="501">
        <v>2.5</v>
      </c>
      <c r="E14" s="501">
        <v>2.5</v>
      </c>
      <c r="F14" s="501">
        <v>2.5</v>
      </c>
      <c r="G14" s="481">
        <v>2</v>
      </c>
      <c r="H14" s="481">
        <v>3</v>
      </c>
      <c r="I14" s="501">
        <v>2</v>
      </c>
      <c r="J14" s="501">
        <v>3</v>
      </c>
      <c r="K14" s="481"/>
      <c r="L14" s="200">
        <v>5</v>
      </c>
      <c r="O14" s="79"/>
    </row>
    <row r="15" spans="1:15" x14ac:dyDescent="0.3">
      <c r="A15" s="79"/>
      <c r="B15" s="209" t="s">
        <v>19</v>
      </c>
      <c r="C15" s="508">
        <v>0.02</v>
      </c>
      <c r="D15" s="508">
        <v>0.02</v>
      </c>
      <c r="E15" s="508">
        <v>0.02</v>
      </c>
      <c r="F15" s="508">
        <v>0.02</v>
      </c>
      <c r="G15" s="501">
        <v>1.4999999999999999E-2</v>
      </c>
      <c r="H15" s="501">
        <v>0.03</v>
      </c>
      <c r="I15" s="501">
        <v>1.4999999999999999E-2</v>
      </c>
      <c r="J15" s="501">
        <v>0.03</v>
      </c>
      <c r="K15" s="481" t="s">
        <v>31</v>
      </c>
      <c r="L15" s="200">
        <v>3</v>
      </c>
      <c r="O15" s="79"/>
    </row>
    <row r="16" spans="1:15" x14ac:dyDescent="0.3">
      <c r="A16" s="79"/>
      <c r="B16" s="943" t="s">
        <v>186</v>
      </c>
      <c r="C16" s="944"/>
      <c r="D16" s="944"/>
      <c r="E16" s="944"/>
      <c r="F16" s="944"/>
      <c r="G16" s="944"/>
      <c r="H16" s="944"/>
      <c r="I16" s="944"/>
      <c r="J16" s="944"/>
      <c r="K16" s="944"/>
      <c r="L16" s="945"/>
      <c r="O16" s="79"/>
    </row>
    <row r="17" spans="1:15" x14ac:dyDescent="0.3">
      <c r="A17" s="79"/>
      <c r="B17" s="207" t="s">
        <v>22</v>
      </c>
      <c r="C17" s="500" t="s">
        <v>137</v>
      </c>
      <c r="D17" s="500" t="s">
        <v>137</v>
      </c>
      <c r="E17" s="500" t="s">
        <v>137</v>
      </c>
      <c r="F17" s="500" t="s">
        <v>137</v>
      </c>
      <c r="G17" s="500" t="s">
        <v>137</v>
      </c>
      <c r="H17" s="500" t="s">
        <v>137</v>
      </c>
      <c r="I17" s="500" t="s">
        <v>137</v>
      </c>
      <c r="J17" s="500" t="s">
        <v>137</v>
      </c>
      <c r="K17" s="481" t="s">
        <v>55</v>
      </c>
      <c r="L17" s="481"/>
      <c r="O17" s="79"/>
    </row>
    <row r="18" spans="1:15" x14ac:dyDescent="0.3">
      <c r="A18" s="79"/>
      <c r="B18" s="207" t="s">
        <v>24</v>
      </c>
      <c r="C18" s="481">
        <v>15</v>
      </c>
      <c r="D18" s="481">
        <v>15</v>
      </c>
      <c r="E18" s="481">
        <v>15</v>
      </c>
      <c r="F18" s="481">
        <v>15</v>
      </c>
      <c r="G18" s="481">
        <v>5</v>
      </c>
      <c r="H18" s="481">
        <v>15</v>
      </c>
      <c r="I18" s="501">
        <v>5</v>
      </c>
      <c r="J18" s="501">
        <v>15</v>
      </c>
      <c r="K18" s="481"/>
      <c r="L18" s="481" t="s">
        <v>282</v>
      </c>
      <c r="O18" s="79"/>
    </row>
    <row r="19" spans="1:15" x14ac:dyDescent="0.3">
      <c r="A19" s="79"/>
      <c r="B19" s="207" t="s">
        <v>95</v>
      </c>
      <c r="C19" s="481">
        <v>40</v>
      </c>
      <c r="D19" s="481">
        <v>40</v>
      </c>
      <c r="E19" s="481">
        <v>40</v>
      </c>
      <c r="F19" s="481">
        <v>40</v>
      </c>
      <c r="G19" s="481">
        <v>30</v>
      </c>
      <c r="H19" s="481">
        <v>50</v>
      </c>
      <c r="I19" s="501">
        <v>30</v>
      </c>
      <c r="J19" s="501">
        <v>50</v>
      </c>
      <c r="K19" s="481" t="s">
        <v>39</v>
      </c>
      <c r="L19" s="481" t="s">
        <v>282</v>
      </c>
      <c r="O19" s="79"/>
    </row>
    <row r="20" spans="1:15" ht="15" customHeight="1" x14ac:dyDescent="0.3">
      <c r="A20" s="79"/>
      <c r="B20" s="207" t="s">
        <v>96</v>
      </c>
      <c r="C20" s="481">
        <v>1</v>
      </c>
      <c r="D20" s="481">
        <v>1</v>
      </c>
      <c r="E20" s="481">
        <v>1</v>
      </c>
      <c r="F20" s="481">
        <v>1</v>
      </c>
      <c r="G20" s="481">
        <v>0.5</v>
      </c>
      <c r="H20" s="481">
        <v>1.5</v>
      </c>
      <c r="I20" s="501">
        <v>0.5</v>
      </c>
      <c r="J20" s="501">
        <v>1.5</v>
      </c>
      <c r="K20" s="481" t="s">
        <v>35</v>
      </c>
      <c r="L20" s="481" t="s">
        <v>283</v>
      </c>
      <c r="O20" s="79"/>
    </row>
    <row r="21" spans="1:15" ht="15" customHeight="1" x14ac:dyDescent="0.3">
      <c r="A21" s="79"/>
      <c r="B21" s="207" t="s">
        <v>97</v>
      </c>
      <c r="C21" s="501">
        <v>2.5</v>
      </c>
      <c r="D21" s="501">
        <v>2.5</v>
      </c>
      <c r="E21" s="501">
        <v>2.5</v>
      </c>
      <c r="F21" s="481">
        <v>2</v>
      </c>
      <c r="G21" s="481">
        <v>2</v>
      </c>
      <c r="H21" s="481">
        <v>5</v>
      </c>
      <c r="I21" s="501">
        <v>1.5</v>
      </c>
      <c r="J21" s="501">
        <v>5</v>
      </c>
      <c r="K21" s="481"/>
      <c r="L21" s="481" t="s">
        <v>283</v>
      </c>
      <c r="O21" s="79"/>
    </row>
    <row r="22" spans="1:15" x14ac:dyDescent="0.3">
      <c r="A22" s="79"/>
      <c r="B22" s="943" t="s">
        <v>99</v>
      </c>
      <c r="C22" s="944"/>
      <c r="D22" s="944"/>
      <c r="E22" s="944"/>
      <c r="F22" s="944"/>
      <c r="G22" s="944"/>
      <c r="H22" s="944"/>
      <c r="I22" s="944"/>
      <c r="J22" s="944"/>
      <c r="K22" s="944"/>
      <c r="L22" s="945"/>
      <c r="O22" s="79"/>
    </row>
    <row r="23" spans="1:15" x14ac:dyDescent="0.3">
      <c r="A23" s="79"/>
      <c r="B23" s="207" t="s">
        <v>675</v>
      </c>
      <c r="C23" s="481">
        <v>0</v>
      </c>
      <c r="D23" s="481">
        <v>0</v>
      </c>
      <c r="E23" s="481">
        <v>0</v>
      </c>
      <c r="F23" s="481">
        <v>0</v>
      </c>
      <c r="G23" s="481">
        <v>0</v>
      </c>
      <c r="H23" s="481">
        <v>0</v>
      </c>
      <c r="I23" s="501">
        <v>0</v>
      </c>
      <c r="J23" s="501">
        <v>0</v>
      </c>
      <c r="K23" s="200"/>
      <c r="L23" s="479"/>
      <c r="O23" s="79"/>
    </row>
    <row r="24" spans="1:15" ht="15" customHeight="1" x14ac:dyDescent="0.3">
      <c r="A24" s="79"/>
      <c r="B24" s="207" t="s">
        <v>676</v>
      </c>
      <c r="C24" s="481">
        <v>20</v>
      </c>
      <c r="D24" s="481">
        <v>15</v>
      </c>
      <c r="E24" s="481">
        <v>10</v>
      </c>
      <c r="F24" s="481">
        <v>8</v>
      </c>
      <c r="G24" s="481">
        <v>10</v>
      </c>
      <c r="H24" s="481">
        <v>30</v>
      </c>
      <c r="I24" s="501">
        <v>5</v>
      </c>
      <c r="J24" s="501">
        <v>15</v>
      </c>
      <c r="K24" s="481" t="s">
        <v>23</v>
      </c>
      <c r="L24" s="200" t="s">
        <v>285</v>
      </c>
      <c r="O24" s="79"/>
    </row>
    <row r="25" spans="1:15" x14ac:dyDescent="0.3">
      <c r="A25" s="79"/>
      <c r="B25" s="207" t="s">
        <v>100</v>
      </c>
      <c r="C25" s="502">
        <v>1.5</v>
      </c>
      <c r="D25" s="502">
        <v>1.5</v>
      </c>
      <c r="E25" s="502">
        <v>1.5</v>
      </c>
      <c r="F25" s="502">
        <v>1.5</v>
      </c>
      <c r="G25" s="417">
        <v>1</v>
      </c>
      <c r="H25" s="417">
        <v>8</v>
      </c>
      <c r="I25" s="502">
        <v>1</v>
      </c>
      <c r="J25" s="502">
        <v>8</v>
      </c>
      <c r="K25" s="481" t="s">
        <v>31</v>
      </c>
      <c r="L25" s="200">
        <v>7</v>
      </c>
      <c r="O25" s="79"/>
    </row>
    <row r="26" spans="1:15" x14ac:dyDescent="0.3">
      <c r="A26" s="79"/>
      <c r="B26" s="207" t="s">
        <v>101</v>
      </c>
      <c r="C26" s="330">
        <v>1</v>
      </c>
      <c r="D26" s="330">
        <v>1</v>
      </c>
      <c r="E26" s="330">
        <v>1</v>
      </c>
      <c r="F26" s="330">
        <v>1</v>
      </c>
      <c r="G26" s="501">
        <v>0.7</v>
      </c>
      <c r="H26" s="501">
        <v>1.2</v>
      </c>
      <c r="I26" s="501">
        <v>0.7</v>
      </c>
      <c r="J26" s="501">
        <v>1.2</v>
      </c>
      <c r="K26" s="213" t="s">
        <v>31</v>
      </c>
      <c r="L26" s="200">
        <v>7</v>
      </c>
      <c r="O26" s="79"/>
    </row>
    <row r="27" spans="1:15" x14ac:dyDescent="0.3">
      <c r="A27" s="79"/>
      <c r="B27" s="943" t="s">
        <v>471</v>
      </c>
      <c r="C27" s="944"/>
      <c r="D27" s="944"/>
      <c r="E27" s="944"/>
      <c r="F27" s="944"/>
      <c r="G27" s="944"/>
      <c r="H27" s="944"/>
      <c r="I27" s="944"/>
      <c r="J27" s="944"/>
      <c r="K27" s="944"/>
      <c r="L27" s="945"/>
      <c r="O27" s="79"/>
    </row>
    <row r="28" spans="1:15" ht="16.5" customHeight="1" x14ac:dyDescent="0.3">
      <c r="A28" s="79"/>
      <c r="B28" s="207" t="s">
        <v>26</v>
      </c>
      <c r="C28" s="501">
        <v>0.9</v>
      </c>
      <c r="D28" s="481">
        <v>0.88</v>
      </c>
      <c r="E28" s="481">
        <v>0.83</v>
      </c>
      <c r="F28" s="481">
        <v>0.8</v>
      </c>
      <c r="G28" s="501">
        <v>0.8</v>
      </c>
      <c r="H28" s="501">
        <v>1.2</v>
      </c>
      <c r="I28" s="501">
        <v>0.7</v>
      </c>
      <c r="J28" s="501">
        <v>1.1000000000000001</v>
      </c>
      <c r="K28" s="481"/>
      <c r="L28" s="481" t="s">
        <v>284</v>
      </c>
      <c r="O28" s="79"/>
    </row>
    <row r="29" spans="1:15" ht="16.5" customHeight="1" x14ac:dyDescent="0.3">
      <c r="A29" s="79"/>
      <c r="B29" s="207" t="s">
        <v>28</v>
      </c>
      <c r="C29" s="501">
        <v>0.7</v>
      </c>
      <c r="D29" s="331">
        <v>0.68</v>
      </c>
      <c r="E29" s="331">
        <v>0.64</v>
      </c>
      <c r="F29" s="331">
        <v>0.61</v>
      </c>
      <c r="G29" s="501">
        <v>0.65</v>
      </c>
      <c r="H29" s="501">
        <v>1.02</v>
      </c>
      <c r="I29" s="501">
        <v>0.6</v>
      </c>
      <c r="J29" s="501">
        <v>0.95</v>
      </c>
      <c r="K29" s="481"/>
      <c r="L29" s="501">
        <v>10</v>
      </c>
      <c r="O29" s="79"/>
    </row>
    <row r="30" spans="1:15" ht="16.5" customHeight="1" x14ac:dyDescent="0.3">
      <c r="A30" s="79"/>
      <c r="B30" s="207" t="s">
        <v>29</v>
      </c>
      <c r="C30" s="501">
        <v>0.2</v>
      </c>
      <c r="D30" s="331">
        <v>0.2</v>
      </c>
      <c r="E30" s="331">
        <v>0.19</v>
      </c>
      <c r="F30" s="331">
        <v>0.19</v>
      </c>
      <c r="G30" s="501">
        <v>0.15</v>
      </c>
      <c r="H30" s="501">
        <v>0.18</v>
      </c>
      <c r="I30" s="501">
        <v>0.1</v>
      </c>
      <c r="J30" s="501">
        <v>0.15</v>
      </c>
      <c r="K30" s="481"/>
      <c r="L30" s="501">
        <v>10</v>
      </c>
      <c r="O30" s="79"/>
    </row>
    <row r="31" spans="1:15" ht="15" customHeight="1" x14ac:dyDescent="0.3">
      <c r="A31" s="79"/>
      <c r="B31" s="207" t="s">
        <v>30</v>
      </c>
      <c r="C31" s="520">
        <v>30000</v>
      </c>
      <c r="D31" s="520">
        <v>29300</v>
      </c>
      <c r="E31" s="520">
        <v>27800</v>
      </c>
      <c r="F31" s="520">
        <v>26000</v>
      </c>
      <c r="G31" s="520">
        <v>25000</v>
      </c>
      <c r="H31" s="520">
        <v>35000</v>
      </c>
      <c r="I31" s="520">
        <v>20000</v>
      </c>
      <c r="J31" s="520">
        <v>30000</v>
      </c>
      <c r="K31" s="481" t="s">
        <v>15</v>
      </c>
      <c r="L31" s="501">
        <v>5</v>
      </c>
      <c r="O31" s="79"/>
    </row>
    <row r="32" spans="1:15" x14ac:dyDescent="0.3">
      <c r="A32" s="79"/>
      <c r="B32" s="207" t="s">
        <v>32</v>
      </c>
      <c r="C32" s="501">
        <v>4.5</v>
      </c>
      <c r="D32" s="501">
        <v>4.4000000000000004</v>
      </c>
      <c r="E32" s="501">
        <v>4.2</v>
      </c>
      <c r="F32" s="481">
        <v>4</v>
      </c>
      <c r="G32" s="481">
        <v>3</v>
      </c>
      <c r="H32" s="481">
        <v>7</v>
      </c>
      <c r="I32" s="501">
        <v>3</v>
      </c>
      <c r="J32" s="501">
        <v>7</v>
      </c>
      <c r="K32" s="481"/>
      <c r="L32" s="501">
        <v>5</v>
      </c>
      <c r="O32" s="79"/>
    </row>
    <row r="33" spans="1:51" x14ac:dyDescent="0.3">
      <c r="A33" s="79"/>
      <c r="B33" s="908" t="s">
        <v>33</v>
      </c>
      <c r="C33" s="909"/>
      <c r="D33" s="909"/>
      <c r="E33" s="909"/>
      <c r="F33" s="909"/>
      <c r="G33" s="909"/>
      <c r="H33" s="909"/>
      <c r="I33" s="909"/>
      <c r="J33" s="909"/>
      <c r="K33" s="909"/>
      <c r="L33" s="910"/>
      <c r="O33" s="79"/>
    </row>
    <row r="34" spans="1:51" ht="15" customHeight="1" x14ac:dyDescent="0.3">
      <c r="A34" s="79"/>
      <c r="B34" s="229"/>
      <c r="C34" s="47"/>
      <c r="D34" s="47"/>
      <c r="E34" s="47"/>
      <c r="F34" s="47"/>
      <c r="G34" s="47"/>
      <c r="H34" s="47"/>
      <c r="I34" s="47"/>
      <c r="J34" s="47"/>
      <c r="K34" s="47"/>
      <c r="L34" s="47"/>
      <c r="O34" s="79"/>
    </row>
    <row r="35" spans="1:51" x14ac:dyDescent="0.3">
      <c r="A35" s="78" t="s">
        <v>118</v>
      </c>
      <c r="B35" s="79"/>
      <c r="D35" s="79"/>
      <c r="E35" s="79"/>
      <c r="F35" s="79"/>
      <c r="G35" s="79"/>
      <c r="H35" s="79"/>
      <c r="I35" s="79"/>
      <c r="J35" s="79"/>
      <c r="K35" s="79"/>
      <c r="L35" s="79"/>
      <c r="M35" s="79"/>
      <c r="N35" s="79"/>
      <c r="O35" s="78"/>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row>
    <row r="36" spans="1:51" x14ac:dyDescent="0.3">
      <c r="A36" s="79">
        <v>1</v>
      </c>
      <c r="B36" s="79" t="s">
        <v>192</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row>
    <row r="37" spans="1:51" x14ac:dyDescent="0.3">
      <c r="A37" s="79">
        <v>3</v>
      </c>
      <c r="B37" s="79" t="s">
        <v>194</v>
      </c>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row>
    <row r="38" spans="1:51" x14ac:dyDescent="0.3">
      <c r="A38" s="79">
        <v>5</v>
      </c>
      <c r="B38" s="79" t="s">
        <v>193</v>
      </c>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row>
    <row r="39" spans="1:51" ht="15" customHeight="1" x14ac:dyDescent="0.3">
      <c r="A39" s="79">
        <v>6</v>
      </c>
      <c r="B39" s="79" t="s">
        <v>195</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row>
    <row r="40" spans="1:51" ht="15" customHeight="1" x14ac:dyDescent="0.3">
      <c r="A40" s="79">
        <v>7</v>
      </c>
      <c r="B40" s="79" t="s">
        <v>196</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row>
    <row r="41" spans="1:51" ht="15" customHeight="1" x14ac:dyDescent="0.3">
      <c r="A41" s="79">
        <v>8</v>
      </c>
      <c r="B41" s="79" t="s">
        <v>287</v>
      </c>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row>
    <row r="42" spans="1:51" x14ac:dyDescent="0.3">
      <c r="A42" s="79">
        <v>9</v>
      </c>
      <c r="B42" s="79" t="s">
        <v>278</v>
      </c>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row>
    <row r="43" spans="1:51" ht="15" customHeight="1" x14ac:dyDescent="0.3">
      <c r="A43" s="79">
        <v>10</v>
      </c>
      <c r="B43" s="79" t="s">
        <v>218</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row>
    <row r="44" spans="1:51" ht="15" customHeight="1" x14ac:dyDescent="0.3">
      <c r="A44" s="79">
        <v>11</v>
      </c>
      <c r="B44" s="79" t="s">
        <v>219</v>
      </c>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row>
    <row r="45" spans="1:51" ht="15" customHeight="1" x14ac:dyDescent="0.3">
      <c r="A45" s="79"/>
      <c r="B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row>
    <row r="46" spans="1:51" x14ac:dyDescent="0.3">
      <c r="A46" s="78" t="s">
        <v>38</v>
      </c>
      <c r="B46" s="79"/>
      <c r="D46" s="79"/>
      <c r="E46" s="79"/>
      <c r="F46" s="79"/>
      <c r="G46" s="79"/>
      <c r="H46" s="79"/>
      <c r="I46" s="79"/>
      <c r="J46" s="79"/>
      <c r="K46" s="79"/>
      <c r="L46" s="79"/>
      <c r="M46" s="79"/>
      <c r="N46" s="79"/>
      <c r="O46" s="78"/>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row>
    <row r="47" spans="1:51" x14ac:dyDescent="0.3">
      <c r="A47" s="79" t="s">
        <v>39</v>
      </c>
      <c r="B47" s="79" t="s">
        <v>220</v>
      </c>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row>
    <row r="48" spans="1:51" x14ac:dyDescent="0.3">
      <c r="A48" s="79" t="s">
        <v>15</v>
      </c>
      <c r="B48" s="79" t="s">
        <v>221</v>
      </c>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row>
    <row r="49" spans="1:51" x14ac:dyDescent="0.3">
      <c r="A49" s="79" t="s">
        <v>20</v>
      </c>
      <c r="B49" s="79" t="s">
        <v>201</v>
      </c>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row>
    <row r="50" spans="1:51" x14ac:dyDescent="0.3">
      <c r="A50" s="79" t="s">
        <v>23</v>
      </c>
      <c r="B50" s="79" t="s">
        <v>202</v>
      </c>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row>
    <row r="51" spans="1:51" x14ac:dyDescent="0.3">
      <c r="A51" s="79" t="s">
        <v>44</v>
      </c>
      <c r="B51" s="79" t="s">
        <v>203</v>
      </c>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row>
    <row r="52" spans="1:51" x14ac:dyDescent="0.3">
      <c r="A52" s="79" t="s">
        <v>46</v>
      </c>
      <c r="B52" s="79" t="s">
        <v>204</v>
      </c>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row>
    <row r="53" spans="1:51" x14ac:dyDescent="0.3">
      <c r="A53" s="79" t="s">
        <v>31</v>
      </c>
      <c r="B53" s="79" t="s">
        <v>222</v>
      </c>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row>
    <row r="54" spans="1:51" x14ac:dyDescent="0.3">
      <c r="A54" s="79" t="s">
        <v>35</v>
      </c>
      <c r="B54" s="79" t="s">
        <v>223</v>
      </c>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row>
    <row r="55" spans="1:51" x14ac:dyDescent="0.3">
      <c r="A55" s="79" t="s">
        <v>65</v>
      </c>
      <c r="B55" s="79" t="s">
        <v>209</v>
      </c>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row>
    <row r="56" spans="1:51" ht="15" customHeight="1" x14ac:dyDescent="0.3">
      <c r="A56" s="79" t="s">
        <v>50</v>
      </c>
      <c r="B56" s="79" t="s">
        <v>224</v>
      </c>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row>
    <row r="57" spans="1:51" x14ac:dyDescent="0.3">
      <c r="A57" s="79" t="s">
        <v>55</v>
      </c>
      <c r="B57" s="79" t="s">
        <v>225</v>
      </c>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row>
    <row r="58" spans="1:51" x14ac:dyDescent="0.3">
      <c r="A58" s="79" t="s">
        <v>67</v>
      </c>
      <c r="B58" s="79" t="s">
        <v>226</v>
      </c>
      <c r="C58" s="79"/>
      <c r="D58" s="79"/>
      <c r="E58" s="79"/>
      <c r="F58" s="79"/>
      <c r="G58" s="79"/>
      <c r="H58" s="79"/>
      <c r="I58" s="79"/>
      <c r="J58" s="79"/>
      <c r="K58" s="79"/>
      <c r="L58" s="79"/>
      <c r="M58" s="79"/>
      <c r="N58" s="79"/>
      <c r="O58" s="79" t="s">
        <v>94</v>
      </c>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row>
    <row r="59" spans="1:51" x14ac:dyDescent="0.3">
      <c r="A59" s="79" t="s">
        <v>68</v>
      </c>
      <c r="B59" s="79" t="s">
        <v>227</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row>
    <row r="60" spans="1:51"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row>
    <row r="61" spans="1:51" x14ac:dyDescent="0.3">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row>
    <row r="62" spans="1:51" x14ac:dyDescent="0.3">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row>
    <row r="63" spans="1:51" x14ac:dyDescent="0.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row>
    <row r="64" spans="1:51" x14ac:dyDescent="0.3">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row>
    <row r="65" spans="1:51" x14ac:dyDescent="0.3">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row>
    <row r="66" spans="1:51" x14ac:dyDescent="0.3">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row>
    <row r="67" spans="1:51" x14ac:dyDescent="0.3">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row>
    <row r="68" spans="1:51" x14ac:dyDescent="0.3">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row>
    <row r="69" spans="1:51" x14ac:dyDescent="0.3">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row>
    <row r="70" spans="1:51" x14ac:dyDescent="0.3">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row>
    <row r="71" spans="1:51" x14ac:dyDescent="0.3">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row>
    <row r="72" spans="1:51" x14ac:dyDescent="0.3">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row>
    <row r="73" spans="1:51" x14ac:dyDescent="0.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row>
    <row r="74" spans="1:51" x14ac:dyDescent="0.3">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row>
    <row r="75" spans="1:51" x14ac:dyDescent="0.3">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row>
    <row r="76" spans="1:51" x14ac:dyDescent="0.3">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row>
    <row r="77" spans="1:51" x14ac:dyDescent="0.3">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row>
    <row r="78" spans="1:51" x14ac:dyDescent="0.3">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row>
    <row r="79" spans="1:51" x14ac:dyDescent="0.3">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row>
    <row r="80" spans="1:51" x14ac:dyDescent="0.3">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row>
    <row r="81" spans="1:51" x14ac:dyDescent="0.3">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row>
    <row r="82" spans="1:51" x14ac:dyDescent="0.3">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row>
    <row r="83" spans="1:51" x14ac:dyDescent="0.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row>
    <row r="84" spans="1:51" x14ac:dyDescent="0.3">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row>
    <row r="85" spans="1:51" x14ac:dyDescent="0.3">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row>
    <row r="86" spans="1:51" x14ac:dyDescent="0.3">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row>
    <row r="87" spans="1:51" x14ac:dyDescent="0.3">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row>
    <row r="88" spans="1:51" x14ac:dyDescent="0.3">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row>
    <row r="89" spans="1:51" x14ac:dyDescent="0.3">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row>
    <row r="90" spans="1:51" x14ac:dyDescent="0.3">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row>
    <row r="91" spans="1:51" x14ac:dyDescent="0.3">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row>
    <row r="92" spans="1:51" x14ac:dyDescent="0.3">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row>
    <row r="93" spans="1:51" x14ac:dyDescent="0.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row>
    <row r="94" spans="1:51" x14ac:dyDescent="0.3">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row>
    <row r="95" spans="1:51" x14ac:dyDescent="0.3">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row>
    <row r="96" spans="1:51" x14ac:dyDescent="0.3">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row>
    <row r="97" spans="1:51" x14ac:dyDescent="0.3">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row>
    <row r="98" spans="1:51" x14ac:dyDescent="0.3">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row>
    <row r="99" spans="1:51" x14ac:dyDescent="0.3">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row>
    <row r="100" spans="1:51" x14ac:dyDescent="0.3">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row>
  </sheetData>
  <mergeCells count="8">
    <mergeCell ref="C3:L3"/>
    <mergeCell ref="G4:H4"/>
    <mergeCell ref="I4:J4"/>
    <mergeCell ref="B27:L27"/>
    <mergeCell ref="B33:L33"/>
    <mergeCell ref="C6:F6"/>
    <mergeCell ref="B16:L16"/>
    <mergeCell ref="B22:L22"/>
  </mergeCells>
  <hyperlinks>
    <hyperlink ref="H1" location="Index" display="Back to Index"/>
  </hyperlinks>
  <pageMargins left="0.7" right="0.7" top="0.75" bottom="0.75" header="0.3" footer="0.3"/>
  <pageSetup paperSize="9" scale="67" orientation="portrait" r:id="rId1"/>
  <headerFooter>
    <oddHeader>&amp;C
&amp;G</oddHeader>
  </headerFooter>
  <colBreaks count="1" manualBreakCount="1">
    <brk id="13" max="57" man="1"/>
  </colBreaks>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W100"/>
  <sheetViews>
    <sheetView showGridLines="0" zoomScaleNormal="100" workbookViewId="0">
      <selection activeCell="H1" sqref="H1"/>
    </sheetView>
  </sheetViews>
  <sheetFormatPr defaultColWidth="6.109375" defaultRowHeight="14.4" x14ac:dyDescent="0.3"/>
  <cols>
    <col min="1" max="1" width="2.88671875" style="38" customWidth="1"/>
    <col min="2" max="2" width="41.109375" style="38" customWidth="1"/>
    <col min="3" max="10" width="7.33203125" style="38" customWidth="1"/>
    <col min="11" max="11" width="5.33203125" style="38" customWidth="1"/>
    <col min="12" max="12" width="10.33203125" style="38" customWidth="1"/>
    <col min="13" max="13" width="2" style="2" customWidth="1"/>
    <col min="14" max="16384" width="6.109375" style="2"/>
  </cols>
  <sheetData>
    <row r="1" spans="1:12" ht="14.25" customHeight="1" x14ac:dyDescent="0.4">
      <c r="B1" s="41"/>
      <c r="C1" s="39"/>
      <c r="G1" s="402"/>
      <c r="H1" s="402" t="s">
        <v>679</v>
      </c>
    </row>
    <row r="2" spans="1:12" ht="14.25" customHeight="1" x14ac:dyDescent="0.3">
      <c r="A2" s="79"/>
    </row>
    <row r="3" spans="1:12" ht="15" customHeight="1" x14ac:dyDescent="0.3">
      <c r="A3" s="79"/>
      <c r="B3" s="192" t="s">
        <v>0</v>
      </c>
      <c r="C3" s="905" t="s">
        <v>718</v>
      </c>
      <c r="D3" s="906"/>
      <c r="E3" s="906"/>
      <c r="F3" s="906"/>
      <c r="G3" s="906"/>
      <c r="H3" s="906"/>
      <c r="I3" s="906"/>
      <c r="J3" s="906"/>
      <c r="K3" s="906"/>
      <c r="L3" s="907"/>
    </row>
    <row r="4" spans="1:12" ht="25.5" customHeight="1" x14ac:dyDescent="0.3">
      <c r="A4" s="79"/>
      <c r="B4" s="193"/>
      <c r="C4" s="194">
        <v>2015</v>
      </c>
      <c r="D4" s="194">
        <v>2020</v>
      </c>
      <c r="E4" s="194">
        <v>2030</v>
      </c>
      <c r="F4" s="194">
        <v>2050</v>
      </c>
      <c r="G4" s="905" t="s">
        <v>2</v>
      </c>
      <c r="H4" s="925"/>
      <c r="I4" s="905" t="s">
        <v>3</v>
      </c>
      <c r="J4" s="925"/>
      <c r="K4" s="194" t="s">
        <v>4</v>
      </c>
      <c r="L4" s="194" t="s">
        <v>5</v>
      </c>
    </row>
    <row r="5" spans="1:12" ht="15" customHeight="1" x14ac:dyDescent="0.3">
      <c r="A5" s="79"/>
      <c r="B5" s="484" t="s">
        <v>6</v>
      </c>
      <c r="C5" s="485"/>
      <c r="D5" s="485"/>
      <c r="E5" s="485"/>
      <c r="F5" s="485"/>
      <c r="G5" s="485" t="s">
        <v>7</v>
      </c>
      <c r="H5" s="485" t="s">
        <v>8</v>
      </c>
      <c r="I5" s="485" t="s">
        <v>7</v>
      </c>
      <c r="J5" s="485" t="s">
        <v>8</v>
      </c>
      <c r="K5" s="485"/>
      <c r="L5" s="486"/>
    </row>
    <row r="6" spans="1:12" ht="15" customHeight="1" x14ac:dyDescent="0.3">
      <c r="A6" s="79"/>
      <c r="B6" s="198" t="s">
        <v>9</v>
      </c>
      <c r="C6" s="946" t="s">
        <v>213</v>
      </c>
      <c r="D6" s="947"/>
      <c r="E6" s="929"/>
      <c r="F6" s="930"/>
      <c r="G6" s="422"/>
      <c r="H6" s="422"/>
      <c r="I6" s="422"/>
      <c r="J6" s="422"/>
      <c r="K6" s="481" t="s">
        <v>46</v>
      </c>
      <c r="L6" s="481"/>
    </row>
    <row r="7" spans="1:12" ht="20.399999999999999" x14ac:dyDescent="0.3">
      <c r="A7" s="79"/>
      <c r="B7" s="198" t="s">
        <v>214</v>
      </c>
      <c r="C7" s="479">
        <v>50</v>
      </c>
      <c r="D7" s="423">
        <v>51</v>
      </c>
      <c r="E7" s="423">
        <v>53</v>
      </c>
      <c r="F7" s="479">
        <v>55</v>
      </c>
      <c r="G7" s="479">
        <v>42</v>
      </c>
      <c r="H7" s="425">
        <v>55</v>
      </c>
      <c r="I7" s="425">
        <v>45</v>
      </c>
      <c r="J7" s="425">
        <v>58</v>
      </c>
      <c r="K7" s="479"/>
      <c r="L7" s="479">
        <v>5</v>
      </c>
    </row>
    <row r="8" spans="1:12" ht="20.399999999999999" x14ac:dyDescent="0.3">
      <c r="A8" s="79"/>
      <c r="B8" s="203" t="s">
        <v>131</v>
      </c>
      <c r="C8" s="200">
        <v>47</v>
      </c>
      <c r="D8" s="200">
        <v>48</v>
      </c>
      <c r="E8" s="200">
        <v>50</v>
      </c>
      <c r="F8" s="200">
        <v>52</v>
      </c>
      <c r="G8" s="200">
        <v>39</v>
      </c>
      <c r="H8" s="200">
        <v>52</v>
      </c>
      <c r="I8" s="508">
        <v>42</v>
      </c>
      <c r="J8" s="508">
        <v>55</v>
      </c>
      <c r="K8" s="200"/>
      <c r="L8" s="200" t="s">
        <v>280</v>
      </c>
    </row>
    <row r="9" spans="1:12" x14ac:dyDescent="0.3">
      <c r="A9" s="79"/>
      <c r="B9" s="198" t="s">
        <v>1070</v>
      </c>
      <c r="C9" s="508">
        <v>1.2</v>
      </c>
      <c r="D9" s="508">
        <v>1.3</v>
      </c>
      <c r="E9" s="508">
        <v>1.4</v>
      </c>
      <c r="F9" s="508">
        <v>1.55</v>
      </c>
      <c r="G9" s="508">
        <v>0.9</v>
      </c>
      <c r="H9" s="508">
        <v>1.6</v>
      </c>
      <c r="I9" s="508">
        <v>1.1000000000000001</v>
      </c>
      <c r="J9" s="508">
        <v>1.7</v>
      </c>
      <c r="K9" s="200"/>
      <c r="L9" s="200"/>
    </row>
    <row r="10" spans="1:12" x14ac:dyDescent="0.3">
      <c r="A10" s="79"/>
      <c r="B10" s="198" t="s">
        <v>1071</v>
      </c>
      <c r="C10" s="705" t="s">
        <v>137</v>
      </c>
      <c r="D10" s="705" t="s">
        <v>137</v>
      </c>
      <c r="E10" s="705" t="s">
        <v>137</v>
      </c>
      <c r="F10" s="705" t="s">
        <v>137</v>
      </c>
      <c r="G10" s="705" t="s">
        <v>137</v>
      </c>
      <c r="H10" s="705" t="s">
        <v>137</v>
      </c>
      <c r="I10" s="509" t="s">
        <v>137</v>
      </c>
      <c r="J10" s="509" t="s">
        <v>137</v>
      </c>
      <c r="K10" s="200" t="s">
        <v>67</v>
      </c>
      <c r="L10" s="200"/>
    </row>
    <row r="11" spans="1:12" x14ac:dyDescent="0.3">
      <c r="A11" s="79"/>
      <c r="B11" s="198" t="s">
        <v>13</v>
      </c>
      <c r="C11" s="200">
        <v>3</v>
      </c>
      <c r="D11" s="200">
        <v>3</v>
      </c>
      <c r="E11" s="200">
        <v>3</v>
      </c>
      <c r="F11" s="200">
        <v>3</v>
      </c>
      <c r="G11" s="200">
        <v>2</v>
      </c>
      <c r="H11" s="200">
        <v>4</v>
      </c>
      <c r="I11" s="508">
        <v>2</v>
      </c>
      <c r="J11" s="508">
        <v>4</v>
      </c>
      <c r="K11" s="200"/>
      <c r="L11" s="200">
        <v>5</v>
      </c>
    </row>
    <row r="12" spans="1:12" x14ac:dyDescent="0.3">
      <c r="A12" s="79"/>
      <c r="B12" s="207" t="s">
        <v>93</v>
      </c>
      <c r="C12" s="501">
        <v>2.5</v>
      </c>
      <c r="D12" s="501">
        <v>2.2999999999999998</v>
      </c>
      <c r="E12" s="481">
        <v>2</v>
      </c>
      <c r="F12" s="481">
        <v>2</v>
      </c>
      <c r="G12" s="481">
        <v>2</v>
      </c>
      <c r="H12" s="481">
        <v>4</v>
      </c>
      <c r="I12" s="501">
        <v>1.5</v>
      </c>
      <c r="J12" s="501">
        <v>4</v>
      </c>
      <c r="K12" s="481"/>
      <c r="L12" s="200">
        <v>5</v>
      </c>
    </row>
    <row r="13" spans="1:12" x14ac:dyDescent="0.3">
      <c r="A13" s="79"/>
      <c r="B13" s="207" t="s">
        <v>16</v>
      </c>
      <c r="C13" s="481">
        <v>25</v>
      </c>
      <c r="D13" s="481">
        <v>25</v>
      </c>
      <c r="E13" s="481">
        <v>25</v>
      </c>
      <c r="F13" s="481">
        <v>25</v>
      </c>
      <c r="G13" s="481">
        <v>25</v>
      </c>
      <c r="H13" s="481" t="s">
        <v>184</v>
      </c>
      <c r="I13" s="501">
        <v>25</v>
      </c>
      <c r="J13" s="500" t="s">
        <v>184</v>
      </c>
      <c r="K13" s="481" t="s">
        <v>44</v>
      </c>
      <c r="L13" s="200" t="s">
        <v>286</v>
      </c>
    </row>
    <row r="14" spans="1:12" x14ac:dyDescent="0.3">
      <c r="A14" s="79"/>
      <c r="B14" s="207" t="s">
        <v>18</v>
      </c>
      <c r="C14" s="501">
        <v>2.5</v>
      </c>
      <c r="D14" s="481">
        <v>2</v>
      </c>
      <c r="E14" s="481">
        <v>2</v>
      </c>
      <c r="F14" s="481">
        <v>2</v>
      </c>
      <c r="G14" s="481">
        <v>2</v>
      </c>
      <c r="H14" s="481">
        <v>3</v>
      </c>
      <c r="I14" s="501">
        <v>2</v>
      </c>
      <c r="J14" s="501">
        <v>3</v>
      </c>
      <c r="K14" s="481"/>
      <c r="L14" s="200">
        <v>5</v>
      </c>
    </row>
    <row r="15" spans="1:12" x14ac:dyDescent="0.3">
      <c r="A15" s="79"/>
      <c r="B15" s="209" t="s">
        <v>19</v>
      </c>
      <c r="C15" s="508">
        <v>2.5000000000000001E-2</v>
      </c>
      <c r="D15" s="508">
        <v>2.5000000000000001E-2</v>
      </c>
      <c r="E15" s="508">
        <v>2.5000000000000001E-2</v>
      </c>
      <c r="F15" s="508">
        <v>2.5000000000000001E-2</v>
      </c>
      <c r="G15" s="501">
        <v>1.9E-2</v>
      </c>
      <c r="H15" s="501">
        <v>3.7999999999999999E-2</v>
      </c>
      <c r="I15" s="501">
        <v>1.9E-2</v>
      </c>
      <c r="J15" s="501">
        <v>3.7999999999999999E-2</v>
      </c>
      <c r="K15" s="481" t="s">
        <v>31</v>
      </c>
      <c r="L15" s="200">
        <v>3</v>
      </c>
    </row>
    <row r="16" spans="1:12" x14ac:dyDescent="0.3">
      <c r="A16" s="79"/>
      <c r="B16" s="943" t="s">
        <v>186</v>
      </c>
      <c r="C16" s="944"/>
      <c r="D16" s="944"/>
      <c r="E16" s="944"/>
      <c r="F16" s="944"/>
      <c r="G16" s="944"/>
      <c r="H16" s="944"/>
      <c r="I16" s="944"/>
      <c r="J16" s="944"/>
      <c r="K16" s="944"/>
      <c r="L16" s="945"/>
    </row>
    <row r="17" spans="1:12" x14ac:dyDescent="0.3">
      <c r="A17" s="79"/>
      <c r="B17" s="207" t="s">
        <v>22</v>
      </c>
      <c r="C17" s="481" t="s">
        <v>137</v>
      </c>
      <c r="D17" s="481" t="s">
        <v>137</v>
      </c>
      <c r="E17" s="481" t="s">
        <v>137</v>
      </c>
      <c r="F17" s="481" t="s">
        <v>137</v>
      </c>
      <c r="G17" s="481" t="s">
        <v>137</v>
      </c>
      <c r="H17" s="481" t="s">
        <v>137</v>
      </c>
      <c r="I17" s="500" t="s">
        <v>137</v>
      </c>
      <c r="J17" s="500" t="s">
        <v>137</v>
      </c>
      <c r="K17" s="481" t="s">
        <v>65</v>
      </c>
      <c r="L17" s="481"/>
    </row>
    <row r="18" spans="1:12" x14ac:dyDescent="0.3">
      <c r="A18" s="79"/>
      <c r="B18" s="207" t="s">
        <v>24</v>
      </c>
      <c r="C18" s="481">
        <v>15</v>
      </c>
      <c r="D18" s="481">
        <v>15</v>
      </c>
      <c r="E18" s="481">
        <v>15</v>
      </c>
      <c r="F18" s="481">
        <v>15</v>
      </c>
      <c r="G18" s="481">
        <v>5</v>
      </c>
      <c r="H18" s="481">
        <v>15</v>
      </c>
      <c r="I18" s="501">
        <v>5</v>
      </c>
      <c r="J18" s="501">
        <v>15</v>
      </c>
      <c r="K18" s="481" t="s">
        <v>217</v>
      </c>
      <c r="L18" s="481" t="s">
        <v>282</v>
      </c>
    </row>
    <row r="19" spans="1:12" x14ac:dyDescent="0.3">
      <c r="A19" s="79"/>
      <c r="B19" s="207" t="s">
        <v>95</v>
      </c>
      <c r="C19" s="481">
        <v>40</v>
      </c>
      <c r="D19" s="481">
        <v>40</v>
      </c>
      <c r="E19" s="481">
        <v>40</v>
      </c>
      <c r="F19" s="481">
        <v>40</v>
      </c>
      <c r="G19" s="481">
        <v>30</v>
      </c>
      <c r="H19" s="481">
        <v>50</v>
      </c>
      <c r="I19" s="501">
        <v>30</v>
      </c>
      <c r="J19" s="501">
        <v>50</v>
      </c>
      <c r="K19" s="481" t="s">
        <v>39</v>
      </c>
      <c r="L19" s="481" t="s">
        <v>282</v>
      </c>
    </row>
    <row r="20" spans="1:12" ht="15" customHeight="1" x14ac:dyDescent="0.3">
      <c r="A20" s="79"/>
      <c r="B20" s="207" t="s">
        <v>96</v>
      </c>
      <c r="C20" s="481">
        <v>1</v>
      </c>
      <c r="D20" s="481">
        <v>1</v>
      </c>
      <c r="E20" s="481">
        <v>1</v>
      </c>
      <c r="F20" s="481">
        <v>1</v>
      </c>
      <c r="G20" s="481">
        <v>0.5</v>
      </c>
      <c r="H20" s="481">
        <v>1.5</v>
      </c>
      <c r="I20" s="501">
        <v>0.5</v>
      </c>
      <c r="J20" s="501">
        <v>1.5</v>
      </c>
      <c r="K20" s="481" t="s">
        <v>35</v>
      </c>
      <c r="L20" s="481" t="s">
        <v>283</v>
      </c>
    </row>
    <row r="21" spans="1:12" ht="15" customHeight="1" x14ac:dyDescent="0.3">
      <c r="A21" s="79"/>
      <c r="B21" s="207" t="s">
        <v>97</v>
      </c>
      <c r="C21" s="501">
        <v>2.5</v>
      </c>
      <c r="D21" s="501">
        <v>2.5</v>
      </c>
      <c r="E21" s="501">
        <v>2.5</v>
      </c>
      <c r="F21" s="481">
        <v>2</v>
      </c>
      <c r="G21" s="481">
        <v>2</v>
      </c>
      <c r="H21" s="481">
        <v>5</v>
      </c>
      <c r="I21" s="501">
        <v>1.5</v>
      </c>
      <c r="J21" s="501">
        <v>5</v>
      </c>
      <c r="K21" s="481"/>
      <c r="L21" s="481" t="s">
        <v>283</v>
      </c>
    </row>
    <row r="22" spans="1:12" x14ac:dyDescent="0.3">
      <c r="A22" s="79"/>
      <c r="B22" s="943" t="s">
        <v>99</v>
      </c>
      <c r="C22" s="944"/>
      <c r="D22" s="944"/>
      <c r="E22" s="944"/>
      <c r="F22" s="944"/>
      <c r="G22" s="944"/>
      <c r="H22" s="944"/>
      <c r="I22" s="944"/>
      <c r="J22" s="944"/>
      <c r="K22" s="944"/>
      <c r="L22" s="945"/>
    </row>
    <row r="23" spans="1:12" x14ac:dyDescent="0.3">
      <c r="A23" s="79"/>
      <c r="B23" s="207" t="s">
        <v>675</v>
      </c>
      <c r="C23" s="481">
        <v>0</v>
      </c>
      <c r="D23" s="481">
        <v>0</v>
      </c>
      <c r="E23" s="481">
        <v>0</v>
      </c>
      <c r="F23" s="481">
        <v>0</v>
      </c>
      <c r="G23" s="481">
        <v>0</v>
      </c>
      <c r="H23" s="481">
        <v>0</v>
      </c>
      <c r="I23" s="500">
        <v>0</v>
      </c>
      <c r="J23" s="500">
        <v>0</v>
      </c>
      <c r="K23" s="200"/>
      <c r="L23" s="479"/>
    </row>
    <row r="24" spans="1:12" ht="15" customHeight="1" x14ac:dyDescent="0.3">
      <c r="A24" s="79"/>
      <c r="B24" s="207" t="s">
        <v>676</v>
      </c>
      <c r="C24" s="481">
        <v>20</v>
      </c>
      <c r="D24" s="481">
        <v>15</v>
      </c>
      <c r="E24" s="481">
        <v>10</v>
      </c>
      <c r="F24" s="481">
        <v>8</v>
      </c>
      <c r="G24" s="481">
        <v>10</v>
      </c>
      <c r="H24" s="481">
        <v>30</v>
      </c>
      <c r="I24" s="501">
        <v>5</v>
      </c>
      <c r="J24" s="501">
        <v>15</v>
      </c>
      <c r="K24" s="481" t="s">
        <v>23</v>
      </c>
      <c r="L24" s="200" t="s">
        <v>285</v>
      </c>
    </row>
    <row r="25" spans="1:12" x14ac:dyDescent="0.3">
      <c r="A25" s="79"/>
      <c r="B25" s="207" t="s">
        <v>100</v>
      </c>
      <c r="C25" s="502">
        <v>1.5</v>
      </c>
      <c r="D25" s="502">
        <v>1.5</v>
      </c>
      <c r="E25" s="502">
        <v>1.5</v>
      </c>
      <c r="F25" s="502">
        <v>1.5</v>
      </c>
      <c r="G25" s="417">
        <v>1</v>
      </c>
      <c r="H25" s="417">
        <v>8</v>
      </c>
      <c r="I25" s="502">
        <v>1</v>
      </c>
      <c r="J25" s="502">
        <v>8</v>
      </c>
      <c r="K25" s="481" t="s">
        <v>31</v>
      </c>
      <c r="L25" s="200">
        <v>7</v>
      </c>
    </row>
    <row r="26" spans="1:12" x14ac:dyDescent="0.3">
      <c r="A26" s="79"/>
      <c r="B26" s="207" t="s">
        <v>101</v>
      </c>
      <c r="C26" s="330">
        <v>1</v>
      </c>
      <c r="D26" s="330">
        <v>1</v>
      </c>
      <c r="E26" s="330">
        <v>1</v>
      </c>
      <c r="F26" s="330">
        <v>1</v>
      </c>
      <c r="G26" s="501">
        <v>0.7</v>
      </c>
      <c r="H26" s="501">
        <v>1.2</v>
      </c>
      <c r="I26" s="501">
        <v>0.7</v>
      </c>
      <c r="J26" s="501">
        <v>1.2</v>
      </c>
      <c r="K26" s="213" t="s">
        <v>31</v>
      </c>
      <c r="L26" s="200">
        <v>7</v>
      </c>
    </row>
    <row r="27" spans="1:12" x14ac:dyDescent="0.3">
      <c r="A27" s="79"/>
      <c r="B27" s="943" t="s">
        <v>471</v>
      </c>
      <c r="C27" s="944"/>
      <c r="D27" s="944"/>
      <c r="E27" s="944"/>
      <c r="F27" s="944"/>
      <c r="G27" s="944"/>
      <c r="H27" s="944"/>
      <c r="I27" s="944"/>
      <c r="J27" s="944"/>
      <c r="K27" s="944"/>
      <c r="L27" s="945"/>
    </row>
    <row r="28" spans="1:12" ht="16.5" customHeight="1" x14ac:dyDescent="0.3">
      <c r="A28" s="79"/>
      <c r="B28" s="207" t="s">
        <v>26</v>
      </c>
      <c r="C28" s="501">
        <v>1.3</v>
      </c>
      <c r="D28" s="213">
        <v>1.3</v>
      </c>
      <c r="E28" s="213">
        <v>1.2</v>
      </c>
      <c r="F28" s="213">
        <v>1.1000000000000001</v>
      </c>
      <c r="G28" s="501">
        <v>1.1000000000000001</v>
      </c>
      <c r="H28" s="501">
        <v>1.8</v>
      </c>
      <c r="I28" s="501">
        <v>0.9</v>
      </c>
      <c r="J28" s="501">
        <v>1.6</v>
      </c>
      <c r="K28" s="481"/>
      <c r="L28" s="481" t="s">
        <v>280</v>
      </c>
    </row>
    <row r="29" spans="1:12" ht="16.5" customHeight="1" x14ac:dyDescent="0.3">
      <c r="A29" s="79"/>
      <c r="B29" s="207" t="s">
        <v>28</v>
      </c>
      <c r="C29" s="481">
        <v>1</v>
      </c>
      <c r="D29" s="213">
        <v>1</v>
      </c>
      <c r="E29" s="213">
        <v>0.9</v>
      </c>
      <c r="F29" s="213">
        <v>0.8</v>
      </c>
      <c r="G29" s="501">
        <v>0.8</v>
      </c>
      <c r="H29" s="501">
        <v>1.4</v>
      </c>
      <c r="I29" s="501">
        <v>0.65</v>
      </c>
      <c r="J29" s="501">
        <v>1.25</v>
      </c>
      <c r="K29" s="481"/>
      <c r="L29" s="501">
        <v>10</v>
      </c>
    </row>
    <row r="30" spans="1:12" ht="16.5" customHeight="1" x14ac:dyDescent="0.3">
      <c r="A30" s="79"/>
      <c r="B30" s="207" t="s">
        <v>29</v>
      </c>
      <c r="C30" s="501">
        <v>0.3</v>
      </c>
      <c r="D30" s="213">
        <v>0.3</v>
      </c>
      <c r="E30" s="213">
        <v>0.3</v>
      </c>
      <c r="F30" s="213">
        <v>0.3</v>
      </c>
      <c r="G30" s="501">
        <v>0.3</v>
      </c>
      <c r="H30" s="501">
        <v>0.4</v>
      </c>
      <c r="I30" s="501">
        <v>0.25</v>
      </c>
      <c r="J30" s="501">
        <v>0.35</v>
      </c>
      <c r="K30" s="481"/>
      <c r="L30" s="501">
        <v>10</v>
      </c>
    </row>
    <row r="31" spans="1:12" ht="15" customHeight="1" x14ac:dyDescent="0.3">
      <c r="A31" s="79"/>
      <c r="B31" s="207" t="s">
        <v>30</v>
      </c>
      <c r="C31" s="520">
        <v>30000</v>
      </c>
      <c r="D31" s="520">
        <v>29300</v>
      </c>
      <c r="E31" s="520">
        <v>27800</v>
      </c>
      <c r="F31" s="520">
        <v>26000</v>
      </c>
      <c r="G31" s="520">
        <v>25000</v>
      </c>
      <c r="H31" s="520">
        <v>35000</v>
      </c>
      <c r="I31" s="520">
        <v>20000</v>
      </c>
      <c r="J31" s="520">
        <v>30000</v>
      </c>
      <c r="K31" s="481" t="s">
        <v>15</v>
      </c>
      <c r="L31" s="501">
        <v>5</v>
      </c>
    </row>
    <row r="32" spans="1:12" x14ac:dyDescent="0.3">
      <c r="A32" s="79"/>
      <c r="B32" s="207" t="s">
        <v>32</v>
      </c>
      <c r="C32" s="501">
        <v>4.5</v>
      </c>
      <c r="D32" s="501">
        <v>4.4000000000000004</v>
      </c>
      <c r="E32" s="501">
        <v>4.2</v>
      </c>
      <c r="F32" s="481">
        <v>4</v>
      </c>
      <c r="G32" s="481">
        <v>3</v>
      </c>
      <c r="H32" s="481">
        <v>7</v>
      </c>
      <c r="I32" s="501">
        <v>3</v>
      </c>
      <c r="J32" s="501">
        <v>7</v>
      </c>
      <c r="K32" s="481"/>
      <c r="L32" s="501">
        <v>5</v>
      </c>
    </row>
    <row r="33" spans="1:49" x14ac:dyDescent="0.3">
      <c r="A33" s="79"/>
      <c r="B33" s="908" t="s">
        <v>33</v>
      </c>
      <c r="C33" s="909"/>
      <c r="D33" s="909"/>
      <c r="E33" s="909"/>
      <c r="F33" s="909"/>
      <c r="G33" s="909"/>
      <c r="H33" s="909"/>
      <c r="I33" s="909"/>
      <c r="J33" s="909"/>
      <c r="K33" s="909"/>
      <c r="L33" s="910"/>
    </row>
    <row r="34" spans="1:49" ht="15" customHeight="1" x14ac:dyDescent="0.3">
      <c r="A34" s="79"/>
      <c r="B34" s="69"/>
      <c r="C34" s="47"/>
      <c r="D34" s="47"/>
      <c r="E34" s="47"/>
      <c r="F34" s="47"/>
      <c r="G34" s="47"/>
      <c r="H34" s="47"/>
      <c r="I34" s="47"/>
      <c r="J34" s="47"/>
      <c r="K34" s="47"/>
      <c r="L34" s="47"/>
    </row>
    <row r="35" spans="1:49" x14ac:dyDescent="0.3">
      <c r="A35" s="78" t="s">
        <v>118</v>
      </c>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row>
    <row r="36" spans="1:49" x14ac:dyDescent="0.3">
      <c r="A36" s="79">
        <v>1</v>
      </c>
      <c r="B36" s="79" t="s">
        <v>192</v>
      </c>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row>
    <row r="37" spans="1:49" x14ac:dyDescent="0.3">
      <c r="A37" s="79">
        <v>3</v>
      </c>
      <c r="B37" s="79" t="s">
        <v>194</v>
      </c>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row>
    <row r="38" spans="1:49" x14ac:dyDescent="0.3">
      <c r="A38" s="79">
        <v>5</v>
      </c>
      <c r="B38" s="79" t="s">
        <v>193</v>
      </c>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row>
    <row r="39" spans="1:49" ht="15" customHeight="1" x14ac:dyDescent="0.3">
      <c r="A39" s="79">
        <v>6</v>
      </c>
      <c r="B39" s="79" t="s">
        <v>195</v>
      </c>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row>
    <row r="40" spans="1:49" ht="15" customHeight="1" x14ac:dyDescent="0.3">
      <c r="A40" s="79">
        <v>7</v>
      </c>
      <c r="B40" s="79" t="s">
        <v>196</v>
      </c>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row>
    <row r="41" spans="1:49" ht="15" customHeight="1" x14ac:dyDescent="0.3">
      <c r="A41" s="79">
        <v>8</v>
      </c>
      <c r="B41" s="79" t="s">
        <v>287</v>
      </c>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row>
    <row r="42" spans="1:49" x14ac:dyDescent="0.3">
      <c r="A42" s="79">
        <v>9</v>
      </c>
      <c r="B42" s="79" t="s">
        <v>278</v>
      </c>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row>
    <row r="43" spans="1:49" ht="15" customHeight="1" x14ac:dyDescent="0.3">
      <c r="A43" s="79">
        <v>10</v>
      </c>
      <c r="B43" s="79" t="s">
        <v>218</v>
      </c>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row>
    <row r="44" spans="1:49" ht="15" customHeight="1" x14ac:dyDescent="0.3">
      <c r="A44" s="79">
        <v>11</v>
      </c>
      <c r="B44" s="79" t="s">
        <v>219</v>
      </c>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row>
    <row r="45" spans="1:49" ht="15" customHeight="1" x14ac:dyDescent="0.3">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row>
    <row r="46" spans="1:49" x14ac:dyDescent="0.3">
      <c r="A46" s="78" t="s">
        <v>38</v>
      </c>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row>
    <row r="47" spans="1:49" x14ac:dyDescent="0.3">
      <c r="A47" s="79" t="s">
        <v>39</v>
      </c>
      <c r="B47" s="79" t="s">
        <v>220</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row>
    <row r="48" spans="1:49" x14ac:dyDescent="0.3">
      <c r="A48" s="79" t="s">
        <v>15</v>
      </c>
      <c r="B48" s="79" t="s">
        <v>221</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row>
    <row r="49" spans="1:49" x14ac:dyDescent="0.3">
      <c r="A49" s="79" t="s">
        <v>20</v>
      </c>
      <c r="B49" s="79" t="s">
        <v>201</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row>
    <row r="50" spans="1:49" x14ac:dyDescent="0.3">
      <c r="A50" s="79" t="s">
        <v>23</v>
      </c>
      <c r="B50" s="79" t="s">
        <v>202</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row>
    <row r="51" spans="1:49" x14ac:dyDescent="0.3">
      <c r="A51" s="79" t="s">
        <v>44</v>
      </c>
      <c r="B51" s="79" t="s">
        <v>203</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row>
    <row r="52" spans="1:49" x14ac:dyDescent="0.3">
      <c r="A52" s="79" t="s">
        <v>46</v>
      </c>
      <c r="B52" s="79" t="s">
        <v>204</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row>
    <row r="53" spans="1:49" x14ac:dyDescent="0.3">
      <c r="A53" s="79" t="s">
        <v>31</v>
      </c>
      <c r="B53" s="79" t="s">
        <v>222</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row>
    <row r="54" spans="1:49" x14ac:dyDescent="0.3">
      <c r="A54" s="79" t="s">
        <v>35</v>
      </c>
      <c r="B54" s="79" t="s">
        <v>223</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row>
    <row r="55" spans="1:49" x14ac:dyDescent="0.3">
      <c r="A55" s="79" t="s">
        <v>65</v>
      </c>
      <c r="B55" s="79" t="s">
        <v>209</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row>
    <row r="56" spans="1:49" ht="15" customHeight="1" x14ac:dyDescent="0.3">
      <c r="A56" s="79" t="s">
        <v>50</v>
      </c>
      <c r="B56" s="79" t="s">
        <v>224</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row>
    <row r="57" spans="1:49" x14ac:dyDescent="0.3">
      <c r="A57" s="79" t="s">
        <v>55</v>
      </c>
      <c r="B57" s="79" t="s">
        <v>225</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row>
    <row r="58" spans="1:49" x14ac:dyDescent="0.3">
      <c r="A58" s="79" t="s">
        <v>67</v>
      </c>
      <c r="B58" s="79" t="s">
        <v>226</v>
      </c>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row>
    <row r="59" spans="1:49" x14ac:dyDescent="0.3">
      <c r="A59" s="79" t="s">
        <v>68</v>
      </c>
      <c r="B59" s="79" t="s">
        <v>227</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row>
    <row r="60" spans="1:49"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row>
    <row r="61" spans="1:49" x14ac:dyDescent="0.3">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row>
    <row r="62" spans="1:49" x14ac:dyDescent="0.3">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row>
    <row r="63" spans="1:49" x14ac:dyDescent="0.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row>
    <row r="64" spans="1:49" x14ac:dyDescent="0.3">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row>
    <row r="65" spans="1:49" x14ac:dyDescent="0.3">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row>
    <row r="66" spans="1:49" x14ac:dyDescent="0.3">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row>
    <row r="67" spans="1:49" x14ac:dyDescent="0.3">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row>
    <row r="68" spans="1:49" x14ac:dyDescent="0.3">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row>
    <row r="69" spans="1:49" x14ac:dyDescent="0.3">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row>
    <row r="70" spans="1:49" x14ac:dyDescent="0.3">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row>
    <row r="71" spans="1:49" x14ac:dyDescent="0.3">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row>
    <row r="72" spans="1:49" x14ac:dyDescent="0.3">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row>
    <row r="73" spans="1:49" x14ac:dyDescent="0.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row>
    <row r="74" spans="1:49" x14ac:dyDescent="0.3">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row>
    <row r="75" spans="1:49" x14ac:dyDescent="0.3">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row>
    <row r="76" spans="1:49" x14ac:dyDescent="0.3">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row>
    <row r="77" spans="1:49" x14ac:dyDescent="0.3">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row>
    <row r="78" spans="1:49" x14ac:dyDescent="0.3">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row>
    <row r="79" spans="1:49" x14ac:dyDescent="0.3">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row>
    <row r="80" spans="1:49" x14ac:dyDescent="0.3">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row>
    <row r="81" spans="1:49" x14ac:dyDescent="0.3">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row>
    <row r="82" spans="1:49" x14ac:dyDescent="0.3">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row>
    <row r="83" spans="1:49" x14ac:dyDescent="0.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row>
    <row r="84" spans="1:49" x14ac:dyDescent="0.3">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row>
    <row r="85" spans="1:49" x14ac:dyDescent="0.3">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row>
    <row r="86" spans="1:49" x14ac:dyDescent="0.3">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row>
    <row r="87" spans="1:49" x14ac:dyDescent="0.3">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row>
    <row r="88" spans="1:49" x14ac:dyDescent="0.3">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row>
    <row r="89" spans="1:49" x14ac:dyDescent="0.3">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row>
    <row r="90" spans="1:49" x14ac:dyDescent="0.3">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row>
    <row r="91" spans="1:49" x14ac:dyDescent="0.3">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row>
    <row r="92" spans="1:49" x14ac:dyDescent="0.3">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row>
    <row r="93" spans="1:49" x14ac:dyDescent="0.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row>
    <row r="94" spans="1:49" x14ac:dyDescent="0.3">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row>
    <row r="95" spans="1:49" x14ac:dyDescent="0.3">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row>
    <row r="96" spans="1:49" x14ac:dyDescent="0.3">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row>
    <row r="97" spans="1:49" x14ac:dyDescent="0.3">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row>
    <row r="98" spans="1:49" x14ac:dyDescent="0.3">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row>
    <row r="99" spans="1:49" x14ac:dyDescent="0.3">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row>
    <row r="100" spans="1:49" x14ac:dyDescent="0.3">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row>
  </sheetData>
  <mergeCells count="8">
    <mergeCell ref="C3:L3"/>
    <mergeCell ref="G4:H4"/>
    <mergeCell ref="I4:J4"/>
    <mergeCell ref="B27:L27"/>
    <mergeCell ref="B33:L33"/>
    <mergeCell ref="C6:F6"/>
    <mergeCell ref="B16:L16"/>
    <mergeCell ref="B22:L22"/>
  </mergeCells>
  <hyperlinks>
    <hyperlink ref="H1" location="Index" display="Back to Index"/>
  </hyperlinks>
  <pageMargins left="0.7" right="0.7" top="0.75" bottom="0.75" header="0.3" footer="0.3"/>
  <pageSetup paperSize="9" scale="67" orientation="portrait" r:id="rId1"/>
  <headerFooter>
    <oddHeader>&amp;C
&amp;G</oddHeader>
  </headerFooter>
  <ignoredErrors>
    <ignoredError sqref="L18:L19" twoDigitTextYear="1"/>
  </ignoredError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AL61"/>
  <sheetViews>
    <sheetView showGridLines="0" zoomScaleNormal="100" workbookViewId="0">
      <selection activeCell="H1" sqref="H1"/>
    </sheetView>
  </sheetViews>
  <sheetFormatPr defaultColWidth="9.109375" defaultRowHeight="14.4" x14ac:dyDescent="0.3"/>
  <cols>
    <col min="1" max="1" width="2.88671875" style="38" customWidth="1"/>
    <col min="2" max="2" width="41.109375" style="38" customWidth="1"/>
    <col min="3" max="10" width="7.33203125" style="38" customWidth="1"/>
    <col min="11" max="11" width="5.33203125" style="38" customWidth="1"/>
    <col min="12" max="12" width="8.6640625" style="38" customWidth="1"/>
    <col min="13" max="16384" width="9.109375" style="2"/>
  </cols>
  <sheetData>
    <row r="1" spans="1:12" ht="14.25" customHeight="1" x14ac:dyDescent="0.4">
      <c r="B1" s="41"/>
      <c r="G1" s="402"/>
      <c r="H1" s="402" t="s">
        <v>679</v>
      </c>
    </row>
    <row r="2" spans="1:12" ht="14.25" customHeight="1" x14ac:dyDescent="0.3">
      <c r="A2" s="79"/>
    </row>
    <row r="3" spans="1:12" ht="15" customHeight="1" x14ac:dyDescent="0.3">
      <c r="A3" s="79"/>
      <c r="B3" s="192" t="s">
        <v>0</v>
      </c>
      <c r="C3" s="905" t="s">
        <v>329</v>
      </c>
      <c r="D3" s="906"/>
      <c r="E3" s="906"/>
      <c r="F3" s="906"/>
      <c r="G3" s="906"/>
      <c r="H3" s="906"/>
      <c r="I3" s="906"/>
      <c r="J3" s="906"/>
      <c r="K3" s="906"/>
      <c r="L3" s="907"/>
    </row>
    <row r="4" spans="1:12" ht="25.5" customHeight="1" x14ac:dyDescent="0.3">
      <c r="A4" s="79"/>
      <c r="B4" s="193"/>
      <c r="C4" s="194">
        <v>2015</v>
      </c>
      <c r="D4" s="194">
        <v>2020</v>
      </c>
      <c r="E4" s="194">
        <v>2030</v>
      </c>
      <c r="F4" s="194">
        <v>2050</v>
      </c>
      <c r="G4" s="905" t="s">
        <v>2</v>
      </c>
      <c r="H4" s="925"/>
      <c r="I4" s="905" t="s">
        <v>3</v>
      </c>
      <c r="J4" s="925"/>
      <c r="K4" s="194" t="s">
        <v>4</v>
      </c>
      <c r="L4" s="194" t="s">
        <v>5</v>
      </c>
    </row>
    <row r="5" spans="1:12" ht="15" customHeight="1" x14ac:dyDescent="0.3">
      <c r="A5" s="79"/>
      <c r="B5" s="484" t="s">
        <v>6</v>
      </c>
      <c r="C5" s="485"/>
      <c r="D5" s="485"/>
      <c r="E5" s="485"/>
      <c r="F5" s="485"/>
      <c r="G5" s="485" t="s">
        <v>7</v>
      </c>
      <c r="H5" s="485" t="s">
        <v>8</v>
      </c>
      <c r="I5" s="485" t="s">
        <v>7</v>
      </c>
      <c r="J5" s="485" t="s">
        <v>8</v>
      </c>
      <c r="K5" s="485"/>
      <c r="L5" s="486"/>
    </row>
    <row r="6" spans="1:12" ht="15" customHeight="1" x14ac:dyDescent="0.3">
      <c r="A6" s="79"/>
      <c r="B6" s="198" t="s">
        <v>9</v>
      </c>
      <c r="C6" s="946" t="s">
        <v>228</v>
      </c>
      <c r="D6" s="947"/>
      <c r="E6" s="929"/>
      <c r="F6" s="930"/>
      <c r="G6" s="422"/>
      <c r="H6" s="422"/>
      <c r="I6" s="422"/>
      <c r="J6" s="422"/>
      <c r="K6" s="481"/>
      <c r="L6" s="481"/>
    </row>
    <row r="7" spans="1:12" ht="20.399999999999999" x14ac:dyDescent="0.3">
      <c r="A7" s="79"/>
      <c r="B7" s="198" t="s">
        <v>178</v>
      </c>
      <c r="C7" s="479">
        <v>46</v>
      </c>
      <c r="D7" s="423">
        <v>47</v>
      </c>
      <c r="E7" s="423">
        <v>48</v>
      </c>
      <c r="F7" s="479">
        <v>50</v>
      </c>
      <c r="G7" s="479">
        <v>40</v>
      </c>
      <c r="H7" s="425">
        <v>48</v>
      </c>
      <c r="I7" s="425">
        <v>44</v>
      </c>
      <c r="J7" s="425">
        <v>52</v>
      </c>
      <c r="K7" s="200" t="s">
        <v>39</v>
      </c>
      <c r="L7" s="479" t="s">
        <v>89</v>
      </c>
    </row>
    <row r="8" spans="1:12" ht="20.399999999999999" x14ac:dyDescent="0.3">
      <c r="A8" s="79"/>
      <c r="B8" s="203" t="s">
        <v>131</v>
      </c>
      <c r="C8" s="200">
        <v>44</v>
      </c>
      <c r="D8" s="200">
        <v>45</v>
      </c>
      <c r="E8" s="200">
        <v>47</v>
      </c>
      <c r="F8" s="200">
        <v>48</v>
      </c>
      <c r="G8" s="200">
        <v>38</v>
      </c>
      <c r="H8" s="200">
        <v>46</v>
      </c>
      <c r="I8" s="508">
        <v>42</v>
      </c>
      <c r="J8" s="508">
        <v>50</v>
      </c>
      <c r="K8" s="479" t="s">
        <v>39</v>
      </c>
      <c r="L8" s="200" t="s">
        <v>289</v>
      </c>
    </row>
    <row r="9" spans="1:12" x14ac:dyDescent="0.3">
      <c r="A9" s="79"/>
      <c r="B9" s="198" t="s">
        <v>1070</v>
      </c>
      <c r="C9" s="502">
        <v>0.9</v>
      </c>
      <c r="D9" s="502">
        <v>0.95</v>
      </c>
      <c r="E9" s="502">
        <v>0.99</v>
      </c>
      <c r="F9" s="502">
        <v>1.04</v>
      </c>
      <c r="G9" s="511">
        <v>0.65</v>
      </c>
      <c r="H9" s="511">
        <v>1.02</v>
      </c>
      <c r="I9" s="508">
        <v>0.65</v>
      </c>
      <c r="J9" s="508">
        <v>1.1499999999999999</v>
      </c>
      <c r="K9" s="200" t="s">
        <v>94</v>
      </c>
      <c r="L9" s="200" t="s">
        <v>289</v>
      </c>
    </row>
    <row r="10" spans="1:12" x14ac:dyDescent="0.3">
      <c r="A10" s="79"/>
      <c r="B10" s="198" t="s">
        <v>1071</v>
      </c>
      <c r="C10" s="417" t="s">
        <v>137</v>
      </c>
      <c r="D10" s="417" t="s">
        <v>137</v>
      </c>
      <c r="E10" s="417" t="s">
        <v>137</v>
      </c>
      <c r="F10" s="417" t="s">
        <v>137</v>
      </c>
      <c r="G10" s="424" t="s">
        <v>137</v>
      </c>
      <c r="H10" s="424" t="s">
        <v>137</v>
      </c>
      <c r="I10" s="509" t="s">
        <v>137</v>
      </c>
      <c r="J10" s="509" t="s">
        <v>137</v>
      </c>
      <c r="K10" s="200" t="s">
        <v>31</v>
      </c>
      <c r="L10" s="200"/>
    </row>
    <row r="11" spans="1:12" x14ac:dyDescent="0.3">
      <c r="A11" s="79"/>
      <c r="B11" s="198" t="s">
        <v>13</v>
      </c>
      <c r="C11" s="200">
        <v>3</v>
      </c>
      <c r="D11" s="200">
        <v>3</v>
      </c>
      <c r="E11" s="200">
        <v>3</v>
      </c>
      <c r="F11" s="200">
        <v>3</v>
      </c>
      <c r="G11" s="200">
        <v>2</v>
      </c>
      <c r="H11" s="200">
        <v>5</v>
      </c>
      <c r="I11" s="508">
        <v>2</v>
      </c>
      <c r="J11" s="508">
        <v>5</v>
      </c>
      <c r="K11" s="200"/>
      <c r="L11" s="200" t="s">
        <v>290</v>
      </c>
    </row>
    <row r="12" spans="1:12" x14ac:dyDescent="0.3">
      <c r="A12" s="79"/>
      <c r="B12" s="207" t="s">
        <v>93</v>
      </c>
      <c r="C12" s="501">
        <v>0.8</v>
      </c>
      <c r="D12" s="501">
        <v>0.8</v>
      </c>
      <c r="E12" s="501">
        <v>0.8</v>
      </c>
      <c r="F12" s="501">
        <v>0.8</v>
      </c>
      <c r="G12" s="481" t="s">
        <v>215</v>
      </c>
      <c r="H12" s="481" t="s">
        <v>215</v>
      </c>
      <c r="I12" s="500" t="s">
        <v>215</v>
      </c>
      <c r="J12" s="500" t="s">
        <v>215</v>
      </c>
      <c r="K12" s="481" t="s">
        <v>35</v>
      </c>
      <c r="L12" s="200" t="s">
        <v>290</v>
      </c>
    </row>
    <row r="13" spans="1:12" x14ac:dyDescent="0.3">
      <c r="A13" s="79"/>
      <c r="B13" s="207" t="s">
        <v>16</v>
      </c>
      <c r="C13" s="481">
        <v>25</v>
      </c>
      <c r="D13" s="481">
        <v>25</v>
      </c>
      <c r="E13" s="481">
        <v>25</v>
      </c>
      <c r="F13" s="481">
        <v>25</v>
      </c>
      <c r="G13" s="481">
        <v>25</v>
      </c>
      <c r="H13" s="481" t="s">
        <v>184</v>
      </c>
      <c r="I13" s="501">
        <v>25</v>
      </c>
      <c r="J13" s="500" t="s">
        <v>184</v>
      </c>
      <c r="K13" s="481" t="s">
        <v>23</v>
      </c>
      <c r="L13" s="200" t="s">
        <v>291</v>
      </c>
    </row>
    <row r="14" spans="1:12" x14ac:dyDescent="0.3">
      <c r="A14" s="79"/>
      <c r="B14" s="207" t="s">
        <v>18</v>
      </c>
      <c r="C14" s="481">
        <v>1</v>
      </c>
      <c r="D14" s="481">
        <v>1</v>
      </c>
      <c r="E14" s="481">
        <v>1</v>
      </c>
      <c r="F14" s="481">
        <v>1</v>
      </c>
      <c r="G14" s="501">
        <v>0.5</v>
      </c>
      <c r="H14" s="501">
        <v>1.5</v>
      </c>
      <c r="I14" s="501">
        <v>0.5</v>
      </c>
      <c r="J14" s="501">
        <v>1.5</v>
      </c>
      <c r="K14" s="481" t="s">
        <v>15</v>
      </c>
      <c r="L14" s="200" t="s">
        <v>292</v>
      </c>
    </row>
    <row r="15" spans="1:12" x14ac:dyDescent="0.3">
      <c r="A15" s="79"/>
      <c r="B15" s="209" t="s">
        <v>19</v>
      </c>
      <c r="C15" s="508">
        <v>0.04</v>
      </c>
      <c r="D15" s="508">
        <v>0.04</v>
      </c>
      <c r="E15" s="508">
        <v>3.5000000000000003E-2</v>
      </c>
      <c r="F15" s="508">
        <v>0.03</v>
      </c>
      <c r="G15" s="501">
        <v>0.03</v>
      </c>
      <c r="H15" s="501">
        <v>0.05</v>
      </c>
      <c r="I15" s="501">
        <v>2.5000000000000001E-2</v>
      </c>
      <c r="J15" s="501">
        <v>0.04</v>
      </c>
      <c r="K15" s="481" t="s">
        <v>94</v>
      </c>
      <c r="L15" s="200"/>
    </row>
    <row r="16" spans="1:12" x14ac:dyDescent="0.3">
      <c r="A16" s="79"/>
      <c r="B16" s="943" t="s">
        <v>186</v>
      </c>
      <c r="C16" s="944"/>
      <c r="D16" s="944"/>
      <c r="E16" s="944"/>
      <c r="F16" s="944"/>
      <c r="G16" s="944"/>
      <c r="H16" s="944"/>
      <c r="I16" s="944"/>
      <c r="J16" s="944"/>
      <c r="K16" s="944"/>
      <c r="L16" s="945"/>
    </row>
    <row r="17" spans="1:12" x14ac:dyDescent="0.3">
      <c r="A17" s="79"/>
      <c r="B17" s="207" t="s">
        <v>22</v>
      </c>
      <c r="C17" s="417">
        <v>25</v>
      </c>
      <c r="D17" s="417">
        <v>30</v>
      </c>
      <c r="E17" s="417">
        <v>35</v>
      </c>
      <c r="F17" s="417">
        <v>50</v>
      </c>
      <c r="G17" s="417">
        <v>10</v>
      </c>
      <c r="H17" s="417">
        <v>40</v>
      </c>
      <c r="I17" s="501">
        <v>25</v>
      </c>
      <c r="J17" s="501">
        <v>100</v>
      </c>
      <c r="K17" s="481" t="s">
        <v>94</v>
      </c>
      <c r="L17" s="481">
        <v>12</v>
      </c>
    </row>
    <row r="18" spans="1:12" x14ac:dyDescent="0.3">
      <c r="A18" s="79"/>
      <c r="B18" s="207" t="s">
        <v>24</v>
      </c>
      <c r="C18" s="417">
        <v>25</v>
      </c>
      <c r="D18" s="417">
        <v>30</v>
      </c>
      <c r="E18" s="417">
        <v>40</v>
      </c>
      <c r="F18" s="417">
        <v>50</v>
      </c>
      <c r="G18" s="481">
        <v>20</v>
      </c>
      <c r="H18" s="481">
        <v>100</v>
      </c>
      <c r="I18" s="501">
        <v>25</v>
      </c>
      <c r="J18" s="501">
        <v>100</v>
      </c>
      <c r="K18" s="481" t="s">
        <v>20</v>
      </c>
      <c r="L18" s="481" t="s">
        <v>416</v>
      </c>
    </row>
    <row r="19" spans="1:12" x14ac:dyDescent="0.3">
      <c r="A19" s="79"/>
      <c r="B19" s="207" t="s">
        <v>95</v>
      </c>
      <c r="C19" s="481">
        <v>50</v>
      </c>
      <c r="D19" s="481">
        <v>50</v>
      </c>
      <c r="E19" s="481">
        <v>50</v>
      </c>
      <c r="F19" s="481">
        <v>50</v>
      </c>
      <c r="G19" s="481">
        <v>30</v>
      </c>
      <c r="H19" s="481">
        <v>50</v>
      </c>
      <c r="I19" s="501">
        <v>25</v>
      </c>
      <c r="J19" s="501">
        <v>50</v>
      </c>
      <c r="K19" s="481"/>
      <c r="L19" s="481">
        <v>6</v>
      </c>
    </row>
    <row r="20" spans="1:12" x14ac:dyDescent="0.3">
      <c r="A20" s="79"/>
      <c r="B20" s="207" t="s">
        <v>96</v>
      </c>
      <c r="C20" s="501">
        <v>0.05</v>
      </c>
      <c r="D20" s="501">
        <v>0.05</v>
      </c>
      <c r="E20" s="501">
        <v>0.05</v>
      </c>
      <c r="F20" s="501">
        <v>0.05</v>
      </c>
      <c r="G20" s="501">
        <v>1.4999999999999999E-2</v>
      </c>
      <c r="H20" s="501">
        <v>0.15</v>
      </c>
      <c r="I20" s="501">
        <v>1.4999999999999999E-2</v>
      </c>
      <c r="J20" s="501">
        <v>0.15</v>
      </c>
      <c r="K20" s="481" t="s">
        <v>20</v>
      </c>
      <c r="L20" s="481" t="s">
        <v>190</v>
      </c>
    </row>
    <row r="21" spans="1:12" x14ac:dyDescent="0.3">
      <c r="A21" s="79"/>
      <c r="B21" s="207" t="s">
        <v>97</v>
      </c>
      <c r="C21" s="501">
        <v>0.3</v>
      </c>
      <c r="D21" s="501">
        <v>0.3</v>
      </c>
      <c r="E21" s="501">
        <v>0.3</v>
      </c>
      <c r="F21" s="501">
        <v>0.3</v>
      </c>
      <c r="G21" s="501">
        <v>0.2</v>
      </c>
      <c r="H21" s="501">
        <v>0.4</v>
      </c>
      <c r="I21" s="501">
        <v>0.2</v>
      </c>
      <c r="J21" s="501">
        <v>0.4</v>
      </c>
      <c r="K21" s="481" t="s">
        <v>44</v>
      </c>
      <c r="L21" s="481" t="s">
        <v>190</v>
      </c>
    </row>
    <row r="22" spans="1:12" x14ac:dyDescent="0.3">
      <c r="A22" s="79"/>
      <c r="B22" s="943" t="s">
        <v>99</v>
      </c>
      <c r="C22" s="944"/>
      <c r="D22" s="944"/>
      <c r="E22" s="944"/>
      <c r="F22" s="944"/>
      <c r="G22" s="944"/>
      <c r="H22" s="944"/>
      <c r="I22" s="944"/>
      <c r="J22" s="944"/>
      <c r="K22" s="944"/>
      <c r="L22" s="945"/>
    </row>
    <row r="23" spans="1:12" x14ac:dyDescent="0.3">
      <c r="A23" s="79"/>
      <c r="B23" s="207" t="s">
        <v>675</v>
      </c>
      <c r="C23" s="481">
        <v>0</v>
      </c>
      <c r="D23" s="481">
        <v>0</v>
      </c>
      <c r="E23" s="481">
        <v>0</v>
      </c>
      <c r="F23" s="481">
        <v>0</v>
      </c>
      <c r="G23" s="481">
        <v>0</v>
      </c>
      <c r="H23" s="481">
        <v>0</v>
      </c>
      <c r="I23" s="500">
        <v>0</v>
      </c>
      <c r="J23" s="500">
        <v>0</v>
      </c>
      <c r="K23" s="200"/>
      <c r="L23" s="479">
        <v>4</v>
      </c>
    </row>
    <row r="24" spans="1:12" ht="15" customHeight="1" x14ac:dyDescent="0.3">
      <c r="A24" s="79"/>
      <c r="B24" s="207" t="s">
        <v>676</v>
      </c>
      <c r="C24" s="481">
        <v>75</v>
      </c>
      <c r="D24" s="481">
        <v>60</v>
      </c>
      <c r="E24" s="481">
        <v>60</v>
      </c>
      <c r="F24" s="481">
        <v>60</v>
      </c>
      <c r="G24" s="417">
        <v>50</v>
      </c>
      <c r="H24" s="417">
        <v>100</v>
      </c>
      <c r="I24" s="501">
        <v>50</v>
      </c>
      <c r="J24" s="501">
        <v>100</v>
      </c>
      <c r="K24" s="481"/>
      <c r="L24" s="200">
        <v>4</v>
      </c>
    </row>
    <row r="25" spans="1:12" x14ac:dyDescent="0.3">
      <c r="A25" s="79"/>
      <c r="B25" s="207" t="s">
        <v>100</v>
      </c>
      <c r="C25" s="417">
        <v>315</v>
      </c>
      <c r="D25" s="417">
        <v>315</v>
      </c>
      <c r="E25" s="417">
        <v>280</v>
      </c>
      <c r="F25" s="417">
        <v>250</v>
      </c>
      <c r="G25" s="417">
        <v>300</v>
      </c>
      <c r="H25" s="417">
        <v>400</v>
      </c>
      <c r="I25" s="502">
        <v>250</v>
      </c>
      <c r="J25" s="502">
        <v>350</v>
      </c>
      <c r="K25" s="481"/>
      <c r="L25" s="200">
        <v>4</v>
      </c>
    </row>
    <row r="26" spans="1:12" x14ac:dyDescent="0.3">
      <c r="A26" s="79"/>
      <c r="B26" s="207" t="s">
        <v>101</v>
      </c>
      <c r="C26" s="501">
        <v>0.6</v>
      </c>
      <c r="D26" s="501">
        <v>0.6</v>
      </c>
      <c r="E26" s="501">
        <v>0.6</v>
      </c>
      <c r="F26" s="501">
        <v>0.6</v>
      </c>
      <c r="G26" s="450" t="s">
        <v>215</v>
      </c>
      <c r="H26" s="450" t="s">
        <v>215</v>
      </c>
      <c r="I26" s="500" t="s">
        <v>215</v>
      </c>
      <c r="J26" s="500" t="s">
        <v>215</v>
      </c>
      <c r="K26" s="213" t="s">
        <v>35</v>
      </c>
      <c r="L26" s="200"/>
    </row>
    <row r="27" spans="1:12" x14ac:dyDescent="0.3">
      <c r="A27" s="79"/>
      <c r="B27" s="943" t="s">
        <v>470</v>
      </c>
      <c r="C27" s="944"/>
      <c r="D27" s="944"/>
      <c r="E27" s="944"/>
      <c r="F27" s="944"/>
      <c r="G27" s="944"/>
      <c r="H27" s="944"/>
      <c r="I27" s="944"/>
      <c r="J27" s="944"/>
      <c r="K27" s="944"/>
      <c r="L27" s="945"/>
    </row>
    <row r="28" spans="1:12" ht="16.5" customHeight="1" x14ac:dyDescent="0.3">
      <c r="A28" s="79"/>
      <c r="B28" s="207" t="s">
        <v>26</v>
      </c>
      <c r="C28" s="481">
        <v>1</v>
      </c>
      <c r="D28" s="501">
        <v>0.95</v>
      </c>
      <c r="E28" s="501">
        <v>0.9</v>
      </c>
      <c r="F28" s="501">
        <v>0.85</v>
      </c>
      <c r="G28" s="501">
        <v>0.9</v>
      </c>
      <c r="H28" s="501">
        <v>1.1000000000000001</v>
      </c>
      <c r="I28" s="501">
        <v>0.8</v>
      </c>
      <c r="J28" s="501">
        <v>1.1000000000000001</v>
      </c>
      <c r="K28" s="481"/>
      <c r="L28" s="481" t="s">
        <v>293</v>
      </c>
    </row>
    <row r="29" spans="1:12" ht="16.5" customHeight="1" x14ac:dyDescent="0.3">
      <c r="A29" s="79"/>
      <c r="B29" s="207" t="s">
        <v>28</v>
      </c>
      <c r="C29" s="501">
        <v>0.65</v>
      </c>
      <c r="D29" s="501">
        <v>0.6</v>
      </c>
      <c r="E29" s="501">
        <v>0.55000000000000004</v>
      </c>
      <c r="F29" s="501">
        <v>0.55000000000000004</v>
      </c>
      <c r="G29" s="417" t="s">
        <v>215</v>
      </c>
      <c r="H29" s="417" t="s">
        <v>215</v>
      </c>
      <c r="I29" s="500" t="s">
        <v>215</v>
      </c>
      <c r="J29" s="500" t="s">
        <v>215</v>
      </c>
      <c r="K29" s="481" t="s">
        <v>35</v>
      </c>
      <c r="L29" s="481" t="s">
        <v>294</v>
      </c>
    </row>
    <row r="30" spans="1:12" ht="16.5" customHeight="1" x14ac:dyDescent="0.3">
      <c r="A30" s="79"/>
      <c r="B30" s="207" t="s">
        <v>29</v>
      </c>
      <c r="C30" s="501">
        <v>0.35</v>
      </c>
      <c r="D30" s="501">
        <v>0.35</v>
      </c>
      <c r="E30" s="501">
        <v>0.35</v>
      </c>
      <c r="F30" s="501">
        <v>0.3</v>
      </c>
      <c r="G30" s="417" t="s">
        <v>215</v>
      </c>
      <c r="H30" s="417" t="s">
        <v>215</v>
      </c>
      <c r="I30" s="500" t="s">
        <v>215</v>
      </c>
      <c r="J30" s="500" t="s">
        <v>215</v>
      </c>
      <c r="K30" s="481" t="s">
        <v>35</v>
      </c>
      <c r="L30" s="481" t="s">
        <v>294</v>
      </c>
    </row>
    <row r="31" spans="1:12" ht="15" customHeight="1" x14ac:dyDescent="0.3">
      <c r="A31" s="79"/>
      <c r="B31" s="207" t="s">
        <v>30</v>
      </c>
      <c r="C31" s="520">
        <v>10000</v>
      </c>
      <c r="D31" s="513">
        <v>9750</v>
      </c>
      <c r="E31" s="513">
        <v>9300</v>
      </c>
      <c r="F31" s="513">
        <v>8500</v>
      </c>
      <c r="G31" s="520">
        <v>7000</v>
      </c>
      <c r="H31" s="520">
        <v>20000</v>
      </c>
      <c r="I31" s="520">
        <v>6000</v>
      </c>
      <c r="J31" s="520">
        <v>15000</v>
      </c>
      <c r="K31" s="481" t="s">
        <v>46</v>
      </c>
      <c r="L31" s="481">
        <v>5</v>
      </c>
    </row>
    <row r="32" spans="1:12" x14ac:dyDescent="0.3">
      <c r="A32" s="79"/>
      <c r="B32" s="207" t="s">
        <v>32</v>
      </c>
      <c r="C32" s="501">
        <v>5.4</v>
      </c>
      <c r="D32" s="501">
        <v>5.4</v>
      </c>
      <c r="E32" s="501">
        <v>5.0999999999999996</v>
      </c>
      <c r="F32" s="501">
        <v>4.9000000000000004</v>
      </c>
      <c r="G32" s="481">
        <v>4</v>
      </c>
      <c r="H32" s="481">
        <v>12</v>
      </c>
      <c r="I32" s="501">
        <v>4</v>
      </c>
      <c r="J32" s="501">
        <v>10</v>
      </c>
      <c r="K32" s="481" t="s">
        <v>46</v>
      </c>
      <c r="L32" s="481" t="s">
        <v>293</v>
      </c>
    </row>
    <row r="33" spans="1:38" ht="15" customHeight="1" x14ac:dyDescent="0.3">
      <c r="A33" s="79"/>
      <c r="B33" s="694"/>
      <c r="C33" s="697"/>
      <c r="D33" s="697"/>
      <c r="E33" s="697"/>
      <c r="F33" s="697"/>
      <c r="G33" s="697"/>
      <c r="H33" s="697"/>
      <c r="I33" s="697"/>
      <c r="J33" s="697"/>
      <c r="K33" s="697"/>
      <c r="L33" s="697"/>
    </row>
    <row r="34" spans="1:38" x14ac:dyDescent="0.3">
      <c r="A34" s="78" t="s">
        <v>118</v>
      </c>
      <c r="B34" s="79"/>
      <c r="C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row>
    <row r="35" spans="1:38" x14ac:dyDescent="0.3">
      <c r="A35" s="80">
        <v>3</v>
      </c>
      <c r="B35" s="79" t="s">
        <v>233</v>
      </c>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row>
    <row r="36" spans="1:38" x14ac:dyDescent="0.3">
      <c r="A36" s="80">
        <v>4</v>
      </c>
      <c r="B36" s="79" t="s">
        <v>234</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row>
    <row r="37" spans="1:38" ht="15" customHeight="1" x14ac:dyDescent="0.3">
      <c r="A37" s="80">
        <v>5</v>
      </c>
      <c r="B37" s="79" t="s">
        <v>235</v>
      </c>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row>
    <row r="38" spans="1:38" ht="15" customHeight="1" x14ac:dyDescent="0.3">
      <c r="A38" s="80">
        <v>6</v>
      </c>
      <c r="B38" s="79" t="s">
        <v>288</v>
      </c>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row>
    <row r="39" spans="1:38" ht="15" customHeight="1" x14ac:dyDescent="0.3">
      <c r="A39" s="80">
        <v>7</v>
      </c>
      <c r="B39" s="79" t="s">
        <v>236</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row>
    <row r="40" spans="1:38" x14ac:dyDescent="0.3">
      <c r="A40" s="80">
        <v>8</v>
      </c>
      <c r="B40" s="79" t="s">
        <v>237</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row>
    <row r="41" spans="1:38" ht="15" customHeight="1" x14ac:dyDescent="0.3">
      <c r="A41" s="80">
        <v>10</v>
      </c>
      <c r="B41" s="79" t="s">
        <v>192</v>
      </c>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row>
    <row r="42" spans="1:38" ht="15" customHeight="1" x14ac:dyDescent="0.3">
      <c r="A42" s="80">
        <v>11</v>
      </c>
      <c r="B42" s="79" t="s">
        <v>238</v>
      </c>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row>
    <row r="43" spans="1:38" ht="15" customHeight="1" x14ac:dyDescent="0.3">
      <c r="A43" s="80">
        <v>12</v>
      </c>
      <c r="B43" s="79" t="s">
        <v>239</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row>
    <row r="44" spans="1:38" ht="15" customHeight="1" x14ac:dyDescent="0.3">
      <c r="A44" s="80">
        <v>13</v>
      </c>
      <c r="B44" s="79" t="s">
        <v>415</v>
      </c>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row>
    <row r="45" spans="1:38" ht="15" customHeight="1" x14ac:dyDescent="0.3">
      <c r="B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row>
    <row r="46" spans="1:38" x14ac:dyDescent="0.3">
      <c r="A46" s="78" t="s">
        <v>38</v>
      </c>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row>
    <row r="47" spans="1:38" ht="15" customHeight="1" x14ac:dyDescent="0.3">
      <c r="A47" s="79" t="s">
        <v>39</v>
      </c>
      <c r="B47" s="79" t="s">
        <v>240</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row>
    <row r="48" spans="1:38" ht="15" customHeight="1" x14ac:dyDescent="0.3">
      <c r="A48" s="79" t="s">
        <v>15</v>
      </c>
      <c r="B48" s="79" t="s">
        <v>241</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row>
    <row r="49" spans="1:38" ht="15" customHeight="1" x14ac:dyDescent="0.3">
      <c r="A49" s="79" t="s">
        <v>20</v>
      </c>
      <c r="B49" s="79" t="s">
        <v>242</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row>
    <row r="50" spans="1:38" ht="15" customHeight="1" x14ac:dyDescent="0.3">
      <c r="A50" s="79" t="s">
        <v>23</v>
      </c>
      <c r="B50" s="79" t="s">
        <v>203</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row>
    <row r="51" spans="1:38" ht="15" customHeight="1" x14ac:dyDescent="0.3">
      <c r="A51" s="79" t="s">
        <v>44</v>
      </c>
      <c r="B51" s="79" t="s">
        <v>243</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row>
    <row r="52" spans="1:38" x14ac:dyDescent="0.3">
      <c r="A52" s="79" t="s">
        <v>46</v>
      </c>
      <c r="B52" s="79" t="s">
        <v>244</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row>
    <row r="53" spans="1:38" x14ac:dyDescent="0.3">
      <c r="A53" s="79" t="s">
        <v>31</v>
      </c>
      <c r="B53" s="79" t="s">
        <v>245</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row>
    <row r="54" spans="1:38" x14ac:dyDescent="0.3">
      <c r="A54" s="79" t="s">
        <v>35</v>
      </c>
      <c r="B54" s="79" t="s">
        <v>209</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row>
    <row r="55" spans="1:38" x14ac:dyDescent="0.3">
      <c r="A55" s="79" t="s">
        <v>246</v>
      </c>
      <c r="B55" s="79" t="s">
        <v>247</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row>
    <row r="56" spans="1:38" x14ac:dyDescent="0.3">
      <c r="A56" s="79" t="s">
        <v>50</v>
      </c>
      <c r="B56" s="79" t="s">
        <v>248</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row>
    <row r="57" spans="1:38" x14ac:dyDescent="0.3">
      <c r="A57" s="79" t="s">
        <v>55</v>
      </c>
      <c r="B57" s="79" t="s">
        <v>249</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row>
    <row r="58" spans="1:38" x14ac:dyDescent="0.3">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row>
    <row r="59" spans="1:38" x14ac:dyDescent="0.3">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row>
    <row r="60" spans="1:38"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row>
    <row r="61" spans="1:38" x14ac:dyDescent="0.3">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row>
  </sheetData>
  <mergeCells count="7">
    <mergeCell ref="B27:L27"/>
    <mergeCell ref="C6:F6"/>
    <mergeCell ref="B16:L16"/>
    <mergeCell ref="B22:L22"/>
    <mergeCell ref="C3:L3"/>
    <mergeCell ref="G4:H4"/>
    <mergeCell ref="I4:J4"/>
  </mergeCells>
  <hyperlinks>
    <hyperlink ref="H1" location="Index" display="Back to Index"/>
  </hyperlinks>
  <pageMargins left="0.7" right="0.7" top="0.75" bottom="0.75" header="0.3" footer="0.3"/>
  <pageSetup paperSize="9" scale="67" orientation="portrait" r:id="rId1"/>
  <headerFooter>
    <oddHeader>&amp;C
&amp;G</oddHead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Y99"/>
  <sheetViews>
    <sheetView showGridLines="0" zoomScaleNormal="100" workbookViewId="0">
      <selection activeCell="H1" sqref="H1"/>
    </sheetView>
  </sheetViews>
  <sheetFormatPr defaultColWidth="9.109375" defaultRowHeight="14.4" x14ac:dyDescent="0.3"/>
  <cols>
    <col min="1" max="1" width="2.88671875" style="38" customWidth="1"/>
    <col min="2" max="2" width="41.109375" style="38" customWidth="1"/>
    <col min="3" max="10" width="7.33203125" style="38" customWidth="1"/>
    <col min="11" max="11" width="5.33203125" style="38" customWidth="1"/>
    <col min="12" max="12" width="8.6640625" style="38" customWidth="1"/>
    <col min="13" max="15" width="7.6640625" style="38" customWidth="1"/>
    <col min="16" max="22" width="7.33203125" style="38" customWidth="1"/>
    <col min="23" max="23" width="5.33203125" style="38" customWidth="1"/>
    <col min="24" max="24" width="8.6640625" style="38" customWidth="1"/>
    <col min="25" max="25" width="2" style="2" customWidth="1"/>
    <col min="26" max="16384" width="9.109375" style="2"/>
  </cols>
  <sheetData>
    <row r="1" spans="1:24" ht="14.25" customHeight="1" x14ac:dyDescent="0.4">
      <c r="B1" s="41"/>
      <c r="G1" s="402"/>
      <c r="H1" s="457" t="s">
        <v>679</v>
      </c>
      <c r="N1" s="41"/>
      <c r="O1" s="39"/>
    </row>
    <row r="2" spans="1:24" ht="14.25" customHeight="1" x14ac:dyDescent="0.3">
      <c r="A2" s="79"/>
      <c r="M2" s="79"/>
    </row>
    <row r="3" spans="1:24" ht="15" customHeight="1" x14ac:dyDescent="0.3">
      <c r="A3" s="79"/>
      <c r="B3" s="192" t="s">
        <v>0</v>
      </c>
      <c r="C3" s="905" t="s">
        <v>330</v>
      </c>
      <c r="D3" s="951"/>
      <c r="E3" s="951"/>
      <c r="F3" s="951"/>
      <c r="G3" s="951"/>
      <c r="H3" s="951"/>
      <c r="I3" s="951"/>
      <c r="J3" s="951"/>
      <c r="K3" s="951"/>
      <c r="L3" s="925"/>
      <c r="M3" s="2"/>
      <c r="N3" s="2"/>
      <c r="O3" s="2"/>
      <c r="P3" s="2"/>
      <c r="Q3" s="2"/>
      <c r="R3" s="2"/>
      <c r="S3" s="2"/>
      <c r="T3" s="2"/>
      <c r="U3" s="2"/>
      <c r="V3" s="2"/>
      <c r="W3" s="2"/>
      <c r="X3" s="2"/>
    </row>
    <row r="4" spans="1:24" ht="25.5" customHeight="1" x14ac:dyDescent="0.3">
      <c r="A4" s="79"/>
      <c r="B4" s="193"/>
      <c r="C4" s="194">
        <v>2015</v>
      </c>
      <c r="D4" s="194">
        <v>2020</v>
      </c>
      <c r="E4" s="194">
        <v>2030</v>
      </c>
      <c r="F4" s="194">
        <v>2050</v>
      </c>
      <c r="G4" s="905" t="s">
        <v>2</v>
      </c>
      <c r="H4" s="925"/>
      <c r="I4" s="905" t="s">
        <v>3</v>
      </c>
      <c r="J4" s="925"/>
      <c r="K4" s="194" t="s">
        <v>4</v>
      </c>
      <c r="L4" s="194" t="s">
        <v>5</v>
      </c>
      <c r="M4" s="2"/>
      <c r="N4" s="2"/>
      <c r="O4" s="2"/>
      <c r="P4" s="2"/>
      <c r="Q4" s="2"/>
      <c r="R4" s="2"/>
      <c r="S4" s="2"/>
      <c r="T4" s="2"/>
      <c r="U4" s="2"/>
      <c r="V4" s="2"/>
      <c r="W4" s="2"/>
      <c r="X4" s="2"/>
    </row>
    <row r="5" spans="1:24" ht="15" customHeight="1" x14ac:dyDescent="0.3">
      <c r="A5" s="79"/>
      <c r="B5" s="475" t="s">
        <v>6</v>
      </c>
      <c r="C5" s="476"/>
      <c r="D5" s="476"/>
      <c r="E5" s="476"/>
      <c r="F5" s="476"/>
      <c r="G5" s="476" t="s">
        <v>7</v>
      </c>
      <c r="H5" s="476" t="s">
        <v>8</v>
      </c>
      <c r="I5" s="476" t="s">
        <v>7</v>
      </c>
      <c r="J5" s="476" t="s">
        <v>8</v>
      </c>
      <c r="K5" s="476"/>
      <c r="L5" s="477"/>
      <c r="M5" s="2"/>
      <c r="N5" s="2"/>
      <c r="O5" s="2"/>
      <c r="P5" s="2"/>
      <c r="Q5" s="2"/>
      <c r="R5" s="2"/>
      <c r="S5" s="2"/>
      <c r="T5" s="2"/>
      <c r="U5" s="2"/>
      <c r="V5" s="2"/>
      <c r="W5" s="2"/>
      <c r="X5" s="2"/>
    </row>
    <row r="6" spans="1:24" ht="15" customHeight="1" x14ac:dyDescent="0.3">
      <c r="A6" s="79"/>
      <c r="B6" s="198" t="s">
        <v>9</v>
      </c>
      <c r="C6" s="946" t="s">
        <v>229</v>
      </c>
      <c r="D6" s="947"/>
      <c r="E6" s="947"/>
      <c r="F6" s="952"/>
      <c r="G6" s="422"/>
      <c r="H6" s="422"/>
      <c r="I6" s="422"/>
      <c r="J6" s="422"/>
      <c r="K6" s="481"/>
      <c r="L6" s="481"/>
      <c r="M6" s="2"/>
      <c r="N6" s="2"/>
      <c r="O6" s="2"/>
      <c r="P6" s="2"/>
      <c r="Q6" s="2"/>
      <c r="R6" s="2"/>
      <c r="S6" s="2"/>
      <c r="T6" s="2"/>
      <c r="U6" s="2"/>
      <c r="V6" s="2"/>
      <c r="W6" s="2"/>
      <c r="X6" s="2"/>
    </row>
    <row r="7" spans="1:24" ht="20.399999999999999" x14ac:dyDescent="0.3">
      <c r="A7" s="79"/>
      <c r="B7" s="198" t="s">
        <v>180</v>
      </c>
      <c r="C7" s="479">
        <v>42</v>
      </c>
      <c r="D7" s="423">
        <v>43</v>
      </c>
      <c r="E7" s="423">
        <v>45</v>
      </c>
      <c r="F7" s="479">
        <v>47</v>
      </c>
      <c r="G7" s="479">
        <v>38</v>
      </c>
      <c r="H7" s="425">
        <v>44</v>
      </c>
      <c r="I7" s="425">
        <v>42</v>
      </c>
      <c r="J7" s="425">
        <v>48</v>
      </c>
      <c r="K7" s="200" t="s">
        <v>39</v>
      </c>
      <c r="L7" s="479" t="s">
        <v>89</v>
      </c>
      <c r="M7" s="2"/>
      <c r="N7" s="2"/>
      <c r="O7" s="2"/>
      <c r="P7" s="2"/>
      <c r="Q7" s="2"/>
      <c r="R7" s="2"/>
      <c r="S7" s="2"/>
      <c r="T7" s="2"/>
      <c r="U7" s="2"/>
      <c r="V7" s="2"/>
      <c r="W7" s="2"/>
      <c r="X7" s="2"/>
    </row>
    <row r="8" spans="1:24" ht="20.399999999999999" x14ac:dyDescent="0.3">
      <c r="A8" s="79"/>
      <c r="B8" s="203" t="s">
        <v>131</v>
      </c>
      <c r="C8" s="200">
        <v>40</v>
      </c>
      <c r="D8" s="200">
        <v>41</v>
      </c>
      <c r="E8" s="200">
        <v>43</v>
      </c>
      <c r="F8" s="200">
        <v>45</v>
      </c>
      <c r="G8" s="200">
        <v>36</v>
      </c>
      <c r="H8" s="200">
        <v>42</v>
      </c>
      <c r="I8" s="508">
        <v>40</v>
      </c>
      <c r="J8" s="508">
        <v>46</v>
      </c>
      <c r="K8" s="479" t="s">
        <v>39</v>
      </c>
      <c r="L8" s="200" t="s">
        <v>289</v>
      </c>
      <c r="M8" s="2"/>
      <c r="N8" s="2"/>
      <c r="O8" s="2"/>
      <c r="P8" s="2"/>
      <c r="Q8" s="2"/>
      <c r="R8" s="2"/>
      <c r="S8" s="2"/>
      <c r="T8" s="2"/>
      <c r="U8" s="2"/>
      <c r="V8" s="2"/>
      <c r="W8" s="2"/>
      <c r="X8" s="2"/>
    </row>
    <row r="9" spans="1:24" x14ac:dyDescent="0.3">
      <c r="A9" s="79"/>
      <c r="B9" s="198" t="s">
        <v>1070</v>
      </c>
      <c r="C9" s="502">
        <v>0.82</v>
      </c>
      <c r="D9" s="502">
        <v>0.86</v>
      </c>
      <c r="E9" s="502">
        <v>0.92</v>
      </c>
      <c r="F9" s="502">
        <v>1</v>
      </c>
      <c r="G9" s="511">
        <v>0.59</v>
      </c>
      <c r="H9" s="511">
        <v>0.96</v>
      </c>
      <c r="I9" s="508">
        <v>0.75</v>
      </c>
      <c r="J9" s="508">
        <v>1.1000000000000001</v>
      </c>
      <c r="K9" s="200" t="s">
        <v>94</v>
      </c>
      <c r="L9" s="200" t="s">
        <v>289</v>
      </c>
      <c r="M9" s="2"/>
      <c r="N9" s="2"/>
      <c r="O9" s="2"/>
      <c r="P9" s="2"/>
      <c r="Q9" s="2"/>
      <c r="R9" s="2"/>
      <c r="S9" s="2"/>
      <c r="T9" s="2"/>
      <c r="U9" s="2"/>
      <c r="V9" s="2"/>
      <c r="W9" s="2"/>
      <c r="X9" s="2"/>
    </row>
    <row r="10" spans="1:24" x14ac:dyDescent="0.3">
      <c r="A10" s="79"/>
      <c r="B10" s="198" t="s">
        <v>1071</v>
      </c>
      <c r="C10" s="417" t="s">
        <v>137</v>
      </c>
      <c r="D10" s="417" t="s">
        <v>137</v>
      </c>
      <c r="E10" s="417" t="s">
        <v>137</v>
      </c>
      <c r="F10" s="417" t="s">
        <v>137</v>
      </c>
      <c r="G10" s="424" t="s">
        <v>137</v>
      </c>
      <c r="H10" s="424" t="s">
        <v>137</v>
      </c>
      <c r="I10" s="509" t="s">
        <v>137</v>
      </c>
      <c r="J10" s="509" t="s">
        <v>137</v>
      </c>
      <c r="K10" s="200" t="s">
        <v>31</v>
      </c>
      <c r="L10" s="200"/>
      <c r="M10" s="2"/>
      <c r="N10" s="2"/>
      <c r="O10" s="2"/>
      <c r="P10" s="2"/>
      <c r="Q10" s="2"/>
      <c r="R10" s="2"/>
      <c r="S10" s="2"/>
      <c r="T10" s="2"/>
      <c r="U10" s="2"/>
      <c r="V10" s="2"/>
      <c r="W10" s="2"/>
      <c r="X10" s="2"/>
    </row>
    <row r="11" spans="1:24" x14ac:dyDescent="0.3">
      <c r="A11" s="79"/>
      <c r="B11" s="198" t="s">
        <v>13</v>
      </c>
      <c r="C11" s="200">
        <v>3</v>
      </c>
      <c r="D11" s="200">
        <v>3</v>
      </c>
      <c r="E11" s="200">
        <v>3</v>
      </c>
      <c r="F11" s="200">
        <v>3</v>
      </c>
      <c r="G11" s="200">
        <v>2</v>
      </c>
      <c r="H11" s="200">
        <v>5</v>
      </c>
      <c r="I11" s="508">
        <v>2</v>
      </c>
      <c r="J11" s="508">
        <v>5</v>
      </c>
      <c r="K11" s="200"/>
      <c r="L11" s="200" t="s">
        <v>290</v>
      </c>
      <c r="M11" s="2"/>
      <c r="N11" s="2"/>
      <c r="O11" s="2"/>
      <c r="P11" s="2"/>
      <c r="Q11" s="2"/>
      <c r="R11" s="2"/>
      <c r="S11" s="2"/>
      <c r="T11" s="2"/>
      <c r="U11" s="2"/>
      <c r="V11" s="2"/>
      <c r="W11" s="2"/>
      <c r="X11" s="2"/>
    </row>
    <row r="12" spans="1:24" x14ac:dyDescent="0.3">
      <c r="A12" s="79"/>
      <c r="B12" s="207" t="s">
        <v>93</v>
      </c>
      <c r="C12" s="481">
        <v>1</v>
      </c>
      <c r="D12" s="481">
        <v>1</v>
      </c>
      <c r="E12" s="481">
        <v>1</v>
      </c>
      <c r="F12" s="481">
        <v>1</v>
      </c>
      <c r="G12" s="481" t="s">
        <v>215</v>
      </c>
      <c r="H12" s="481" t="s">
        <v>215</v>
      </c>
      <c r="I12" s="500" t="s">
        <v>215</v>
      </c>
      <c r="J12" s="500" t="s">
        <v>215</v>
      </c>
      <c r="K12" s="481" t="s">
        <v>35</v>
      </c>
      <c r="L12" s="200" t="s">
        <v>290</v>
      </c>
      <c r="M12" s="2"/>
      <c r="N12" s="2"/>
      <c r="O12" s="2"/>
      <c r="P12" s="2"/>
      <c r="Q12" s="2"/>
      <c r="R12" s="2"/>
      <c r="S12" s="2"/>
      <c r="T12" s="2"/>
      <c r="U12" s="2"/>
      <c r="V12" s="2"/>
      <c r="W12" s="2"/>
      <c r="X12" s="2"/>
    </row>
    <row r="13" spans="1:24" x14ac:dyDescent="0.3">
      <c r="A13" s="79"/>
      <c r="B13" s="207" t="s">
        <v>16</v>
      </c>
      <c r="C13" s="481">
        <v>25</v>
      </c>
      <c r="D13" s="481">
        <v>25</v>
      </c>
      <c r="E13" s="481">
        <v>25</v>
      </c>
      <c r="F13" s="481">
        <v>25</v>
      </c>
      <c r="G13" s="481">
        <v>25</v>
      </c>
      <c r="H13" s="481" t="s">
        <v>184</v>
      </c>
      <c r="I13" s="501">
        <v>25</v>
      </c>
      <c r="J13" s="500" t="s">
        <v>184</v>
      </c>
      <c r="K13" s="481" t="s">
        <v>23</v>
      </c>
      <c r="L13" s="200" t="s">
        <v>291</v>
      </c>
      <c r="M13" s="2"/>
      <c r="N13" s="2"/>
      <c r="O13" s="2"/>
      <c r="P13" s="2"/>
      <c r="Q13" s="2"/>
      <c r="R13" s="2"/>
      <c r="S13" s="2"/>
      <c r="T13" s="2"/>
      <c r="U13" s="2"/>
      <c r="V13" s="2"/>
      <c r="W13" s="2"/>
      <c r="X13" s="2"/>
    </row>
    <row r="14" spans="1:24" x14ac:dyDescent="0.3">
      <c r="A14" s="79"/>
      <c r="B14" s="207" t="s">
        <v>18</v>
      </c>
      <c r="C14" s="481">
        <v>1</v>
      </c>
      <c r="D14" s="481">
        <v>1</v>
      </c>
      <c r="E14" s="481">
        <v>1</v>
      </c>
      <c r="F14" s="481">
        <v>1</v>
      </c>
      <c r="G14" s="501">
        <v>0.5</v>
      </c>
      <c r="H14" s="501">
        <v>1.5</v>
      </c>
      <c r="I14" s="501">
        <v>0.5</v>
      </c>
      <c r="J14" s="501">
        <v>1.5</v>
      </c>
      <c r="K14" s="481" t="s">
        <v>15</v>
      </c>
      <c r="L14" s="200" t="s">
        <v>292</v>
      </c>
      <c r="M14" s="2"/>
      <c r="N14" s="2"/>
      <c r="O14" s="2"/>
      <c r="P14" s="2"/>
      <c r="Q14" s="2"/>
      <c r="R14" s="2"/>
      <c r="S14" s="2"/>
      <c r="T14" s="2"/>
      <c r="U14" s="2"/>
      <c r="V14" s="2"/>
      <c r="W14" s="2"/>
      <c r="X14" s="2"/>
    </row>
    <row r="15" spans="1:24" x14ac:dyDescent="0.3">
      <c r="A15" s="79"/>
      <c r="B15" s="209" t="s">
        <v>19</v>
      </c>
      <c r="C15" s="508">
        <v>0.04</v>
      </c>
      <c r="D15" s="508">
        <v>0.04</v>
      </c>
      <c r="E15" s="508">
        <v>3.5000000000000003E-2</v>
      </c>
      <c r="F15" s="508">
        <v>0.03</v>
      </c>
      <c r="G15" s="501">
        <v>0.03</v>
      </c>
      <c r="H15" s="501">
        <v>0.05</v>
      </c>
      <c r="I15" s="501">
        <v>2.5000000000000001E-2</v>
      </c>
      <c r="J15" s="501">
        <v>0.05</v>
      </c>
      <c r="K15" s="481"/>
      <c r="L15" s="200"/>
      <c r="M15" s="2"/>
      <c r="N15" s="2"/>
      <c r="O15" s="2"/>
      <c r="P15" s="2"/>
      <c r="Q15" s="2"/>
      <c r="R15" s="2"/>
      <c r="S15" s="2"/>
      <c r="T15" s="2"/>
      <c r="U15" s="2"/>
      <c r="V15" s="2"/>
      <c r="W15" s="2"/>
      <c r="X15" s="2"/>
    </row>
    <row r="16" spans="1:24" x14ac:dyDescent="0.3">
      <c r="A16" s="79"/>
      <c r="B16" s="943" t="s">
        <v>186</v>
      </c>
      <c r="C16" s="944"/>
      <c r="D16" s="944"/>
      <c r="E16" s="944"/>
      <c r="F16" s="944"/>
      <c r="G16" s="944"/>
      <c r="H16" s="944"/>
      <c r="I16" s="944"/>
      <c r="J16" s="944"/>
      <c r="K16" s="944"/>
      <c r="L16" s="945"/>
      <c r="M16" s="2"/>
      <c r="N16" s="2"/>
      <c r="O16" s="2"/>
      <c r="P16" s="2"/>
      <c r="Q16" s="2"/>
      <c r="R16" s="2"/>
      <c r="S16" s="2"/>
      <c r="T16" s="2"/>
      <c r="U16" s="2"/>
      <c r="V16" s="2"/>
      <c r="W16" s="2"/>
      <c r="X16" s="2"/>
    </row>
    <row r="17" spans="1:24" x14ac:dyDescent="0.3">
      <c r="A17" s="79"/>
      <c r="B17" s="207" t="s">
        <v>22</v>
      </c>
      <c r="C17" s="417">
        <v>25</v>
      </c>
      <c r="D17" s="417">
        <v>30</v>
      </c>
      <c r="E17" s="417">
        <v>40</v>
      </c>
      <c r="F17" s="417">
        <v>50</v>
      </c>
      <c r="G17" s="417">
        <v>10</v>
      </c>
      <c r="H17" s="417">
        <v>40</v>
      </c>
      <c r="I17" s="501">
        <v>25</v>
      </c>
      <c r="J17" s="501">
        <v>100</v>
      </c>
      <c r="K17" s="481" t="s">
        <v>50</v>
      </c>
      <c r="L17" s="481">
        <v>8</v>
      </c>
      <c r="M17" s="2"/>
      <c r="N17" s="2"/>
      <c r="O17" s="2"/>
      <c r="P17" s="2"/>
      <c r="Q17" s="2"/>
      <c r="R17" s="2"/>
      <c r="S17" s="2"/>
      <c r="T17" s="2"/>
      <c r="U17" s="2"/>
      <c r="V17" s="2"/>
      <c r="W17" s="2"/>
      <c r="X17" s="2"/>
    </row>
    <row r="18" spans="1:24" x14ac:dyDescent="0.3">
      <c r="A18" s="79"/>
      <c r="B18" s="207" t="s">
        <v>24</v>
      </c>
      <c r="C18" s="417">
        <v>25</v>
      </c>
      <c r="D18" s="417">
        <v>30</v>
      </c>
      <c r="E18" s="417">
        <v>40</v>
      </c>
      <c r="F18" s="417">
        <v>50</v>
      </c>
      <c r="G18" s="481">
        <v>20</v>
      </c>
      <c r="H18" s="481">
        <v>100</v>
      </c>
      <c r="I18" s="501">
        <v>25</v>
      </c>
      <c r="J18" s="501">
        <v>100</v>
      </c>
      <c r="K18" s="481" t="s">
        <v>20</v>
      </c>
      <c r="L18" s="481" t="s">
        <v>417</v>
      </c>
      <c r="M18" s="2"/>
      <c r="N18" s="2"/>
      <c r="O18" s="2"/>
      <c r="P18" s="2"/>
      <c r="Q18" s="2"/>
      <c r="R18" s="2"/>
      <c r="S18" s="2"/>
      <c r="T18" s="2"/>
      <c r="U18" s="2"/>
      <c r="V18" s="2"/>
      <c r="W18" s="2"/>
      <c r="X18" s="2"/>
    </row>
    <row r="19" spans="1:24" x14ac:dyDescent="0.3">
      <c r="A19" s="79"/>
      <c r="B19" s="207" t="s">
        <v>95</v>
      </c>
      <c r="C19" s="481">
        <v>50</v>
      </c>
      <c r="D19" s="481">
        <v>50</v>
      </c>
      <c r="E19" s="481">
        <v>50</v>
      </c>
      <c r="F19" s="481">
        <v>50</v>
      </c>
      <c r="G19" s="481">
        <v>30</v>
      </c>
      <c r="H19" s="481">
        <v>50</v>
      </c>
      <c r="I19" s="501">
        <v>25</v>
      </c>
      <c r="J19" s="501">
        <v>50</v>
      </c>
      <c r="K19" s="481"/>
      <c r="L19" s="481">
        <v>6</v>
      </c>
      <c r="M19" s="2"/>
      <c r="N19" s="2"/>
      <c r="O19" s="2"/>
      <c r="P19" s="2"/>
      <c r="Q19" s="2"/>
      <c r="R19" s="2"/>
      <c r="S19" s="2"/>
      <c r="T19" s="2"/>
      <c r="U19" s="2"/>
      <c r="V19" s="2"/>
      <c r="W19" s="2"/>
      <c r="X19" s="2"/>
    </row>
    <row r="20" spans="1:24" x14ac:dyDescent="0.3">
      <c r="A20" s="79"/>
      <c r="B20" s="207" t="s">
        <v>96</v>
      </c>
      <c r="C20" s="501">
        <v>0.05</v>
      </c>
      <c r="D20" s="501">
        <v>0.05</v>
      </c>
      <c r="E20" s="501">
        <v>0.05</v>
      </c>
      <c r="F20" s="501">
        <v>0.05</v>
      </c>
      <c r="G20" s="501">
        <v>1.4999999999999999E-2</v>
      </c>
      <c r="H20" s="501">
        <v>0.15</v>
      </c>
      <c r="I20" s="501">
        <v>1.4999999999999999E-2</v>
      </c>
      <c r="J20" s="501">
        <v>0.15</v>
      </c>
      <c r="K20" s="481" t="s">
        <v>20</v>
      </c>
      <c r="L20" s="481" t="s">
        <v>190</v>
      </c>
      <c r="M20" s="2"/>
      <c r="N20" s="2"/>
      <c r="O20" s="2"/>
      <c r="P20" s="2"/>
      <c r="Q20" s="2"/>
      <c r="R20" s="2"/>
      <c r="S20" s="2"/>
      <c r="T20" s="2"/>
      <c r="U20" s="2"/>
      <c r="V20" s="2"/>
      <c r="W20" s="2"/>
      <c r="X20" s="2"/>
    </row>
    <row r="21" spans="1:24" x14ac:dyDescent="0.3">
      <c r="A21" s="79"/>
      <c r="B21" s="207" t="s">
        <v>97</v>
      </c>
      <c r="C21" s="501">
        <v>0.3</v>
      </c>
      <c r="D21" s="501">
        <v>0.3</v>
      </c>
      <c r="E21" s="501">
        <v>0.3</v>
      </c>
      <c r="F21" s="501">
        <v>0.3</v>
      </c>
      <c r="G21" s="501">
        <v>0.2</v>
      </c>
      <c r="H21" s="501">
        <v>0.4</v>
      </c>
      <c r="I21" s="501">
        <v>0.2</v>
      </c>
      <c r="J21" s="501">
        <v>0.4</v>
      </c>
      <c r="K21" s="481" t="s">
        <v>44</v>
      </c>
      <c r="L21" s="481" t="s">
        <v>190</v>
      </c>
      <c r="M21" s="2"/>
      <c r="N21" s="2"/>
      <c r="O21" s="2"/>
      <c r="P21" s="2"/>
      <c r="Q21" s="2"/>
      <c r="R21" s="2"/>
      <c r="S21" s="2"/>
      <c r="T21" s="2"/>
      <c r="U21" s="2"/>
      <c r="V21" s="2"/>
      <c r="W21" s="2"/>
      <c r="X21" s="2"/>
    </row>
    <row r="22" spans="1:24" x14ac:dyDescent="0.3">
      <c r="A22" s="79"/>
      <c r="B22" s="943" t="s">
        <v>99</v>
      </c>
      <c r="C22" s="944"/>
      <c r="D22" s="944"/>
      <c r="E22" s="944"/>
      <c r="F22" s="944"/>
      <c r="G22" s="944"/>
      <c r="H22" s="944"/>
      <c r="I22" s="944"/>
      <c r="J22" s="944"/>
      <c r="K22" s="944"/>
      <c r="L22" s="945"/>
      <c r="M22" s="2"/>
      <c r="N22" s="2"/>
      <c r="O22" s="2"/>
      <c r="P22" s="2"/>
      <c r="Q22" s="2"/>
      <c r="R22" s="2"/>
      <c r="S22" s="2"/>
      <c r="T22" s="2"/>
      <c r="U22" s="2"/>
      <c r="V22" s="2"/>
      <c r="W22" s="2"/>
      <c r="X22" s="2"/>
    </row>
    <row r="23" spans="1:24" x14ac:dyDescent="0.3">
      <c r="A23" s="79"/>
      <c r="B23" s="207" t="s">
        <v>675</v>
      </c>
      <c r="C23" s="481" t="s">
        <v>232</v>
      </c>
      <c r="D23" s="481" t="s">
        <v>232</v>
      </c>
      <c r="E23" s="481" t="s">
        <v>232</v>
      </c>
      <c r="F23" s="481" t="s">
        <v>232</v>
      </c>
      <c r="G23" s="481">
        <v>0</v>
      </c>
      <c r="H23" s="501">
        <v>99.9</v>
      </c>
      <c r="I23" s="500">
        <v>0</v>
      </c>
      <c r="J23" s="501">
        <v>99.9</v>
      </c>
      <c r="K23" s="200" t="s">
        <v>55</v>
      </c>
      <c r="L23" s="479">
        <v>8</v>
      </c>
      <c r="M23" s="2"/>
      <c r="N23" s="2"/>
      <c r="O23" s="2"/>
      <c r="P23" s="2"/>
      <c r="Q23" s="2"/>
      <c r="R23" s="2"/>
      <c r="S23" s="2"/>
      <c r="T23" s="2"/>
      <c r="U23" s="2"/>
      <c r="V23" s="2"/>
      <c r="W23" s="2"/>
      <c r="X23" s="2"/>
    </row>
    <row r="24" spans="1:24" ht="15" customHeight="1" x14ac:dyDescent="0.3">
      <c r="A24" s="79"/>
      <c r="B24" s="207" t="s">
        <v>676</v>
      </c>
      <c r="C24" s="481">
        <v>100</v>
      </c>
      <c r="D24" s="481">
        <v>100</v>
      </c>
      <c r="E24" s="481">
        <v>100</v>
      </c>
      <c r="F24" s="481">
        <v>100</v>
      </c>
      <c r="G24" s="481">
        <v>90</v>
      </c>
      <c r="H24" s="481">
        <v>120</v>
      </c>
      <c r="I24" s="501">
        <v>90</v>
      </c>
      <c r="J24" s="501">
        <v>120</v>
      </c>
      <c r="K24" s="481"/>
      <c r="L24" s="200">
        <v>4</v>
      </c>
      <c r="M24" s="2"/>
      <c r="N24" s="2"/>
      <c r="O24" s="2"/>
      <c r="P24" s="2"/>
      <c r="Q24" s="2"/>
      <c r="R24" s="2"/>
      <c r="S24" s="2"/>
      <c r="T24" s="2"/>
      <c r="U24" s="2"/>
      <c r="V24" s="2"/>
      <c r="W24" s="2"/>
      <c r="X24" s="2"/>
    </row>
    <row r="25" spans="1:24" x14ac:dyDescent="0.3">
      <c r="A25" s="79"/>
      <c r="B25" s="207" t="s">
        <v>100</v>
      </c>
      <c r="C25" s="417">
        <v>300</v>
      </c>
      <c r="D25" s="417">
        <v>300</v>
      </c>
      <c r="E25" s="417">
        <v>300</v>
      </c>
      <c r="F25" s="417">
        <v>300</v>
      </c>
      <c r="G25" s="417">
        <v>300</v>
      </c>
      <c r="H25" s="417">
        <v>400</v>
      </c>
      <c r="I25" s="502">
        <v>300</v>
      </c>
      <c r="J25" s="502">
        <v>400</v>
      </c>
      <c r="K25" s="481"/>
      <c r="L25" s="200">
        <v>4</v>
      </c>
      <c r="M25" s="2"/>
      <c r="N25" s="2"/>
      <c r="O25" s="2"/>
      <c r="P25" s="2"/>
      <c r="Q25" s="2"/>
      <c r="R25" s="2"/>
      <c r="S25" s="2"/>
      <c r="T25" s="2"/>
      <c r="U25" s="2"/>
      <c r="V25" s="2"/>
      <c r="W25" s="2"/>
      <c r="X25" s="2"/>
    </row>
    <row r="26" spans="1:24" x14ac:dyDescent="0.3">
      <c r="A26" s="79"/>
      <c r="B26" s="207" t="s">
        <v>101</v>
      </c>
      <c r="C26" s="213">
        <v>1</v>
      </c>
      <c r="D26" s="213">
        <v>1</v>
      </c>
      <c r="E26" s="213">
        <v>1</v>
      </c>
      <c r="F26" s="213">
        <v>1</v>
      </c>
      <c r="G26" s="417" t="s">
        <v>215</v>
      </c>
      <c r="H26" s="417" t="s">
        <v>215</v>
      </c>
      <c r="I26" s="500" t="s">
        <v>215</v>
      </c>
      <c r="J26" s="500" t="s">
        <v>215</v>
      </c>
      <c r="K26" s="213" t="s">
        <v>50</v>
      </c>
      <c r="L26" s="200"/>
      <c r="M26" s="2"/>
      <c r="N26" s="2"/>
      <c r="O26" s="2"/>
      <c r="P26" s="2"/>
      <c r="Q26" s="2"/>
      <c r="R26" s="2"/>
      <c r="S26" s="2"/>
      <c r="T26" s="2"/>
      <c r="U26" s="2"/>
      <c r="V26" s="2"/>
      <c r="W26" s="2"/>
      <c r="X26" s="2"/>
    </row>
    <row r="27" spans="1:24" x14ac:dyDescent="0.3">
      <c r="A27" s="79"/>
      <c r="B27" s="943" t="s">
        <v>470</v>
      </c>
      <c r="C27" s="944"/>
      <c r="D27" s="944"/>
      <c r="E27" s="944"/>
      <c r="F27" s="944"/>
      <c r="G27" s="944"/>
      <c r="H27" s="944"/>
      <c r="I27" s="944"/>
      <c r="J27" s="944"/>
      <c r="K27" s="944"/>
      <c r="L27" s="945"/>
      <c r="M27" s="2"/>
      <c r="N27" s="2"/>
      <c r="O27" s="2"/>
      <c r="P27" s="2"/>
      <c r="Q27" s="2"/>
      <c r="R27" s="2"/>
      <c r="S27" s="2"/>
      <c r="T27" s="2"/>
      <c r="U27" s="2"/>
      <c r="V27" s="2"/>
      <c r="W27" s="2"/>
      <c r="X27" s="2"/>
    </row>
    <row r="28" spans="1:24" ht="16.5" customHeight="1" x14ac:dyDescent="0.3">
      <c r="A28" s="79"/>
      <c r="B28" s="207" t="s">
        <v>26</v>
      </c>
      <c r="C28" s="481">
        <v>1</v>
      </c>
      <c r="D28" s="481">
        <v>0.95</v>
      </c>
      <c r="E28" s="501">
        <v>0.9</v>
      </c>
      <c r="F28" s="501">
        <v>0.85</v>
      </c>
      <c r="G28" s="501">
        <v>0.8</v>
      </c>
      <c r="H28" s="501">
        <v>1.2</v>
      </c>
      <c r="I28" s="501">
        <v>0.8</v>
      </c>
      <c r="J28" s="501">
        <v>1.2</v>
      </c>
      <c r="K28" s="481"/>
      <c r="L28" s="481" t="s">
        <v>293</v>
      </c>
      <c r="M28" s="2"/>
      <c r="N28" s="2"/>
      <c r="O28" s="2"/>
      <c r="P28" s="2"/>
      <c r="Q28" s="2"/>
      <c r="R28" s="2"/>
      <c r="S28" s="2"/>
      <c r="T28" s="2"/>
      <c r="U28" s="2"/>
      <c r="V28" s="2"/>
      <c r="W28" s="2"/>
      <c r="X28" s="2"/>
    </row>
    <row r="29" spans="1:24" ht="16.5" customHeight="1" x14ac:dyDescent="0.3">
      <c r="A29" s="79"/>
      <c r="B29" s="207" t="s">
        <v>28</v>
      </c>
      <c r="C29" s="501">
        <v>0.65</v>
      </c>
      <c r="D29" s="501">
        <v>0.6</v>
      </c>
      <c r="E29" s="501">
        <v>0.55000000000000004</v>
      </c>
      <c r="F29" s="501">
        <v>0.55000000000000004</v>
      </c>
      <c r="G29" s="417" t="s">
        <v>215</v>
      </c>
      <c r="H29" s="417" t="s">
        <v>215</v>
      </c>
      <c r="I29" s="500" t="s">
        <v>215</v>
      </c>
      <c r="J29" s="500" t="s">
        <v>215</v>
      </c>
      <c r="K29" s="481"/>
      <c r="L29" s="481" t="s">
        <v>294</v>
      </c>
      <c r="M29" s="2"/>
      <c r="N29" s="2"/>
      <c r="O29" s="2"/>
      <c r="P29" s="2"/>
      <c r="Q29" s="2"/>
      <c r="R29" s="2"/>
      <c r="S29" s="2"/>
      <c r="T29" s="2"/>
      <c r="U29" s="2"/>
      <c r="V29" s="2"/>
      <c r="W29" s="2"/>
      <c r="X29" s="2"/>
    </row>
    <row r="30" spans="1:24" ht="16.5" customHeight="1" x14ac:dyDescent="0.3">
      <c r="A30" s="79"/>
      <c r="B30" s="207" t="s">
        <v>29</v>
      </c>
      <c r="C30" s="501">
        <v>0.35</v>
      </c>
      <c r="D30" s="501">
        <v>0.35</v>
      </c>
      <c r="E30" s="501">
        <v>0.35</v>
      </c>
      <c r="F30" s="501">
        <v>0.3</v>
      </c>
      <c r="G30" s="417" t="s">
        <v>215</v>
      </c>
      <c r="H30" s="417" t="s">
        <v>215</v>
      </c>
      <c r="I30" s="500" t="s">
        <v>215</v>
      </c>
      <c r="J30" s="500" t="s">
        <v>215</v>
      </c>
      <c r="K30" s="481"/>
      <c r="L30" s="481" t="s">
        <v>294</v>
      </c>
      <c r="M30" s="2"/>
      <c r="N30" s="2"/>
      <c r="O30" s="2"/>
      <c r="P30" s="2"/>
      <c r="Q30" s="2"/>
      <c r="R30" s="2"/>
      <c r="S30" s="2"/>
      <c r="T30" s="2"/>
      <c r="U30" s="2"/>
      <c r="V30" s="2"/>
      <c r="W30" s="2"/>
      <c r="X30" s="2"/>
    </row>
    <row r="31" spans="1:24" ht="15" customHeight="1" x14ac:dyDescent="0.3">
      <c r="A31" s="79"/>
      <c r="B31" s="207" t="s">
        <v>30</v>
      </c>
      <c r="C31" s="520">
        <v>10000</v>
      </c>
      <c r="D31" s="513">
        <v>9750</v>
      </c>
      <c r="E31" s="513">
        <v>9300</v>
      </c>
      <c r="F31" s="513">
        <v>8500</v>
      </c>
      <c r="G31" s="520">
        <v>7000</v>
      </c>
      <c r="H31" s="520">
        <v>20000</v>
      </c>
      <c r="I31" s="520">
        <v>6000</v>
      </c>
      <c r="J31" s="520">
        <v>15000</v>
      </c>
      <c r="K31" s="481" t="s">
        <v>46</v>
      </c>
      <c r="L31" s="481">
        <v>5</v>
      </c>
      <c r="M31" s="2"/>
      <c r="N31" s="2"/>
      <c r="O31" s="2"/>
      <c r="P31" s="2"/>
      <c r="Q31" s="2"/>
      <c r="R31" s="2"/>
      <c r="S31" s="2"/>
      <c r="T31" s="2"/>
      <c r="U31" s="2"/>
      <c r="V31" s="2"/>
      <c r="W31" s="2"/>
      <c r="X31" s="2"/>
    </row>
    <row r="32" spans="1:24" x14ac:dyDescent="0.3">
      <c r="A32" s="79"/>
      <c r="B32" s="207" t="s">
        <v>32</v>
      </c>
      <c r="C32" s="481">
        <v>8</v>
      </c>
      <c r="D32" s="501">
        <v>7.5</v>
      </c>
      <c r="E32" s="481">
        <v>7</v>
      </c>
      <c r="F32" s="481">
        <v>6</v>
      </c>
      <c r="G32" s="481">
        <v>6</v>
      </c>
      <c r="H32" s="481">
        <v>13</v>
      </c>
      <c r="I32" s="501">
        <v>4</v>
      </c>
      <c r="J32" s="501">
        <v>12</v>
      </c>
      <c r="K32" s="481" t="s">
        <v>46</v>
      </c>
      <c r="L32" s="481" t="s">
        <v>293</v>
      </c>
      <c r="M32" s="2"/>
      <c r="N32" s="2"/>
      <c r="O32" s="2"/>
      <c r="P32" s="2"/>
      <c r="Q32" s="2"/>
      <c r="R32" s="2"/>
      <c r="S32" s="2"/>
      <c r="T32" s="2"/>
      <c r="U32" s="2"/>
      <c r="V32" s="2"/>
      <c r="W32" s="2"/>
      <c r="X32" s="2"/>
    </row>
    <row r="33" spans="1:51" ht="15" customHeight="1" x14ac:dyDescent="0.3">
      <c r="A33" s="79"/>
      <c r="B33" s="694"/>
      <c r="C33" s="697"/>
      <c r="D33" s="697"/>
      <c r="E33" s="697"/>
      <c r="F33" s="697"/>
      <c r="G33" s="697"/>
      <c r="H33" s="697"/>
      <c r="I33" s="697"/>
      <c r="J33" s="697"/>
      <c r="K33" s="697"/>
      <c r="L33" s="697"/>
      <c r="M33" s="79"/>
      <c r="N33" s="69"/>
      <c r="O33" s="47"/>
      <c r="P33" s="47"/>
      <c r="Q33" s="47"/>
      <c r="R33" s="47"/>
      <c r="S33" s="47"/>
      <c r="T33" s="47"/>
      <c r="U33" s="47"/>
      <c r="V33" s="47"/>
      <c r="W33" s="47"/>
      <c r="X33" s="47"/>
    </row>
    <row r="34" spans="1:51" x14ac:dyDescent="0.3">
      <c r="A34" s="78" t="s">
        <v>118</v>
      </c>
      <c r="B34" s="79"/>
      <c r="C34" s="79"/>
      <c r="G34" s="79"/>
      <c r="H34" s="79"/>
      <c r="I34" s="79"/>
      <c r="J34" s="79"/>
      <c r="K34" s="79"/>
      <c r="L34" s="79"/>
      <c r="M34" s="78"/>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row>
    <row r="35" spans="1:51" x14ac:dyDescent="0.3">
      <c r="A35" s="80">
        <v>3</v>
      </c>
      <c r="B35" s="79" t="s">
        <v>233</v>
      </c>
      <c r="D35" s="79"/>
      <c r="E35" s="79"/>
      <c r="F35" s="79"/>
      <c r="G35" s="79"/>
      <c r="H35" s="79"/>
      <c r="I35" s="79"/>
      <c r="J35" s="79"/>
      <c r="K35" s="79"/>
      <c r="L35" s="79"/>
      <c r="M35" s="80"/>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row>
    <row r="36" spans="1:51" x14ac:dyDescent="0.3">
      <c r="A36" s="80">
        <v>4</v>
      </c>
      <c r="B36" s="79" t="s">
        <v>234</v>
      </c>
      <c r="D36" s="79"/>
      <c r="E36" s="79"/>
      <c r="F36" s="79"/>
      <c r="G36" s="79"/>
      <c r="H36" s="79"/>
      <c r="I36" s="79"/>
      <c r="J36" s="79"/>
      <c r="K36" s="79"/>
      <c r="L36" s="79"/>
      <c r="M36" s="80"/>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row>
    <row r="37" spans="1:51" ht="15" customHeight="1" x14ac:dyDescent="0.3">
      <c r="A37" s="80">
        <v>5</v>
      </c>
      <c r="B37" s="79" t="s">
        <v>235</v>
      </c>
      <c r="D37" s="79"/>
      <c r="E37" s="79"/>
      <c r="F37" s="79"/>
      <c r="G37" s="79"/>
      <c r="H37" s="79"/>
      <c r="I37" s="79"/>
      <c r="J37" s="79"/>
      <c r="K37" s="79"/>
      <c r="L37" s="79"/>
      <c r="M37" s="80"/>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row>
    <row r="38" spans="1:51" ht="15" customHeight="1" x14ac:dyDescent="0.3">
      <c r="A38" s="80">
        <v>6</v>
      </c>
      <c r="B38" s="79" t="s">
        <v>288</v>
      </c>
      <c r="D38" s="79"/>
      <c r="E38" s="79"/>
      <c r="F38" s="79"/>
      <c r="G38" s="79"/>
      <c r="H38" s="79"/>
      <c r="I38" s="79"/>
      <c r="J38" s="79"/>
      <c r="K38" s="79"/>
      <c r="L38" s="79"/>
      <c r="M38" s="80"/>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row>
    <row r="39" spans="1:51" ht="15" customHeight="1" x14ac:dyDescent="0.3">
      <c r="A39" s="80">
        <v>7</v>
      </c>
      <c r="B39" s="79" t="s">
        <v>236</v>
      </c>
      <c r="D39" s="79"/>
      <c r="E39" s="79"/>
      <c r="F39" s="79"/>
      <c r="G39" s="79"/>
      <c r="H39" s="79"/>
      <c r="I39" s="79"/>
      <c r="J39" s="79"/>
      <c r="K39" s="79"/>
      <c r="L39" s="79"/>
      <c r="M39" s="80"/>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row>
    <row r="40" spans="1:51" x14ac:dyDescent="0.3">
      <c r="A40" s="80">
        <v>8</v>
      </c>
      <c r="B40" s="79" t="s">
        <v>237</v>
      </c>
      <c r="D40" s="79"/>
      <c r="E40" s="79"/>
      <c r="F40" s="79"/>
      <c r="G40" s="79"/>
      <c r="H40" s="79"/>
      <c r="I40" s="79"/>
      <c r="J40" s="79"/>
      <c r="K40" s="79"/>
      <c r="L40" s="79"/>
      <c r="M40" s="80"/>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row>
    <row r="41" spans="1:51" ht="15" customHeight="1" x14ac:dyDescent="0.3">
      <c r="A41" s="80">
        <v>10</v>
      </c>
      <c r="B41" s="79" t="s">
        <v>192</v>
      </c>
      <c r="D41" s="79"/>
      <c r="E41" s="79"/>
      <c r="F41" s="79"/>
      <c r="G41" s="79"/>
      <c r="H41" s="79"/>
      <c r="I41" s="79"/>
      <c r="J41" s="79"/>
      <c r="K41" s="79"/>
      <c r="L41" s="79"/>
      <c r="M41" s="80"/>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row>
    <row r="42" spans="1:51" ht="15" customHeight="1" x14ac:dyDescent="0.3">
      <c r="A42" s="80">
        <v>11</v>
      </c>
      <c r="B42" s="79" t="s">
        <v>238</v>
      </c>
      <c r="D42" s="79"/>
      <c r="E42" s="79"/>
      <c r="F42" s="79"/>
      <c r="G42" s="79"/>
      <c r="H42" s="79"/>
      <c r="I42" s="79"/>
      <c r="J42" s="79"/>
      <c r="K42" s="79"/>
      <c r="L42" s="79"/>
      <c r="M42" s="80"/>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row>
    <row r="43" spans="1:51" ht="15" customHeight="1" x14ac:dyDescent="0.3">
      <c r="A43" s="80">
        <v>12</v>
      </c>
      <c r="B43" s="79" t="s">
        <v>239</v>
      </c>
      <c r="D43" s="79"/>
      <c r="E43" s="79"/>
      <c r="F43" s="79"/>
      <c r="G43" s="79"/>
      <c r="H43" s="79"/>
      <c r="I43" s="79"/>
      <c r="J43" s="79"/>
      <c r="K43" s="79"/>
      <c r="L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row>
    <row r="44" spans="1:51" ht="15" customHeight="1" x14ac:dyDescent="0.3">
      <c r="A44" s="80">
        <v>13</v>
      </c>
      <c r="B44" s="79" t="s">
        <v>415</v>
      </c>
      <c r="D44" s="79"/>
      <c r="E44" s="79"/>
      <c r="F44" s="79"/>
      <c r="G44" s="79"/>
      <c r="H44" s="79"/>
      <c r="I44" s="79"/>
      <c r="J44" s="79"/>
      <c r="K44" s="79"/>
      <c r="L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row>
    <row r="45" spans="1:51" ht="15" customHeight="1" x14ac:dyDescent="0.3">
      <c r="B45" s="79"/>
      <c r="D45" s="79"/>
      <c r="E45" s="79"/>
      <c r="F45" s="79"/>
      <c r="G45" s="79"/>
      <c r="H45" s="79"/>
      <c r="I45" s="79"/>
      <c r="J45" s="79"/>
      <c r="K45" s="79"/>
      <c r="L45" s="79"/>
      <c r="M45" s="80"/>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row>
    <row r="46" spans="1:51" x14ac:dyDescent="0.3">
      <c r="A46" s="78" t="s">
        <v>38</v>
      </c>
      <c r="B46" s="79"/>
      <c r="C46" s="79"/>
      <c r="D46" s="79"/>
      <c r="E46" s="79"/>
      <c r="F46" s="79"/>
      <c r="G46" s="79"/>
      <c r="H46" s="79"/>
      <c r="I46" s="79"/>
      <c r="J46" s="79"/>
      <c r="K46" s="79"/>
      <c r="L46" s="79"/>
      <c r="M46" s="78"/>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row>
    <row r="47" spans="1:51" ht="15" customHeight="1" x14ac:dyDescent="0.3">
      <c r="A47" s="79" t="s">
        <v>39</v>
      </c>
      <c r="B47" s="79" t="s">
        <v>240</v>
      </c>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row>
    <row r="48" spans="1:51" ht="15" customHeight="1" x14ac:dyDescent="0.3">
      <c r="A48" s="79" t="s">
        <v>15</v>
      </c>
      <c r="B48" s="79" t="s">
        <v>241</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row>
    <row r="49" spans="1:51" ht="15" customHeight="1" x14ac:dyDescent="0.3">
      <c r="A49" s="79" t="s">
        <v>20</v>
      </c>
      <c r="B49" s="79" t="s">
        <v>242</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row>
    <row r="50" spans="1:51" ht="15" customHeight="1" x14ac:dyDescent="0.3">
      <c r="A50" s="79" t="s">
        <v>23</v>
      </c>
      <c r="B50" s="79" t="s">
        <v>203</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row>
    <row r="51" spans="1:51" ht="15" customHeight="1" x14ac:dyDescent="0.3">
      <c r="A51" s="79" t="s">
        <v>44</v>
      </c>
      <c r="B51" s="79" t="s">
        <v>243</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row>
    <row r="52" spans="1:51" x14ac:dyDescent="0.3">
      <c r="A52" s="79" t="s">
        <v>46</v>
      </c>
      <c r="B52" s="79" t="s">
        <v>244</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row>
    <row r="53" spans="1:51" x14ac:dyDescent="0.3">
      <c r="A53" s="79" t="s">
        <v>31</v>
      </c>
      <c r="B53" s="79" t="s">
        <v>245</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row>
    <row r="54" spans="1:51" x14ac:dyDescent="0.3">
      <c r="A54" s="79" t="s">
        <v>35</v>
      </c>
      <c r="B54" s="79" t="s">
        <v>209</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row>
    <row r="55" spans="1:51" x14ac:dyDescent="0.3">
      <c r="A55" s="79" t="s">
        <v>246</v>
      </c>
      <c r="B55" s="79" t="s">
        <v>247</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row>
    <row r="56" spans="1:51" x14ac:dyDescent="0.3">
      <c r="A56" s="79" t="s">
        <v>50</v>
      </c>
      <c r="B56" s="79" t="s">
        <v>248</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row>
    <row r="57" spans="1:51" x14ac:dyDescent="0.3">
      <c r="A57" s="79" t="s">
        <v>55</v>
      </c>
      <c r="B57" s="79" t="s">
        <v>249</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row>
    <row r="58" spans="1:51" x14ac:dyDescent="0.3">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row>
    <row r="59" spans="1:51" x14ac:dyDescent="0.3">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row>
    <row r="60" spans="1:51" x14ac:dyDescent="0.3">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row>
    <row r="61" spans="1:51" x14ac:dyDescent="0.3">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row>
    <row r="62" spans="1:51" x14ac:dyDescent="0.3">
      <c r="Y62" s="79"/>
    </row>
    <row r="63" spans="1:51" x14ac:dyDescent="0.3">
      <c r="Y63" s="79"/>
    </row>
    <row r="64" spans="1:51" x14ac:dyDescent="0.3">
      <c r="Y64" s="79"/>
    </row>
    <row r="65" spans="25:25" x14ac:dyDescent="0.3">
      <c r="Y65" s="79"/>
    </row>
    <row r="66" spans="25:25" x14ac:dyDescent="0.3">
      <c r="Y66" s="79"/>
    </row>
    <row r="67" spans="25:25" x14ac:dyDescent="0.3">
      <c r="Y67" s="79"/>
    </row>
    <row r="68" spans="25:25" x14ac:dyDescent="0.3">
      <c r="Y68" s="79"/>
    </row>
    <row r="69" spans="25:25" x14ac:dyDescent="0.3">
      <c r="Y69" s="79"/>
    </row>
    <row r="70" spans="25:25" x14ac:dyDescent="0.3">
      <c r="Y70" s="79"/>
    </row>
    <row r="71" spans="25:25" x14ac:dyDescent="0.3">
      <c r="Y71" s="79"/>
    </row>
    <row r="72" spans="25:25" x14ac:dyDescent="0.3">
      <c r="Y72" s="79"/>
    </row>
    <row r="73" spans="25:25" x14ac:dyDescent="0.3">
      <c r="Y73" s="79"/>
    </row>
    <row r="74" spans="25:25" x14ac:dyDescent="0.3">
      <c r="Y74" s="79"/>
    </row>
    <row r="75" spans="25:25" x14ac:dyDescent="0.3">
      <c r="Y75" s="79"/>
    </row>
    <row r="76" spans="25:25" x14ac:dyDescent="0.3">
      <c r="Y76" s="79"/>
    </row>
    <row r="77" spans="25:25" x14ac:dyDescent="0.3">
      <c r="Y77" s="79"/>
    </row>
    <row r="78" spans="25:25" x14ac:dyDescent="0.3">
      <c r="Y78" s="79"/>
    </row>
    <row r="79" spans="25:25" x14ac:dyDescent="0.3">
      <c r="Y79" s="79"/>
    </row>
    <row r="80" spans="25:25" x14ac:dyDescent="0.3">
      <c r="Y80" s="79"/>
    </row>
    <row r="81" spans="25:25" x14ac:dyDescent="0.3">
      <c r="Y81" s="79"/>
    </row>
    <row r="82" spans="25:25" x14ac:dyDescent="0.3">
      <c r="Y82" s="79"/>
    </row>
    <row r="83" spans="25:25" x14ac:dyDescent="0.3">
      <c r="Y83" s="79"/>
    </row>
    <row r="84" spans="25:25" x14ac:dyDescent="0.3">
      <c r="Y84" s="79"/>
    </row>
    <row r="85" spans="25:25" x14ac:dyDescent="0.3">
      <c r="Y85" s="79"/>
    </row>
    <row r="86" spans="25:25" x14ac:dyDescent="0.3">
      <c r="Y86" s="79"/>
    </row>
    <row r="87" spans="25:25" x14ac:dyDescent="0.3">
      <c r="Y87" s="79"/>
    </row>
    <row r="88" spans="25:25" x14ac:dyDescent="0.3">
      <c r="Y88" s="79"/>
    </row>
    <row r="89" spans="25:25" x14ac:dyDescent="0.3">
      <c r="Y89" s="79"/>
    </row>
    <row r="90" spans="25:25" x14ac:dyDescent="0.3">
      <c r="Y90" s="79"/>
    </row>
    <row r="91" spans="25:25" x14ac:dyDescent="0.3">
      <c r="Y91" s="79"/>
    </row>
    <row r="92" spans="25:25" x14ac:dyDescent="0.3">
      <c r="Y92" s="79"/>
    </row>
    <row r="93" spans="25:25" x14ac:dyDescent="0.3">
      <c r="Y93" s="79"/>
    </row>
    <row r="94" spans="25:25" x14ac:dyDescent="0.3">
      <c r="Y94" s="79"/>
    </row>
    <row r="95" spans="25:25" x14ac:dyDescent="0.3">
      <c r="Y95" s="79"/>
    </row>
    <row r="96" spans="25:25" x14ac:dyDescent="0.3">
      <c r="Y96" s="79"/>
    </row>
    <row r="97" spans="25:25" x14ac:dyDescent="0.3">
      <c r="Y97" s="79"/>
    </row>
    <row r="98" spans="25:25" x14ac:dyDescent="0.3">
      <c r="Y98" s="79"/>
    </row>
    <row r="99" spans="25:25" x14ac:dyDescent="0.3">
      <c r="Y99" s="79"/>
    </row>
  </sheetData>
  <mergeCells count="7">
    <mergeCell ref="I4:J4"/>
    <mergeCell ref="G4:H4"/>
    <mergeCell ref="C3:L3"/>
    <mergeCell ref="B27:L27"/>
    <mergeCell ref="B22:L22"/>
    <mergeCell ref="B16:L16"/>
    <mergeCell ref="C6:F6"/>
  </mergeCells>
  <hyperlinks>
    <hyperlink ref="H1" location="Index" display="Back to Index"/>
  </hyperlinks>
  <pageMargins left="0.7" right="0.7" top="0.75" bottom="0.75" header="0.3" footer="0.3"/>
  <pageSetup paperSize="9" scale="67" orientation="portrait" r:id="rId1"/>
  <headerFooter>
    <oddHeader>&amp;C
&amp;G</oddHeader>
  </headerFooter>
  <ignoredErrors>
    <ignoredError sqref="L8:L9 L13 L28 L32 L18" twoDigitTextYear="1"/>
  </ignoredError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L33"/>
  <sheetViews>
    <sheetView showGridLines="0" workbookViewId="0">
      <selection activeCell="H1" sqref="H1"/>
    </sheetView>
  </sheetViews>
  <sheetFormatPr defaultColWidth="9.109375" defaultRowHeight="14.4" x14ac:dyDescent="0.3"/>
  <cols>
    <col min="1" max="1" width="2.88671875" style="138" customWidth="1"/>
    <col min="2" max="2" width="34.33203125" style="138" customWidth="1"/>
    <col min="3" max="3" width="9.109375" style="266"/>
    <col min="4" max="5" width="9.109375" style="138"/>
    <col min="6" max="6" width="7.6640625" style="138" customWidth="1"/>
    <col min="7" max="7" width="6" style="138" customWidth="1"/>
    <col min="8" max="8" width="8.109375" style="266" customWidth="1"/>
    <col min="9" max="9" width="9.33203125" style="138" customWidth="1"/>
    <col min="10" max="10" width="9.33203125" style="265" customWidth="1"/>
    <col min="11" max="11" width="11.5546875" style="265" customWidth="1"/>
    <col min="12" max="16384" width="9.109375" style="265"/>
  </cols>
  <sheetData>
    <row r="1" spans="1:12" ht="14.25" customHeight="1" x14ac:dyDescent="0.4">
      <c r="B1" s="259"/>
      <c r="H1" s="457" t="s">
        <v>679</v>
      </c>
      <c r="I1" s="265"/>
    </row>
    <row r="2" spans="1:12" ht="14.25" customHeight="1" x14ac:dyDescent="0.3"/>
    <row r="3" spans="1:12" x14ac:dyDescent="0.3">
      <c r="A3" s="253"/>
      <c r="B3" s="192" t="s">
        <v>0</v>
      </c>
      <c r="C3" s="905" t="s">
        <v>813</v>
      </c>
      <c r="D3" s="906"/>
      <c r="E3" s="906"/>
      <c r="F3" s="906"/>
      <c r="G3" s="906"/>
      <c r="H3" s="907"/>
      <c r="I3" s="315"/>
      <c r="J3" s="315"/>
      <c r="K3" s="690"/>
      <c r="L3" s="315"/>
    </row>
    <row r="4" spans="1:12" x14ac:dyDescent="0.3">
      <c r="A4" s="253"/>
      <c r="B4" s="193"/>
      <c r="C4" s="194">
        <v>2010</v>
      </c>
      <c r="D4" s="194">
        <v>2020</v>
      </c>
      <c r="E4" s="194">
        <v>2030</v>
      </c>
      <c r="F4" s="194">
        <v>2050</v>
      </c>
      <c r="G4" s="194" t="s">
        <v>4</v>
      </c>
      <c r="H4" s="194" t="s">
        <v>5</v>
      </c>
      <c r="I4" s="315"/>
      <c r="J4" s="315"/>
      <c r="K4" s="315"/>
      <c r="L4" s="315"/>
    </row>
    <row r="5" spans="1:12" x14ac:dyDescent="0.3">
      <c r="A5" s="253"/>
      <c r="B5" s="908" t="s">
        <v>6</v>
      </c>
      <c r="C5" s="909"/>
      <c r="D5" s="909"/>
      <c r="E5" s="909"/>
      <c r="F5" s="909"/>
      <c r="G5" s="909"/>
      <c r="H5" s="910"/>
      <c r="I5" s="315"/>
      <c r="J5" s="315"/>
      <c r="K5" s="315"/>
      <c r="L5" s="315"/>
    </row>
    <row r="6" spans="1:12" x14ac:dyDescent="0.3">
      <c r="A6" s="253"/>
      <c r="B6" s="193" t="s">
        <v>9</v>
      </c>
      <c r="C6" s="911" t="s">
        <v>814</v>
      </c>
      <c r="D6" s="912"/>
      <c r="E6" s="912"/>
      <c r="F6" s="953"/>
      <c r="G6" s="494"/>
      <c r="H6" s="494" t="s">
        <v>815</v>
      </c>
      <c r="I6" s="315"/>
      <c r="J6" s="315"/>
      <c r="K6" s="315"/>
      <c r="L6" s="315"/>
    </row>
    <row r="7" spans="1:12" x14ac:dyDescent="0.3">
      <c r="A7" s="253"/>
      <c r="B7" s="193" t="s">
        <v>816</v>
      </c>
      <c r="C7" s="494">
        <v>90</v>
      </c>
      <c r="D7" s="494">
        <v>90</v>
      </c>
      <c r="E7" s="494">
        <v>90</v>
      </c>
      <c r="F7" s="494">
        <v>90</v>
      </c>
      <c r="G7" s="494" t="s">
        <v>39</v>
      </c>
      <c r="H7" s="494">
        <v>1</v>
      </c>
      <c r="I7" s="315"/>
      <c r="J7" s="315"/>
      <c r="K7" s="315"/>
      <c r="L7" s="315"/>
    </row>
    <row r="8" spans="1:12" x14ac:dyDescent="0.3">
      <c r="A8" s="253"/>
      <c r="B8" s="316" t="s">
        <v>817</v>
      </c>
      <c r="C8" s="691" t="s">
        <v>818</v>
      </c>
      <c r="D8" s="691" t="s">
        <v>818</v>
      </c>
      <c r="E8" s="691" t="s">
        <v>818</v>
      </c>
      <c r="F8" s="691" t="s">
        <v>818</v>
      </c>
      <c r="G8" s="691" t="s">
        <v>15</v>
      </c>
      <c r="H8" s="494" t="s">
        <v>819</v>
      </c>
      <c r="I8" s="315"/>
      <c r="J8" s="315"/>
      <c r="K8" s="315"/>
      <c r="L8" s="315"/>
    </row>
    <row r="9" spans="1:12" x14ac:dyDescent="0.3">
      <c r="A9" s="253"/>
      <c r="B9" s="908" t="s">
        <v>626</v>
      </c>
      <c r="C9" s="909"/>
      <c r="D9" s="909"/>
      <c r="E9" s="909"/>
      <c r="F9" s="909"/>
      <c r="G9" s="909"/>
      <c r="H9" s="910"/>
      <c r="I9" s="315"/>
      <c r="J9" s="315"/>
      <c r="K9" s="315"/>
      <c r="L9" s="315"/>
    </row>
    <row r="10" spans="1:12" x14ac:dyDescent="0.3">
      <c r="A10" s="253"/>
      <c r="B10" s="954" t="s">
        <v>820</v>
      </c>
      <c r="C10" s="955"/>
      <c r="D10" s="955"/>
      <c r="E10" s="955"/>
      <c r="F10" s="955"/>
      <c r="G10" s="955"/>
      <c r="H10" s="956"/>
      <c r="I10" s="315"/>
      <c r="J10" s="315"/>
      <c r="K10" s="315"/>
      <c r="L10" s="315"/>
    </row>
    <row r="11" spans="1:12" ht="20.399999999999999" x14ac:dyDescent="0.3">
      <c r="A11" s="253"/>
      <c r="B11" s="193" t="s">
        <v>821</v>
      </c>
      <c r="C11" s="692" t="s">
        <v>822</v>
      </c>
      <c r="D11" s="693" t="s">
        <v>823</v>
      </c>
      <c r="E11" s="494" t="s">
        <v>824</v>
      </c>
      <c r="F11" s="494" t="s">
        <v>825</v>
      </c>
      <c r="G11" s="494" t="s">
        <v>20</v>
      </c>
      <c r="H11" s="494" t="s">
        <v>826</v>
      </c>
      <c r="I11" s="315"/>
      <c r="J11" s="315"/>
      <c r="K11" s="315"/>
      <c r="L11" s="315"/>
    </row>
    <row r="12" spans="1:12" ht="20.399999999999999" x14ac:dyDescent="0.3">
      <c r="A12" s="253"/>
      <c r="B12" s="316" t="s">
        <v>827</v>
      </c>
      <c r="C12" s="490" t="s">
        <v>828</v>
      </c>
      <c r="D12" s="490" t="s">
        <v>828</v>
      </c>
      <c r="E12" s="490" t="s">
        <v>828</v>
      </c>
      <c r="F12" s="490" t="s">
        <v>828</v>
      </c>
      <c r="G12" s="494" t="s">
        <v>23</v>
      </c>
      <c r="H12" s="494" t="s">
        <v>829</v>
      </c>
      <c r="I12" s="315"/>
      <c r="J12" s="315"/>
      <c r="K12" s="315"/>
      <c r="L12" s="315"/>
    </row>
    <row r="13" spans="1:12" x14ac:dyDescent="0.3">
      <c r="A13" s="253"/>
      <c r="B13" s="193" t="s">
        <v>830</v>
      </c>
      <c r="C13" s="497" t="s">
        <v>831</v>
      </c>
      <c r="D13" s="497" t="s">
        <v>831</v>
      </c>
      <c r="E13" s="497" t="s">
        <v>831</v>
      </c>
      <c r="F13" s="497" t="s">
        <v>831</v>
      </c>
      <c r="G13" s="494" t="s">
        <v>23</v>
      </c>
      <c r="H13" s="494" t="s">
        <v>829</v>
      </c>
      <c r="I13" s="315"/>
      <c r="J13" s="315"/>
      <c r="K13" s="315"/>
      <c r="L13" s="315"/>
    </row>
    <row r="14" spans="1:12" x14ac:dyDescent="0.3">
      <c r="A14" s="253"/>
      <c r="B14" s="694"/>
      <c r="C14" s="695"/>
      <c r="D14" s="696"/>
      <c r="E14" s="696"/>
      <c r="F14" s="696"/>
      <c r="G14" s="695"/>
      <c r="H14" s="697"/>
      <c r="I14" s="315"/>
      <c r="J14" s="315"/>
      <c r="K14" s="315"/>
      <c r="L14" s="315"/>
    </row>
    <row r="15" spans="1:12" x14ac:dyDescent="0.3">
      <c r="A15" s="241" t="s">
        <v>118</v>
      </c>
      <c r="B15" s="191"/>
      <c r="C15" s="698"/>
      <c r="D15" s="191"/>
      <c r="E15" s="191"/>
      <c r="F15" s="191"/>
      <c r="G15" s="191"/>
      <c r="H15" s="698"/>
      <c r="I15" s="315"/>
      <c r="J15" s="315"/>
      <c r="K15" s="315"/>
      <c r="L15" s="315"/>
    </row>
    <row r="16" spans="1:12" x14ac:dyDescent="0.3">
      <c r="A16" s="264">
        <v>1</v>
      </c>
      <c r="B16" s="915" t="s">
        <v>385</v>
      </c>
      <c r="C16" s="915"/>
      <c r="D16" s="915"/>
      <c r="E16" s="915"/>
      <c r="F16" s="915"/>
      <c r="G16" s="915"/>
      <c r="H16" s="915"/>
      <c r="I16" s="315"/>
      <c r="J16" s="315"/>
      <c r="K16" s="315"/>
      <c r="L16" s="315"/>
    </row>
    <row r="17" spans="1:12" x14ac:dyDescent="0.3">
      <c r="A17" s="264">
        <v>2</v>
      </c>
      <c r="B17" s="915" t="s">
        <v>386</v>
      </c>
      <c r="C17" s="915"/>
      <c r="D17" s="915"/>
      <c r="E17" s="915"/>
      <c r="F17" s="915"/>
      <c r="G17" s="915"/>
      <c r="H17" s="915"/>
      <c r="I17" s="315"/>
      <c r="J17" s="315"/>
      <c r="K17" s="315"/>
      <c r="L17" s="315"/>
    </row>
    <row r="18" spans="1:12" x14ac:dyDescent="0.3">
      <c r="A18" s="264">
        <v>3</v>
      </c>
      <c r="B18" s="699" t="s">
        <v>832</v>
      </c>
      <c r="C18" s="700"/>
      <c r="D18" s="700"/>
      <c r="E18" s="700"/>
      <c r="F18" s="700"/>
      <c r="G18" s="700"/>
      <c r="H18" s="700"/>
      <c r="I18" s="315"/>
      <c r="J18" s="315"/>
      <c r="K18" s="315"/>
      <c r="L18" s="315"/>
    </row>
    <row r="19" spans="1:12" x14ac:dyDescent="0.3">
      <c r="A19" s="264">
        <v>4</v>
      </c>
      <c r="B19" s="957" t="s">
        <v>833</v>
      </c>
      <c r="C19" s="958"/>
      <c r="D19" s="958"/>
      <c r="E19" s="958"/>
      <c r="F19" s="958"/>
      <c r="G19" s="958"/>
      <c r="H19" s="958"/>
      <c r="I19" s="315"/>
      <c r="J19" s="315"/>
      <c r="K19" s="315"/>
      <c r="L19" s="315"/>
    </row>
    <row r="20" spans="1:12" x14ac:dyDescent="0.3">
      <c r="A20" s="267" t="s">
        <v>38</v>
      </c>
      <c r="B20" s="701"/>
      <c r="C20" s="702"/>
      <c r="D20" s="701"/>
      <c r="E20" s="701"/>
      <c r="F20" s="701"/>
      <c r="G20" s="701"/>
      <c r="H20" s="702"/>
      <c r="I20" s="315"/>
      <c r="J20" s="315"/>
      <c r="K20" s="315"/>
      <c r="L20" s="315"/>
    </row>
    <row r="21" spans="1:12" x14ac:dyDescent="0.3">
      <c r="A21" s="258" t="s">
        <v>39</v>
      </c>
      <c r="B21" s="915" t="s">
        <v>834</v>
      </c>
      <c r="C21" s="959"/>
      <c r="D21" s="959"/>
      <c r="E21" s="959"/>
      <c r="F21" s="959"/>
      <c r="G21" s="959"/>
      <c r="H21" s="959"/>
      <c r="I21" s="315"/>
      <c r="J21" s="315"/>
      <c r="K21" s="315"/>
      <c r="L21" s="315"/>
    </row>
    <row r="22" spans="1:12" x14ac:dyDescent="0.3">
      <c r="A22" s="258" t="s">
        <v>15</v>
      </c>
      <c r="B22" s="915" t="s">
        <v>835</v>
      </c>
      <c r="C22" s="959"/>
      <c r="D22" s="959"/>
      <c r="E22" s="959"/>
      <c r="F22" s="959"/>
      <c r="G22" s="959"/>
      <c r="H22" s="959"/>
      <c r="I22" s="315"/>
      <c r="J22" s="315"/>
      <c r="K22" s="315"/>
      <c r="L22" s="315"/>
    </row>
    <row r="23" spans="1:12" x14ac:dyDescent="0.3">
      <c r="A23" s="258" t="s">
        <v>20</v>
      </c>
      <c r="B23" s="915" t="s">
        <v>836</v>
      </c>
      <c r="C23" s="959"/>
      <c r="D23" s="959"/>
      <c r="E23" s="959"/>
      <c r="F23" s="959"/>
      <c r="G23" s="959"/>
      <c r="H23" s="959"/>
      <c r="I23" s="315"/>
      <c r="J23" s="315"/>
      <c r="K23" s="315"/>
      <c r="L23" s="315"/>
    </row>
    <row r="24" spans="1:12" x14ac:dyDescent="0.3">
      <c r="A24" s="258" t="s">
        <v>23</v>
      </c>
      <c r="B24" s="915" t="s">
        <v>837</v>
      </c>
      <c r="C24" s="915"/>
      <c r="D24" s="915"/>
      <c r="E24" s="915"/>
      <c r="F24" s="915"/>
      <c r="G24" s="915"/>
      <c r="H24" s="915"/>
      <c r="I24" s="315"/>
      <c r="J24" s="315"/>
      <c r="K24" s="315"/>
      <c r="L24" s="315"/>
    </row>
    <row r="25" spans="1:12" x14ac:dyDescent="0.3">
      <c r="A25" s="268"/>
      <c r="B25" s="703"/>
      <c r="C25" s="704"/>
      <c r="D25" s="703"/>
      <c r="E25" s="703"/>
      <c r="F25" s="703"/>
      <c r="G25" s="703"/>
      <c r="H25" s="704"/>
      <c r="I25" s="315"/>
      <c r="J25" s="315"/>
      <c r="K25" s="315"/>
      <c r="L25" s="315"/>
    </row>
    <row r="26" spans="1:12" x14ac:dyDescent="0.3">
      <c r="B26" s="703"/>
      <c r="C26" s="704"/>
      <c r="D26" s="703"/>
      <c r="E26" s="703"/>
      <c r="F26" s="703"/>
      <c r="G26" s="703"/>
      <c r="H26" s="704"/>
      <c r="I26" s="703"/>
      <c r="J26" s="315"/>
      <c r="K26" s="315"/>
      <c r="L26" s="315"/>
    </row>
    <row r="27" spans="1:12" x14ac:dyDescent="0.3">
      <c r="B27" s="703"/>
      <c r="C27" s="704"/>
      <c r="D27" s="703"/>
      <c r="E27" s="703"/>
      <c r="F27" s="703"/>
      <c r="G27" s="703"/>
      <c r="H27" s="704"/>
      <c r="I27" s="703"/>
      <c r="J27" s="315"/>
      <c r="K27" s="315"/>
      <c r="L27" s="315"/>
    </row>
    <row r="28" spans="1:12" x14ac:dyDescent="0.3">
      <c r="B28" s="703"/>
      <c r="C28" s="704"/>
      <c r="D28" s="703"/>
      <c r="E28" s="703"/>
      <c r="F28" s="703"/>
      <c r="G28" s="703"/>
      <c r="H28" s="704"/>
      <c r="I28" s="703"/>
      <c r="J28" s="315"/>
      <c r="K28" s="315"/>
      <c r="L28" s="315"/>
    </row>
    <row r="29" spans="1:12" x14ac:dyDescent="0.3">
      <c r="B29" s="703"/>
      <c r="C29" s="704"/>
      <c r="D29" s="703"/>
      <c r="E29" s="703"/>
      <c r="F29" s="703"/>
      <c r="G29" s="703"/>
      <c r="H29" s="704"/>
      <c r="I29" s="703"/>
      <c r="J29" s="315"/>
      <c r="K29" s="315"/>
      <c r="L29" s="315"/>
    </row>
    <row r="30" spans="1:12" x14ac:dyDescent="0.3">
      <c r="B30" s="703"/>
      <c r="C30" s="704"/>
      <c r="D30" s="703"/>
      <c r="E30" s="703"/>
      <c r="F30" s="703"/>
      <c r="G30" s="703"/>
      <c r="H30" s="704"/>
      <c r="I30" s="703"/>
      <c r="J30" s="315"/>
      <c r="K30" s="315"/>
      <c r="L30" s="315"/>
    </row>
    <row r="31" spans="1:12" x14ac:dyDescent="0.3">
      <c r="B31" s="703"/>
      <c r="C31" s="704"/>
      <c r="D31" s="703"/>
      <c r="E31" s="703"/>
      <c r="F31" s="703"/>
      <c r="G31" s="703"/>
      <c r="H31" s="704"/>
      <c r="I31" s="703"/>
      <c r="J31" s="315"/>
      <c r="K31" s="315"/>
      <c r="L31" s="315"/>
    </row>
    <row r="32" spans="1:12" x14ac:dyDescent="0.3">
      <c r="B32" s="703"/>
      <c r="C32" s="704"/>
      <c r="D32" s="703"/>
      <c r="E32" s="703"/>
      <c r="F32" s="703"/>
      <c r="G32" s="703"/>
      <c r="H32" s="704"/>
      <c r="I32" s="703"/>
      <c r="J32" s="315"/>
      <c r="K32" s="315"/>
      <c r="L32" s="315"/>
    </row>
    <row r="33" spans="2:12" x14ac:dyDescent="0.3">
      <c r="B33" s="703"/>
      <c r="C33" s="704"/>
      <c r="D33" s="703"/>
      <c r="E33" s="703"/>
      <c r="F33" s="703"/>
      <c r="G33" s="703"/>
      <c r="H33" s="704"/>
      <c r="I33" s="703"/>
      <c r="J33" s="315"/>
      <c r="K33" s="315"/>
      <c r="L33" s="315"/>
    </row>
  </sheetData>
  <mergeCells count="12">
    <mergeCell ref="B24:H24"/>
    <mergeCell ref="C3:H3"/>
    <mergeCell ref="B5:H5"/>
    <mergeCell ref="C6:F6"/>
    <mergeCell ref="B9:H9"/>
    <mergeCell ref="B10:H10"/>
    <mergeCell ref="B16:H16"/>
    <mergeCell ref="B17:H17"/>
    <mergeCell ref="B19:H19"/>
    <mergeCell ref="B21:H21"/>
    <mergeCell ref="B22:H22"/>
    <mergeCell ref="B23:H23"/>
  </mergeCells>
  <hyperlinks>
    <hyperlink ref="H1" location="Index" display="Back to Index"/>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AM78"/>
  <sheetViews>
    <sheetView showGridLines="0" workbookViewId="0">
      <selection activeCell="H1" sqref="H1"/>
    </sheetView>
  </sheetViews>
  <sheetFormatPr defaultColWidth="9.109375" defaultRowHeight="14.4" x14ac:dyDescent="0.3"/>
  <cols>
    <col min="1" max="1" width="2.88671875" style="184" customWidth="1"/>
    <col min="2" max="2" width="54.5546875" style="184" customWidth="1"/>
    <col min="3" max="4" width="9" style="184" customWidth="1"/>
    <col min="5" max="5" width="9.6640625" style="184" bestFit="1" customWidth="1"/>
    <col min="6" max="6" width="11.6640625" style="184" customWidth="1"/>
    <col min="7" max="7" width="12.5546875" style="184" customWidth="1"/>
    <col min="8" max="8" width="11" style="184" customWidth="1"/>
    <col min="9" max="10" width="9" style="184" customWidth="1"/>
    <col min="11" max="11" width="6.6640625" style="184" customWidth="1"/>
    <col min="12" max="12" width="8.6640625" style="184" customWidth="1"/>
    <col min="13" max="13" width="3.109375" style="184" customWidth="1"/>
    <col min="14" max="14" width="9.109375" style="184"/>
    <col min="15" max="15" width="3" style="184" customWidth="1"/>
    <col min="16" max="16" width="54.5546875" style="184" customWidth="1"/>
    <col min="17" max="18" width="9" style="184" customWidth="1"/>
    <col min="19" max="19" width="9.6640625" style="184" bestFit="1" customWidth="1"/>
    <col min="20" max="20" width="11.6640625" style="184" customWidth="1"/>
    <col min="21" max="21" width="12.5546875" style="184" customWidth="1"/>
    <col min="22" max="22" width="11" style="184" customWidth="1"/>
    <col min="23" max="24" width="9" style="184" customWidth="1"/>
    <col min="25" max="25" width="6.6640625" style="184" customWidth="1"/>
    <col min="26" max="26" width="8.6640625" style="184" customWidth="1"/>
    <col min="27" max="27" width="3.109375" style="184" customWidth="1"/>
    <col min="28" max="28" width="9.109375" style="184"/>
    <col min="29" max="29" width="3" style="184" customWidth="1"/>
    <col min="30" max="30" width="54.5546875" style="184" customWidth="1"/>
    <col min="31" max="32" width="9" style="184" customWidth="1"/>
    <col min="33" max="33" width="9.6640625" style="184" bestFit="1" customWidth="1"/>
    <col min="34" max="34" width="11.6640625" style="184" customWidth="1"/>
    <col min="35" max="35" width="12.5546875" style="184" customWidth="1"/>
    <col min="36" max="36" width="11" style="184" customWidth="1"/>
    <col min="37" max="38" width="9" style="184" customWidth="1"/>
    <col min="39" max="39" width="6.6640625" style="184" customWidth="1"/>
    <col min="40" max="40" width="8.6640625" style="184" customWidth="1"/>
    <col min="41" max="41" width="3.109375" style="184" customWidth="1"/>
    <col min="42" max="16384" width="9.109375" style="184"/>
  </cols>
  <sheetData>
    <row r="1" spans="1:39" ht="14.25" customHeight="1" x14ac:dyDescent="0.4">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row>
    <row r="2" spans="1:39"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row>
    <row r="3" spans="1:39" ht="15" customHeight="1" x14ac:dyDescent="0.3">
      <c r="A3" s="38"/>
      <c r="B3" s="192" t="s">
        <v>0</v>
      </c>
      <c r="C3" s="905" t="s">
        <v>701</v>
      </c>
      <c r="D3" s="963"/>
      <c r="E3" s="963"/>
      <c r="F3" s="963"/>
      <c r="G3" s="963"/>
      <c r="H3" s="963"/>
      <c r="I3" s="963"/>
      <c r="J3" s="963"/>
      <c r="K3" s="963"/>
      <c r="L3" s="964"/>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row>
    <row r="4" spans="1:39" ht="15" customHeight="1" x14ac:dyDescent="0.3">
      <c r="A4" s="38"/>
      <c r="B4" s="193"/>
      <c r="C4" s="194">
        <v>2015</v>
      </c>
      <c r="D4" s="194">
        <v>2020</v>
      </c>
      <c r="E4" s="194">
        <v>2030</v>
      </c>
      <c r="F4" s="194">
        <v>2050</v>
      </c>
      <c r="G4" s="905" t="s">
        <v>2</v>
      </c>
      <c r="H4" s="925"/>
      <c r="I4" s="905" t="s">
        <v>3</v>
      </c>
      <c r="J4" s="925"/>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row>
    <row r="5" spans="1:39" x14ac:dyDescent="0.3">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row>
    <row r="6" spans="1:39" x14ac:dyDescent="0.3">
      <c r="A6" s="38"/>
      <c r="B6" s="198" t="s">
        <v>459</v>
      </c>
      <c r="C6" s="199">
        <v>51.2</v>
      </c>
      <c r="D6" s="199">
        <v>51.2</v>
      </c>
      <c r="E6" s="199">
        <v>52.5</v>
      </c>
      <c r="F6" s="199">
        <v>54.4</v>
      </c>
      <c r="G6" s="199">
        <v>47.2</v>
      </c>
      <c r="H6" s="199">
        <v>55.7</v>
      </c>
      <c r="I6" s="199">
        <v>47.2</v>
      </c>
      <c r="J6" s="199">
        <v>59.8</v>
      </c>
      <c r="K6" s="200" t="s">
        <v>479</v>
      </c>
      <c r="L6" s="481"/>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row>
    <row r="7" spans="1:39" x14ac:dyDescent="0.3">
      <c r="A7" s="38"/>
      <c r="B7" s="198" t="s">
        <v>480</v>
      </c>
      <c r="C7" s="199">
        <v>74.7</v>
      </c>
      <c r="D7" s="199">
        <v>74.7</v>
      </c>
      <c r="E7" s="199">
        <v>74.7</v>
      </c>
      <c r="F7" s="199">
        <v>74.7</v>
      </c>
      <c r="G7" s="199">
        <v>74.7</v>
      </c>
      <c r="H7" s="199">
        <v>74.7</v>
      </c>
      <c r="I7" s="199">
        <v>74.7</v>
      </c>
      <c r="J7" s="199">
        <v>74.7</v>
      </c>
      <c r="K7" s="200" t="s">
        <v>479</v>
      </c>
      <c r="L7" s="481"/>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row>
    <row r="8" spans="1:39" x14ac:dyDescent="0.3">
      <c r="A8" s="38"/>
      <c r="B8" s="198" t="s">
        <v>481</v>
      </c>
      <c r="C8" s="199">
        <v>23.3</v>
      </c>
      <c r="D8" s="199">
        <v>23.3</v>
      </c>
      <c r="E8" s="199">
        <v>23.9</v>
      </c>
      <c r="F8" s="199">
        <v>24.7</v>
      </c>
      <c r="G8" s="202">
        <v>21</v>
      </c>
      <c r="H8" s="202">
        <v>25</v>
      </c>
      <c r="I8" s="202">
        <v>21</v>
      </c>
      <c r="J8" s="202">
        <v>27</v>
      </c>
      <c r="K8" s="200" t="s">
        <v>479</v>
      </c>
      <c r="L8" s="200"/>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row>
    <row r="9" spans="1:39" x14ac:dyDescent="0.3">
      <c r="A9" s="38"/>
      <c r="B9" s="203" t="s">
        <v>483</v>
      </c>
      <c r="C9" s="199">
        <v>22.1</v>
      </c>
      <c r="D9" s="199">
        <v>22.1</v>
      </c>
      <c r="E9" s="199">
        <v>22.7</v>
      </c>
      <c r="F9" s="199">
        <v>23.5</v>
      </c>
      <c r="G9" s="202">
        <v>19</v>
      </c>
      <c r="H9" s="202">
        <v>24</v>
      </c>
      <c r="I9" s="202">
        <v>19</v>
      </c>
      <c r="J9" s="202">
        <v>26</v>
      </c>
      <c r="K9" s="200" t="s">
        <v>482</v>
      </c>
      <c r="L9" s="204"/>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row>
    <row r="10" spans="1:39" x14ac:dyDescent="0.3">
      <c r="A10" s="38"/>
      <c r="B10" s="198" t="s">
        <v>484</v>
      </c>
      <c r="C10" s="199">
        <v>78.099999999999994</v>
      </c>
      <c r="D10" s="199">
        <v>78.099999999999994</v>
      </c>
      <c r="E10" s="199">
        <v>77.8</v>
      </c>
      <c r="F10" s="199">
        <v>77.400000000000006</v>
      </c>
      <c r="G10" s="202">
        <v>75</v>
      </c>
      <c r="H10" s="202">
        <v>83</v>
      </c>
      <c r="I10" s="202">
        <v>71</v>
      </c>
      <c r="J10" s="202">
        <v>85</v>
      </c>
      <c r="K10" s="200" t="s">
        <v>479</v>
      </c>
      <c r="L10" s="200"/>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row>
    <row r="11" spans="1:39" x14ac:dyDescent="0.3">
      <c r="A11" s="38"/>
      <c r="B11" s="198" t="s">
        <v>485</v>
      </c>
      <c r="C11" s="199">
        <v>79.3</v>
      </c>
      <c r="D11" s="199">
        <v>79.3</v>
      </c>
      <c r="E11" s="199">
        <v>79</v>
      </c>
      <c r="F11" s="199">
        <v>78.7</v>
      </c>
      <c r="G11" s="202">
        <v>77</v>
      </c>
      <c r="H11" s="202">
        <v>84</v>
      </c>
      <c r="I11" s="202">
        <v>73</v>
      </c>
      <c r="J11" s="202">
        <v>86</v>
      </c>
      <c r="K11" s="200" t="s">
        <v>486</v>
      </c>
      <c r="L11" s="200"/>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row>
    <row r="12" spans="1:39" x14ac:dyDescent="0.3">
      <c r="A12" s="38"/>
      <c r="B12" s="198" t="s">
        <v>487</v>
      </c>
      <c r="C12" s="199">
        <v>4.0999999999999996</v>
      </c>
      <c r="D12" s="199">
        <v>4.0999999999999996</v>
      </c>
      <c r="E12" s="199">
        <v>4</v>
      </c>
      <c r="F12" s="199">
        <v>3.7</v>
      </c>
      <c r="G12" s="202">
        <v>2</v>
      </c>
      <c r="H12" s="202">
        <v>5</v>
      </c>
      <c r="I12" s="202">
        <v>2</v>
      </c>
      <c r="J12" s="202">
        <v>5</v>
      </c>
      <c r="K12" s="200" t="s">
        <v>488</v>
      </c>
      <c r="L12" s="200"/>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row>
    <row r="13" spans="1:39" x14ac:dyDescent="0.3">
      <c r="A13" s="38"/>
      <c r="B13" s="198" t="s">
        <v>489</v>
      </c>
      <c r="C13" s="205">
        <v>0.3</v>
      </c>
      <c r="D13" s="205">
        <v>0.3</v>
      </c>
      <c r="E13" s="205">
        <v>0.31</v>
      </c>
      <c r="F13" s="205">
        <v>0.32</v>
      </c>
      <c r="G13" s="205">
        <v>0.27</v>
      </c>
      <c r="H13" s="205">
        <v>0.32</v>
      </c>
      <c r="I13" s="205">
        <v>0.28000000000000003</v>
      </c>
      <c r="J13" s="205">
        <v>0.35</v>
      </c>
      <c r="K13" s="200" t="s">
        <v>479</v>
      </c>
      <c r="L13" s="200"/>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row>
    <row r="14" spans="1:39" x14ac:dyDescent="0.3">
      <c r="A14" s="38"/>
      <c r="B14" s="198" t="s">
        <v>490</v>
      </c>
      <c r="C14" s="206">
        <v>1</v>
      </c>
      <c r="D14" s="206">
        <v>1</v>
      </c>
      <c r="E14" s="206">
        <v>1</v>
      </c>
      <c r="F14" s="206">
        <v>1</v>
      </c>
      <c r="G14" s="206">
        <v>1</v>
      </c>
      <c r="H14" s="206">
        <v>1</v>
      </c>
      <c r="I14" s="206">
        <v>1</v>
      </c>
      <c r="J14" s="206">
        <v>1</v>
      </c>
      <c r="K14" s="200" t="s">
        <v>479</v>
      </c>
      <c r="L14" s="200"/>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row>
    <row r="15" spans="1:39" x14ac:dyDescent="0.3">
      <c r="A15" s="38"/>
      <c r="B15" s="198" t="s">
        <v>13</v>
      </c>
      <c r="C15" s="680">
        <v>1</v>
      </c>
      <c r="D15" s="680">
        <v>1</v>
      </c>
      <c r="E15" s="680">
        <v>1</v>
      </c>
      <c r="F15" s="680">
        <v>1</v>
      </c>
      <c r="G15" s="680">
        <v>1</v>
      </c>
      <c r="H15" s="680">
        <v>1</v>
      </c>
      <c r="I15" s="680">
        <v>1</v>
      </c>
      <c r="J15" s="680">
        <v>1</v>
      </c>
      <c r="K15" s="200"/>
      <c r="L15" s="200">
        <v>1</v>
      </c>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row>
    <row r="16" spans="1:39" x14ac:dyDescent="0.3">
      <c r="A16" s="38"/>
      <c r="B16" s="207" t="s">
        <v>93</v>
      </c>
      <c r="C16" s="685">
        <v>2.5</v>
      </c>
      <c r="D16" s="685">
        <v>2.4</v>
      </c>
      <c r="E16" s="685">
        <v>2.2000000000000002</v>
      </c>
      <c r="F16" s="685">
        <v>1.8</v>
      </c>
      <c r="G16" s="685">
        <v>2</v>
      </c>
      <c r="H16" s="685">
        <v>2.7</v>
      </c>
      <c r="I16" s="685">
        <v>1.3</v>
      </c>
      <c r="J16" s="685">
        <v>2.2000000000000002</v>
      </c>
      <c r="K16" s="481" t="s">
        <v>44</v>
      </c>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row>
    <row r="17" spans="1:39" x14ac:dyDescent="0.3">
      <c r="A17" s="38"/>
      <c r="B17" s="207" t="s">
        <v>16</v>
      </c>
      <c r="C17" s="688">
        <v>25</v>
      </c>
      <c r="D17" s="688">
        <v>25</v>
      </c>
      <c r="E17" s="688">
        <v>25</v>
      </c>
      <c r="F17" s="688">
        <v>25</v>
      </c>
      <c r="G17" s="688">
        <v>20</v>
      </c>
      <c r="H17" s="688">
        <v>35</v>
      </c>
      <c r="I17" s="688">
        <v>20</v>
      </c>
      <c r="J17" s="688">
        <v>35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row>
    <row r="18" spans="1:39" x14ac:dyDescent="0.3">
      <c r="A18" s="38"/>
      <c r="B18" s="207" t="s">
        <v>18</v>
      </c>
      <c r="C18" s="679">
        <v>3</v>
      </c>
      <c r="D18" s="679">
        <v>3</v>
      </c>
      <c r="E18" s="679">
        <v>3</v>
      </c>
      <c r="F18" s="679">
        <v>3</v>
      </c>
      <c r="G18" s="679">
        <v>2.5</v>
      </c>
      <c r="H18" s="679">
        <v>3.5</v>
      </c>
      <c r="I18" s="679">
        <v>2</v>
      </c>
      <c r="J18" s="679">
        <v>3.5</v>
      </c>
      <c r="K18" s="481"/>
      <c r="L18" s="200">
        <v>1</v>
      </c>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row>
    <row r="19" spans="1:39" x14ac:dyDescent="0.3">
      <c r="A19" s="38"/>
      <c r="B19" s="209" t="s">
        <v>491</v>
      </c>
      <c r="C19" s="685">
        <v>0.8</v>
      </c>
      <c r="D19" s="685">
        <v>0.8</v>
      </c>
      <c r="E19" s="685">
        <v>0.8</v>
      </c>
      <c r="F19" s="685">
        <v>0.7</v>
      </c>
      <c r="G19" s="685">
        <v>0.7</v>
      </c>
      <c r="H19" s="685">
        <v>0.9</v>
      </c>
      <c r="I19" s="685">
        <v>0.6</v>
      </c>
      <c r="J19" s="685">
        <v>0.9</v>
      </c>
      <c r="K19" s="481"/>
      <c r="L19" s="200">
        <v>1</v>
      </c>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row>
    <row r="20" spans="1:39" x14ac:dyDescent="0.3">
      <c r="A20" s="38"/>
      <c r="B20" s="965" t="s">
        <v>361</v>
      </c>
      <c r="C20" s="944"/>
      <c r="D20" s="944"/>
      <c r="E20" s="944"/>
      <c r="F20" s="944"/>
      <c r="G20" s="944"/>
      <c r="H20" s="944"/>
      <c r="I20" s="944"/>
      <c r="J20" s="944"/>
      <c r="K20" s="944"/>
      <c r="L20" s="945"/>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row>
    <row r="21" spans="1:39" x14ac:dyDescent="0.3">
      <c r="A21" s="38"/>
      <c r="B21" s="207" t="s">
        <v>22</v>
      </c>
      <c r="C21" s="680">
        <v>5</v>
      </c>
      <c r="D21" s="680">
        <v>5</v>
      </c>
      <c r="E21" s="680">
        <v>5</v>
      </c>
      <c r="F21" s="680">
        <v>5</v>
      </c>
      <c r="G21" s="680">
        <v>5</v>
      </c>
      <c r="H21" s="680">
        <v>5</v>
      </c>
      <c r="I21" s="680">
        <v>5</v>
      </c>
      <c r="J21" s="680">
        <v>5</v>
      </c>
      <c r="K21" s="481" t="s">
        <v>46</v>
      </c>
      <c r="L21" s="481"/>
      <c r="M21" s="39"/>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row>
    <row r="22" spans="1:39" x14ac:dyDescent="0.3">
      <c r="A22" s="38"/>
      <c r="B22" s="207" t="s">
        <v>24</v>
      </c>
      <c r="C22" s="679">
        <v>10</v>
      </c>
      <c r="D22" s="679">
        <v>10</v>
      </c>
      <c r="E22" s="679">
        <v>10</v>
      </c>
      <c r="F22" s="679">
        <v>10</v>
      </c>
      <c r="G22" s="679">
        <v>10</v>
      </c>
      <c r="H22" s="679">
        <v>10</v>
      </c>
      <c r="I22" s="679">
        <v>10</v>
      </c>
      <c r="J22" s="679">
        <v>10</v>
      </c>
      <c r="K22" s="481" t="s">
        <v>492</v>
      </c>
      <c r="L22" s="481"/>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row>
    <row r="23" spans="1:39" x14ac:dyDescent="0.3">
      <c r="A23" s="38"/>
      <c r="B23" s="207" t="s">
        <v>95</v>
      </c>
      <c r="C23" s="679">
        <v>20</v>
      </c>
      <c r="D23" s="679">
        <v>20</v>
      </c>
      <c r="E23" s="679">
        <v>20</v>
      </c>
      <c r="F23" s="679">
        <v>20</v>
      </c>
      <c r="G23" s="679">
        <v>20</v>
      </c>
      <c r="H23" s="679">
        <v>20</v>
      </c>
      <c r="I23" s="679">
        <v>20</v>
      </c>
      <c r="J23" s="679">
        <v>20</v>
      </c>
      <c r="K23" s="481" t="s">
        <v>492</v>
      </c>
      <c r="L23" s="481"/>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row>
    <row r="24" spans="1:39" x14ac:dyDescent="0.3">
      <c r="A24" s="38"/>
      <c r="B24" s="207" t="s">
        <v>96</v>
      </c>
      <c r="C24" s="679">
        <v>0.5</v>
      </c>
      <c r="D24" s="679">
        <v>0.5</v>
      </c>
      <c r="E24" s="679">
        <v>0.5</v>
      </c>
      <c r="F24" s="679">
        <v>0.5</v>
      </c>
      <c r="G24" s="679">
        <v>0.5</v>
      </c>
      <c r="H24" s="679">
        <v>0.5</v>
      </c>
      <c r="I24" s="679">
        <v>0.5</v>
      </c>
      <c r="J24" s="679">
        <v>0.5</v>
      </c>
      <c r="K24" s="481" t="s">
        <v>492</v>
      </c>
      <c r="L24" s="481"/>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row>
    <row r="25" spans="1:39" x14ac:dyDescent="0.3">
      <c r="A25" s="38"/>
      <c r="B25" s="207" t="s">
        <v>97</v>
      </c>
      <c r="C25" s="680">
        <v>2</v>
      </c>
      <c r="D25" s="680">
        <v>2</v>
      </c>
      <c r="E25" s="680">
        <v>2</v>
      </c>
      <c r="F25" s="680">
        <v>2</v>
      </c>
      <c r="G25" s="680">
        <v>2</v>
      </c>
      <c r="H25" s="680">
        <v>2</v>
      </c>
      <c r="I25" s="680">
        <v>2</v>
      </c>
      <c r="J25" s="680">
        <v>2</v>
      </c>
      <c r="K25" s="481" t="s">
        <v>492</v>
      </c>
      <c r="L25" s="481"/>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row>
    <row r="26" spans="1:39" x14ac:dyDescent="0.3">
      <c r="A26" s="38"/>
      <c r="B26" s="943" t="s">
        <v>99</v>
      </c>
      <c r="C26" s="944"/>
      <c r="D26" s="944"/>
      <c r="E26" s="944"/>
      <c r="F26" s="944"/>
      <c r="G26" s="944"/>
      <c r="H26" s="944"/>
      <c r="I26" s="944"/>
      <c r="J26" s="944"/>
      <c r="K26" s="944"/>
      <c r="L26" s="945"/>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row>
    <row r="27" spans="1:39" x14ac:dyDescent="0.3">
      <c r="A27" s="38"/>
      <c r="B27" s="207" t="s">
        <v>675</v>
      </c>
      <c r="C27" s="679">
        <v>99.8</v>
      </c>
      <c r="D27" s="679">
        <v>99.8</v>
      </c>
      <c r="E27" s="679">
        <v>99.8</v>
      </c>
      <c r="F27" s="679">
        <v>99.8</v>
      </c>
      <c r="G27" s="679">
        <v>99</v>
      </c>
      <c r="H27" s="679">
        <v>99.9</v>
      </c>
      <c r="I27" s="679">
        <v>99.5</v>
      </c>
      <c r="J27" s="679">
        <v>99.9</v>
      </c>
      <c r="K27" s="213" t="s">
        <v>35</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row>
    <row r="28" spans="1:39" x14ac:dyDescent="0.3">
      <c r="A28" s="38"/>
      <c r="B28" s="207" t="s">
        <v>676</v>
      </c>
      <c r="C28" s="688">
        <v>90</v>
      </c>
      <c r="D28" s="688">
        <v>56</v>
      </c>
      <c r="E28" s="688">
        <v>17</v>
      </c>
      <c r="F28" s="688">
        <v>11</v>
      </c>
      <c r="G28" s="688">
        <v>11</v>
      </c>
      <c r="H28" s="688">
        <v>84</v>
      </c>
      <c r="I28" s="688">
        <v>5</v>
      </c>
      <c r="J28" s="688">
        <v>56</v>
      </c>
      <c r="K28" s="214" t="s">
        <v>65</v>
      </c>
      <c r="L28" s="481" t="s">
        <v>493</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row>
    <row r="29" spans="1:39" x14ac:dyDescent="0.3">
      <c r="A29" s="38"/>
      <c r="B29" s="207" t="s">
        <v>100</v>
      </c>
      <c r="C29" s="679">
        <v>0.3</v>
      </c>
      <c r="D29" s="679">
        <v>0.1</v>
      </c>
      <c r="E29" s="679">
        <v>0.1</v>
      </c>
      <c r="F29" s="315"/>
      <c r="G29" s="679">
        <v>0</v>
      </c>
      <c r="H29" s="679">
        <v>0.1</v>
      </c>
      <c r="I29" s="679">
        <v>0</v>
      </c>
      <c r="J29" s="679">
        <v>0.1</v>
      </c>
      <c r="K29" s="481"/>
      <c r="L29" s="481">
        <v>2</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row>
    <row r="30" spans="1:39" x14ac:dyDescent="0.3">
      <c r="A30" s="38"/>
      <c r="B30" s="207" t="s">
        <v>101</v>
      </c>
      <c r="C30" s="679">
        <v>1.2</v>
      </c>
      <c r="D30" s="679">
        <v>1</v>
      </c>
      <c r="E30" s="679">
        <v>1</v>
      </c>
      <c r="F30" s="679">
        <v>1</v>
      </c>
      <c r="G30" s="679">
        <v>1</v>
      </c>
      <c r="H30" s="679">
        <v>3</v>
      </c>
      <c r="I30" s="679">
        <v>0</v>
      </c>
      <c r="J30" s="679">
        <v>1</v>
      </c>
      <c r="K30" s="481" t="s">
        <v>50</v>
      </c>
      <c r="L30" s="481">
        <v>2</v>
      </c>
      <c r="M30" s="157"/>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row>
    <row r="31" spans="1:39" x14ac:dyDescent="0.3">
      <c r="A31" s="38"/>
      <c r="B31" s="207" t="s">
        <v>494</v>
      </c>
      <c r="C31" s="679">
        <v>0.3</v>
      </c>
      <c r="D31" s="679">
        <v>0.3</v>
      </c>
      <c r="E31" s="679">
        <v>0.3</v>
      </c>
      <c r="F31" s="679">
        <v>0.3</v>
      </c>
      <c r="G31" s="679">
        <v>0.1</v>
      </c>
      <c r="H31" s="679">
        <v>2</v>
      </c>
      <c r="I31" s="679">
        <v>0.1</v>
      </c>
      <c r="J31" s="679">
        <v>1</v>
      </c>
      <c r="K31" s="481" t="s">
        <v>50</v>
      </c>
      <c r="L31" s="481">
        <v>2</v>
      </c>
      <c r="M31" s="157"/>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row>
    <row r="32" spans="1:39" x14ac:dyDescent="0.3">
      <c r="A32" s="38"/>
      <c r="B32" s="943" t="s">
        <v>25</v>
      </c>
      <c r="C32" s="944"/>
      <c r="D32" s="944"/>
      <c r="E32" s="944"/>
      <c r="F32" s="944"/>
      <c r="G32" s="944"/>
      <c r="H32" s="944"/>
      <c r="I32" s="944"/>
      <c r="J32" s="944"/>
      <c r="K32" s="944"/>
      <c r="L32" s="945"/>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row>
    <row r="33" spans="1:39" x14ac:dyDescent="0.3">
      <c r="A33" s="38"/>
      <c r="B33" s="207" t="s">
        <v>495</v>
      </c>
      <c r="C33" s="685">
        <v>8</v>
      </c>
      <c r="D33" s="685">
        <v>7.8</v>
      </c>
      <c r="E33" s="685">
        <v>7.4</v>
      </c>
      <c r="F33" s="685">
        <v>6.5</v>
      </c>
      <c r="G33" s="685">
        <v>6.7</v>
      </c>
      <c r="H33" s="685">
        <v>9.1999999999999993</v>
      </c>
      <c r="I33" s="685">
        <v>4.8</v>
      </c>
      <c r="J33" s="685">
        <v>8.1</v>
      </c>
      <c r="K33" s="213" t="s">
        <v>69</v>
      </c>
      <c r="L33" s="481">
        <v>1</v>
      </c>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row>
    <row r="34" spans="1:39" x14ac:dyDescent="0.3">
      <c r="A34" s="38"/>
      <c r="B34" s="27" t="s">
        <v>28</v>
      </c>
      <c r="C34" s="162">
        <v>4.8</v>
      </c>
      <c r="D34" s="162">
        <v>4.7</v>
      </c>
      <c r="E34" s="162">
        <v>4.5999999999999996</v>
      </c>
      <c r="F34" s="162">
        <v>4</v>
      </c>
      <c r="G34" s="162">
        <v>4</v>
      </c>
      <c r="H34" s="162">
        <v>5.6</v>
      </c>
      <c r="I34" s="162">
        <v>2.9</v>
      </c>
      <c r="J34" s="162">
        <v>5</v>
      </c>
      <c r="K34" s="231" t="s">
        <v>69</v>
      </c>
      <c r="L34" s="231">
        <v>1</v>
      </c>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row>
    <row r="35" spans="1:39" x14ac:dyDescent="0.3">
      <c r="A35" s="38"/>
      <c r="B35" s="27" t="s">
        <v>29</v>
      </c>
      <c r="C35" s="162">
        <v>3.2</v>
      </c>
      <c r="D35" s="162">
        <v>3.1</v>
      </c>
      <c r="E35" s="162">
        <v>2.9</v>
      </c>
      <c r="F35" s="162">
        <v>2.5</v>
      </c>
      <c r="G35" s="162">
        <v>2.6</v>
      </c>
      <c r="H35" s="162">
        <v>3.6</v>
      </c>
      <c r="I35" s="162">
        <v>1.9</v>
      </c>
      <c r="J35" s="162">
        <v>3.2</v>
      </c>
      <c r="K35" s="231" t="s">
        <v>68</v>
      </c>
      <c r="L35" s="231">
        <v>1</v>
      </c>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row>
    <row r="36" spans="1:39" x14ac:dyDescent="0.3">
      <c r="A36" s="38"/>
      <c r="B36" s="27" t="s">
        <v>496</v>
      </c>
      <c r="C36" s="163">
        <v>231700</v>
      </c>
      <c r="D36" s="163">
        <v>188300</v>
      </c>
      <c r="E36" s="163">
        <v>175600</v>
      </c>
      <c r="F36" s="163">
        <v>149600</v>
      </c>
      <c r="G36" s="163">
        <v>173900</v>
      </c>
      <c r="H36" s="163">
        <v>202400</v>
      </c>
      <c r="I36" s="163">
        <v>126500</v>
      </c>
      <c r="J36" s="163">
        <v>169300</v>
      </c>
      <c r="K36" s="231" t="s">
        <v>67</v>
      </c>
      <c r="L36" s="231">
        <v>1</v>
      </c>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row>
    <row r="37" spans="1:39" x14ac:dyDescent="0.3">
      <c r="A37" s="38"/>
      <c r="B37" s="27" t="s">
        <v>497</v>
      </c>
      <c r="C37" s="162">
        <v>24.8</v>
      </c>
      <c r="D37" s="162">
        <v>24.8</v>
      </c>
      <c r="E37" s="162">
        <v>24.2</v>
      </c>
      <c r="F37" s="162">
        <v>23.3</v>
      </c>
      <c r="G37" s="162">
        <v>21.1</v>
      </c>
      <c r="H37" s="162">
        <v>28.5</v>
      </c>
      <c r="I37" s="162">
        <v>17.5</v>
      </c>
      <c r="J37" s="162">
        <v>29.2</v>
      </c>
      <c r="K37" s="231" t="s">
        <v>55</v>
      </c>
      <c r="L37" s="231">
        <v>1</v>
      </c>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row>
    <row r="38" spans="1:39" x14ac:dyDescent="0.3">
      <c r="A38" s="38"/>
      <c r="B38" s="960" t="s">
        <v>33</v>
      </c>
      <c r="C38" s="961"/>
      <c r="D38" s="961"/>
      <c r="E38" s="961"/>
      <c r="F38" s="961"/>
      <c r="G38" s="961"/>
      <c r="H38" s="961"/>
      <c r="I38" s="961"/>
      <c r="J38" s="961"/>
      <c r="K38" s="961"/>
      <c r="L38" s="962"/>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row>
    <row r="39" spans="1:39" x14ac:dyDescent="0.3">
      <c r="A39" s="38"/>
      <c r="B39" s="27" t="s">
        <v>498</v>
      </c>
      <c r="C39" s="162" t="s">
        <v>499</v>
      </c>
      <c r="D39" s="162" t="s">
        <v>499</v>
      </c>
      <c r="E39" s="162" t="s">
        <v>499</v>
      </c>
      <c r="F39" s="162" t="s">
        <v>499</v>
      </c>
      <c r="G39" s="162" t="s">
        <v>499</v>
      </c>
      <c r="H39" s="162" t="s">
        <v>499</v>
      </c>
      <c r="I39" s="162" t="s">
        <v>499</v>
      </c>
      <c r="J39" s="162" t="s">
        <v>499</v>
      </c>
      <c r="K39" s="231"/>
      <c r="L39" s="231"/>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row>
    <row r="40" spans="1:39" x14ac:dyDescent="0.3">
      <c r="A40" s="38"/>
      <c r="B40" s="27" t="s">
        <v>500</v>
      </c>
      <c r="C40" s="162" t="s">
        <v>501</v>
      </c>
      <c r="D40" s="162" t="s">
        <v>501</v>
      </c>
      <c r="E40" s="162" t="s">
        <v>501</v>
      </c>
      <c r="F40" s="162" t="s">
        <v>501</v>
      </c>
      <c r="G40" s="162" t="s">
        <v>501</v>
      </c>
      <c r="H40" s="162" t="s">
        <v>501</v>
      </c>
      <c r="I40" s="162" t="s">
        <v>501</v>
      </c>
      <c r="J40" s="162" t="s">
        <v>501</v>
      </c>
      <c r="K40" s="231"/>
      <c r="L40" s="231"/>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row>
    <row r="41" spans="1:39" x14ac:dyDescent="0.3">
      <c r="A41" s="38"/>
      <c r="B41" s="27" t="s">
        <v>502</v>
      </c>
      <c r="C41" s="162" t="s">
        <v>503</v>
      </c>
      <c r="D41" s="162" t="s">
        <v>503</v>
      </c>
      <c r="E41" s="162" t="s">
        <v>503</v>
      </c>
      <c r="F41" s="162" t="s">
        <v>503</v>
      </c>
      <c r="G41" s="162" t="s">
        <v>503</v>
      </c>
      <c r="H41" s="162" t="s">
        <v>501</v>
      </c>
      <c r="I41" s="162" t="s">
        <v>503</v>
      </c>
      <c r="J41" s="162" t="s">
        <v>501</v>
      </c>
      <c r="K41" s="231"/>
      <c r="L41" s="231"/>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row>
    <row r="42" spans="1:39" x14ac:dyDescent="0.3">
      <c r="A42" s="38"/>
      <c r="B42" s="27" t="s">
        <v>504</v>
      </c>
      <c r="C42" s="165">
        <v>1.87</v>
      </c>
      <c r="D42" s="165">
        <v>1.83</v>
      </c>
      <c r="E42" s="165">
        <v>1.78</v>
      </c>
      <c r="F42" s="165">
        <v>1.61</v>
      </c>
      <c r="G42" s="165">
        <v>1.55</v>
      </c>
      <c r="H42" s="165">
        <v>2.14</v>
      </c>
      <c r="I42" s="165">
        <v>1.18</v>
      </c>
      <c r="J42" s="165">
        <v>2</v>
      </c>
      <c r="K42" s="231" t="s">
        <v>69</v>
      </c>
      <c r="L42" s="231">
        <v>1</v>
      </c>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row>
    <row r="43" spans="1:39" x14ac:dyDescent="0.3">
      <c r="A43" s="38"/>
      <c r="B43" s="27" t="s">
        <v>28</v>
      </c>
      <c r="C43" s="165">
        <v>1.1299999999999999</v>
      </c>
      <c r="D43" s="165">
        <v>1.1000000000000001</v>
      </c>
      <c r="E43" s="165">
        <v>1.0900000000000001</v>
      </c>
      <c r="F43" s="165">
        <v>0.99</v>
      </c>
      <c r="G43" s="165">
        <v>0.94</v>
      </c>
      <c r="H43" s="165">
        <v>1.31</v>
      </c>
      <c r="I43" s="165">
        <v>0.71</v>
      </c>
      <c r="J43" s="165">
        <v>1.22</v>
      </c>
      <c r="K43" s="231" t="s">
        <v>69</v>
      </c>
      <c r="L43" s="231">
        <v>1</v>
      </c>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row>
    <row r="44" spans="1:39" x14ac:dyDescent="0.3">
      <c r="A44" s="38"/>
      <c r="B44" s="27" t="s">
        <v>29</v>
      </c>
      <c r="C44" s="165">
        <v>0.74</v>
      </c>
      <c r="D44" s="165">
        <v>0.72</v>
      </c>
      <c r="E44" s="165">
        <v>0.69</v>
      </c>
      <c r="F44" s="165">
        <v>0.62</v>
      </c>
      <c r="G44" s="165">
        <v>0.62</v>
      </c>
      <c r="H44" s="165">
        <v>0.83</v>
      </c>
      <c r="I44" s="165">
        <v>0.47</v>
      </c>
      <c r="J44" s="165">
        <v>0.78</v>
      </c>
      <c r="K44" s="231" t="s">
        <v>68</v>
      </c>
      <c r="L44" s="231">
        <v>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row>
    <row r="45" spans="1:39" x14ac:dyDescent="0.3">
      <c r="A45" s="38"/>
      <c r="B45" s="27" t="s">
        <v>505</v>
      </c>
      <c r="C45" s="163">
        <v>54000</v>
      </c>
      <c r="D45" s="163">
        <v>43900</v>
      </c>
      <c r="E45" s="163">
        <v>41900</v>
      </c>
      <c r="F45" s="163">
        <v>37000</v>
      </c>
      <c r="G45" s="163">
        <v>37300</v>
      </c>
      <c r="H45" s="163">
        <v>51300</v>
      </c>
      <c r="I45" s="163">
        <v>27100</v>
      </c>
      <c r="J45" s="163">
        <v>46000</v>
      </c>
      <c r="K45" s="231" t="s">
        <v>67</v>
      </c>
      <c r="L45" s="231">
        <v>1</v>
      </c>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row>
    <row r="46" spans="1:39" x14ac:dyDescent="0.3">
      <c r="A46" s="39"/>
      <c r="B46" s="27" t="s">
        <v>506</v>
      </c>
      <c r="C46" s="162">
        <v>5.8</v>
      </c>
      <c r="D46" s="162">
        <v>5.8</v>
      </c>
      <c r="E46" s="162">
        <v>5.8</v>
      </c>
      <c r="F46" s="162">
        <v>5.8</v>
      </c>
      <c r="G46" s="162">
        <v>4.9000000000000004</v>
      </c>
      <c r="H46" s="162">
        <v>6.6</v>
      </c>
      <c r="I46" s="162">
        <v>4.3</v>
      </c>
      <c r="J46" s="162">
        <v>7.2</v>
      </c>
      <c r="K46" s="231" t="s">
        <v>55</v>
      </c>
      <c r="L46" s="231">
        <v>1</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row>
    <row r="47" spans="1:39" x14ac:dyDescent="0.3">
      <c r="A47" s="39"/>
      <c r="B47" s="27" t="s">
        <v>507</v>
      </c>
      <c r="C47" s="163">
        <v>689</v>
      </c>
      <c r="D47" s="163">
        <v>672</v>
      </c>
      <c r="E47" s="163">
        <v>654</v>
      </c>
      <c r="F47" s="163">
        <v>593</v>
      </c>
      <c r="G47" s="163">
        <v>571</v>
      </c>
      <c r="H47" s="163">
        <v>788</v>
      </c>
      <c r="I47" s="163">
        <v>434</v>
      </c>
      <c r="J47" s="163">
        <v>738</v>
      </c>
      <c r="K47" s="231" t="s">
        <v>69</v>
      </c>
      <c r="L47" s="231">
        <v>1</v>
      </c>
      <c r="M47" s="2"/>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row>
    <row r="48" spans="1:39" x14ac:dyDescent="0.3">
      <c r="A48" s="39"/>
      <c r="B48" s="27" t="s">
        <v>508</v>
      </c>
      <c r="C48" s="163">
        <v>20</v>
      </c>
      <c r="D48" s="163">
        <v>16</v>
      </c>
      <c r="E48" s="163">
        <v>15</v>
      </c>
      <c r="F48" s="163">
        <v>14</v>
      </c>
      <c r="G48" s="163">
        <v>14</v>
      </c>
      <c r="H48" s="163">
        <v>19</v>
      </c>
      <c r="I48" s="163">
        <v>10</v>
      </c>
      <c r="J48" s="163">
        <v>17</v>
      </c>
      <c r="K48" s="231" t="s">
        <v>67</v>
      </c>
      <c r="L48" s="231" t="s">
        <v>509</v>
      </c>
      <c r="M48" s="2"/>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row>
    <row r="49" spans="1:39" x14ac:dyDescent="0.3">
      <c r="A49" s="39"/>
      <c r="B49" s="27" t="s">
        <v>510</v>
      </c>
      <c r="C49" s="163">
        <v>17</v>
      </c>
      <c r="D49" s="163">
        <v>17</v>
      </c>
      <c r="E49" s="163">
        <v>17</v>
      </c>
      <c r="F49" s="163">
        <v>17</v>
      </c>
      <c r="G49" s="163">
        <v>14</v>
      </c>
      <c r="H49" s="163">
        <v>20</v>
      </c>
      <c r="I49" s="163">
        <v>13</v>
      </c>
      <c r="J49" s="163">
        <v>21</v>
      </c>
      <c r="K49" s="231" t="s">
        <v>55</v>
      </c>
      <c r="L49" s="231" t="s">
        <v>509</v>
      </c>
      <c r="M49" s="2"/>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row>
    <row r="50" spans="1:39" x14ac:dyDescent="0.3">
      <c r="A50" s="39"/>
      <c r="B50" s="38"/>
      <c r="C50" s="38"/>
      <c r="D50" s="38"/>
      <c r="E50" s="38"/>
      <c r="F50" s="38"/>
      <c r="G50" s="38"/>
      <c r="H50" s="38"/>
      <c r="I50" s="38"/>
      <c r="J50" s="38"/>
      <c r="K50" s="38"/>
      <c r="L50" s="38"/>
      <c r="M50" s="2"/>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row>
    <row r="51" spans="1:39" x14ac:dyDescent="0.3">
      <c r="A51" s="39"/>
      <c r="B51" s="38"/>
      <c r="C51" s="179"/>
      <c r="D51" s="179"/>
      <c r="E51" s="179"/>
      <c r="F51" s="179"/>
      <c r="G51" s="179"/>
      <c r="H51" s="179"/>
      <c r="I51" s="179"/>
      <c r="J51" s="179"/>
      <c r="K51" s="38"/>
      <c r="L51" s="38"/>
      <c r="M51" s="2"/>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row>
    <row r="52" spans="1:39" x14ac:dyDescent="0.3">
      <c r="A52" s="39" t="s">
        <v>118</v>
      </c>
      <c r="B52" s="38"/>
      <c r="C52" s="180"/>
      <c r="D52" s="180"/>
      <c r="E52" s="180"/>
      <c r="F52" s="180"/>
      <c r="G52" s="180"/>
      <c r="H52" s="180"/>
      <c r="I52" s="180"/>
      <c r="J52" s="180"/>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row>
    <row r="53" spans="1:39" x14ac:dyDescent="0.3">
      <c r="A53" s="160">
        <v>1</v>
      </c>
      <c r="B53" s="903" t="s">
        <v>511</v>
      </c>
      <c r="C53" s="903"/>
      <c r="D53" s="903"/>
      <c r="E53" s="903"/>
      <c r="F53" s="903"/>
      <c r="G53" s="903"/>
      <c r="H53" s="903"/>
      <c r="I53" s="903"/>
      <c r="J53" s="903"/>
      <c r="K53" s="903"/>
      <c r="L53" s="903"/>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row>
    <row r="54" spans="1:39" ht="15" customHeight="1" x14ac:dyDescent="0.3">
      <c r="A54" s="160">
        <v>2</v>
      </c>
      <c r="B54" s="903" t="s">
        <v>512</v>
      </c>
      <c r="C54" s="903"/>
      <c r="D54" s="903"/>
      <c r="E54" s="903"/>
      <c r="F54" s="903"/>
      <c r="G54" s="903"/>
      <c r="H54" s="903"/>
      <c r="I54" s="903"/>
      <c r="J54" s="903"/>
      <c r="K54" s="903"/>
      <c r="L54" s="903"/>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row>
    <row r="55" spans="1:39" x14ac:dyDescent="0.3">
      <c r="A55" s="160"/>
      <c r="B55" s="24" t="s">
        <v>513</v>
      </c>
      <c r="C55" s="230"/>
      <c r="D55" s="230"/>
      <c r="E55" s="230"/>
      <c r="F55" s="230"/>
      <c r="G55" s="230"/>
      <c r="H55" s="230"/>
      <c r="I55" s="230"/>
      <c r="J55" s="230"/>
      <c r="K55" s="230"/>
      <c r="L55" s="230"/>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row>
    <row r="56" spans="1:39" ht="15" customHeight="1" x14ac:dyDescent="0.3">
      <c r="A56" s="160"/>
      <c r="B56" s="903" t="s">
        <v>514</v>
      </c>
      <c r="C56" s="903"/>
      <c r="D56" s="903"/>
      <c r="E56" s="903"/>
      <c r="F56" s="903"/>
      <c r="G56" s="903"/>
      <c r="H56" s="903"/>
      <c r="I56" s="903"/>
      <c r="J56" s="903"/>
      <c r="K56" s="903"/>
      <c r="L56" s="903"/>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row>
    <row r="57" spans="1:39" x14ac:dyDescent="0.3">
      <c r="A57" s="160"/>
      <c r="B57" s="24" t="s">
        <v>515</v>
      </c>
      <c r="C57" s="230"/>
      <c r="D57" s="230"/>
      <c r="E57" s="230"/>
      <c r="F57" s="230"/>
      <c r="G57" s="230"/>
      <c r="H57" s="230"/>
      <c r="I57" s="230"/>
      <c r="J57" s="230"/>
      <c r="K57" s="230"/>
      <c r="L57" s="230"/>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row>
    <row r="58" spans="1:39" x14ac:dyDescent="0.3">
      <c r="A58" s="160"/>
      <c r="B58" s="24" t="s">
        <v>516</v>
      </c>
      <c r="C58" s="230"/>
      <c r="D58" s="230"/>
      <c r="E58" s="230"/>
      <c r="F58" s="230"/>
      <c r="G58" s="230"/>
      <c r="H58" s="230"/>
      <c r="I58" s="230"/>
      <c r="J58" s="230"/>
      <c r="K58" s="230"/>
      <c r="L58" s="230"/>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row>
    <row r="59" spans="1:39" x14ac:dyDescent="0.3">
      <c r="A59" s="160"/>
      <c r="B59" s="24" t="s">
        <v>517</v>
      </c>
      <c r="C59" s="230"/>
      <c r="D59" s="230"/>
      <c r="E59" s="230"/>
      <c r="F59" s="230"/>
      <c r="G59" s="230"/>
      <c r="H59" s="230"/>
      <c r="I59" s="230"/>
      <c r="J59" s="230"/>
      <c r="K59" s="230"/>
      <c r="L59" s="230"/>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row>
    <row r="60" spans="1:39" ht="15" customHeight="1" x14ac:dyDescent="0.3">
      <c r="A60" s="160">
        <v>3</v>
      </c>
      <c r="B60" s="903" t="s">
        <v>518</v>
      </c>
      <c r="C60" s="903"/>
      <c r="D60" s="903"/>
      <c r="E60" s="903"/>
      <c r="F60" s="903"/>
      <c r="G60" s="903"/>
      <c r="H60" s="903"/>
      <c r="I60" s="903"/>
      <c r="J60" s="903"/>
      <c r="K60" s="903"/>
      <c r="L60" s="903"/>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row>
    <row r="61" spans="1:39" x14ac:dyDescent="0.3">
      <c r="A61" s="160"/>
      <c r="B61" s="161" t="s">
        <v>519</v>
      </c>
      <c r="C61" s="230"/>
      <c r="D61" s="230"/>
      <c r="E61" s="230"/>
      <c r="F61" s="230"/>
      <c r="G61" s="230"/>
      <c r="H61" s="230"/>
      <c r="I61" s="230"/>
      <c r="J61" s="230"/>
      <c r="K61" s="230"/>
      <c r="L61" s="230"/>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row>
    <row r="62" spans="1:39" x14ac:dyDescent="0.3">
      <c r="A62" s="160">
        <v>4</v>
      </c>
      <c r="B62" s="228" t="s">
        <v>520</v>
      </c>
      <c r="C62" s="230"/>
      <c r="D62" s="230"/>
      <c r="E62" s="230"/>
      <c r="F62" s="230"/>
      <c r="G62" s="230"/>
      <c r="H62" s="230"/>
      <c r="I62" s="230"/>
      <c r="J62" s="230"/>
      <c r="K62" s="230"/>
      <c r="L62" s="230"/>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row>
    <row r="63" spans="1:39" x14ac:dyDescent="0.3">
      <c r="A63" s="160"/>
      <c r="B63" s="24"/>
      <c r="C63" s="230"/>
      <c r="D63" s="230"/>
      <c r="E63" s="230"/>
      <c r="F63" s="230"/>
      <c r="G63" s="230"/>
      <c r="H63" s="230"/>
      <c r="I63" s="230"/>
      <c r="J63" s="230"/>
      <c r="K63" s="230"/>
      <c r="L63" s="230"/>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row>
    <row r="64" spans="1:39" x14ac:dyDescent="0.3">
      <c r="A64" s="39" t="s">
        <v>38</v>
      </c>
      <c r="B64" s="38"/>
      <c r="C64" s="159"/>
      <c r="D64" s="159"/>
      <c r="E64" s="159"/>
      <c r="F64" s="159"/>
      <c r="G64" s="159"/>
      <c r="H64" s="159"/>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row>
    <row r="65" spans="1:39" ht="15" customHeight="1" x14ac:dyDescent="0.3">
      <c r="A65" s="37" t="s">
        <v>39</v>
      </c>
      <c r="B65" s="903" t="s">
        <v>538</v>
      </c>
      <c r="C65" s="903"/>
      <c r="D65" s="903"/>
      <c r="E65" s="903"/>
      <c r="F65" s="903"/>
      <c r="G65" s="903"/>
      <c r="H65" s="903"/>
      <c r="I65" s="903"/>
      <c r="J65" s="903"/>
      <c r="K65" s="903"/>
      <c r="L65" s="903"/>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row>
    <row r="66" spans="1:39" ht="15" customHeight="1" x14ac:dyDescent="0.3">
      <c r="A66" s="37" t="s">
        <v>15</v>
      </c>
      <c r="B66" s="903" t="s">
        <v>973</v>
      </c>
      <c r="C66" s="903"/>
      <c r="D66" s="903"/>
      <c r="E66" s="903"/>
      <c r="F66" s="903"/>
      <c r="G66" s="903"/>
      <c r="H66" s="903"/>
      <c r="I66" s="903"/>
      <c r="J66" s="903"/>
      <c r="K66" s="903"/>
      <c r="L66" s="903"/>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row>
    <row r="67" spans="1:39" ht="15" customHeight="1" x14ac:dyDescent="0.3">
      <c r="A67" s="37" t="s">
        <v>20</v>
      </c>
      <c r="B67" s="903" t="s">
        <v>522</v>
      </c>
      <c r="C67" s="903"/>
      <c r="D67" s="903"/>
      <c r="E67" s="903"/>
      <c r="F67" s="903"/>
      <c r="G67" s="903"/>
      <c r="H67" s="903"/>
      <c r="I67" s="903"/>
      <c r="J67" s="903"/>
      <c r="K67" s="903"/>
      <c r="L67" s="903"/>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row>
    <row r="68" spans="1:39" x14ac:dyDescent="0.3">
      <c r="A68" s="37" t="s">
        <v>23</v>
      </c>
      <c r="B68" s="24" t="s">
        <v>539</v>
      </c>
      <c r="C68" s="230"/>
      <c r="D68" s="230"/>
      <c r="E68" s="230"/>
      <c r="F68" s="230"/>
      <c r="G68" s="230"/>
      <c r="H68" s="230"/>
      <c r="I68" s="230"/>
      <c r="J68" s="230"/>
      <c r="K68" s="230"/>
      <c r="L68" s="230"/>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row>
    <row r="69" spans="1:39" x14ac:dyDescent="0.3">
      <c r="A69" s="37" t="s">
        <v>524</v>
      </c>
      <c r="B69" s="24" t="s">
        <v>525</v>
      </c>
      <c r="C69" s="230"/>
      <c r="D69" s="230"/>
      <c r="E69" s="230"/>
      <c r="F69" s="230"/>
      <c r="G69" s="230"/>
      <c r="H69" s="230"/>
      <c r="I69" s="230"/>
      <c r="J69" s="230"/>
      <c r="K69" s="230"/>
      <c r="L69" s="230"/>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row>
    <row r="70" spans="1:39" ht="15" customHeight="1" x14ac:dyDescent="0.3">
      <c r="A70" s="37" t="s">
        <v>526</v>
      </c>
      <c r="B70" s="903" t="s">
        <v>527</v>
      </c>
      <c r="C70" s="903"/>
      <c r="D70" s="903"/>
      <c r="E70" s="903"/>
      <c r="F70" s="903"/>
      <c r="G70" s="903"/>
      <c r="H70" s="903"/>
      <c r="I70" s="903"/>
      <c r="J70" s="903"/>
      <c r="K70" s="903"/>
      <c r="L70" s="903"/>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row>
    <row r="71" spans="1:39" ht="15" customHeight="1" x14ac:dyDescent="0.3">
      <c r="A71" s="37" t="s">
        <v>31</v>
      </c>
      <c r="B71" s="903" t="s">
        <v>528</v>
      </c>
      <c r="C71" s="903"/>
      <c r="D71" s="903"/>
      <c r="E71" s="903"/>
      <c r="F71" s="903"/>
      <c r="G71" s="903"/>
      <c r="H71" s="903"/>
      <c r="I71" s="903"/>
      <c r="J71" s="903"/>
      <c r="K71" s="903"/>
      <c r="L71" s="903"/>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row>
    <row r="72" spans="1:39" ht="15" customHeight="1" x14ac:dyDescent="0.3">
      <c r="A72" s="37" t="s">
        <v>35</v>
      </c>
      <c r="B72" s="903" t="s">
        <v>529</v>
      </c>
      <c r="C72" s="903"/>
      <c r="D72" s="903"/>
      <c r="E72" s="903"/>
      <c r="F72" s="903"/>
      <c r="G72" s="903"/>
      <c r="H72" s="903"/>
      <c r="I72" s="903"/>
      <c r="J72" s="903"/>
      <c r="K72" s="903"/>
      <c r="L72" s="903"/>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row>
    <row r="73" spans="1:39" ht="15" customHeight="1" x14ac:dyDescent="0.3">
      <c r="A73" s="37" t="s">
        <v>65</v>
      </c>
      <c r="B73" s="903" t="s">
        <v>530</v>
      </c>
      <c r="C73" s="903"/>
      <c r="D73" s="903"/>
      <c r="E73" s="903"/>
      <c r="F73" s="903"/>
      <c r="G73" s="903"/>
      <c r="H73" s="903"/>
      <c r="I73" s="903"/>
      <c r="J73" s="903"/>
      <c r="K73" s="903"/>
      <c r="L73" s="903"/>
      <c r="M73" s="903"/>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row>
    <row r="74" spans="1:39" ht="15" customHeight="1" x14ac:dyDescent="0.3">
      <c r="A74" s="37" t="s">
        <v>50</v>
      </c>
      <c r="B74" s="903" t="s">
        <v>531</v>
      </c>
      <c r="C74" s="903"/>
      <c r="D74" s="903"/>
      <c r="E74" s="903"/>
      <c r="F74" s="903"/>
      <c r="G74" s="903"/>
      <c r="H74" s="903"/>
      <c r="I74" s="903"/>
      <c r="J74" s="903"/>
      <c r="K74" s="903"/>
      <c r="L74" s="903"/>
      <c r="M74" s="903"/>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row>
    <row r="75" spans="1:39" ht="15" customHeight="1" x14ac:dyDescent="0.3">
      <c r="A75" s="37" t="s">
        <v>55</v>
      </c>
      <c r="B75" s="903" t="s">
        <v>532</v>
      </c>
      <c r="C75" s="903"/>
      <c r="D75" s="903"/>
      <c r="E75" s="903"/>
      <c r="F75" s="903"/>
      <c r="G75" s="903"/>
      <c r="H75" s="903"/>
      <c r="I75" s="903"/>
      <c r="J75" s="903"/>
      <c r="K75" s="903"/>
      <c r="L75" s="903"/>
      <c r="M75" s="903"/>
    </row>
    <row r="76" spans="1:39" ht="15" customHeight="1" x14ac:dyDescent="0.3">
      <c r="A76" s="37" t="s">
        <v>67</v>
      </c>
      <c r="B76" s="903" t="s">
        <v>533</v>
      </c>
      <c r="C76" s="903"/>
      <c r="D76" s="903"/>
      <c r="E76" s="903"/>
      <c r="F76" s="903"/>
      <c r="G76" s="903"/>
      <c r="H76" s="903"/>
      <c r="I76" s="903"/>
      <c r="J76" s="903"/>
      <c r="K76" s="903"/>
      <c r="L76" s="903"/>
      <c r="M76" s="903"/>
    </row>
    <row r="77" spans="1:39" ht="15" customHeight="1" x14ac:dyDescent="0.3">
      <c r="A77" s="37" t="s">
        <v>68</v>
      </c>
      <c r="B77" s="903" t="s">
        <v>540</v>
      </c>
      <c r="C77" s="903"/>
      <c r="D77" s="903"/>
      <c r="E77" s="903"/>
      <c r="F77" s="903"/>
      <c r="G77" s="903"/>
      <c r="H77" s="903"/>
      <c r="I77" s="903"/>
      <c r="J77" s="903"/>
      <c r="K77" s="903"/>
      <c r="L77" s="903"/>
      <c r="M77" s="230"/>
    </row>
    <row r="78" spans="1:39" x14ac:dyDescent="0.3">
      <c r="A78" s="37" t="s">
        <v>69</v>
      </c>
      <c r="B78" s="903" t="s">
        <v>541</v>
      </c>
      <c r="C78" s="903"/>
      <c r="D78" s="903"/>
      <c r="E78" s="903"/>
      <c r="F78" s="903"/>
      <c r="G78" s="903"/>
      <c r="H78" s="903"/>
      <c r="I78" s="903"/>
      <c r="J78" s="903"/>
      <c r="K78" s="903"/>
      <c r="L78" s="903"/>
      <c r="M78" s="230"/>
    </row>
  </sheetData>
  <mergeCells count="23">
    <mergeCell ref="C3:L3"/>
    <mergeCell ref="G4:H4"/>
    <mergeCell ref="I4:J4"/>
    <mergeCell ref="B20:L20"/>
    <mergeCell ref="B26:L26"/>
    <mergeCell ref="B32:L32"/>
    <mergeCell ref="B38:L38"/>
    <mergeCell ref="B53:L53"/>
    <mergeCell ref="B54:L54"/>
    <mergeCell ref="B56:L56"/>
    <mergeCell ref="B60:L60"/>
    <mergeCell ref="B65:L65"/>
    <mergeCell ref="B66:L66"/>
    <mergeCell ref="B67:L67"/>
    <mergeCell ref="B70:L70"/>
    <mergeCell ref="B76:M76"/>
    <mergeCell ref="B77:L77"/>
    <mergeCell ref="B78:L78"/>
    <mergeCell ref="B71:L71"/>
    <mergeCell ref="B72:L72"/>
    <mergeCell ref="B73:M73"/>
    <mergeCell ref="B74:M74"/>
    <mergeCell ref="B75:M75"/>
  </mergeCells>
  <hyperlinks>
    <hyperlink ref="B61" r:id="rId1"/>
    <hyperlink ref="H1" location="Index" display="Back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AH80"/>
  <sheetViews>
    <sheetView showGridLines="0" workbookViewId="0">
      <selection activeCell="H1" sqref="H1"/>
    </sheetView>
  </sheetViews>
  <sheetFormatPr defaultColWidth="9.109375" defaultRowHeight="14.4" x14ac:dyDescent="0.3"/>
  <cols>
    <col min="1" max="1" width="2.88671875" style="184" customWidth="1"/>
    <col min="2" max="2" width="54.5546875" style="184" customWidth="1"/>
    <col min="3" max="4" width="9" style="184" customWidth="1"/>
    <col min="5" max="5" width="9.6640625" style="184" bestFit="1" customWidth="1"/>
    <col min="6" max="6" width="11.6640625" style="184" customWidth="1"/>
    <col min="7" max="7" width="12.5546875" style="184" customWidth="1"/>
    <col min="8" max="8" width="11" style="184" customWidth="1"/>
    <col min="9" max="10" width="9" style="184" customWidth="1"/>
    <col min="11" max="11" width="6.6640625" style="184" customWidth="1"/>
    <col min="12" max="12" width="8.6640625" style="184" customWidth="1"/>
    <col min="13" max="13" width="3.109375" style="184" customWidth="1"/>
    <col min="14" max="14" width="9.109375" style="184"/>
    <col min="15" max="15" width="3" style="184" customWidth="1"/>
    <col min="16" max="16" width="54.5546875" style="184" customWidth="1"/>
    <col min="17" max="18" width="9" style="184" customWidth="1"/>
    <col min="19" max="19" width="9.6640625" style="184" bestFit="1" customWidth="1"/>
    <col min="20" max="20" width="11.6640625" style="184" customWidth="1"/>
    <col min="21" max="21" width="12.5546875" style="184" customWidth="1"/>
    <col min="22" max="22" width="11" style="184" customWidth="1"/>
    <col min="23" max="24" width="9" style="184" customWidth="1"/>
    <col min="25" max="25" width="6.6640625" style="184" customWidth="1"/>
    <col min="26" max="26" width="8.6640625" style="184" customWidth="1"/>
    <col min="27" max="27" width="3.109375" style="184" customWidth="1"/>
    <col min="28" max="28" width="9.109375" style="184"/>
    <col min="29" max="29" width="3" style="184" customWidth="1"/>
    <col min="30" max="30" width="54.5546875" style="184" customWidth="1"/>
    <col min="31" max="32" width="9" style="184" customWidth="1"/>
    <col min="33" max="33" width="9.6640625" style="184" bestFit="1" customWidth="1"/>
    <col min="34" max="34" width="11.6640625" style="184" customWidth="1"/>
    <col min="35" max="35" width="12.5546875" style="184" customWidth="1"/>
    <col min="36" max="36" width="11" style="184" customWidth="1"/>
    <col min="37" max="38" width="9" style="184" customWidth="1"/>
    <col min="39" max="39" width="6.6640625" style="184" customWidth="1"/>
    <col min="40" max="40" width="8.6640625" style="184" customWidth="1"/>
    <col min="41" max="41" width="3.109375" style="184" customWidth="1"/>
    <col min="42" max="16384" width="9.109375" style="184"/>
  </cols>
  <sheetData>
    <row r="1" spans="1:34" ht="14.25" customHeight="1" x14ac:dyDescent="0.4">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4"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row>
    <row r="3" spans="1:34" ht="15" customHeight="1" x14ac:dyDescent="0.3">
      <c r="A3" s="38"/>
      <c r="B3" s="192" t="s">
        <v>0</v>
      </c>
      <c r="C3" s="905" t="s">
        <v>702</v>
      </c>
      <c r="D3" s="963"/>
      <c r="E3" s="963"/>
      <c r="F3" s="963"/>
      <c r="G3" s="963"/>
      <c r="H3" s="963"/>
      <c r="I3" s="963"/>
      <c r="J3" s="963"/>
      <c r="K3" s="963"/>
      <c r="L3" s="964"/>
      <c r="M3" s="38"/>
      <c r="N3" s="38"/>
      <c r="O3" s="38"/>
      <c r="P3" s="38"/>
      <c r="Q3" s="38"/>
      <c r="R3" s="38"/>
      <c r="S3" s="38"/>
      <c r="T3" s="38"/>
      <c r="U3" s="38"/>
      <c r="V3" s="38"/>
      <c r="W3" s="38"/>
      <c r="X3" s="38"/>
      <c r="Y3" s="38"/>
      <c r="Z3" s="38"/>
      <c r="AA3" s="38"/>
      <c r="AB3" s="38"/>
      <c r="AC3" s="38"/>
      <c r="AD3" s="38"/>
      <c r="AE3" s="38"/>
      <c r="AF3" s="38"/>
      <c r="AG3" s="38"/>
      <c r="AH3" s="38"/>
    </row>
    <row r="4" spans="1:34" ht="15" customHeight="1" x14ac:dyDescent="0.3">
      <c r="A4" s="38"/>
      <c r="B4" s="193"/>
      <c r="C4" s="194">
        <v>2015</v>
      </c>
      <c r="D4" s="194">
        <v>2020</v>
      </c>
      <c r="E4" s="194">
        <v>2030</v>
      </c>
      <c r="F4" s="194">
        <v>2050</v>
      </c>
      <c r="G4" s="905" t="s">
        <v>2</v>
      </c>
      <c r="H4" s="925"/>
      <c r="I4" s="905" t="s">
        <v>3</v>
      </c>
      <c r="J4" s="925"/>
      <c r="K4" s="194" t="s">
        <v>4</v>
      </c>
      <c r="L4" s="194" t="s">
        <v>5</v>
      </c>
      <c r="M4" s="38"/>
      <c r="N4" s="38"/>
      <c r="O4" s="38"/>
      <c r="P4" s="38"/>
      <c r="Q4" s="38"/>
      <c r="R4" s="38"/>
      <c r="S4" s="38"/>
      <c r="T4" s="38"/>
      <c r="U4" s="38"/>
      <c r="V4" s="38"/>
      <c r="W4" s="38"/>
      <c r="X4" s="38"/>
      <c r="Y4" s="38"/>
      <c r="Z4" s="38"/>
      <c r="AA4" s="38"/>
      <c r="AB4" s="38"/>
      <c r="AC4" s="38"/>
      <c r="AD4" s="38"/>
      <c r="AE4" s="38"/>
      <c r="AF4" s="38"/>
      <c r="AG4" s="38"/>
      <c r="AH4" s="38"/>
    </row>
    <row r="5" spans="1:34" x14ac:dyDescent="0.3">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row>
    <row r="6" spans="1:34" x14ac:dyDescent="0.3">
      <c r="A6" s="38"/>
      <c r="B6" s="198" t="s">
        <v>459</v>
      </c>
      <c r="C6" s="199">
        <v>18.399999999999999</v>
      </c>
      <c r="D6" s="199">
        <v>18.399999999999999</v>
      </c>
      <c r="E6" s="199">
        <v>18.899999999999999</v>
      </c>
      <c r="F6" s="199">
        <v>19.5</v>
      </c>
      <c r="G6" s="199">
        <v>17</v>
      </c>
      <c r="H6" s="199">
        <v>20</v>
      </c>
      <c r="I6" s="199">
        <v>17</v>
      </c>
      <c r="J6" s="199">
        <v>21.4</v>
      </c>
      <c r="K6" s="200" t="s">
        <v>479</v>
      </c>
      <c r="L6" s="481"/>
      <c r="M6" s="38"/>
      <c r="N6" s="38"/>
      <c r="O6" s="38"/>
      <c r="P6" s="38"/>
      <c r="Q6" s="38"/>
      <c r="R6" s="38"/>
      <c r="S6" s="38"/>
      <c r="T6" s="38"/>
      <c r="U6" s="38"/>
      <c r="V6" s="38"/>
      <c r="W6" s="38"/>
      <c r="X6" s="38"/>
      <c r="Y6" s="38"/>
      <c r="Z6" s="38"/>
      <c r="AA6" s="38"/>
      <c r="AB6" s="38"/>
      <c r="AC6" s="38"/>
      <c r="AD6" s="38"/>
      <c r="AE6" s="38"/>
      <c r="AF6" s="38"/>
      <c r="AG6" s="38"/>
      <c r="AH6" s="38"/>
    </row>
    <row r="7" spans="1:34" x14ac:dyDescent="0.3">
      <c r="A7" s="38"/>
      <c r="B7" s="198" t="s">
        <v>480</v>
      </c>
      <c r="C7" s="199">
        <v>27.2</v>
      </c>
      <c r="D7" s="199">
        <v>27.2</v>
      </c>
      <c r="E7" s="199">
        <v>27.2</v>
      </c>
      <c r="F7" s="199">
        <v>27.2</v>
      </c>
      <c r="G7" s="199">
        <v>27.2</v>
      </c>
      <c r="H7" s="199">
        <v>27.2</v>
      </c>
      <c r="I7" s="199">
        <v>27.2</v>
      </c>
      <c r="J7" s="199">
        <v>27.2</v>
      </c>
      <c r="K7" s="200" t="s">
        <v>479</v>
      </c>
      <c r="L7" s="481"/>
      <c r="M7" s="38"/>
      <c r="N7" s="38"/>
      <c r="O7" s="38"/>
      <c r="P7" s="38"/>
      <c r="Q7" s="38"/>
      <c r="R7" s="38"/>
      <c r="S7" s="38"/>
      <c r="T7" s="38"/>
      <c r="U7" s="38"/>
      <c r="V7" s="38"/>
      <c r="W7" s="38"/>
      <c r="X7" s="38"/>
      <c r="Y7" s="38"/>
      <c r="Z7" s="38"/>
      <c r="AA7" s="38"/>
      <c r="AB7" s="38"/>
      <c r="AC7" s="38"/>
      <c r="AD7" s="38"/>
      <c r="AE7" s="38"/>
      <c r="AF7" s="38"/>
      <c r="AG7" s="38"/>
      <c r="AH7" s="38"/>
    </row>
    <row r="8" spans="1:34" x14ac:dyDescent="0.3">
      <c r="A8" s="38"/>
      <c r="B8" s="198" t="s">
        <v>481</v>
      </c>
      <c r="C8" s="199">
        <v>23</v>
      </c>
      <c r="D8" s="199">
        <v>23</v>
      </c>
      <c r="E8" s="199">
        <v>23.6</v>
      </c>
      <c r="F8" s="199">
        <v>24.4</v>
      </c>
      <c r="G8" s="202">
        <v>21</v>
      </c>
      <c r="H8" s="202">
        <v>25</v>
      </c>
      <c r="I8" s="202">
        <v>21</v>
      </c>
      <c r="J8" s="202">
        <v>27</v>
      </c>
      <c r="K8" s="200" t="s">
        <v>482</v>
      </c>
      <c r="L8" s="200"/>
      <c r="M8" s="38"/>
      <c r="N8" s="38"/>
      <c r="O8" s="38"/>
      <c r="P8" s="38"/>
      <c r="Q8" s="38"/>
      <c r="R8" s="38"/>
      <c r="S8" s="38"/>
      <c r="T8" s="38"/>
      <c r="U8" s="38"/>
      <c r="V8" s="38"/>
      <c r="W8" s="38"/>
      <c r="X8" s="38"/>
      <c r="Y8" s="38"/>
      <c r="Z8" s="38"/>
      <c r="AA8" s="38"/>
      <c r="AB8" s="38"/>
      <c r="AC8" s="38"/>
      <c r="AD8" s="38"/>
      <c r="AE8" s="38"/>
      <c r="AF8" s="38"/>
      <c r="AG8" s="38"/>
      <c r="AH8" s="38"/>
    </row>
    <row r="9" spans="1:34" x14ac:dyDescent="0.3">
      <c r="A9" s="38"/>
      <c r="B9" s="203" t="s">
        <v>483</v>
      </c>
      <c r="C9" s="199">
        <v>21.9</v>
      </c>
      <c r="D9" s="199">
        <v>21.9</v>
      </c>
      <c r="E9" s="199">
        <v>22.4</v>
      </c>
      <c r="F9" s="199">
        <v>23.2</v>
      </c>
      <c r="G9" s="202">
        <v>19</v>
      </c>
      <c r="H9" s="202">
        <v>24</v>
      </c>
      <c r="I9" s="202">
        <v>19</v>
      </c>
      <c r="J9" s="202">
        <v>25</v>
      </c>
      <c r="K9" s="200" t="s">
        <v>482</v>
      </c>
      <c r="L9" s="204"/>
      <c r="M9" s="38"/>
      <c r="N9" s="38"/>
      <c r="O9" s="38"/>
      <c r="P9" s="38"/>
      <c r="Q9" s="38"/>
      <c r="R9" s="38"/>
      <c r="S9" s="38"/>
      <c r="T9" s="38"/>
      <c r="U9" s="38"/>
      <c r="V9" s="38"/>
      <c r="W9" s="38"/>
      <c r="X9" s="38"/>
      <c r="Y9" s="38"/>
      <c r="Z9" s="38"/>
      <c r="AA9" s="38"/>
      <c r="AB9" s="38"/>
      <c r="AC9" s="38"/>
      <c r="AD9" s="38"/>
      <c r="AE9" s="38"/>
      <c r="AF9" s="38"/>
      <c r="AG9" s="38"/>
      <c r="AH9" s="38"/>
    </row>
    <row r="10" spans="1:34" x14ac:dyDescent="0.3">
      <c r="A10" s="38"/>
      <c r="B10" s="198" t="s">
        <v>484</v>
      </c>
      <c r="C10" s="199">
        <v>78</v>
      </c>
      <c r="D10" s="199">
        <v>78</v>
      </c>
      <c r="E10" s="199">
        <v>77.7</v>
      </c>
      <c r="F10" s="199">
        <v>77.3</v>
      </c>
      <c r="G10" s="202">
        <v>75</v>
      </c>
      <c r="H10" s="202">
        <v>83</v>
      </c>
      <c r="I10" s="202">
        <v>71</v>
      </c>
      <c r="J10" s="202">
        <v>85</v>
      </c>
      <c r="K10" s="200" t="s">
        <v>479</v>
      </c>
      <c r="L10" s="200"/>
      <c r="M10" s="38"/>
      <c r="N10" s="38"/>
      <c r="O10" s="38"/>
      <c r="P10" s="38"/>
      <c r="Q10" s="38"/>
      <c r="R10" s="38"/>
      <c r="S10" s="38"/>
      <c r="T10" s="38"/>
      <c r="U10" s="38"/>
      <c r="V10" s="38"/>
      <c r="W10" s="38"/>
      <c r="X10" s="38"/>
      <c r="Y10" s="38"/>
      <c r="Z10" s="38"/>
      <c r="AA10" s="38"/>
      <c r="AB10" s="38"/>
      <c r="AC10" s="38"/>
      <c r="AD10" s="38"/>
      <c r="AE10" s="38"/>
      <c r="AF10" s="38"/>
      <c r="AG10" s="38"/>
      <c r="AH10" s="38"/>
    </row>
    <row r="11" spans="1:34" x14ac:dyDescent="0.3">
      <c r="A11" s="38"/>
      <c r="B11" s="198" t="s">
        <v>485</v>
      </c>
      <c r="C11" s="199">
        <v>79.099999999999994</v>
      </c>
      <c r="D11" s="199">
        <v>79.099999999999994</v>
      </c>
      <c r="E11" s="199">
        <v>78.900000000000006</v>
      </c>
      <c r="F11" s="199">
        <v>78.599999999999994</v>
      </c>
      <c r="G11" s="202">
        <v>77</v>
      </c>
      <c r="H11" s="202">
        <v>84</v>
      </c>
      <c r="I11" s="202">
        <v>73</v>
      </c>
      <c r="J11" s="202">
        <v>86</v>
      </c>
      <c r="K11" s="200" t="s">
        <v>486</v>
      </c>
      <c r="L11" s="200"/>
      <c r="M11" s="38"/>
      <c r="N11" s="38"/>
      <c r="O11" s="38"/>
      <c r="P11" s="38"/>
      <c r="Q11" s="38"/>
      <c r="R11" s="38"/>
      <c r="S11" s="38"/>
      <c r="T11" s="38"/>
      <c r="U11" s="38"/>
      <c r="V11" s="38"/>
      <c r="W11" s="38"/>
      <c r="X11" s="38"/>
      <c r="Y11" s="38"/>
      <c r="Z11" s="38"/>
      <c r="AA11" s="38"/>
      <c r="AB11" s="38"/>
      <c r="AC11" s="38"/>
      <c r="AD11" s="38"/>
      <c r="AE11" s="38"/>
      <c r="AF11" s="38"/>
      <c r="AG11" s="38"/>
      <c r="AH11" s="38"/>
    </row>
    <row r="12" spans="1:34" x14ac:dyDescent="0.3">
      <c r="A12" s="38"/>
      <c r="B12" s="198" t="s">
        <v>487</v>
      </c>
      <c r="C12" s="199">
        <v>4.0999999999999996</v>
      </c>
      <c r="D12" s="199">
        <v>4.0999999999999996</v>
      </c>
      <c r="E12" s="199">
        <v>4</v>
      </c>
      <c r="F12" s="199">
        <v>3.7</v>
      </c>
      <c r="G12" s="202">
        <v>2</v>
      </c>
      <c r="H12" s="202">
        <v>5</v>
      </c>
      <c r="I12" s="202">
        <v>2</v>
      </c>
      <c r="J12" s="202">
        <v>5</v>
      </c>
      <c r="K12" s="200" t="s">
        <v>488</v>
      </c>
      <c r="L12" s="200"/>
      <c r="M12" s="38"/>
      <c r="N12" s="38"/>
      <c r="O12" s="38"/>
      <c r="P12" s="38"/>
      <c r="Q12" s="38"/>
      <c r="R12" s="38"/>
      <c r="S12" s="38"/>
      <c r="T12" s="38"/>
      <c r="U12" s="38"/>
      <c r="V12" s="38"/>
      <c r="W12" s="38"/>
      <c r="X12" s="38"/>
      <c r="Y12" s="38"/>
      <c r="Z12" s="38"/>
      <c r="AA12" s="38"/>
      <c r="AB12" s="38"/>
      <c r="AC12" s="38"/>
      <c r="AD12" s="38"/>
      <c r="AE12" s="38"/>
      <c r="AF12" s="38"/>
      <c r="AG12" s="38"/>
      <c r="AH12" s="38"/>
    </row>
    <row r="13" spans="1:34" x14ac:dyDescent="0.3">
      <c r="A13" s="38"/>
      <c r="B13" s="198" t="s">
        <v>489</v>
      </c>
      <c r="C13" s="205">
        <v>0.3</v>
      </c>
      <c r="D13" s="205">
        <v>0.3</v>
      </c>
      <c r="E13" s="205">
        <v>0.3</v>
      </c>
      <c r="F13" s="205">
        <v>0.32</v>
      </c>
      <c r="G13" s="205">
        <v>0.27</v>
      </c>
      <c r="H13" s="205">
        <v>0.32</v>
      </c>
      <c r="I13" s="205">
        <v>0.27</v>
      </c>
      <c r="J13" s="205">
        <v>0.35</v>
      </c>
      <c r="K13" s="200" t="s">
        <v>479</v>
      </c>
      <c r="L13" s="200"/>
      <c r="M13" s="38"/>
      <c r="N13" s="38"/>
      <c r="O13" s="38"/>
      <c r="P13" s="38"/>
      <c r="Q13" s="38"/>
      <c r="R13" s="38"/>
      <c r="S13" s="38"/>
      <c r="T13" s="38"/>
      <c r="U13" s="38"/>
      <c r="V13" s="38"/>
      <c r="W13" s="38"/>
      <c r="X13" s="38"/>
      <c r="Y13" s="38"/>
      <c r="Z13" s="38"/>
      <c r="AA13" s="38"/>
      <c r="AB13" s="38"/>
      <c r="AC13" s="38"/>
      <c r="AD13" s="38"/>
      <c r="AE13" s="38"/>
      <c r="AF13" s="38"/>
      <c r="AG13" s="38"/>
      <c r="AH13" s="38"/>
    </row>
    <row r="14" spans="1:34" x14ac:dyDescent="0.3">
      <c r="A14" s="38"/>
      <c r="B14" s="198" t="s">
        <v>490</v>
      </c>
      <c r="C14" s="206">
        <v>1</v>
      </c>
      <c r="D14" s="206">
        <v>1</v>
      </c>
      <c r="E14" s="206">
        <v>1</v>
      </c>
      <c r="F14" s="206">
        <v>1</v>
      </c>
      <c r="G14" s="206">
        <v>1</v>
      </c>
      <c r="H14" s="206">
        <v>1</v>
      </c>
      <c r="I14" s="206">
        <v>1</v>
      </c>
      <c r="J14" s="206">
        <v>1</v>
      </c>
      <c r="K14" s="200" t="s">
        <v>479</v>
      </c>
      <c r="L14" s="200"/>
      <c r="M14" s="38"/>
      <c r="N14" s="38"/>
      <c r="O14" s="38"/>
      <c r="P14" s="38"/>
      <c r="Q14" s="38"/>
      <c r="R14" s="38"/>
      <c r="S14" s="38"/>
      <c r="T14" s="38"/>
      <c r="U14" s="38"/>
      <c r="V14" s="38"/>
      <c r="W14" s="38"/>
      <c r="X14" s="38"/>
      <c r="Y14" s="38"/>
      <c r="Z14" s="38"/>
      <c r="AA14" s="38"/>
      <c r="AB14" s="38"/>
      <c r="AC14" s="38"/>
      <c r="AD14" s="38"/>
      <c r="AE14" s="38"/>
      <c r="AF14" s="38"/>
      <c r="AG14" s="38"/>
      <c r="AH14" s="38"/>
    </row>
    <row r="15" spans="1:34" x14ac:dyDescent="0.3">
      <c r="A15" s="38"/>
      <c r="B15" s="198" t="s">
        <v>13</v>
      </c>
      <c r="C15" s="680">
        <v>1</v>
      </c>
      <c r="D15" s="680">
        <v>1</v>
      </c>
      <c r="E15" s="680">
        <v>1</v>
      </c>
      <c r="F15" s="680">
        <v>1</v>
      </c>
      <c r="G15" s="680">
        <v>1</v>
      </c>
      <c r="H15" s="680">
        <v>1</v>
      </c>
      <c r="I15" s="680">
        <v>1</v>
      </c>
      <c r="J15" s="680">
        <v>1</v>
      </c>
      <c r="K15" s="200"/>
      <c r="L15" s="200">
        <v>1</v>
      </c>
      <c r="M15" s="38"/>
      <c r="N15" s="38"/>
      <c r="O15" s="38"/>
      <c r="P15" s="38"/>
      <c r="Q15" s="38"/>
      <c r="R15" s="38"/>
      <c r="S15" s="38"/>
      <c r="T15" s="38"/>
      <c r="U15" s="38"/>
      <c r="V15" s="38"/>
      <c r="W15" s="38"/>
      <c r="X15" s="38"/>
      <c r="Y15" s="38"/>
      <c r="Z15" s="38"/>
      <c r="AA15" s="38"/>
      <c r="AB15" s="38"/>
      <c r="AC15" s="38"/>
      <c r="AD15" s="38"/>
      <c r="AE15" s="38"/>
      <c r="AF15" s="38"/>
      <c r="AG15" s="38"/>
      <c r="AH15" s="38"/>
    </row>
    <row r="16" spans="1:34" x14ac:dyDescent="0.3">
      <c r="A16" s="38"/>
      <c r="B16" s="207" t="s">
        <v>93</v>
      </c>
      <c r="C16" s="685">
        <v>3</v>
      </c>
      <c r="D16" s="685">
        <v>2.9</v>
      </c>
      <c r="E16" s="685">
        <v>2.6</v>
      </c>
      <c r="F16" s="685">
        <v>2.1</v>
      </c>
      <c r="G16" s="685">
        <v>2.4</v>
      </c>
      <c r="H16" s="685">
        <v>3.3</v>
      </c>
      <c r="I16" s="685">
        <v>1.6</v>
      </c>
      <c r="J16" s="685">
        <v>2.6</v>
      </c>
      <c r="K16" s="481" t="s">
        <v>44</v>
      </c>
      <c r="L16" s="200">
        <v>1</v>
      </c>
      <c r="M16" s="38"/>
      <c r="N16" s="38"/>
      <c r="O16" s="38"/>
      <c r="P16" s="38"/>
      <c r="Q16" s="38"/>
      <c r="R16" s="38"/>
      <c r="S16" s="38"/>
      <c r="T16" s="38"/>
      <c r="U16" s="38"/>
      <c r="V16" s="38"/>
      <c r="W16" s="38"/>
      <c r="X16" s="38"/>
      <c r="Y16" s="38"/>
      <c r="Z16" s="38"/>
      <c r="AA16" s="38"/>
      <c r="AB16" s="38"/>
      <c r="AC16" s="38"/>
      <c r="AD16" s="38"/>
      <c r="AE16" s="38"/>
      <c r="AF16" s="38"/>
      <c r="AG16" s="38"/>
      <c r="AH16" s="38"/>
    </row>
    <row r="17" spans="1:34" x14ac:dyDescent="0.3">
      <c r="A17" s="38"/>
      <c r="B17" s="207" t="s">
        <v>16</v>
      </c>
      <c r="C17" s="688">
        <v>25</v>
      </c>
      <c r="D17" s="688">
        <v>25</v>
      </c>
      <c r="E17" s="688">
        <v>25</v>
      </c>
      <c r="F17" s="688">
        <v>25</v>
      </c>
      <c r="G17" s="688">
        <v>20</v>
      </c>
      <c r="H17" s="688">
        <v>35</v>
      </c>
      <c r="I17" s="688">
        <v>20</v>
      </c>
      <c r="J17" s="688">
        <v>35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row>
    <row r="18" spans="1:34" x14ac:dyDescent="0.3">
      <c r="A18" s="38"/>
      <c r="B18" s="207" t="s">
        <v>18</v>
      </c>
      <c r="C18" s="679">
        <v>2.5</v>
      </c>
      <c r="D18" s="679">
        <v>2.5</v>
      </c>
      <c r="E18" s="679">
        <v>2.5</v>
      </c>
      <c r="F18" s="679">
        <v>2.5</v>
      </c>
      <c r="G18" s="679">
        <v>2</v>
      </c>
      <c r="H18" s="679">
        <v>3</v>
      </c>
      <c r="I18" s="679">
        <v>1.5</v>
      </c>
      <c r="J18" s="679">
        <v>3</v>
      </c>
      <c r="K18" s="481"/>
      <c r="L18" s="200">
        <v>1</v>
      </c>
      <c r="M18" s="38"/>
      <c r="N18" s="38"/>
      <c r="O18" s="38"/>
      <c r="P18" s="38"/>
      <c r="Q18" s="38"/>
      <c r="R18" s="38"/>
      <c r="S18" s="38"/>
      <c r="T18" s="38"/>
      <c r="U18" s="38"/>
      <c r="V18" s="38"/>
      <c r="W18" s="38"/>
      <c r="X18" s="38"/>
      <c r="Y18" s="38"/>
      <c r="Z18" s="38"/>
      <c r="AA18" s="38"/>
      <c r="AB18" s="38"/>
      <c r="AC18" s="38"/>
      <c r="AD18" s="38"/>
      <c r="AE18" s="38"/>
      <c r="AF18" s="38"/>
      <c r="AG18" s="38"/>
      <c r="AH18" s="38"/>
    </row>
    <row r="19" spans="1:34" x14ac:dyDescent="0.3">
      <c r="A19" s="38"/>
      <c r="B19" s="209" t="s">
        <v>491</v>
      </c>
      <c r="C19" s="685">
        <v>1.6</v>
      </c>
      <c r="D19" s="685">
        <v>1.6</v>
      </c>
      <c r="E19" s="685">
        <v>1.6</v>
      </c>
      <c r="F19" s="685">
        <v>1.5</v>
      </c>
      <c r="G19" s="685">
        <v>1.4</v>
      </c>
      <c r="H19" s="685">
        <v>1.9</v>
      </c>
      <c r="I19" s="685">
        <v>1.2</v>
      </c>
      <c r="J19" s="685">
        <v>1.9</v>
      </c>
      <c r="K19" s="481"/>
      <c r="L19" s="200">
        <v>1</v>
      </c>
      <c r="M19" s="38"/>
      <c r="N19" s="38"/>
      <c r="O19" s="38"/>
      <c r="P19" s="38"/>
      <c r="Q19" s="38"/>
      <c r="R19" s="38"/>
      <c r="S19" s="38"/>
      <c r="T19" s="38"/>
      <c r="U19" s="38"/>
      <c r="V19" s="38"/>
      <c r="W19" s="38"/>
      <c r="X19" s="38"/>
      <c r="Y19" s="38"/>
      <c r="Z19" s="38"/>
      <c r="AA19" s="38"/>
      <c r="AB19" s="38"/>
      <c r="AC19" s="38"/>
      <c r="AD19" s="38"/>
      <c r="AE19" s="38"/>
      <c r="AF19" s="38"/>
      <c r="AG19" s="38"/>
      <c r="AH19" s="38"/>
    </row>
    <row r="20" spans="1:34" x14ac:dyDescent="0.3">
      <c r="A20" s="38"/>
      <c r="B20" s="965" t="s">
        <v>361</v>
      </c>
      <c r="C20" s="944"/>
      <c r="D20" s="944"/>
      <c r="E20" s="944"/>
      <c r="F20" s="944"/>
      <c r="G20" s="944"/>
      <c r="H20" s="944"/>
      <c r="I20" s="944"/>
      <c r="J20" s="944"/>
      <c r="K20" s="944"/>
      <c r="L20" s="945"/>
      <c r="M20" s="38"/>
      <c r="N20" s="38"/>
      <c r="O20" s="38"/>
      <c r="P20" s="38"/>
      <c r="Q20" s="38"/>
      <c r="R20" s="38"/>
      <c r="S20" s="38"/>
      <c r="T20" s="38"/>
      <c r="U20" s="38"/>
      <c r="V20" s="38"/>
      <c r="W20" s="38"/>
      <c r="X20" s="38"/>
      <c r="Y20" s="38"/>
      <c r="Z20" s="38"/>
      <c r="AA20" s="38"/>
      <c r="AB20" s="38"/>
      <c r="AC20" s="38"/>
      <c r="AD20" s="38"/>
      <c r="AE20" s="38"/>
      <c r="AF20" s="38"/>
      <c r="AG20" s="38"/>
      <c r="AH20" s="38"/>
    </row>
    <row r="21" spans="1:34" x14ac:dyDescent="0.3">
      <c r="A21" s="38"/>
      <c r="B21" s="207" t="s">
        <v>22</v>
      </c>
      <c r="C21" s="680">
        <v>5</v>
      </c>
      <c r="D21" s="680">
        <v>5</v>
      </c>
      <c r="E21" s="680">
        <v>5</v>
      </c>
      <c r="F21" s="680">
        <v>5</v>
      </c>
      <c r="G21" s="680">
        <v>5</v>
      </c>
      <c r="H21" s="680">
        <v>5</v>
      </c>
      <c r="I21" s="680">
        <v>5</v>
      </c>
      <c r="J21" s="680">
        <v>5</v>
      </c>
      <c r="K21" s="481" t="s">
        <v>46</v>
      </c>
      <c r="L21" s="481"/>
      <c r="M21" s="39"/>
      <c r="N21" s="38"/>
      <c r="O21" s="38"/>
      <c r="P21" s="38"/>
      <c r="Q21" s="38"/>
      <c r="R21" s="38"/>
      <c r="S21" s="38"/>
      <c r="T21" s="38"/>
      <c r="U21" s="38"/>
      <c r="V21" s="38"/>
      <c r="W21" s="38"/>
      <c r="X21" s="38"/>
      <c r="Y21" s="38"/>
      <c r="Z21" s="38"/>
      <c r="AA21" s="38"/>
      <c r="AB21" s="38"/>
      <c r="AC21" s="38"/>
      <c r="AD21" s="38"/>
      <c r="AE21" s="38"/>
      <c r="AF21" s="38"/>
      <c r="AG21" s="38"/>
      <c r="AH21" s="38"/>
    </row>
    <row r="22" spans="1:34" x14ac:dyDescent="0.3">
      <c r="A22" s="38"/>
      <c r="B22" s="207" t="s">
        <v>24</v>
      </c>
      <c r="C22" s="680">
        <v>10</v>
      </c>
      <c r="D22" s="680">
        <v>10</v>
      </c>
      <c r="E22" s="680">
        <v>10</v>
      </c>
      <c r="F22" s="680">
        <v>10</v>
      </c>
      <c r="G22" s="680">
        <v>10</v>
      </c>
      <c r="H22" s="680">
        <v>10</v>
      </c>
      <c r="I22" s="680">
        <v>10</v>
      </c>
      <c r="J22" s="679">
        <v>10</v>
      </c>
      <c r="K22" s="481" t="s">
        <v>492</v>
      </c>
      <c r="L22" s="481"/>
      <c r="M22" s="38"/>
      <c r="N22" s="38"/>
      <c r="O22" s="38"/>
      <c r="P22" s="38"/>
      <c r="Q22" s="38"/>
      <c r="R22" s="38"/>
      <c r="S22" s="38"/>
      <c r="T22" s="38"/>
      <c r="U22" s="38"/>
      <c r="V22" s="38"/>
      <c r="W22" s="38"/>
      <c r="X22" s="38"/>
      <c r="Y22" s="38"/>
      <c r="Z22" s="38"/>
      <c r="AA22" s="38"/>
      <c r="AB22" s="38"/>
      <c r="AC22" s="38"/>
      <c r="AD22" s="38"/>
      <c r="AE22" s="38"/>
      <c r="AF22" s="38"/>
      <c r="AG22" s="38"/>
      <c r="AH22" s="38"/>
    </row>
    <row r="23" spans="1:34" x14ac:dyDescent="0.3">
      <c r="A23" s="38"/>
      <c r="B23" s="207" t="s">
        <v>95</v>
      </c>
      <c r="C23" s="680">
        <v>20</v>
      </c>
      <c r="D23" s="680">
        <v>20</v>
      </c>
      <c r="E23" s="680">
        <v>20</v>
      </c>
      <c r="F23" s="680">
        <v>20</v>
      </c>
      <c r="G23" s="680">
        <v>20</v>
      </c>
      <c r="H23" s="680">
        <v>20</v>
      </c>
      <c r="I23" s="680">
        <v>20</v>
      </c>
      <c r="J23" s="679">
        <v>20</v>
      </c>
      <c r="K23" s="481" t="s">
        <v>492</v>
      </c>
      <c r="L23" s="481"/>
      <c r="M23" s="38"/>
      <c r="N23" s="38"/>
      <c r="O23" s="38"/>
      <c r="P23" s="38"/>
      <c r="Q23" s="38"/>
      <c r="R23" s="38"/>
      <c r="S23" s="38"/>
      <c r="T23" s="38"/>
      <c r="U23" s="38"/>
      <c r="V23" s="38"/>
      <c r="W23" s="38"/>
      <c r="X23" s="38"/>
      <c r="Y23" s="38"/>
      <c r="Z23" s="38"/>
      <c r="AA23" s="38"/>
      <c r="AB23" s="38"/>
      <c r="AC23" s="38"/>
      <c r="AD23" s="38"/>
      <c r="AE23" s="38"/>
      <c r="AF23" s="38"/>
      <c r="AG23" s="38"/>
      <c r="AH23" s="38"/>
    </row>
    <row r="24" spans="1:34" x14ac:dyDescent="0.3">
      <c r="A24" s="38"/>
      <c r="B24" s="207" t="s">
        <v>96</v>
      </c>
      <c r="C24" s="679">
        <v>0.5</v>
      </c>
      <c r="D24" s="679">
        <v>0.5</v>
      </c>
      <c r="E24" s="679">
        <v>0.5</v>
      </c>
      <c r="F24" s="679">
        <v>0.5</v>
      </c>
      <c r="G24" s="679">
        <v>0.5</v>
      </c>
      <c r="H24" s="679">
        <v>0.5</v>
      </c>
      <c r="I24" s="679">
        <v>0.5</v>
      </c>
      <c r="J24" s="679">
        <v>0.5</v>
      </c>
      <c r="K24" s="481" t="s">
        <v>492</v>
      </c>
      <c r="L24" s="481"/>
      <c r="M24" s="38"/>
      <c r="N24" s="38"/>
      <c r="O24" s="38"/>
      <c r="P24" s="38"/>
      <c r="Q24" s="38"/>
      <c r="R24" s="38"/>
      <c r="S24" s="38"/>
      <c r="T24" s="38"/>
      <c r="U24" s="38"/>
      <c r="V24" s="38"/>
      <c r="W24" s="38"/>
      <c r="X24" s="38"/>
      <c r="Y24" s="38"/>
      <c r="Z24" s="38"/>
      <c r="AA24" s="38"/>
      <c r="AB24" s="38"/>
      <c r="AC24" s="38"/>
      <c r="AD24" s="38"/>
      <c r="AE24" s="38"/>
      <c r="AF24" s="38"/>
      <c r="AG24" s="38"/>
      <c r="AH24" s="38"/>
    </row>
    <row r="25" spans="1:34" x14ac:dyDescent="0.3">
      <c r="A25" s="38"/>
      <c r="B25" s="207" t="s">
        <v>97</v>
      </c>
      <c r="C25" s="680">
        <v>2</v>
      </c>
      <c r="D25" s="680">
        <v>2</v>
      </c>
      <c r="E25" s="680">
        <v>2</v>
      </c>
      <c r="F25" s="680">
        <v>2</v>
      </c>
      <c r="G25" s="680">
        <v>2</v>
      </c>
      <c r="H25" s="680">
        <v>2</v>
      </c>
      <c r="I25" s="680">
        <v>2</v>
      </c>
      <c r="J25" s="680">
        <v>2</v>
      </c>
      <c r="K25" s="481" t="s">
        <v>492</v>
      </c>
      <c r="L25" s="481"/>
      <c r="M25" s="38"/>
      <c r="N25" s="38"/>
      <c r="O25" s="38"/>
      <c r="P25" s="38"/>
      <c r="Q25" s="38"/>
      <c r="R25" s="38"/>
      <c r="S25" s="38"/>
      <c r="T25" s="38"/>
      <c r="U25" s="38"/>
      <c r="V25" s="38"/>
      <c r="W25" s="38"/>
      <c r="X25" s="38"/>
      <c r="Y25" s="38"/>
      <c r="Z25" s="38"/>
      <c r="AA25" s="38"/>
      <c r="AB25" s="38"/>
      <c r="AC25" s="38"/>
      <c r="AD25" s="38"/>
      <c r="AE25" s="38"/>
      <c r="AF25" s="38"/>
      <c r="AG25" s="38"/>
      <c r="AH25" s="38"/>
    </row>
    <row r="26" spans="1:34" x14ac:dyDescent="0.3">
      <c r="A26" s="38"/>
      <c r="B26" s="943" t="s">
        <v>99</v>
      </c>
      <c r="C26" s="944"/>
      <c r="D26" s="944"/>
      <c r="E26" s="944"/>
      <c r="F26" s="944"/>
      <c r="G26" s="944"/>
      <c r="H26" s="944"/>
      <c r="I26" s="944"/>
      <c r="J26" s="944"/>
      <c r="K26" s="944"/>
      <c r="L26" s="945"/>
      <c r="M26" s="38"/>
      <c r="N26" s="38"/>
      <c r="O26" s="38"/>
      <c r="P26" s="38"/>
      <c r="Q26" s="38"/>
      <c r="R26" s="38"/>
      <c r="S26" s="38"/>
      <c r="T26" s="38"/>
      <c r="U26" s="38"/>
      <c r="V26" s="38"/>
      <c r="W26" s="38"/>
      <c r="X26" s="38"/>
      <c r="Y26" s="38"/>
      <c r="Z26" s="38"/>
      <c r="AA26" s="38"/>
      <c r="AB26" s="38"/>
      <c r="AC26" s="38"/>
      <c r="AD26" s="38"/>
      <c r="AE26" s="38"/>
      <c r="AF26" s="38"/>
      <c r="AG26" s="38"/>
      <c r="AH26" s="38"/>
    </row>
    <row r="27" spans="1:34" x14ac:dyDescent="0.3">
      <c r="A27" s="38"/>
      <c r="B27" s="207" t="s">
        <v>675</v>
      </c>
      <c r="C27" s="679">
        <v>99.8</v>
      </c>
      <c r="D27" s="679">
        <v>99.8</v>
      </c>
      <c r="E27" s="679">
        <v>99.8</v>
      </c>
      <c r="F27" s="679">
        <v>99.8</v>
      </c>
      <c r="G27" s="679">
        <v>99</v>
      </c>
      <c r="H27" s="679">
        <v>99.9</v>
      </c>
      <c r="I27" s="679">
        <v>99.5</v>
      </c>
      <c r="J27" s="679">
        <v>99.9</v>
      </c>
      <c r="K27" s="213" t="s">
        <v>35</v>
      </c>
      <c r="L27" s="481">
        <v>1</v>
      </c>
      <c r="M27" s="38"/>
      <c r="N27" s="38"/>
      <c r="O27" s="38"/>
      <c r="P27" s="38"/>
      <c r="Q27" s="38"/>
      <c r="R27" s="38"/>
      <c r="S27" s="38"/>
      <c r="T27" s="38"/>
      <c r="U27" s="38"/>
      <c r="V27" s="38"/>
      <c r="W27" s="38"/>
      <c r="X27" s="38"/>
      <c r="Y27" s="38"/>
      <c r="Z27" s="38"/>
      <c r="AA27" s="38"/>
      <c r="AB27" s="38"/>
      <c r="AC27" s="38"/>
      <c r="AD27" s="38"/>
      <c r="AE27" s="38"/>
      <c r="AF27" s="38"/>
      <c r="AG27" s="38"/>
      <c r="AH27" s="38"/>
    </row>
    <row r="28" spans="1:34" x14ac:dyDescent="0.3">
      <c r="A28" s="38"/>
      <c r="B28" s="207" t="s">
        <v>676</v>
      </c>
      <c r="C28" s="688">
        <v>90</v>
      </c>
      <c r="D28" s="688">
        <v>56</v>
      </c>
      <c r="E28" s="688">
        <v>45</v>
      </c>
      <c r="F28" s="688">
        <v>11</v>
      </c>
      <c r="G28" s="688">
        <v>11</v>
      </c>
      <c r="H28" s="688">
        <v>84</v>
      </c>
      <c r="I28" s="688">
        <v>5</v>
      </c>
      <c r="J28" s="688">
        <v>56</v>
      </c>
      <c r="K28" s="214" t="s">
        <v>65</v>
      </c>
      <c r="L28" s="481" t="s">
        <v>493</v>
      </c>
      <c r="M28" s="38"/>
      <c r="N28" s="38"/>
      <c r="O28" s="38"/>
      <c r="P28" s="38"/>
      <c r="Q28" s="38"/>
      <c r="R28" s="38"/>
      <c r="S28" s="38"/>
      <c r="T28" s="38"/>
      <c r="U28" s="38"/>
      <c r="V28" s="38"/>
      <c r="W28" s="38"/>
      <c r="X28" s="38"/>
      <c r="Y28" s="38"/>
      <c r="Z28" s="38"/>
      <c r="AA28" s="38"/>
      <c r="AB28" s="38"/>
      <c r="AC28" s="38"/>
      <c r="AD28" s="38"/>
      <c r="AE28" s="38"/>
      <c r="AF28" s="38"/>
      <c r="AG28" s="38"/>
      <c r="AH28" s="38"/>
    </row>
    <row r="29" spans="1:34" x14ac:dyDescent="0.3">
      <c r="A29" s="38"/>
      <c r="B29" s="207" t="s">
        <v>100</v>
      </c>
      <c r="C29" s="679">
        <v>0.3</v>
      </c>
      <c r="D29" s="679">
        <v>0.1</v>
      </c>
      <c r="E29" s="679">
        <v>0.1</v>
      </c>
      <c r="F29" s="679">
        <v>0.1</v>
      </c>
      <c r="G29" s="680">
        <v>0</v>
      </c>
      <c r="H29" s="679">
        <v>0.1</v>
      </c>
      <c r="I29" s="680">
        <v>0</v>
      </c>
      <c r="J29" s="679">
        <v>0.1</v>
      </c>
      <c r="K29" s="481"/>
      <c r="L29" s="481">
        <v>2</v>
      </c>
      <c r="M29" s="38"/>
      <c r="N29" s="38"/>
      <c r="O29" s="38"/>
      <c r="P29" s="38"/>
      <c r="Q29" s="38"/>
      <c r="R29" s="38"/>
      <c r="S29" s="38"/>
      <c r="T29" s="38"/>
      <c r="U29" s="38"/>
      <c r="V29" s="38"/>
      <c r="W29" s="38"/>
      <c r="X29" s="38"/>
      <c r="Y29" s="38"/>
      <c r="Z29" s="38"/>
      <c r="AA29" s="38"/>
      <c r="AB29" s="38"/>
      <c r="AC29" s="38"/>
      <c r="AD29" s="38"/>
      <c r="AE29" s="38"/>
      <c r="AF29" s="38"/>
      <c r="AG29" s="38"/>
      <c r="AH29" s="38"/>
    </row>
    <row r="30" spans="1:34" x14ac:dyDescent="0.3">
      <c r="A30" s="38"/>
      <c r="B30" s="207" t="s">
        <v>101</v>
      </c>
      <c r="C30" s="679">
        <v>1.2</v>
      </c>
      <c r="D30" s="680">
        <v>1</v>
      </c>
      <c r="E30" s="680">
        <v>1</v>
      </c>
      <c r="F30" s="680">
        <v>1</v>
      </c>
      <c r="G30" s="680">
        <v>1</v>
      </c>
      <c r="H30" s="680">
        <v>3</v>
      </c>
      <c r="I30" s="680">
        <v>0</v>
      </c>
      <c r="J30" s="680">
        <v>1</v>
      </c>
      <c r="K30" s="481" t="s">
        <v>50</v>
      </c>
      <c r="L30" s="481">
        <v>2</v>
      </c>
      <c r="M30" s="157"/>
      <c r="N30" s="38"/>
      <c r="O30" s="38"/>
      <c r="P30" s="38"/>
      <c r="Q30" s="38"/>
      <c r="R30" s="38"/>
      <c r="S30" s="38"/>
      <c r="T30" s="38"/>
      <c r="U30" s="38"/>
      <c r="V30" s="38"/>
      <c r="W30" s="38"/>
      <c r="X30" s="38"/>
      <c r="Y30" s="38"/>
      <c r="Z30" s="38"/>
      <c r="AA30" s="38"/>
      <c r="AB30" s="38"/>
      <c r="AC30" s="38"/>
      <c r="AD30" s="38"/>
      <c r="AE30" s="38"/>
      <c r="AF30" s="38"/>
      <c r="AG30" s="38"/>
      <c r="AH30" s="38"/>
    </row>
    <row r="31" spans="1:34" x14ac:dyDescent="0.3">
      <c r="A31" s="38"/>
      <c r="B31" s="207" t="s">
        <v>494</v>
      </c>
      <c r="C31" s="679">
        <v>0.3</v>
      </c>
      <c r="D31" s="679">
        <v>0.3</v>
      </c>
      <c r="E31" s="679">
        <v>0.3</v>
      </c>
      <c r="F31" s="679">
        <v>0.3</v>
      </c>
      <c r="G31" s="679">
        <v>0.1</v>
      </c>
      <c r="H31" s="680">
        <v>2</v>
      </c>
      <c r="I31" s="679">
        <v>0.1</v>
      </c>
      <c r="J31" s="680">
        <v>1</v>
      </c>
      <c r="K31" s="481" t="s">
        <v>50</v>
      </c>
      <c r="L31" s="481">
        <v>2</v>
      </c>
      <c r="M31" s="157"/>
      <c r="N31" s="38"/>
      <c r="O31" s="38"/>
      <c r="P31" s="38"/>
      <c r="Q31" s="38"/>
      <c r="R31" s="38"/>
      <c r="S31" s="38"/>
      <c r="T31" s="38"/>
      <c r="U31" s="38"/>
      <c r="V31" s="38"/>
      <c r="W31" s="38"/>
      <c r="X31" s="38"/>
      <c r="Y31" s="38"/>
      <c r="Z31" s="38"/>
      <c r="AA31" s="38"/>
      <c r="AB31" s="38"/>
      <c r="AC31" s="38"/>
      <c r="AD31" s="38"/>
      <c r="AE31" s="38"/>
      <c r="AF31" s="38"/>
      <c r="AG31" s="38"/>
      <c r="AH31" s="38"/>
    </row>
    <row r="32" spans="1:34" x14ac:dyDescent="0.3">
      <c r="A32" s="38"/>
      <c r="B32" s="943" t="s">
        <v>25</v>
      </c>
      <c r="C32" s="944"/>
      <c r="D32" s="944"/>
      <c r="E32" s="944"/>
      <c r="F32" s="944"/>
      <c r="G32" s="944"/>
      <c r="H32" s="944"/>
      <c r="I32" s="944"/>
      <c r="J32" s="944"/>
      <c r="K32" s="944"/>
      <c r="L32" s="945"/>
      <c r="M32" s="38"/>
      <c r="N32" s="38"/>
      <c r="O32" s="38"/>
      <c r="P32" s="38"/>
      <c r="Q32" s="38"/>
      <c r="R32" s="38"/>
      <c r="S32" s="38"/>
      <c r="T32" s="38"/>
      <c r="U32" s="38"/>
      <c r="V32" s="38"/>
      <c r="W32" s="38"/>
      <c r="X32" s="38"/>
      <c r="Y32" s="38"/>
      <c r="Z32" s="38"/>
      <c r="AA32" s="38"/>
      <c r="AB32" s="38"/>
      <c r="AC32" s="38"/>
      <c r="AD32" s="38"/>
      <c r="AE32" s="38"/>
      <c r="AF32" s="38"/>
      <c r="AG32" s="38"/>
      <c r="AH32" s="38"/>
    </row>
    <row r="33" spans="1:34" x14ac:dyDescent="0.3">
      <c r="A33" s="38"/>
      <c r="B33" s="207" t="s">
        <v>495</v>
      </c>
      <c r="C33" s="685">
        <v>9.3000000000000007</v>
      </c>
      <c r="D33" s="685">
        <v>9.1</v>
      </c>
      <c r="E33" s="685">
        <v>8.6999999999999993</v>
      </c>
      <c r="F33" s="685">
        <v>7.6</v>
      </c>
      <c r="G33" s="685">
        <v>7.7</v>
      </c>
      <c r="H33" s="685">
        <v>10.7</v>
      </c>
      <c r="I33" s="685">
        <v>5.5</v>
      </c>
      <c r="J33" s="685">
        <v>9.5</v>
      </c>
      <c r="K33" s="213" t="s">
        <v>69</v>
      </c>
      <c r="L33" s="481">
        <v>1</v>
      </c>
      <c r="M33" s="38"/>
      <c r="N33" s="38"/>
      <c r="O33" s="38"/>
      <c r="P33" s="38"/>
      <c r="Q33" s="38"/>
      <c r="R33" s="38"/>
      <c r="S33" s="38"/>
      <c r="T33" s="38"/>
      <c r="U33" s="38"/>
      <c r="V33" s="38"/>
      <c r="W33" s="38"/>
      <c r="X33" s="38"/>
      <c r="Y33" s="38"/>
      <c r="Z33" s="38"/>
      <c r="AA33" s="38"/>
      <c r="AB33" s="38"/>
      <c r="AC33" s="38"/>
      <c r="AD33" s="38"/>
      <c r="AE33" s="38"/>
      <c r="AF33" s="38"/>
      <c r="AG33" s="38"/>
      <c r="AH33" s="38"/>
    </row>
    <row r="34" spans="1:34" x14ac:dyDescent="0.3">
      <c r="A34" s="38"/>
      <c r="B34" s="27" t="s">
        <v>28</v>
      </c>
      <c r="C34" s="162">
        <v>5.7</v>
      </c>
      <c r="D34" s="162">
        <v>5.5</v>
      </c>
      <c r="E34" s="162">
        <v>5.4</v>
      </c>
      <c r="F34" s="162">
        <v>4.7</v>
      </c>
      <c r="G34" s="162">
        <v>4.7</v>
      </c>
      <c r="H34" s="162">
        <v>6.6</v>
      </c>
      <c r="I34" s="162">
        <v>3.4</v>
      </c>
      <c r="J34" s="162">
        <v>5.8</v>
      </c>
      <c r="K34" s="231" t="s">
        <v>69</v>
      </c>
      <c r="L34" s="231">
        <v>1</v>
      </c>
      <c r="M34" s="38"/>
      <c r="N34" s="38"/>
      <c r="O34" s="38"/>
      <c r="P34" s="38"/>
      <c r="Q34" s="38"/>
      <c r="R34" s="38"/>
      <c r="S34" s="38"/>
      <c r="T34" s="38"/>
      <c r="U34" s="38"/>
      <c r="V34" s="38"/>
      <c r="W34" s="38"/>
      <c r="X34" s="38"/>
      <c r="Y34" s="38"/>
      <c r="Z34" s="38"/>
      <c r="AA34" s="38"/>
      <c r="AB34" s="38"/>
      <c r="AC34" s="38"/>
      <c r="AD34" s="38"/>
      <c r="AE34" s="38"/>
      <c r="AF34" s="38"/>
      <c r="AG34" s="38"/>
      <c r="AH34" s="38"/>
    </row>
    <row r="35" spans="1:34" x14ac:dyDescent="0.3">
      <c r="A35" s="38"/>
      <c r="B35" s="27" t="s">
        <v>29</v>
      </c>
      <c r="C35" s="162">
        <v>3.7</v>
      </c>
      <c r="D35" s="162">
        <v>3.6</v>
      </c>
      <c r="E35" s="162">
        <v>3.3</v>
      </c>
      <c r="F35" s="162">
        <v>2.9</v>
      </c>
      <c r="G35" s="163">
        <v>3</v>
      </c>
      <c r="H35" s="162">
        <v>4.0999999999999996</v>
      </c>
      <c r="I35" s="162">
        <v>2.2000000000000002</v>
      </c>
      <c r="J35" s="162">
        <v>3.6</v>
      </c>
      <c r="K35" s="231" t="s">
        <v>68</v>
      </c>
      <c r="L35" s="231">
        <v>1</v>
      </c>
      <c r="M35" s="38"/>
      <c r="N35" s="38"/>
      <c r="O35" s="38"/>
      <c r="P35" s="38"/>
      <c r="Q35" s="38"/>
      <c r="R35" s="38"/>
      <c r="S35" s="38"/>
      <c r="T35" s="38"/>
      <c r="U35" s="38"/>
      <c r="V35" s="38"/>
      <c r="W35" s="38"/>
      <c r="X35" s="38"/>
      <c r="Y35" s="38"/>
      <c r="Z35" s="38"/>
      <c r="AA35" s="38"/>
      <c r="AB35" s="38"/>
      <c r="AC35" s="38"/>
      <c r="AD35" s="38"/>
      <c r="AE35" s="38"/>
      <c r="AF35" s="38"/>
      <c r="AG35" s="38"/>
      <c r="AH35" s="38"/>
    </row>
    <row r="36" spans="1:34" x14ac:dyDescent="0.3">
      <c r="A36" s="38"/>
      <c r="B36" s="27" t="s">
        <v>496</v>
      </c>
      <c r="C36" s="163">
        <v>300700</v>
      </c>
      <c r="D36" s="163">
        <v>264800</v>
      </c>
      <c r="E36" s="163">
        <v>246700</v>
      </c>
      <c r="F36" s="163">
        <v>210600</v>
      </c>
      <c r="G36" s="163">
        <v>244200</v>
      </c>
      <c r="H36" s="163">
        <v>284600</v>
      </c>
      <c r="I36" s="163">
        <v>178000</v>
      </c>
      <c r="J36" s="163">
        <v>239500</v>
      </c>
      <c r="K36" s="231" t="s">
        <v>67</v>
      </c>
      <c r="L36" s="231">
        <v>1</v>
      </c>
      <c r="M36" s="38"/>
      <c r="N36" s="38"/>
      <c r="O36" s="38"/>
      <c r="P36" s="38"/>
      <c r="Q36" s="38"/>
      <c r="R36" s="38"/>
      <c r="S36" s="38"/>
      <c r="T36" s="38"/>
      <c r="U36" s="38"/>
      <c r="V36" s="38"/>
      <c r="W36" s="38"/>
      <c r="X36" s="38"/>
      <c r="Y36" s="38"/>
      <c r="Z36" s="38"/>
      <c r="AA36" s="38"/>
      <c r="AB36" s="38"/>
      <c r="AC36" s="38"/>
      <c r="AD36" s="38"/>
      <c r="AE36" s="38"/>
      <c r="AF36" s="38"/>
      <c r="AG36" s="38"/>
      <c r="AH36" s="38"/>
    </row>
    <row r="37" spans="1:34" x14ac:dyDescent="0.3">
      <c r="A37" s="38"/>
      <c r="B37" s="27" t="s">
        <v>497</v>
      </c>
      <c r="C37" s="163">
        <v>25</v>
      </c>
      <c r="D37" s="163">
        <v>25</v>
      </c>
      <c r="E37" s="162">
        <v>24.5</v>
      </c>
      <c r="F37" s="162">
        <v>23.7</v>
      </c>
      <c r="G37" s="162">
        <v>21.3</v>
      </c>
      <c r="H37" s="162">
        <v>28.8</v>
      </c>
      <c r="I37" s="162">
        <v>17.7</v>
      </c>
      <c r="J37" s="162">
        <v>29.6</v>
      </c>
      <c r="K37" s="231" t="s">
        <v>55</v>
      </c>
      <c r="L37" s="231">
        <v>1</v>
      </c>
      <c r="M37" s="38"/>
      <c r="N37" s="38"/>
      <c r="O37" s="38"/>
      <c r="P37" s="38"/>
      <c r="Q37" s="38"/>
      <c r="R37" s="38"/>
      <c r="S37" s="38"/>
      <c r="T37" s="38"/>
      <c r="U37" s="38"/>
      <c r="V37" s="38"/>
      <c r="W37" s="38"/>
      <c r="X37" s="38"/>
      <c r="Y37" s="38"/>
      <c r="Z37" s="38"/>
      <c r="AA37" s="38"/>
      <c r="AB37" s="38"/>
      <c r="AC37" s="38"/>
      <c r="AD37" s="38"/>
      <c r="AE37" s="38"/>
      <c r="AF37" s="38"/>
      <c r="AG37" s="38"/>
      <c r="AH37" s="38"/>
    </row>
    <row r="38" spans="1:34" x14ac:dyDescent="0.3">
      <c r="A38" s="38"/>
      <c r="B38" s="960" t="s">
        <v>33</v>
      </c>
      <c r="C38" s="961"/>
      <c r="D38" s="961"/>
      <c r="E38" s="961"/>
      <c r="F38" s="961"/>
      <c r="G38" s="961"/>
      <c r="H38" s="961"/>
      <c r="I38" s="961"/>
      <c r="J38" s="961"/>
      <c r="K38" s="961"/>
      <c r="L38" s="962"/>
      <c r="M38" s="38"/>
      <c r="N38" s="38"/>
      <c r="O38" s="38"/>
      <c r="P38" s="38"/>
      <c r="Q38" s="38"/>
      <c r="R38" s="38"/>
      <c r="S38" s="38"/>
      <c r="T38" s="38"/>
      <c r="U38" s="38"/>
      <c r="V38" s="38"/>
      <c r="W38" s="38"/>
      <c r="X38" s="38"/>
      <c r="Y38" s="38"/>
      <c r="Z38" s="38"/>
      <c r="AA38" s="38"/>
      <c r="AB38" s="38"/>
      <c r="AC38" s="38"/>
      <c r="AD38" s="38"/>
      <c r="AE38" s="38"/>
      <c r="AF38" s="38"/>
      <c r="AG38" s="38"/>
      <c r="AH38" s="38"/>
    </row>
    <row r="39" spans="1:34" x14ac:dyDescent="0.3">
      <c r="A39" s="38"/>
      <c r="B39" s="28" t="s">
        <v>498</v>
      </c>
      <c r="C39" s="162" t="s">
        <v>499</v>
      </c>
      <c r="D39" s="162" t="s">
        <v>499</v>
      </c>
      <c r="E39" s="162" t="s">
        <v>499</v>
      </c>
      <c r="F39" s="162" t="s">
        <v>499</v>
      </c>
      <c r="G39" s="162" t="s">
        <v>499</v>
      </c>
      <c r="H39" s="162" t="s">
        <v>499</v>
      </c>
      <c r="I39" s="162" t="s">
        <v>499</v>
      </c>
      <c r="J39" s="162" t="s">
        <v>499</v>
      </c>
      <c r="K39" s="231"/>
      <c r="L39" s="231"/>
      <c r="M39" s="38"/>
      <c r="N39" s="38"/>
      <c r="O39" s="38"/>
      <c r="P39" s="38"/>
      <c r="Q39" s="38"/>
      <c r="R39" s="38"/>
      <c r="S39" s="38"/>
      <c r="T39" s="38"/>
      <c r="U39" s="38"/>
      <c r="V39" s="38"/>
      <c r="W39" s="38"/>
      <c r="X39" s="38"/>
      <c r="Y39" s="38"/>
      <c r="Z39" s="38"/>
      <c r="AA39" s="38"/>
      <c r="AB39" s="38"/>
      <c r="AC39" s="38"/>
      <c r="AD39" s="38"/>
      <c r="AE39" s="38"/>
      <c r="AF39" s="38"/>
      <c r="AG39" s="38"/>
      <c r="AH39" s="38"/>
    </row>
    <row r="40" spans="1:34" x14ac:dyDescent="0.3">
      <c r="A40" s="38"/>
      <c r="B40" s="28" t="s">
        <v>500</v>
      </c>
      <c r="C40" s="162" t="s">
        <v>501</v>
      </c>
      <c r="D40" s="162" t="s">
        <v>501</v>
      </c>
      <c r="E40" s="162" t="s">
        <v>501</v>
      </c>
      <c r="F40" s="162" t="s">
        <v>501</v>
      </c>
      <c r="G40" s="162" t="s">
        <v>501</v>
      </c>
      <c r="H40" s="162" t="s">
        <v>501</v>
      </c>
      <c r="I40" s="162" t="s">
        <v>501</v>
      </c>
      <c r="J40" s="162" t="s">
        <v>501</v>
      </c>
      <c r="K40" s="231"/>
      <c r="L40" s="231"/>
      <c r="M40" s="38"/>
      <c r="N40" s="38"/>
      <c r="O40" s="38"/>
      <c r="P40" s="38"/>
      <c r="Q40" s="38"/>
      <c r="R40" s="38"/>
      <c r="S40" s="38"/>
      <c r="T40" s="38"/>
      <c r="U40" s="38"/>
      <c r="V40" s="38"/>
      <c r="W40" s="38"/>
      <c r="X40" s="38"/>
      <c r="Y40" s="38"/>
      <c r="Z40" s="38"/>
      <c r="AA40" s="38"/>
      <c r="AB40" s="38"/>
      <c r="AC40" s="38"/>
      <c r="AD40" s="38"/>
      <c r="AE40" s="38"/>
      <c r="AF40" s="38"/>
      <c r="AG40" s="38"/>
      <c r="AH40" s="38"/>
    </row>
    <row r="41" spans="1:34" x14ac:dyDescent="0.3">
      <c r="A41" s="38"/>
      <c r="B41" s="28" t="s">
        <v>502</v>
      </c>
      <c r="C41" s="162" t="s">
        <v>503</v>
      </c>
      <c r="D41" s="162" t="s">
        <v>503</v>
      </c>
      <c r="E41" s="162" t="s">
        <v>503</v>
      </c>
      <c r="F41" s="162" t="s">
        <v>503</v>
      </c>
      <c r="G41" s="162" t="s">
        <v>503</v>
      </c>
      <c r="H41" s="162" t="s">
        <v>501</v>
      </c>
      <c r="I41" s="162" t="s">
        <v>503</v>
      </c>
      <c r="J41" s="162" t="s">
        <v>501</v>
      </c>
      <c r="K41" s="231"/>
      <c r="L41" s="231"/>
      <c r="M41" s="38"/>
      <c r="N41" s="38"/>
      <c r="O41" s="38"/>
      <c r="P41" s="38"/>
      <c r="Q41" s="38"/>
      <c r="R41" s="38"/>
      <c r="S41" s="38"/>
      <c r="T41" s="38"/>
      <c r="U41" s="38"/>
      <c r="V41" s="38"/>
      <c r="W41" s="38"/>
      <c r="X41" s="38"/>
      <c r="Y41" s="38"/>
      <c r="Z41" s="38"/>
      <c r="AA41" s="38"/>
      <c r="AB41" s="38"/>
      <c r="AC41" s="38"/>
      <c r="AD41" s="38"/>
      <c r="AE41" s="38"/>
      <c r="AF41" s="38"/>
      <c r="AG41" s="38"/>
      <c r="AH41" s="38"/>
    </row>
    <row r="42" spans="1:34" x14ac:dyDescent="0.3">
      <c r="A42" s="38"/>
      <c r="B42" s="28" t="s">
        <v>504</v>
      </c>
      <c r="C42" s="165">
        <v>2.15</v>
      </c>
      <c r="D42" s="165">
        <v>2.1</v>
      </c>
      <c r="E42" s="165">
        <v>2.0499999999999998</v>
      </c>
      <c r="F42" s="165">
        <v>1.86</v>
      </c>
      <c r="G42" s="165">
        <v>1.78</v>
      </c>
      <c r="H42" s="165">
        <v>2.46</v>
      </c>
      <c r="I42" s="165">
        <v>1.35</v>
      </c>
      <c r="J42" s="165">
        <v>2.31</v>
      </c>
      <c r="K42" s="231" t="s">
        <v>69</v>
      </c>
      <c r="L42" s="231">
        <v>1</v>
      </c>
      <c r="M42" s="38"/>
      <c r="N42" s="38"/>
      <c r="O42" s="38"/>
      <c r="P42" s="38"/>
      <c r="Q42" s="38"/>
      <c r="R42" s="38"/>
      <c r="S42" s="38"/>
      <c r="T42" s="38"/>
      <c r="U42" s="38"/>
      <c r="V42" s="38"/>
      <c r="W42" s="38"/>
      <c r="X42" s="38"/>
      <c r="Y42" s="38"/>
      <c r="Z42" s="38"/>
      <c r="AA42" s="38"/>
      <c r="AB42" s="38"/>
      <c r="AC42" s="38"/>
      <c r="AD42" s="38"/>
      <c r="AE42" s="38"/>
      <c r="AF42" s="38"/>
      <c r="AG42" s="38"/>
      <c r="AH42" s="38"/>
    </row>
    <row r="43" spans="1:34" x14ac:dyDescent="0.3">
      <c r="A43" s="38"/>
      <c r="B43" s="28" t="s">
        <v>28</v>
      </c>
      <c r="C43" s="165">
        <v>1.31</v>
      </c>
      <c r="D43" s="165">
        <v>1.28</v>
      </c>
      <c r="E43" s="165">
        <v>1.26</v>
      </c>
      <c r="F43" s="165">
        <v>1.1499999999999999</v>
      </c>
      <c r="G43" s="165">
        <v>1.08</v>
      </c>
      <c r="H43" s="165">
        <v>1.52</v>
      </c>
      <c r="I43" s="165">
        <v>0.82</v>
      </c>
      <c r="J43" s="165">
        <v>1.42</v>
      </c>
      <c r="K43" s="231" t="s">
        <v>69</v>
      </c>
      <c r="L43" s="231">
        <v>1</v>
      </c>
      <c r="M43" s="38"/>
      <c r="N43" s="38"/>
      <c r="O43" s="38"/>
      <c r="P43" s="38"/>
      <c r="Q43" s="38"/>
      <c r="R43" s="38"/>
      <c r="S43" s="38"/>
      <c r="T43" s="38"/>
      <c r="U43" s="38"/>
      <c r="V43" s="38"/>
      <c r="W43" s="38"/>
      <c r="X43" s="38"/>
      <c r="Y43" s="38"/>
      <c r="Z43" s="38"/>
      <c r="AA43" s="38"/>
      <c r="AB43" s="38"/>
      <c r="AC43" s="38"/>
      <c r="AD43" s="38"/>
      <c r="AE43" s="38"/>
      <c r="AF43" s="38"/>
      <c r="AG43" s="38"/>
      <c r="AH43" s="38"/>
    </row>
    <row r="44" spans="1:34" x14ac:dyDescent="0.3">
      <c r="A44" s="39"/>
      <c r="B44" s="28" t="s">
        <v>29</v>
      </c>
      <c r="C44" s="165">
        <v>0.84</v>
      </c>
      <c r="D44" s="165">
        <v>0.82</v>
      </c>
      <c r="E44" s="165">
        <v>0.78</v>
      </c>
      <c r="F44" s="165">
        <v>0.71</v>
      </c>
      <c r="G44" s="165">
        <v>0.7</v>
      </c>
      <c r="H44" s="165">
        <v>0.95</v>
      </c>
      <c r="I44" s="165">
        <v>0.53</v>
      </c>
      <c r="J44" s="165">
        <v>0.88</v>
      </c>
      <c r="K44" s="231" t="s">
        <v>68</v>
      </c>
      <c r="L44" s="231">
        <v>1</v>
      </c>
      <c r="M44" s="38"/>
      <c r="N44" s="38"/>
      <c r="O44" s="38"/>
      <c r="P44" s="38"/>
      <c r="Q44" s="38"/>
      <c r="R44" s="38"/>
      <c r="S44" s="38"/>
      <c r="T44" s="38"/>
      <c r="U44" s="38"/>
      <c r="V44" s="38"/>
      <c r="W44" s="38"/>
      <c r="X44" s="38"/>
      <c r="Y44" s="38"/>
      <c r="Z44" s="38"/>
      <c r="AA44" s="38"/>
      <c r="AB44" s="38"/>
      <c r="AC44" s="38"/>
      <c r="AD44" s="38"/>
      <c r="AE44" s="38"/>
      <c r="AF44" s="38"/>
      <c r="AG44" s="38"/>
      <c r="AH44" s="38"/>
    </row>
    <row r="45" spans="1:34" x14ac:dyDescent="0.3">
      <c r="A45" s="39"/>
      <c r="B45" s="28" t="s">
        <v>505</v>
      </c>
      <c r="C45" s="163">
        <v>69300</v>
      </c>
      <c r="D45" s="163">
        <v>61000</v>
      </c>
      <c r="E45" s="163">
        <v>58200</v>
      </c>
      <c r="F45" s="163">
        <v>51400</v>
      </c>
      <c r="G45" s="163">
        <v>51900</v>
      </c>
      <c r="H45" s="163">
        <v>71200</v>
      </c>
      <c r="I45" s="163">
        <v>37800</v>
      </c>
      <c r="J45" s="163">
        <v>64000</v>
      </c>
      <c r="K45" s="231" t="s">
        <v>67</v>
      </c>
      <c r="L45" s="231">
        <v>1</v>
      </c>
      <c r="M45" s="38"/>
      <c r="N45" s="38"/>
      <c r="O45" s="38"/>
      <c r="P45" s="38"/>
      <c r="Q45" s="38"/>
      <c r="R45" s="38"/>
      <c r="S45" s="38"/>
      <c r="T45" s="38"/>
      <c r="U45" s="38"/>
      <c r="V45" s="38"/>
      <c r="W45" s="38"/>
      <c r="X45" s="38"/>
      <c r="Y45" s="38"/>
      <c r="Z45" s="38"/>
      <c r="AA45" s="38"/>
      <c r="AB45" s="38"/>
      <c r="AC45" s="38"/>
      <c r="AD45" s="38"/>
      <c r="AE45" s="38"/>
      <c r="AF45" s="38"/>
      <c r="AG45" s="38"/>
      <c r="AH45" s="38"/>
    </row>
    <row r="46" spans="1:34" x14ac:dyDescent="0.3">
      <c r="A46" s="39"/>
      <c r="B46" s="28" t="s">
        <v>506</v>
      </c>
      <c r="C46" s="162">
        <v>5.8</v>
      </c>
      <c r="D46" s="162">
        <v>5.8</v>
      </c>
      <c r="E46" s="162">
        <v>5.8</v>
      </c>
      <c r="F46" s="162">
        <v>5.8</v>
      </c>
      <c r="G46" s="162">
        <v>4.9000000000000004</v>
      </c>
      <c r="H46" s="162">
        <v>6.6</v>
      </c>
      <c r="I46" s="162">
        <v>4.3</v>
      </c>
      <c r="J46" s="162">
        <v>7.2</v>
      </c>
      <c r="K46" s="231" t="s">
        <v>55</v>
      </c>
      <c r="L46" s="231">
        <v>1</v>
      </c>
      <c r="M46" s="38"/>
      <c r="N46" s="38"/>
      <c r="O46" s="38"/>
      <c r="P46" s="38"/>
      <c r="Q46" s="38"/>
      <c r="R46" s="38"/>
      <c r="S46" s="38"/>
      <c r="T46" s="38"/>
      <c r="U46" s="38"/>
      <c r="V46" s="38"/>
      <c r="W46" s="38"/>
      <c r="X46" s="38"/>
      <c r="Y46" s="38"/>
      <c r="Z46" s="38"/>
      <c r="AA46" s="38"/>
      <c r="AB46" s="38"/>
      <c r="AC46" s="38"/>
      <c r="AD46" s="38"/>
      <c r="AE46" s="38"/>
      <c r="AF46" s="38"/>
      <c r="AG46" s="38"/>
      <c r="AH46" s="38"/>
    </row>
    <row r="47" spans="1:34" x14ac:dyDescent="0.3">
      <c r="A47" s="39"/>
      <c r="B47" s="28" t="s">
        <v>507</v>
      </c>
      <c r="C47" s="163">
        <v>792</v>
      </c>
      <c r="D47" s="163">
        <v>773</v>
      </c>
      <c r="E47" s="163">
        <v>753</v>
      </c>
      <c r="F47" s="163">
        <v>683</v>
      </c>
      <c r="G47" s="163">
        <v>657</v>
      </c>
      <c r="H47" s="163">
        <v>907</v>
      </c>
      <c r="I47" s="163">
        <v>499</v>
      </c>
      <c r="J47" s="163">
        <v>849</v>
      </c>
      <c r="K47" s="231" t="s">
        <v>69</v>
      </c>
      <c r="L47" s="231">
        <v>1</v>
      </c>
      <c r="M47" s="2"/>
      <c r="N47" s="38"/>
      <c r="O47" s="38"/>
      <c r="P47" s="38"/>
      <c r="Q47" s="38"/>
      <c r="R47" s="38"/>
      <c r="S47" s="38"/>
      <c r="T47" s="38"/>
      <c r="U47" s="38"/>
      <c r="V47" s="38"/>
      <c r="W47" s="38"/>
      <c r="X47" s="38"/>
      <c r="Y47" s="38"/>
      <c r="Z47" s="38"/>
      <c r="AA47" s="38"/>
      <c r="AB47" s="38"/>
      <c r="AC47" s="38"/>
      <c r="AD47" s="38"/>
      <c r="AE47" s="38"/>
      <c r="AF47" s="38"/>
      <c r="AG47" s="38"/>
      <c r="AH47" s="38"/>
    </row>
    <row r="48" spans="1:34" x14ac:dyDescent="0.3">
      <c r="A48" s="39"/>
      <c r="B48" s="28" t="s">
        <v>508</v>
      </c>
      <c r="C48" s="163">
        <v>26</v>
      </c>
      <c r="D48" s="163">
        <v>22</v>
      </c>
      <c r="E48" s="163">
        <v>21</v>
      </c>
      <c r="F48" s="163">
        <v>19</v>
      </c>
      <c r="G48" s="163">
        <v>19</v>
      </c>
      <c r="H48" s="163">
        <v>26</v>
      </c>
      <c r="I48" s="163">
        <v>14</v>
      </c>
      <c r="J48" s="163">
        <v>24</v>
      </c>
      <c r="K48" s="231" t="s">
        <v>67</v>
      </c>
      <c r="L48" s="231" t="s">
        <v>509</v>
      </c>
      <c r="M48" s="2"/>
      <c r="N48" s="38"/>
      <c r="O48" s="38"/>
      <c r="P48" s="38"/>
      <c r="Q48" s="38"/>
      <c r="R48" s="38"/>
      <c r="S48" s="38"/>
      <c r="T48" s="38"/>
      <c r="U48" s="38"/>
      <c r="V48" s="38"/>
      <c r="W48" s="38"/>
      <c r="X48" s="38"/>
      <c r="Y48" s="38"/>
      <c r="Z48" s="38"/>
      <c r="AA48" s="38"/>
      <c r="AB48" s="38"/>
      <c r="AC48" s="38"/>
      <c r="AD48" s="38"/>
      <c r="AE48" s="38"/>
      <c r="AF48" s="38"/>
      <c r="AG48" s="38"/>
      <c r="AH48" s="38"/>
    </row>
    <row r="49" spans="1:34" x14ac:dyDescent="0.3">
      <c r="A49" s="39"/>
      <c r="B49" s="28" t="s">
        <v>510</v>
      </c>
      <c r="C49" s="163">
        <v>17</v>
      </c>
      <c r="D49" s="163">
        <v>17</v>
      </c>
      <c r="E49" s="163">
        <v>17</v>
      </c>
      <c r="F49" s="163">
        <v>17</v>
      </c>
      <c r="G49" s="163">
        <v>14</v>
      </c>
      <c r="H49" s="163">
        <v>20</v>
      </c>
      <c r="I49" s="163">
        <v>13</v>
      </c>
      <c r="J49" s="163">
        <v>21</v>
      </c>
      <c r="K49" s="231" t="s">
        <v>55</v>
      </c>
      <c r="L49" s="231" t="s">
        <v>509</v>
      </c>
      <c r="M49" s="2"/>
      <c r="N49" s="38"/>
      <c r="O49" s="38"/>
      <c r="P49" s="38"/>
      <c r="Q49" s="38"/>
      <c r="R49" s="38"/>
      <c r="S49" s="38"/>
      <c r="T49" s="38"/>
      <c r="U49" s="38"/>
      <c r="V49" s="38"/>
      <c r="W49" s="38"/>
      <c r="X49" s="38"/>
      <c r="Y49" s="38"/>
      <c r="Z49" s="38"/>
      <c r="AA49" s="38"/>
      <c r="AB49" s="38"/>
      <c r="AC49" s="38"/>
      <c r="AD49" s="38"/>
      <c r="AE49" s="38"/>
      <c r="AF49" s="38"/>
      <c r="AG49" s="38"/>
      <c r="AH49" s="38"/>
    </row>
    <row r="50" spans="1:34" x14ac:dyDescent="0.3">
      <c r="A50" s="39"/>
      <c r="B50" s="38"/>
      <c r="C50" s="38"/>
      <c r="D50" s="38"/>
      <c r="E50" s="38"/>
      <c r="F50" s="38"/>
      <c r="G50" s="38"/>
      <c r="H50" s="38"/>
      <c r="I50" s="38"/>
      <c r="J50" s="38"/>
      <c r="K50" s="38"/>
      <c r="L50" s="38"/>
      <c r="M50" s="2"/>
      <c r="N50" s="38"/>
      <c r="O50" s="38"/>
      <c r="P50" s="38"/>
      <c r="Q50" s="38"/>
      <c r="R50" s="38"/>
      <c r="S50" s="38"/>
      <c r="T50" s="38"/>
      <c r="U50" s="38"/>
      <c r="V50" s="38"/>
      <c r="W50" s="38"/>
      <c r="X50" s="38"/>
      <c r="Y50" s="38"/>
      <c r="Z50" s="38"/>
      <c r="AA50" s="38"/>
      <c r="AB50" s="38"/>
      <c r="AC50" s="38"/>
      <c r="AD50" s="38"/>
      <c r="AE50" s="38"/>
      <c r="AF50" s="38"/>
      <c r="AG50" s="38"/>
      <c r="AH50" s="38"/>
    </row>
    <row r="51" spans="1:34" x14ac:dyDescent="0.3">
      <c r="A51" s="39"/>
      <c r="B51" s="38"/>
      <c r="C51" s="179"/>
      <c r="D51" s="179"/>
      <c r="E51" s="179"/>
      <c r="F51" s="179"/>
      <c r="G51" s="179"/>
      <c r="H51" s="179"/>
      <c r="I51" s="179"/>
      <c r="J51" s="179"/>
      <c r="K51" s="38"/>
      <c r="L51" s="38"/>
      <c r="M51" s="2"/>
      <c r="N51" s="38"/>
      <c r="O51" s="38"/>
      <c r="P51" s="38"/>
      <c r="Q51" s="38"/>
      <c r="R51" s="38"/>
      <c r="S51" s="38"/>
      <c r="T51" s="38"/>
      <c r="U51" s="38"/>
      <c r="V51" s="38"/>
      <c r="W51" s="38"/>
      <c r="X51" s="38"/>
      <c r="Y51" s="38"/>
      <c r="Z51" s="38"/>
      <c r="AA51" s="38"/>
      <c r="AB51" s="38"/>
      <c r="AC51" s="38"/>
      <c r="AD51" s="38"/>
      <c r="AE51" s="38"/>
      <c r="AF51" s="38"/>
      <c r="AG51" s="38"/>
      <c r="AH51" s="38"/>
    </row>
    <row r="52" spans="1:34" x14ac:dyDescent="0.3">
      <c r="A52" s="39" t="s">
        <v>118</v>
      </c>
      <c r="B52" s="38"/>
      <c r="C52" s="180"/>
      <c r="D52" s="180"/>
      <c r="E52" s="180"/>
      <c r="F52" s="180"/>
      <c r="G52" s="180"/>
      <c r="H52" s="180"/>
      <c r="I52" s="180"/>
      <c r="J52" s="180"/>
      <c r="K52" s="38"/>
      <c r="L52" s="38"/>
      <c r="M52" s="38"/>
      <c r="N52" s="38"/>
      <c r="O52" s="38"/>
      <c r="P52" s="38"/>
      <c r="Q52" s="38"/>
      <c r="R52" s="38"/>
      <c r="S52" s="38"/>
      <c r="T52" s="38"/>
      <c r="U52" s="38"/>
      <c r="V52" s="38"/>
      <c r="W52" s="38"/>
      <c r="X52" s="38"/>
      <c r="Y52" s="38"/>
      <c r="Z52" s="38"/>
      <c r="AA52" s="38"/>
      <c r="AB52" s="38"/>
      <c r="AC52" s="38"/>
      <c r="AD52" s="38"/>
      <c r="AE52" s="38"/>
      <c r="AF52" s="38"/>
      <c r="AG52" s="38"/>
      <c r="AH52" s="38"/>
    </row>
    <row r="53" spans="1:34" x14ac:dyDescent="0.3">
      <c r="A53" s="160">
        <v>1</v>
      </c>
      <c r="B53" s="903" t="s">
        <v>511</v>
      </c>
      <c r="C53" s="903"/>
      <c r="D53" s="903"/>
      <c r="E53" s="903"/>
      <c r="F53" s="903"/>
      <c r="G53" s="903"/>
      <c r="H53" s="903"/>
      <c r="I53" s="903"/>
      <c r="J53" s="903"/>
      <c r="K53" s="903"/>
      <c r="L53" s="903"/>
      <c r="M53" s="38"/>
      <c r="N53" s="38"/>
      <c r="O53" s="38"/>
      <c r="P53" s="38"/>
      <c r="Q53" s="38"/>
      <c r="R53" s="38"/>
      <c r="S53" s="38"/>
      <c r="T53" s="38"/>
      <c r="U53" s="38"/>
      <c r="V53" s="38"/>
      <c r="W53" s="38"/>
      <c r="X53" s="38"/>
      <c r="Y53" s="38"/>
      <c r="Z53" s="38"/>
      <c r="AA53" s="38"/>
      <c r="AB53" s="38"/>
      <c r="AC53" s="38"/>
      <c r="AD53" s="38"/>
      <c r="AE53" s="38"/>
      <c r="AF53" s="38"/>
      <c r="AG53" s="38"/>
      <c r="AH53" s="38"/>
    </row>
    <row r="54" spans="1:34" ht="15" customHeight="1" x14ac:dyDescent="0.3">
      <c r="A54" s="160">
        <v>2</v>
      </c>
      <c r="B54" s="903" t="s">
        <v>512</v>
      </c>
      <c r="C54" s="903"/>
      <c r="D54" s="903"/>
      <c r="E54" s="903"/>
      <c r="F54" s="903"/>
      <c r="G54" s="903"/>
      <c r="H54" s="903"/>
      <c r="I54" s="903"/>
      <c r="J54" s="903"/>
      <c r="K54" s="903"/>
      <c r="L54" s="903"/>
      <c r="M54" s="38"/>
      <c r="N54" s="38"/>
      <c r="O54" s="38"/>
      <c r="P54" s="38"/>
      <c r="Q54" s="38"/>
      <c r="R54" s="38"/>
      <c r="S54" s="38"/>
      <c r="T54" s="38"/>
      <c r="U54" s="38"/>
      <c r="V54" s="38"/>
      <c r="W54" s="38"/>
      <c r="X54" s="38"/>
      <c r="Y54" s="38"/>
      <c r="Z54" s="38"/>
      <c r="AA54" s="38"/>
      <c r="AB54" s="38"/>
      <c r="AC54" s="38"/>
      <c r="AD54" s="38"/>
      <c r="AE54" s="38"/>
      <c r="AF54" s="38"/>
      <c r="AG54" s="38"/>
      <c r="AH54" s="38"/>
    </row>
    <row r="55" spans="1:34" x14ac:dyDescent="0.3">
      <c r="A55" s="160"/>
      <c r="B55" s="24" t="s">
        <v>513</v>
      </c>
      <c r="C55" s="230"/>
      <c r="D55" s="230"/>
      <c r="E55" s="230"/>
      <c r="F55" s="230"/>
      <c r="G55" s="230"/>
      <c r="H55" s="230"/>
      <c r="I55" s="230"/>
      <c r="J55" s="230"/>
      <c r="K55" s="230"/>
      <c r="L55" s="230"/>
      <c r="M55" s="38"/>
      <c r="N55" s="38"/>
      <c r="O55" s="38"/>
      <c r="P55" s="38"/>
      <c r="Q55" s="38"/>
      <c r="R55" s="38"/>
      <c r="S55" s="38"/>
      <c r="T55" s="38"/>
      <c r="U55" s="38"/>
      <c r="V55" s="38"/>
      <c r="W55" s="38"/>
      <c r="X55" s="38"/>
      <c r="Y55" s="38"/>
      <c r="Z55" s="38"/>
      <c r="AA55" s="38"/>
      <c r="AB55" s="38"/>
      <c r="AC55" s="38"/>
      <c r="AD55" s="38"/>
      <c r="AE55" s="38"/>
      <c r="AF55" s="38"/>
      <c r="AG55" s="38"/>
      <c r="AH55" s="38"/>
    </row>
    <row r="56" spans="1:34" ht="15" customHeight="1" x14ac:dyDescent="0.3">
      <c r="A56" s="160"/>
      <c r="B56" s="903" t="s">
        <v>514</v>
      </c>
      <c r="C56" s="903"/>
      <c r="D56" s="903"/>
      <c r="E56" s="903"/>
      <c r="F56" s="903"/>
      <c r="G56" s="903"/>
      <c r="H56" s="903"/>
      <c r="I56" s="903"/>
      <c r="J56" s="903"/>
      <c r="K56" s="903"/>
      <c r="L56" s="903"/>
      <c r="M56" s="38"/>
      <c r="N56" s="38"/>
      <c r="O56" s="38"/>
      <c r="P56" s="38"/>
      <c r="Q56" s="38"/>
      <c r="R56" s="38"/>
      <c r="S56" s="38"/>
      <c r="T56" s="38"/>
      <c r="U56" s="38"/>
      <c r="V56" s="38"/>
      <c r="W56" s="38"/>
      <c r="X56" s="38"/>
      <c r="Y56" s="38"/>
      <c r="Z56" s="38"/>
      <c r="AA56" s="38"/>
      <c r="AB56" s="38"/>
      <c r="AC56" s="38"/>
      <c r="AD56" s="38"/>
      <c r="AE56" s="38"/>
      <c r="AF56" s="38"/>
      <c r="AG56" s="38"/>
      <c r="AH56" s="38"/>
    </row>
    <row r="57" spans="1:34" x14ac:dyDescent="0.3">
      <c r="A57" s="160"/>
      <c r="B57" s="24" t="s">
        <v>515</v>
      </c>
      <c r="C57" s="230"/>
      <c r="D57" s="230"/>
      <c r="E57" s="230"/>
      <c r="F57" s="230"/>
      <c r="G57" s="230"/>
      <c r="H57" s="230"/>
      <c r="I57" s="230"/>
      <c r="J57" s="230"/>
      <c r="K57" s="230"/>
      <c r="L57" s="230"/>
      <c r="M57" s="38"/>
      <c r="N57" s="38"/>
      <c r="O57" s="38"/>
      <c r="P57" s="38"/>
      <c r="Q57" s="38"/>
      <c r="R57" s="38"/>
      <c r="S57" s="38"/>
      <c r="T57" s="38"/>
      <c r="U57" s="38"/>
      <c r="V57" s="38"/>
      <c r="W57" s="38"/>
      <c r="X57" s="38"/>
      <c r="Y57" s="38"/>
      <c r="Z57" s="38"/>
      <c r="AA57" s="38"/>
      <c r="AB57" s="38"/>
      <c r="AC57" s="38"/>
      <c r="AD57" s="38"/>
      <c r="AE57" s="38"/>
      <c r="AF57" s="38"/>
      <c r="AG57" s="38"/>
      <c r="AH57" s="38"/>
    </row>
    <row r="58" spans="1:34" x14ac:dyDescent="0.3">
      <c r="A58" s="160"/>
      <c r="B58" s="24" t="s">
        <v>516</v>
      </c>
      <c r="C58" s="230"/>
      <c r="D58" s="230"/>
      <c r="E58" s="230"/>
      <c r="F58" s="230"/>
      <c r="G58" s="230"/>
      <c r="H58" s="230"/>
      <c r="I58" s="230"/>
      <c r="J58" s="230"/>
      <c r="K58" s="230"/>
      <c r="L58" s="230"/>
      <c r="M58" s="38"/>
      <c r="N58" s="38"/>
      <c r="O58" s="38"/>
      <c r="P58" s="38"/>
      <c r="Q58" s="38"/>
      <c r="R58" s="38"/>
      <c r="S58" s="38"/>
      <c r="T58" s="38"/>
      <c r="U58" s="38"/>
      <c r="V58" s="38"/>
      <c r="W58" s="38"/>
      <c r="X58" s="38"/>
      <c r="Y58" s="38"/>
      <c r="Z58" s="38"/>
      <c r="AA58" s="38"/>
      <c r="AB58" s="38"/>
      <c r="AC58" s="38"/>
      <c r="AD58" s="38"/>
      <c r="AE58" s="38"/>
      <c r="AF58" s="38"/>
      <c r="AG58" s="38"/>
      <c r="AH58" s="38"/>
    </row>
    <row r="59" spans="1:34" x14ac:dyDescent="0.3">
      <c r="A59" s="160"/>
      <c r="B59" s="24" t="s">
        <v>517</v>
      </c>
      <c r="C59" s="230"/>
      <c r="D59" s="230"/>
      <c r="E59" s="230"/>
      <c r="F59" s="230"/>
      <c r="G59" s="230"/>
      <c r="H59" s="230"/>
      <c r="I59" s="230"/>
      <c r="J59" s="230"/>
      <c r="K59" s="230"/>
      <c r="L59" s="230"/>
      <c r="M59" s="38"/>
      <c r="N59" s="38"/>
      <c r="O59" s="38"/>
      <c r="P59" s="38"/>
      <c r="Q59" s="38"/>
      <c r="R59" s="38"/>
      <c r="S59" s="38"/>
      <c r="T59" s="38"/>
      <c r="U59" s="38"/>
      <c r="V59" s="38"/>
      <c r="W59" s="38"/>
      <c r="X59" s="38"/>
      <c r="Y59" s="38"/>
      <c r="Z59" s="38"/>
      <c r="AA59" s="38"/>
      <c r="AB59" s="38"/>
      <c r="AC59" s="38"/>
      <c r="AD59" s="38"/>
      <c r="AE59" s="38"/>
      <c r="AF59" s="38"/>
      <c r="AG59" s="38"/>
      <c r="AH59" s="38"/>
    </row>
    <row r="60" spans="1:34" ht="15" customHeight="1" x14ac:dyDescent="0.3">
      <c r="A60" s="160">
        <v>3</v>
      </c>
      <c r="B60" s="903" t="s">
        <v>518</v>
      </c>
      <c r="C60" s="903"/>
      <c r="D60" s="903"/>
      <c r="E60" s="903"/>
      <c r="F60" s="903"/>
      <c r="G60" s="903"/>
      <c r="H60" s="903"/>
      <c r="I60" s="903"/>
      <c r="J60" s="903"/>
      <c r="K60" s="903"/>
      <c r="L60" s="903"/>
      <c r="M60" s="38"/>
      <c r="N60" s="38"/>
      <c r="O60" s="38"/>
      <c r="P60" s="38"/>
      <c r="Q60" s="38"/>
      <c r="R60" s="38"/>
      <c r="S60" s="38"/>
      <c r="T60" s="38"/>
      <c r="U60" s="38"/>
      <c r="V60" s="38"/>
      <c r="W60" s="38"/>
      <c r="X60" s="38"/>
      <c r="Y60" s="38"/>
      <c r="Z60" s="38"/>
      <c r="AA60" s="38"/>
      <c r="AB60" s="38"/>
      <c r="AC60" s="38"/>
      <c r="AD60" s="38"/>
      <c r="AE60" s="38"/>
      <c r="AF60" s="38"/>
      <c r="AG60" s="38"/>
      <c r="AH60" s="38"/>
    </row>
    <row r="61" spans="1:34" x14ac:dyDescent="0.3">
      <c r="A61" s="160"/>
      <c r="B61" s="161" t="s">
        <v>519</v>
      </c>
      <c r="C61" s="230"/>
      <c r="D61" s="230"/>
      <c r="E61" s="230"/>
      <c r="F61" s="230"/>
      <c r="G61" s="230"/>
      <c r="H61" s="230"/>
      <c r="I61" s="230"/>
      <c r="J61" s="230"/>
      <c r="K61" s="230"/>
      <c r="L61" s="230"/>
      <c r="M61" s="38"/>
      <c r="N61" s="38"/>
      <c r="O61" s="38"/>
      <c r="P61" s="38"/>
      <c r="Q61" s="38"/>
      <c r="R61" s="38"/>
      <c r="S61" s="38"/>
      <c r="T61" s="38"/>
      <c r="U61" s="38"/>
      <c r="V61" s="38"/>
      <c r="W61" s="38"/>
      <c r="X61" s="38"/>
      <c r="Y61" s="38"/>
      <c r="Z61" s="38"/>
      <c r="AA61" s="38"/>
      <c r="AB61" s="38"/>
      <c r="AC61" s="38"/>
      <c r="AD61" s="38"/>
      <c r="AE61" s="38"/>
      <c r="AF61" s="38"/>
      <c r="AG61" s="38"/>
      <c r="AH61" s="38"/>
    </row>
    <row r="62" spans="1:34" x14ac:dyDescent="0.3">
      <c r="A62" s="160">
        <v>4</v>
      </c>
      <c r="B62" s="228" t="s">
        <v>520</v>
      </c>
      <c r="C62" s="230"/>
      <c r="D62" s="230"/>
      <c r="E62" s="230"/>
      <c r="F62" s="230"/>
      <c r="G62" s="230"/>
      <c r="H62" s="230"/>
      <c r="I62" s="230"/>
      <c r="J62" s="230"/>
      <c r="K62" s="230"/>
      <c r="L62" s="230"/>
      <c r="M62" s="38"/>
      <c r="N62" s="38"/>
      <c r="O62" s="38"/>
      <c r="P62" s="38"/>
      <c r="Q62" s="38"/>
      <c r="R62" s="38"/>
      <c r="S62" s="38"/>
      <c r="T62" s="38"/>
      <c r="U62" s="38"/>
      <c r="V62" s="38"/>
      <c r="W62" s="38"/>
      <c r="X62" s="38"/>
      <c r="Y62" s="38"/>
      <c r="Z62" s="38"/>
      <c r="AA62" s="38"/>
      <c r="AB62" s="38"/>
      <c r="AC62" s="38"/>
      <c r="AD62" s="38"/>
      <c r="AE62" s="38"/>
      <c r="AF62" s="38"/>
      <c r="AG62" s="38"/>
      <c r="AH62" s="38"/>
    </row>
    <row r="63" spans="1:34" x14ac:dyDescent="0.3">
      <c r="A63" s="160"/>
      <c r="B63" s="24"/>
      <c r="C63" s="230"/>
      <c r="D63" s="230"/>
      <c r="E63" s="230"/>
      <c r="F63" s="230"/>
      <c r="G63" s="230"/>
      <c r="H63" s="230"/>
      <c r="I63" s="230"/>
      <c r="J63" s="230"/>
      <c r="K63" s="230"/>
      <c r="L63" s="230"/>
      <c r="M63" s="38"/>
      <c r="N63" s="38"/>
      <c r="O63" s="38"/>
      <c r="P63" s="38"/>
      <c r="Q63" s="38"/>
      <c r="R63" s="38"/>
      <c r="S63" s="38"/>
      <c r="T63" s="38"/>
      <c r="U63" s="38"/>
      <c r="V63" s="38"/>
      <c r="W63" s="38"/>
      <c r="X63" s="38"/>
      <c r="Y63" s="38"/>
      <c r="Z63" s="38"/>
      <c r="AA63" s="38"/>
      <c r="AB63" s="38"/>
      <c r="AC63" s="38"/>
      <c r="AD63" s="38"/>
      <c r="AE63" s="38"/>
      <c r="AF63" s="38"/>
      <c r="AG63" s="38"/>
      <c r="AH63" s="38"/>
    </row>
    <row r="64" spans="1:34" x14ac:dyDescent="0.3">
      <c r="A64" s="39" t="s">
        <v>38</v>
      </c>
      <c r="B64" s="38"/>
      <c r="C64" s="159"/>
      <c r="D64" s="159"/>
      <c r="E64" s="159"/>
      <c r="F64" s="159"/>
      <c r="G64" s="159"/>
      <c r="H64" s="159"/>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row>
    <row r="65" spans="1:34" ht="15" customHeight="1" x14ac:dyDescent="0.3">
      <c r="A65" s="37" t="s">
        <v>39</v>
      </c>
      <c r="B65" s="903" t="s">
        <v>536</v>
      </c>
      <c r="C65" s="903"/>
      <c r="D65" s="903"/>
      <c r="E65" s="903"/>
      <c r="F65" s="903"/>
      <c r="G65" s="903"/>
      <c r="H65" s="903"/>
      <c r="I65" s="903"/>
      <c r="J65" s="903"/>
      <c r="K65" s="903"/>
      <c r="L65" s="903"/>
      <c r="M65" s="38"/>
      <c r="N65" s="38"/>
      <c r="O65" s="38"/>
      <c r="P65" s="38"/>
      <c r="Q65" s="38"/>
      <c r="R65" s="38"/>
      <c r="S65" s="38"/>
      <c r="T65" s="38"/>
      <c r="U65" s="38"/>
      <c r="V65" s="38"/>
      <c r="W65" s="38"/>
      <c r="X65" s="38"/>
      <c r="Y65" s="38"/>
      <c r="Z65" s="38"/>
      <c r="AA65" s="38"/>
      <c r="AB65" s="38"/>
      <c r="AC65" s="38"/>
      <c r="AD65" s="38"/>
      <c r="AE65" s="38"/>
      <c r="AF65" s="38"/>
      <c r="AG65" s="38"/>
      <c r="AH65" s="38"/>
    </row>
    <row r="66" spans="1:34" ht="15" customHeight="1" x14ac:dyDescent="0.3">
      <c r="A66" s="37" t="s">
        <v>15</v>
      </c>
      <c r="B66" s="903" t="s">
        <v>974</v>
      </c>
      <c r="C66" s="903"/>
      <c r="D66" s="903"/>
      <c r="E66" s="903"/>
      <c r="F66" s="903"/>
      <c r="G66" s="903"/>
      <c r="H66" s="903"/>
      <c r="I66" s="903"/>
      <c r="J66" s="903"/>
      <c r="K66" s="903"/>
      <c r="L66" s="903"/>
      <c r="M66" s="38"/>
      <c r="N66" s="38"/>
      <c r="O66" s="38"/>
      <c r="P66" s="38"/>
      <c r="Q66" s="38"/>
      <c r="R66" s="38"/>
      <c r="S66" s="38"/>
      <c r="T66" s="38"/>
      <c r="U66" s="38"/>
      <c r="V66" s="38"/>
      <c r="W66" s="38"/>
      <c r="X66" s="38"/>
      <c r="Y66" s="38"/>
      <c r="Z66" s="38"/>
      <c r="AA66" s="38"/>
      <c r="AB66" s="38"/>
      <c r="AC66" s="38"/>
      <c r="AD66" s="38"/>
      <c r="AE66" s="38"/>
      <c r="AF66" s="38"/>
      <c r="AG66" s="38"/>
      <c r="AH66" s="38"/>
    </row>
    <row r="67" spans="1:34" ht="15" customHeight="1" x14ac:dyDescent="0.3">
      <c r="A67" s="37" t="s">
        <v>20</v>
      </c>
      <c r="B67" s="903" t="s">
        <v>537</v>
      </c>
      <c r="C67" s="903"/>
      <c r="D67" s="903"/>
      <c r="E67" s="903"/>
      <c r="F67" s="903"/>
      <c r="G67" s="903"/>
      <c r="H67" s="903"/>
      <c r="I67" s="903"/>
      <c r="J67" s="903"/>
      <c r="K67" s="903"/>
      <c r="L67" s="903"/>
      <c r="M67" s="38"/>
      <c r="N67" s="38"/>
      <c r="O67" s="38"/>
      <c r="P67" s="38"/>
      <c r="Q67" s="38"/>
      <c r="R67" s="38"/>
      <c r="S67" s="38"/>
      <c r="T67" s="38"/>
      <c r="U67" s="38"/>
      <c r="V67" s="38"/>
      <c r="W67" s="38"/>
      <c r="X67" s="38"/>
      <c r="Y67" s="38"/>
      <c r="Z67" s="38"/>
      <c r="AA67" s="38"/>
      <c r="AB67" s="38"/>
      <c r="AC67" s="38"/>
      <c r="AD67" s="38"/>
      <c r="AE67" s="38"/>
      <c r="AF67" s="38"/>
      <c r="AG67" s="38"/>
      <c r="AH67" s="38"/>
    </row>
    <row r="68" spans="1:34" x14ac:dyDescent="0.3">
      <c r="A68" s="37" t="s">
        <v>23</v>
      </c>
      <c r="B68" s="24" t="s">
        <v>523</v>
      </c>
      <c r="C68" s="230"/>
      <c r="D68" s="230"/>
      <c r="E68" s="230"/>
      <c r="F68" s="230"/>
      <c r="G68" s="230"/>
      <c r="H68" s="230"/>
      <c r="I68" s="230"/>
      <c r="J68" s="230"/>
      <c r="K68" s="230"/>
      <c r="L68" s="230"/>
      <c r="M68" s="38"/>
      <c r="N68" s="38"/>
      <c r="O68" s="38"/>
      <c r="P68" s="38"/>
      <c r="Q68" s="38"/>
      <c r="R68" s="38"/>
      <c r="S68" s="38"/>
      <c r="T68" s="38"/>
      <c r="U68" s="38"/>
      <c r="V68" s="38"/>
      <c r="W68" s="38"/>
      <c r="X68" s="38"/>
      <c r="Y68" s="38"/>
      <c r="Z68" s="38"/>
      <c r="AA68" s="38"/>
      <c r="AB68" s="38"/>
      <c r="AC68" s="38"/>
      <c r="AD68" s="38"/>
      <c r="AE68" s="38"/>
      <c r="AF68" s="38"/>
      <c r="AG68" s="38"/>
      <c r="AH68" s="38"/>
    </row>
    <row r="69" spans="1:34" x14ac:dyDescent="0.3">
      <c r="A69" s="37" t="s">
        <v>524</v>
      </c>
      <c r="B69" s="24" t="s">
        <v>525</v>
      </c>
      <c r="C69" s="230"/>
      <c r="D69" s="230"/>
      <c r="E69" s="230"/>
      <c r="F69" s="230"/>
      <c r="G69" s="230"/>
      <c r="H69" s="230"/>
      <c r="I69" s="230"/>
      <c r="J69" s="230"/>
      <c r="K69" s="230"/>
      <c r="L69" s="230"/>
      <c r="M69" s="38"/>
      <c r="N69" s="38"/>
      <c r="O69" s="38"/>
      <c r="P69" s="38"/>
      <c r="Q69" s="38"/>
      <c r="R69" s="38"/>
      <c r="S69" s="38"/>
      <c r="T69" s="38"/>
      <c r="U69" s="38"/>
      <c r="V69" s="38"/>
      <c r="W69" s="38"/>
      <c r="X69" s="38"/>
      <c r="Y69" s="38"/>
      <c r="Z69" s="38"/>
      <c r="AA69" s="38"/>
      <c r="AB69" s="38"/>
      <c r="AC69" s="38"/>
      <c r="AD69" s="38"/>
      <c r="AE69" s="38"/>
      <c r="AF69" s="38"/>
      <c r="AG69" s="38"/>
      <c r="AH69" s="38"/>
    </row>
    <row r="70" spans="1:34" ht="15" customHeight="1" x14ac:dyDescent="0.3">
      <c r="A70" s="37" t="s">
        <v>526</v>
      </c>
      <c r="B70" s="903" t="s">
        <v>527</v>
      </c>
      <c r="C70" s="903"/>
      <c r="D70" s="903"/>
      <c r="E70" s="903"/>
      <c r="F70" s="903"/>
      <c r="G70" s="903"/>
      <c r="H70" s="903"/>
      <c r="I70" s="903"/>
      <c r="J70" s="903"/>
      <c r="K70" s="903"/>
      <c r="L70" s="903"/>
      <c r="M70" s="38"/>
      <c r="N70" s="38"/>
      <c r="O70" s="38"/>
      <c r="P70" s="38"/>
      <c r="Q70" s="38"/>
      <c r="R70" s="38"/>
      <c r="S70" s="38"/>
      <c r="T70" s="38"/>
      <c r="U70" s="38"/>
      <c r="V70" s="38"/>
      <c r="W70" s="38"/>
      <c r="X70" s="38"/>
      <c r="Y70" s="38"/>
      <c r="Z70" s="38"/>
      <c r="AA70" s="38"/>
      <c r="AB70" s="38"/>
      <c r="AC70" s="38"/>
      <c r="AD70" s="38"/>
      <c r="AE70" s="38"/>
      <c r="AF70" s="38"/>
      <c r="AG70" s="38"/>
      <c r="AH70" s="38"/>
    </row>
    <row r="71" spans="1:34" ht="15" customHeight="1" x14ac:dyDescent="0.3">
      <c r="A71" s="37" t="s">
        <v>31</v>
      </c>
      <c r="B71" s="903" t="s">
        <v>528</v>
      </c>
      <c r="C71" s="903"/>
      <c r="D71" s="903"/>
      <c r="E71" s="903"/>
      <c r="F71" s="903"/>
      <c r="G71" s="903"/>
      <c r="H71" s="903"/>
      <c r="I71" s="903"/>
      <c r="J71" s="903"/>
      <c r="K71" s="903"/>
      <c r="L71" s="903"/>
      <c r="M71" s="38"/>
      <c r="N71" s="38"/>
      <c r="O71" s="38"/>
      <c r="P71" s="38"/>
      <c r="Q71" s="38"/>
      <c r="R71" s="38"/>
      <c r="S71" s="38"/>
      <c r="T71" s="38"/>
      <c r="U71" s="38"/>
      <c r="V71" s="38"/>
      <c r="W71" s="38"/>
      <c r="X71" s="38"/>
      <c r="Y71" s="38"/>
      <c r="Z71" s="38"/>
      <c r="AA71" s="38"/>
      <c r="AB71" s="38"/>
      <c r="AC71" s="38"/>
      <c r="AD71" s="38"/>
      <c r="AE71" s="38"/>
      <c r="AF71" s="38"/>
      <c r="AG71" s="38"/>
      <c r="AH71" s="38"/>
    </row>
    <row r="72" spans="1:34" ht="15" customHeight="1" x14ac:dyDescent="0.3">
      <c r="A72" s="37" t="s">
        <v>35</v>
      </c>
      <c r="B72" s="903" t="s">
        <v>529</v>
      </c>
      <c r="C72" s="903"/>
      <c r="D72" s="903"/>
      <c r="E72" s="903"/>
      <c r="F72" s="903"/>
      <c r="G72" s="903"/>
      <c r="H72" s="903"/>
      <c r="I72" s="903"/>
      <c r="J72" s="903"/>
      <c r="K72" s="903"/>
      <c r="L72" s="903"/>
      <c r="M72" s="38"/>
      <c r="N72" s="38"/>
      <c r="O72" s="38"/>
      <c r="P72" s="38"/>
      <c r="Q72" s="38"/>
      <c r="R72" s="38"/>
      <c r="S72" s="38"/>
      <c r="T72" s="38"/>
      <c r="U72" s="38"/>
      <c r="V72" s="38"/>
      <c r="W72" s="38"/>
      <c r="X72" s="38"/>
      <c r="Y72" s="38"/>
      <c r="Z72" s="38"/>
      <c r="AA72" s="38"/>
      <c r="AB72" s="38"/>
      <c r="AC72" s="38"/>
      <c r="AD72" s="38"/>
      <c r="AE72" s="38"/>
      <c r="AF72" s="38"/>
      <c r="AG72" s="38"/>
      <c r="AH72" s="38"/>
    </row>
    <row r="73" spans="1:34" ht="15" customHeight="1" x14ac:dyDescent="0.3">
      <c r="A73" s="37" t="s">
        <v>65</v>
      </c>
      <c r="B73" s="903" t="s">
        <v>530</v>
      </c>
      <c r="C73" s="903"/>
      <c r="D73" s="903"/>
      <c r="E73" s="903"/>
      <c r="F73" s="903"/>
      <c r="G73" s="903"/>
      <c r="H73" s="903"/>
      <c r="I73" s="903"/>
      <c r="J73" s="903"/>
      <c r="K73" s="903"/>
      <c r="L73" s="903"/>
      <c r="M73" s="903"/>
      <c r="N73" s="38"/>
      <c r="O73" s="38"/>
      <c r="P73" s="38"/>
      <c r="Q73" s="38"/>
      <c r="R73" s="38"/>
      <c r="S73" s="38"/>
      <c r="T73" s="38"/>
      <c r="U73" s="38"/>
      <c r="V73" s="38"/>
      <c r="W73" s="38"/>
      <c r="X73" s="38"/>
      <c r="Y73" s="38"/>
      <c r="Z73" s="38"/>
      <c r="AA73" s="38"/>
      <c r="AB73" s="38"/>
      <c r="AC73" s="38"/>
      <c r="AD73" s="38"/>
      <c r="AE73" s="38"/>
      <c r="AF73" s="38"/>
      <c r="AG73" s="38"/>
      <c r="AH73" s="38"/>
    </row>
    <row r="74" spans="1:34" ht="15" customHeight="1" x14ac:dyDescent="0.3">
      <c r="A74" s="37" t="s">
        <v>50</v>
      </c>
      <c r="B74" s="903" t="s">
        <v>531</v>
      </c>
      <c r="C74" s="903"/>
      <c r="D74" s="903"/>
      <c r="E74" s="903"/>
      <c r="F74" s="903"/>
      <c r="G74" s="903"/>
      <c r="H74" s="903"/>
      <c r="I74" s="903"/>
      <c r="J74" s="903"/>
      <c r="K74" s="903"/>
      <c r="L74" s="903"/>
      <c r="M74" s="903"/>
      <c r="N74" s="38"/>
      <c r="O74" s="38"/>
      <c r="P74" s="38"/>
      <c r="Q74" s="38"/>
      <c r="R74" s="38"/>
      <c r="S74" s="38"/>
      <c r="T74" s="38"/>
      <c r="U74" s="38"/>
      <c r="V74" s="38"/>
      <c r="W74" s="38"/>
      <c r="X74" s="38"/>
      <c r="Y74" s="38"/>
      <c r="Z74" s="38"/>
      <c r="AA74" s="38"/>
      <c r="AB74" s="38"/>
      <c r="AC74" s="38"/>
      <c r="AD74" s="38"/>
      <c r="AE74" s="38"/>
      <c r="AF74" s="38"/>
      <c r="AG74" s="38"/>
      <c r="AH74" s="38"/>
    </row>
    <row r="75" spans="1:34" ht="15" customHeight="1" x14ac:dyDescent="0.3">
      <c r="A75" s="37" t="s">
        <v>55</v>
      </c>
      <c r="B75" s="903" t="s">
        <v>532</v>
      </c>
      <c r="C75" s="903"/>
      <c r="D75" s="903"/>
      <c r="E75" s="903"/>
      <c r="F75" s="903"/>
      <c r="G75" s="903"/>
      <c r="H75" s="903"/>
      <c r="I75" s="903"/>
      <c r="J75" s="903"/>
      <c r="K75" s="903"/>
      <c r="L75" s="903"/>
      <c r="M75" s="903"/>
      <c r="N75" s="38"/>
      <c r="O75" s="38"/>
      <c r="P75" s="38"/>
      <c r="Q75" s="38"/>
      <c r="R75" s="38"/>
      <c r="S75" s="38"/>
      <c r="T75" s="38"/>
      <c r="U75" s="38"/>
      <c r="V75" s="38"/>
      <c r="W75" s="38"/>
      <c r="X75" s="38"/>
      <c r="Y75" s="38"/>
      <c r="Z75" s="38"/>
      <c r="AA75" s="38"/>
      <c r="AB75" s="38"/>
      <c r="AC75" s="38"/>
      <c r="AD75" s="38"/>
      <c r="AE75" s="38"/>
      <c r="AF75" s="38"/>
      <c r="AG75" s="38"/>
      <c r="AH75" s="38"/>
    </row>
    <row r="76" spans="1:34" ht="15" customHeight="1" x14ac:dyDescent="0.3">
      <c r="A76" s="37" t="s">
        <v>67</v>
      </c>
      <c r="B76" s="903" t="s">
        <v>533</v>
      </c>
      <c r="C76" s="903"/>
      <c r="D76" s="903"/>
      <c r="E76" s="903"/>
      <c r="F76" s="903"/>
      <c r="G76" s="903"/>
      <c r="H76" s="903"/>
      <c r="I76" s="903"/>
      <c r="J76" s="903"/>
      <c r="K76" s="903"/>
      <c r="L76" s="903"/>
      <c r="M76" s="903"/>
      <c r="N76" s="38"/>
      <c r="O76" s="38"/>
      <c r="P76" s="38"/>
      <c r="Q76" s="38"/>
      <c r="R76" s="38"/>
      <c r="S76" s="38"/>
      <c r="T76" s="38"/>
      <c r="U76" s="38"/>
      <c r="V76" s="38"/>
      <c r="W76" s="38"/>
      <c r="X76" s="38"/>
      <c r="Y76" s="38"/>
      <c r="Z76" s="38"/>
      <c r="AA76" s="38"/>
      <c r="AB76" s="38"/>
      <c r="AC76" s="38"/>
      <c r="AD76" s="38"/>
      <c r="AE76" s="38"/>
      <c r="AF76" s="38"/>
      <c r="AG76" s="38"/>
      <c r="AH76" s="38"/>
    </row>
    <row r="77" spans="1:34" ht="15" customHeight="1" x14ac:dyDescent="0.3">
      <c r="A77" s="37" t="s">
        <v>68</v>
      </c>
      <c r="B77" s="903" t="s">
        <v>534</v>
      </c>
      <c r="C77" s="903"/>
      <c r="D77" s="903"/>
      <c r="E77" s="903"/>
      <c r="F77" s="903"/>
      <c r="G77" s="903"/>
      <c r="H77" s="903"/>
      <c r="I77" s="903"/>
      <c r="J77" s="903"/>
      <c r="K77" s="903"/>
      <c r="L77" s="903"/>
      <c r="M77" s="230"/>
      <c r="N77" s="38"/>
      <c r="O77" s="38"/>
      <c r="P77" s="38"/>
      <c r="Q77" s="38"/>
      <c r="R77" s="38"/>
      <c r="S77" s="38"/>
      <c r="T77" s="38"/>
      <c r="U77" s="38"/>
      <c r="V77" s="38"/>
      <c r="W77" s="38"/>
      <c r="X77" s="38"/>
      <c r="Y77" s="38"/>
      <c r="Z77" s="38"/>
      <c r="AA77" s="38"/>
      <c r="AB77" s="38"/>
      <c r="AC77" s="38"/>
      <c r="AD77" s="38"/>
      <c r="AE77" s="38"/>
      <c r="AF77" s="38"/>
      <c r="AG77" s="38"/>
      <c r="AH77" s="38"/>
    </row>
    <row r="78" spans="1:34" x14ac:dyDescent="0.3">
      <c r="A78" s="37" t="s">
        <v>69</v>
      </c>
      <c r="B78" s="903" t="s">
        <v>535</v>
      </c>
      <c r="C78" s="903"/>
      <c r="D78" s="903"/>
      <c r="E78" s="903"/>
      <c r="F78" s="903"/>
      <c r="G78" s="903"/>
      <c r="H78" s="903"/>
      <c r="I78" s="903"/>
      <c r="J78" s="903"/>
      <c r="K78" s="903"/>
      <c r="L78" s="903"/>
      <c r="M78" s="230"/>
      <c r="N78" s="38"/>
      <c r="O78" s="38"/>
      <c r="P78" s="38"/>
      <c r="Q78" s="38"/>
      <c r="R78" s="38"/>
      <c r="S78" s="38"/>
      <c r="T78" s="38"/>
      <c r="U78" s="38"/>
      <c r="V78" s="38"/>
      <c r="W78" s="38"/>
      <c r="X78" s="38"/>
      <c r="Y78" s="38"/>
      <c r="Z78" s="38"/>
      <c r="AA78" s="38"/>
      <c r="AB78" s="38"/>
      <c r="AC78" s="38"/>
      <c r="AD78" s="38"/>
      <c r="AE78" s="38"/>
      <c r="AF78" s="38"/>
      <c r="AG78" s="38"/>
      <c r="AH78" s="38"/>
    </row>
    <row r="79" spans="1:34" x14ac:dyDescent="0.3">
      <c r="N79" s="38"/>
      <c r="O79" s="38"/>
      <c r="P79" s="38"/>
      <c r="Q79" s="38"/>
      <c r="R79" s="38"/>
      <c r="S79" s="38"/>
      <c r="T79" s="38"/>
      <c r="U79" s="38"/>
      <c r="V79" s="38"/>
      <c r="W79" s="38"/>
      <c r="X79" s="38"/>
      <c r="Y79" s="38"/>
      <c r="Z79" s="38"/>
      <c r="AA79" s="38"/>
      <c r="AB79" s="38"/>
      <c r="AC79" s="38"/>
      <c r="AD79" s="38"/>
      <c r="AE79" s="38"/>
      <c r="AF79" s="38"/>
      <c r="AG79" s="38"/>
      <c r="AH79" s="38"/>
    </row>
    <row r="80" spans="1:34" x14ac:dyDescent="0.3">
      <c r="N80" s="38"/>
      <c r="O80" s="38"/>
      <c r="P80" s="38"/>
      <c r="Q80" s="38"/>
      <c r="R80" s="38"/>
      <c r="S80" s="38"/>
      <c r="T80" s="38"/>
      <c r="U80" s="38"/>
      <c r="V80" s="38"/>
      <c r="W80" s="38"/>
      <c r="X80" s="38"/>
      <c r="Y80" s="38"/>
      <c r="Z80" s="38"/>
      <c r="AA80" s="38"/>
      <c r="AB80" s="38"/>
      <c r="AC80" s="38"/>
      <c r="AD80" s="38"/>
      <c r="AE80" s="38"/>
      <c r="AF80" s="38"/>
      <c r="AG80" s="38"/>
      <c r="AH80" s="38"/>
    </row>
  </sheetData>
  <mergeCells count="23">
    <mergeCell ref="C3:L3"/>
    <mergeCell ref="G4:H4"/>
    <mergeCell ref="I4:J4"/>
    <mergeCell ref="B20:L20"/>
    <mergeCell ref="B26:L26"/>
    <mergeCell ref="B32:L32"/>
    <mergeCell ref="B38:L38"/>
    <mergeCell ref="B53:L53"/>
    <mergeCell ref="B54:L54"/>
    <mergeCell ref="B56:L56"/>
    <mergeCell ref="B60:L60"/>
    <mergeCell ref="B65:L65"/>
    <mergeCell ref="B66:L66"/>
    <mergeCell ref="B67:L67"/>
    <mergeCell ref="B70:L70"/>
    <mergeCell ref="B76:M76"/>
    <mergeCell ref="B77:L77"/>
    <mergeCell ref="B78:L78"/>
    <mergeCell ref="B71:L71"/>
    <mergeCell ref="B72:L72"/>
    <mergeCell ref="B73:M73"/>
    <mergeCell ref="B74:M74"/>
    <mergeCell ref="B75:M75"/>
  </mergeCells>
  <hyperlinks>
    <hyperlink ref="B61" r:id="rId1"/>
    <hyperlink ref="H1" location="Index" display="Back to Index"/>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O102"/>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 min="13" max="13" width="3.109375" customWidth="1"/>
    <col min="15" max="15" width="3" customWidth="1"/>
    <col min="16" max="16" width="54.5546875" customWidth="1"/>
    <col min="17" max="18" width="9" customWidth="1"/>
    <col min="19" max="19" width="9.6640625" bestFit="1" customWidth="1"/>
    <col min="20" max="20" width="11.6640625" customWidth="1"/>
    <col min="21" max="21" width="12.5546875" customWidth="1"/>
    <col min="22" max="22" width="11" customWidth="1"/>
    <col min="23" max="24" width="9" customWidth="1"/>
    <col min="25" max="25" width="6.6640625" customWidth="1"/>
    <col min="26" max="26" width="8.6640625" customWidth="1"/>
    <col min="27" max="27" width="3.109375" customWidth="1"/>
    <col min="29" max="29" width="3" customWidth="1"/>
    <col min="30" max="30" width="54.5546875" customWidth="1"/>
    <col min="31" max="32" width="9" customWidth="1"/>
    <col min="33" max="33" width="9.6640625" bestFit="1" customWidth="1"/>
    <col min="34" max="34" width="11.6640625" customWidth="1"/>
    <col min="35" max="35" width="12.5546875" customWidth="1"/>
    <col min="36" max="36" width="11" customWidth="1"/>
    <col min="37" max="38" width="9" customWidth="1"/>
    <col min="39" max="39" width="6.6640625" customWidth="1"/>
    <col min="40" max="40" width="8.6640625" customWidth="1"/>
    <col min="41" max="41" width="3.109375" customWidth="1"/>
  </cols>
  <sheetData>
    <row r="1" spans="1:41" ht="14.25" customHeight="1" x14ac:dyDescent="0.4">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row>
    <row r="2" spans="1:41"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row>
    <row r="3" spans="1:41" ht="15" customHeight="1" x14ac:dyDescent="0.3">
      <c r="A3" s="38"/>
      <c r="B3" s="192" t="s">
        <v>0</v>
      </c>
      <c r="C3" s="905" t="s">
        <v>703</v>
      </c>
      <c r="D3" s="951"/>
      <c r="E3" s="951"/>
      <c r="F3" s="951"/>
      <c r="G3" s="951"/>
      <c r="H3" s="951"/>
      <c r="I3" s="951"/>
      <c r="J3" s="951"/>
      <c r="K3" s="951"/>
      <c r="L3" s="925"/>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row>
    <row r="4" spans="1:41" ht="15" customHeight="1" x14ac:dyDescent="0.3">
      <c r="A4" s="38"/>
      <c r="B4" s="193"/>
      <c r="C4" s="194">
        <v>2015</v>
      </c>
      <c r="D4" s="194">
        <v>2020</v>
      </c>
      <c r="E4" s="194">
        <v>2030</v>
      </c>
      <c r="F4" s="194">
        <v>2050</v>
      </c>
      <c r="G4" s="905" t="s">
        <v>2</v>
      </c>
      <c r="H4" s="925"/>
      <c r="I4" s="905" t="s">
        <v>3</v>
      </c>
      <c r="J4" s="925"/>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row>
    <row r="5" spans="1:41" x14ac:dyDescent="0.3">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row>
    <row r="6" spans="1:41" x14ac:dyDescent="0.3">
      <c r="A6" s="38"/>
      <c r="B6" s="198" t="s">
        <v>459</v>
      </c>
      <c r="C6" s="199">
        <v>7.9</v>
      </c>
      <c r="D6" s="199">
        <v>7.9</v>
      </c>
      <c r="E6" s="199">
        <v>8.1999999999999993</v>
      </c>
      <c r="F6" s="199">
        <v>8.3000000000000007</v>
      </c>
      <c r="G6" s="199">
        <v>7.3</v>
      </c>
      <c r="H6" s="199">
        <v>8.5</v>
      </c>
      <c r="I6" s="199">
        <v>7.3</v>
      </c>
      <c r="J6" s="199">
        <v>9.1</v>
      </c>
      <c r="K6" s="200" t="s">
        <v>479</v>
      </c>
      <c r="L6" s="481"/>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row>
    <row r="7" spans="1:41" x14ac:dyDescent="0.3">
      <c r="A7" s="38"/>
      <c r="B7" s="198" t="s">
        <v>480</v>
      </c>
      <c r="C7" s="199">
        <v>11.9</v>
      </c>
      <c r="D7" s="199">
        <v>11.9</v>
      </c>
      <c r="E7" s="199">
        <v>11.9</v>
      </c>
      <c r="F7" s="199">
        <v>11.9</v>
      </c>
      <c r="G7" s="199">
        <v>11.9</v>
      </c>
      <c r="H7" s="199">
        <v>11.9</v>
      </c>
      <c r="I7" s="199">
        <v>11.9</v>
      </c>
      <c r="J7" s="199">
        <v>11.9</v>
      </c>
      <c r="K7" s="200" t="s">
        <v>479</v>
      </c>
      <c r="L7" s="481"/>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row>
    <row r="8" spans="1:41" x14ac:dyDescent="0.3">
      <c r="A8" s="38"/>
      <c r="B8" s="198" t="s">
        <v>481</v>
      </c>
      <c r="C8" s="199">
        <v>22.6</v>
      </c>
      <c r="D8" s="199">
        <v>22.6</v>
      </c>
      <c r="E8" s="199">
        <v>23.5</v>
      </c>
      <c r="F8" s="199">
        <v>23.7</v>
      </c>
      <c r="G8" s="199">
        <v>20.9</v>
      </c>
      <c r="H8" s="199">
        <v>24.3</v>
      </c>
      <c r="I8" s="199">
        <v>20.9</v>
      </c>
      <c r="J8" s="199">
        <v>25.9</v>
      </c>
      <c r="K8" s="200" t="s">
        <v>482</v>
      </c>
      <c r="L8" s="200"/>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row>
    <row r="9" spans="1:41" x14ac:dyDescent="0.3">
      <c r="A9" s="38"/>
      <c r="B9" s="203" t="s">
        <v>483</v>
      </c>
      <c r="C9" s="199">
        <v>21.4</v>
      </c>
      <c r="D9" s="199">
        <v>21.4</v>
      </c>
      <c r="E9" s="199">
        <v>22.3</v>
      </c>
      <c r="F9" s="199">
        <v>22.5</v>
      </c>
      <c r="G9" s="199">
        <v>18.8</v>
      </c>
      <c r="H9" s="199">
        <v>23.1</v>
      </c>
      <c r="I9" s="199">
        <v>18.8</v>
      </c>
      <c r="J9" s="199">
        <v>24.6</v>
      </c>
      <c r="K9" s="200" t="s">
        <v>482</v>
      </c>
      <c r="L9" s="204"/>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row>
    <row r="10" spans="1:41" x14ac:dyDescent="0.3">
      <c r="A10" s="38"/>
      <c r="B10" s="198" t="s">
        <v>484</v>
      </c>
      <c r="C10" s="199">
        <v>78.5</v>
      </c>
      <c r="D10" s="199">
        <v>78.5</v>
      </c>
      <c r="E10" s="199">
        <v>77.8</v>
      </c>
      <c r="F10" s="199">
        <v>78.599999999999994</v>
      </c>
      <c r="G10" s="199">
        <v>75.5</v>
      </c>
      <c r="H10" s="199">
        <v>82.8</v>
      </c>
      <c r="I10" s="199">
        <v>72.3</v>
      </c>
      <c r="J10" s="199">
        <v>84.5</v>
      </c>
      <c r="K10" s="200" t="s">
        <v>479</v>
      </c>
      <c r="L10" s="200"/>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row>
    <row r="11" spans="1:41" x14ac:dyDescent="0.3">
      <c r="A11" s="38"/>
      <c r="B11" s="198" t="s">
        <v>485</v>
      </c>
      <c r="C11" s="199">
        <v>79.599999999999994</v>
      </c>
      <c r="D11" s="199">
        <v>79.599999999999994</v>
      </c>
      <c r="E11" s="199">
        <v>79</v>
      </c>
      <c r="F11" s="199">
        <v>79.8</v>
      </c>
      <c r="G11" s="199">
        <v>77.599999999999994</v>
      </c>
      <c r="H11" s="199">
        <v>84.1</v>
      </c>
      <c r="I11" s="199">
        <v>74.400000000000006</v>
      </c>
      <c r="J11" s="199">
        <v>85.8</v>
      </c>
      <c r="K11" s="200" t="s">
        <v>486</v>
      </c>
      <c r="L11" s="200"/>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row>
    <row r="12" spans="1:41" x14ac:dyDescent="0.3">
      <c r="A12" s="38"/>
      <c r="B12" s="198" t="s">
        <v>487</v>
      </c>
      <c r="C12" s="199">
        <v>4.0999999999999996</v>
      </c>
      <c r="D12" s="199">
        <v>4.0999999999999996</v>
      </c>
      <c r="E12" s="199">
        <v>4</v>
      </c>
      <c r="F12" s="199">
        <v>3.8</v>
      </c>
      <c r="G12" s="199">
        <v>2</v>
      </c>
      <c r="H12" s="199">
        <v>5.0999999999999996</v>
      </c>
      <c r="I12" s="199">
        <v>1.9</v>
      </c>
      <c r="J12" s="199">
        <v>5.0999999999999996</v>
      </c>
      <c r="K12" s="200" t="s">
        <v>488</v>
      </c>
      <c r="L12" s="200"/>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row>
    <row r="13" spans="1:41" x14ac:dyDescent="0.3">
      <c r="A13" s="38"/>
      <c r="B13" s="198" t="s">
        <v>489</v>
      </c>
      <c r="C13" s="205">
        <v>0.28999999999999998</v>
      </c>
      <c r="D13" s="205">
        <v>0.28999999999999998</v>
      </c>
      <c r="E13" s="205">
        <v>0.3</v>
      </c>
      <c r="F13" s="205">
        <v>0.3</v>
      </c>
      <c r="G13" s="205">
        <v>0.27</v>
      </c>
      <c r="H13" s="205">
        <v>0.31</v>
      </c>
      <c r="I13" s="205">
        <v>0.27</v>
      </c>
      <c r="J13" s="205">
        <v>0.33</v>
      </c>
      <c r="K13" s="200" t="s">
        <v>479</v>
      </c>
      <c r="L13" s="200"/>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row>
    <row r="14" spans="1:41" x14ac:dyDescent="0.3">
      <c r="A14" s="38"/>
      <c r="B14" s="198" t="s">
        <v>490</v>
      </c>
      <c r="C14" s="206">
        <v>1</v>
      </c>
      <c r="D14" s="206">
        <v>1</v>
      </c>
      <c r="E14" s="206">
        <v>1</v>
      </c>
      <c r="F14" s="206">
        <v>1</v>
      </c>
      <c r="G14" s="206">
        <v>1</v>
      </c>
      <c r="H14" s="206">
        <v>1</v>
      </c>
      <c r="I14" s="206">
        <v>1</v>
      </c>
      <c r="J14" s="206">
        <v>1</v>
      </c>
      <c r="K14" s="200" t="s">
        <v>479</v>
      </c>
      <c r="L14" s="200"/>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row>
    <row r="15" spans="1:41" x14ac:dyDescent="0.3">
      <c r="A15" s="38"/>
      <c r="B15" s="198" t="s">
        <v>13</v>
      </c>
      <c r="C15" s="200">
        <v>1</v>
      </c>
      <c r="D15" s="200">
        <v>1</v>
      </c>
      <c r="E15" s="200">
        <v>1</v>
      </c>
      <c r="F15" s="200">
        <v>1</v>
      </c>
      <c r="G15" s="200">
        <v>1</v>
      </c>
      <c r="H15" s="200">
        <v>1</v>
      </c>
      <c r="I15" s="200">
        <v>1</v>
      </c>
      <c r="J15" s="200">
        <v>1</v>
      </c>
      <c r="K15" s="200"/>
      <c r="L15" s="200">
        <v>1</v>
      </c>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row>
    <row r="16" spans="1:41" x14ac:dyDescent="0.3">
      <c r="A16" s="38"/>
      <c r="B16" s="207" t="s">
        <v>93</v>
      </c>
      <c r="C16" s="208">
        <v>3.5</v>
      </c>
      <c r="D16" s="208">
        <v>3.3</v>
      </c>
      <c r="E16" s="208">
        <v>3</v>
      </c>
      <c r="F16" s="208">
        <v>2.5</v>
      </c>
      <c r="G16" s="208">
        <v>2.8</v>
      </c>
      <c r="H16" s="208">
        <v>3.8</v>
      </c>
      <c r="I16" s="208">
        <v>1.8</v>
      </c>
      <c r="J16" s="208">
        <v>3.1</v>
      </c>
      <c r="K16" s="481" t="s">
        <v>44</v>
      </c>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row>
    <row r="17" spans="1:41" x14ac:dyDescent="0.3">
      <c r="A17" s="38"/>
      <c r="B17" s="207" t="s">
        <v>16</v>
      </c>
      <c r="C17" s="202">
        <v>25</v>
      </c>
      <c r="D17" s="202">
        <v>25</v>
      </c>
      <c r="E17" s="202">
        <v>25</v>
      </c>
      <c r="F17" s="202">
        <v>25</v>
      </c>
      <c r="G17" s="202">
        <v>20</v>
      </c>
      <c r="H17" s="202">
        <v>35</v>
      </c>
      <c r="I17" s="202">
        <v>20</v>
      </c>
      <c r="J17" s="202">
        <v>35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row>
    <row r="18" spans="1:41" x14ac:dyDescent="0.3">
      <c r="A18" s="38"/>
      <c r="B18" s="207" t="s">
        <v>18</v>
      </c>
      <c r="C18" s="200">
        <v>2.5</v>
      </c>
      <c r="D18" s="200">
        <v>2.5</v>
      </c>
      <c r="E18" s="200">
        <v>2.5</v>
      </c>
      <c r="F18" s="200">
        <v>2.5</v>
      </c>
      <c r="G18" s="200">
        <v>2</v>
      </c>
      <c r="H18" s="200">
        <v>3</v>
      </c>
      <c r="I18" s="200">
        <v>1.5</v>
      </c>
      <c r="J18" s="200">
        <v>3</v>
      </c>
      <c r="K18" s="481"/>
      <c r="L18" s="200">
        <v>1</v>
      </c>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row>
    <row r="19" spans="1:41" x14ac:dyDescent="0.3">
      <c r="A19" s="38"/>
      <c r="B19" s="209" t="s">
        <v>491</v>
      </c>
      <c r="C19" s="208">
        <v>2.5</v>
      </c>
      <c r="D19" s="208">
        <v>2.5</v>
      </c>
      <c r="E19" s="208">
        <v>2.4</v>
      </c>
      <c r="F19" s="208">
        <v>2.4</v>
      </c>
      <c r="G19" s="208">
        <v>2.2000000000000002</v>
      </c>
      <c r="H19" s="208">
        <v>2.9</v>
      </c>
      <c r="I19" s="208">
        <v>1.8</v>
      </c>
      <c r="J19" s="208">
        <v>3</v>
      </c>
      <c r="K19" s="481"/>
      <c r="L19" s="200">
        <v>1</v>
      </c>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row>
    <row r="20" spans="1:41" x14ac:dyDescent="0.3">
      <c r="A20" s="38"/>
      <c r="B20" s="210" t="s">
        <v>361</v>
      </c>
      <c r="C20" s="211"/>
      <c r="D20" s="211"/>
      <c r="E20" s="211"/>
      <c r="F20" s="211"/>
      <c r="G20" s="211"/>
      <c r="H20" s="211"/>
      <c r="I20" s="211"/>
      <c r="J20" s="969"/>
      <c r="K20" s="969"/>
      <c r="L20" s="970"/>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row>
    <row r="21" spans="1:41" x14ac:dyDescent="0.3">
      <c r="A21" s="38"/>
      <c r="B21" s="207" t="s">
        <v>22</v>
      </c>
      <c r="C21" s="200" t="s">
        <v>183</v>
      </c>
      <c r="D21" s="200" t="s">
        <v>183</v>
      </c>
      <c r="E21" s="200" t="s">
        <v>183</v>
      </c>
      <c r="F21" s="200" t="s">
        <v>183</v>
      </c>
      <c r="G21" s="200" t="s">
        <v>183</v>
      </c>
      <c r="H21" s="200" t="s">
        <v>183</v>
      </c>
      <c r="I21" s="200" t="s">
        <v>183</v>
      </c>
      <c r="J21" s="200" t="s">
        <v>183</v>
      </c>
      <c r="K21" s="481" t="s">
        <v>46</v>
      </c>
      <c r="L21" s="481"/>
      <c r="M21" s="39"/>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row>
    <row r="22" spans="1:41" x14ac:dyDescent="0.3">
      <c r="A22" s="38"/>
      <c r="B22" s="207" t="s">
        <v>24</v>
      </c>
      <c r="C22" s="200">
        <v>10</v>
      </c>
      <c r="D22" s="200">
        <v>10</v>
      </c>
      <c r="E22" s="200">
        <v>10</v>
      </c>
      <c r="F22" s="200">
        <v>10</v>
      </c>
      <c r="G22" s="200">
        <v>10</v>
      </c>
      <c r="H22" s="200">
        <v>10</v>
      </c>
      <c r="I22" s="200">
        <v>10</v>
      </c>
      <c r="J22" s="200">
        <v>10</v>
      </c>
      <c r="K22" s="481" t="s">
        <v>492</v>
      </c>
      <c r="L22" s="481"/>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row>
    <row r="23" spans="1:41" x14ac:dyDescent="0.3">
      <c r="A23" s="38"/>
      <c r="B23" s="207" t="s">
        <v>95</v>
      </c>
      <c r="C23" s="200">
        <v>20</v>
      </c>
      <c r="D23" s="200">
        <v>20</v>
      </c>
      <c r="E23" s="200">
        <v>20</v>
      </c>
      <c r="F23" s="200">
        <v>20</v>
      </c>
      <c r="G23" s="200">
        <v>20</v>
      </c>
      <c r="H23" s="200">
        <v>20</v>
      </c>
      <c r="I23" s="200">
        <v>20</v>
      </c>
      <c r="J23" s="200">
        <v>20</v>
      </c>
      <c r="K23" s="481" t="s">
        <v>492</v>
      </c>
      <c r="L23" s="481"/>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row>
    <row r="24" spans="1:41" x14ac:dyDescent="0.3">
      <c r="A24" s="38"/>
      <c r="B24" s="207" t="s">
        <v>96</v>
      </c>
      <c r="C24" s="200">
        <v>0.5</v>
      </c>
      <c r="D24" s="200">
        <v>0.5</v>
      </c>
      <c r="E24" s="200">
        <v>0.5</v>
      </c>
      <c r="F24" s="200">
        <v>0.5</v>
      </c>
      <c r="G24" s="200">
        <v>0.5</v>
      </c>
      <c r="H24" s="200">
        <v>0.5</v>
      </c>
      <c r="I24" s="200">
        <v>0.5</v>
      </c>
      <c r="J24" s="200">
        <v>0.5</v>
      </c>
      <c r="K24" s="481" t="s">
        <v>492</v>
      </c>
      <c r="L24" s="481"/>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row>
    <row r="25" spans="1:41" x14ac:dyDescent="0.3">
      <c r="A25" s="38"/>
      <c r="B25" s="207" t="s">
        <v>97</v>
      </c>
      <c r="C25" s="200">
        <v>2</v>
      </c>
      <c r="D25" s="200">
        <v>2</v>
      </c>
      <c r="E25" s="200">
        <v>2</v>
      </c>
      <c r="F25" s="200">
        <v>2</v>
      </c>
      <c r="G25" s="200">
        <v>2</v>
      </c>
      <c r="H25" s="200">
        <v>2</v>
      </c>
      <c r="I25" s="200">
        <v>2</v>
      </c>
      <c r="J25" s="200">
        <v>2</v>
      </c>
      <c r="K25" s="481" t="s">
        <v>492</v>
      </c>
      <c r="L25" s="481"/>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row>
    <row r="26" spans="1:41" x14ac:dyDescent="0.3">
      <c r="A26" s="38"/>
      <c r="B26" s="966" t="s">
        <v>99</v>
      </c>
      <c r="C26" s="967"/>
      <c r="D26" s="967"/>
      <c r="E26" s="967"/>
      <c r="F26" s="967"/>
      <c r="G26" s="967"/>
      <c r="H26" s="967"/>
      <c r="I26" s="967"/>
      <c r="J26" s="967"/>
      <c r="K26" s="967"/>
      <c r="L26" s="96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row>
    <row r="27" spans="1:41" x14ac:dyDescent="0.3">
      <c r="A27" s="38"/>
      <c r="B27" s="207" t="s">
        <v>675</v>
      </c>
      <c r="C27" s="212">
        <v>99.8</v>
      </c>
      <c r="D27" s="212">
        <v>99.8</v>
      </c>
      <c r="E27" s="212">
        <v>99.8</v>
      </c>
      <c r="F27" s="212">
        <v>99.8</v>
      </c>
      <c r="G27" s="212">
        <v>99</v>
      </c>
      <c r="H27" s="212">
        <v>99.9</v>
      </c>
      <c r="I27" s="212">
        <v>99.5</v>
      </c>
      <c r="J27" s="212">
        <v>99.9</v>
      </c>
      <c r="K27" s="213" t="s">
        <v>35</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row>
    <row r="28" spans="1:41" x14ac:dyDescent="0.3">
      <c r="A28" s="38"/>
      <c r="B28" s="207" t="s">
        <v>676</v>
      </c>
      <c r="C28" s="202">
        <v>90</v>
      </c>
      <c r="D28" s="202">
        <v>67</v>
      </c>
      <c r="E28" s="202">
        <v>56</v>
      </c>
      <c r="F28" s="202">
        <v>22</v>
      </c>
      <c r="G28" s="202">
        <v>11</v>
      </c>
      <c r="H28" s="202">
        <v>84</v>
      </c>
      <c r="I28" s="202">
        <v>5</v>
      </c>
      <c r="J28" s="202">
        <v>56</v>
      </c>
      <c r="K28" s="214" t="s">
        <v>65</v>
      </c>
      <c r="L28" s="481" t="s">
        <v>493</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row>
    <row r="29" spans="1:41" x14ac:dyDescent="0.3">
      <c r="A29" s="38"/>
      <c r="B29" s="207" t="s">
        <v>100</v>
      </c>
      <c r="C29" s="200">
        <v>0.3</v>
      </c>
      <c r="D29" s="200">
        <v>0.1</v>
      </c>
      <c r="E29" s="200">
        <v>0.1</v>
      </c>
      <c r="F29" s="200">
        <v>0.1</v>
      </c>
      <c r="G29" s="200">
        <v>0</v>
      </c>
      <c r="H29" s="200">
        <v>0.1</v>
      </c>
      <c r="I29" s="200">
        <v>0</v>
      </c>
      <c r="J29" s="200">
        <v>0.1</v>
      </c>
      <c r="K29" s="481"/>
      <c r="L29" s="481">
        <v>2</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38"/>
    </row>
    <row r="30" spans="1:41" x14ac:dyDescent="0.3">
      <c r="A30" s="38"/>
      <c r="B30" s="207" t="s">
        <v>101</v>
      </c>
      <c r="C30" s="200">
        <v>1.2</v>
      </c>
      <c r="D30" s="200">
        <v>1</v>
      </c>
      <c r="E30" s="200">
        <v>1</v>
      </c>
      <c r="F30" s="200">
        <v>1</v>
      </c>
      <c r="G30" s="200">
        <v>1</v>
      </c>
      <c r="H30" s="200">
        <v>3</v>
      </c>
      <c r="I30" s="200">
        <v>0</v>
      </c>
      <c r="J30" s="200">
        <v>1</v>
      </c>
      <c r="K30" s="481" t="s">
        <v>50</v>
      </c>
      <c r="L30" s="481">
        <v>2</v>
      </c>
      <c r="M30" s="157"/>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38"/>
    </row>
    <row r="31" spans="1:41" x14ac:dyDescent="0.3">
      <c r="A31" s="38"/>
      <c r="B31" s="207" t="s">
        <v>494</v>
      </c>
      <c r="C31" s="200">
        <v>0.3</v>
      </c>
      <c r="D31" s="200">
        <v>0.3</v>
      </c>
      <c r="E31" s="200">
        <v>0.3</v>
      </c>
      <c r="F31" s="200">
        <v>0.3</v>
      </c>
      <c r="G31" s="200">
        <v>0.1</v>
      </c>
      <c r="H31" s="200">
        <v>2</v>
      </c>
      <c r="I31" s="200">
        <v>0.1</v>
      </c>
      <c r="J31" s="200">
        <v>1</v>
      </c>
      <c r="K31" s="481" t="s">
        <v>50</v>
      </c>
      <c r="L31" s="481">
        <v>2</v>
      </c>
      <c r="M31" s="157"/>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row>
    <row r="32" spans="1:41" x14ac:dyDescent="0.3">
      <c r="A32" s="38"/>
      <c r="B32" s="966" t="s">
        <v>25</v>
      </c>
      <c r="C32" s="967"/>
      <c r="D32" s="967"/>
      <c r="E32" s="967"/>
      <c r="F32" s="967"/>
      <c r="G32" s="967"/>
      <c r="H32" s="967"/>
      <c r="I32" s="967"/>
      <c r="J32" s="967"/>
      <c r="K32" s="967"/>
      <c r="L32" s="968"/>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row>
    <row r="33" spans="1:41" x14ac:dyDescent="0.3">
      <c r="A33" s="38"/>
      <c r="B33" s="207" t="s">
        <v>495</v>
      </c>
      <c r="C33" s="208">
        <v>10.7</v>
      </c>
      <c r="D33" s="208">
        <v>10.5</v>
      </c>
      <c r="E33" s="208">
        <v>9.6</v>
      </c>
      <c r="F33" s="208">
        <v>8.8000000000000007</v>
      </c>
      <c r="G33" s="208">
        <v>8.9</v>
      </c>
      <c r="H33" s="208">
        <v>12.3</v>
      </c>
      <c r="I33" s="208">
        <v>6.4</v>
      </c>
      <c r="J33" s="208">
        <v>11</v>
      </c>
      <c r="K33" s="213" t="s">
        <v>69</v>
      </c>
      <c r="L33" s="481">
        <v>1</v>
      </c>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38"/>
    </row>
    <row r="34" spans="1:41" x14ac:dyDescent="0.3">
      <c r="A34" s="38"/>
      <c r="B34" s="27" t="s">
        <v>28</v>
      </c>
      <c r="C34" s="156">
        <v>6.7</v>
      </c>
      <c r="D34" s="156">
        <v>6.5</v>
      </c>
      <c r="E34" s="156">
        <v>6</v>
      </c>
      <c r="F34" s="156">
        <v>5.6</v>
      </c>
      <c r="G34" s="156">
        <v>5.5</v>
      </c>
      <c r="H34" s="156">
        <v>7.7</v>
      </c>
      <c r="I34" s="156">
        <v>4</v>
      </c>
      <c r="J34" s="156">
        <v>6.9</v>
      </c>
      <c r="K34" s="153" t="s">
        <v>69</v>
      </c>
      <c r="L34" s="153">
        <v>1</v>
      </c>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row>
    <row r="35" spans="1:41" x14ac:dyDescent="0.3">
      <c r="A35" s="38"/>
      <c r="B35" s="27" t="s">
        <v>29</v>
      </c>
      <c r="C35" s="156">
        <v>4.0999999999999996</v>
      </c>
      <c r="D35" s="156">
        <v>4</v>
      </c>
      <c r="E35" s="156">
        <v>3.6</v>
      </c>
      <c r="F35" s="156">
        <v>3.2</v>
      </c>
      <c r="G35" s="156">
        <v>3.4</v>
      </c>
      <c r="H35" s="156">
        <v>4.5</v>
      </c>
      <c r="I35" s="156">
        <v>2.4</v>
      </c>
      <c r="J35" s="156">
        <v>4.0999999999999996</v>
      </c>
      <c r="K35" s="153" t="s">
        <v>68</v>
      </c>
      <c r="L35" s="153">
        <v>1</v>
      </c>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row>
    <row r="36" spans="1:41" x14ac:dyDescent="0.3">
      <c r="A36" s="38"/>
      <c r="B36" s="27" t="s">
        <v>496</v>
      </c>
      <c r="C36" s="102">
        <v>427800</v>
      </c>
      <c r="D36" s="102">
        <v>413600</v>
      </c>
      <c r="E36" s="102">
        <v>372400</v>
      </c>
      <c r="F36" s="102">
        <v>329500</v>
      </c>
      <c r="G36" s="102">
        <v>380500</v>
      </c>
      <c r="H36" s="102">
        <v>446700</v>
      </c>
      <c r="I36" s="102">
        <v>276500</v>
      </c>
      <c r="J36" s="102">
        <v>375600</v>
      </c>
      <c r="K36" s="153" t="s">
        <v>67</v>
      </c>
      <c r="L36" s="153">
        <v>1</v>
      </c>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row>
    <row r="37" spans="1:41" x14ac:dyDescent="0.3">
      <c r="A37" s="38"/>
      <c r="B37" s="27" t="s">
        <v>497</v>
      </c>
      <c r="C37" s="156">
        <v>25.6</v>
      </c>
      <c r="D37" s="156">
        <v>25.6</v>
      </c>
      <c r="E37" s="156">
        <v>24.6</v>
      </c>
      <c r="F37" s="156">
        <v>24.4</v>
      </c>
      <c r="G37" s="156">
        <v>21.7</v>
      </c>
      <c r="H37" s="156">
        <v>29.4</v>
      </c>
      <c r="I37" s="156">
        <v>18.3</v>
      </c>
      <c r="J37" s="156">
        <v>30.5</v>
      </c>
      <c r="K37" s="153" t="s">
        <v>55</v>
      </c>
      <c r="L37" s="153">
        <v>1</v>
      </c>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row>
    <row r="38" spans="1:41" x14ac:dyDescent="0.3">
      <c r="A38" s="38"/>
      <c r="B38" s="960" t="s">
        <v>33</v>
      </c>
      <c r="C38" s="961"/>
      <c r="D38" s="961"/>
      <c r="E38" s="961"/>
      <c r="F38" s="961"/>
      <c r="G38" s="961"/>
      <c r="H38" s="961"/>
      <c r="I38" s="961"/>
      <c r="J38" s="961"/>
      <c r="K38" s="961"/>
      <c r="L38" s="962"/>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row>
    <row r="39" spans="1:41" x14ac:dyDescent="0.3">
      <c r="A39" s="38"/>
      <c r="B39" s="28" t="s">
        <v>498</v>
      </c>
      <c r="C39" s="156" t="s">
        <v>499</v>
      </c>
      <c r="D39" s="156" t="s">
        <v>499</v>
      </c>
      <c r="E39" s="156" t="s">
        <v>499</v>
      </c>
      <c r="F39" s="156" t="s">
        <v>499</v>
      </c>
      <c r="G39" s="156" t="s">
        <v>499</v>
      </c>
      <c r="H39" s="156" t="s">
        <v>499</v>
      </c>
      <c r="I39" s="156" t="s">
        <v>499</v>
      </c>
      <c r="J39" s="156" t="s">
        <v>499</v>
      </c>
      <c r="K39" s="153"/>
      <c r="L39" s="153"/>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row>
    <row r="40" spans="1:41" x14ac:dyDescent="0.3">
      <c r="A40" s="38"/>
      <c r="B40" s="28" t="s">
        <v>500</v>
      </c>
      <c r="C40" s="156" t="s">
        <v>501</v>
      </c>
      <c r="D40" s="156" t="s">
        <v>501</v>
      </c>
      <c r="E40" s="156" t="s">
        <v>501</v>
      </c>
      <c r="F40" s="156" t="s">
        <v>501</v>
      </c>
      <c r="G40" s="156" t="s">
        <v>501</v>
      </c>
      <c r="H40" s="156" t="s">
        <v>501</v>
      </c>
      <c r="I40" s="156" t="s">
        <v>501</v>
      </c>
      <c r="J40" s="156" t="s">
        <v>501</v>
      </c>
      <c r="K40" s="153"/>
      <c r="L40" s="153"/>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row>
    <row r="41" spans="1:41" x14ac:dyDescent="0.3">
      <c r="A41" s="38"/>
      <c r="B41" s="28" t="s">
        <v>502</v>
      </c>
      <c r="C41" s="156" t="s">
        <v>503</v>
      </c>
      <c r="D41" s="156" t="s">
        <v>503</v>
      </c>
      <c r="E41" s="156" t="s">
        <v>503</v>
      </c>
      <c r="F41" s="156" t="s">
        <v>503</v>
      </c>
      <c r="G41" s="156" t="s">
        <v>503</v>
      </c>
      <c r="H41" s="156" t="s">
        <v>501</v>
      </c>
      <c r="I41" s="156" t="s">
        <v>503</v>
      </c>
      <c r="J41" s="156" t="s">
        <v>501</v>
      </c>
      <c r="K41" s="153"/>
      <c r="L41" s="153"/>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row>
    <row r="42" spans="1:41" x14ac:dyDescent="0.3">
      <c r="A42" s="38"/>
      <c r="B42" s="28" t="s">
        <v>504</v>
      </c>
      <c r="C42" s="158">
        <v>2.42</v>
      </c>
      <c r="D42" s="158">
        <v>2.36</v>
      </c>
      <c r="E42" s="158">
        <v>2.25</v>
      </c>
      <c r="F42" s="158">
        <v>2.09</v>
      </c>
      <c r="G42" s="158">
        <v>2.0099999999999998</v>
      </c>
      <c r="H42" s="158">
        <v>2.77</v>
      </c>
      <c r="I42" s="158">
        <v>1.52</v>
      </c>
      <c r="J42" s="158">
        <v>2.6</v>
      </c>
      <c r="K42" s="153" t="s">
        <v>69</v>
      </c>
      <c r="L42" s="153">
        <v>1</v>
      </c>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row>
    <row r="43" spans="1:41" x14ac:dyDescent="0.3">
      <c r="A43" s="38"/>
      <c r="B43" s="28" t="s">
        <v>28</v>
      </c>
      <c r="C43" s="158">
        <v>1.92</v>
      </c>
      <c r="D43" s="158">
        <v>1.47</v>
      </c>
      <c r="E43" s="158">
        <v>1.4</v>
      </c>
      <c r="F43" s="158">
        <v>1.32</v>
      </c>
      <c r="G43" s="158">
        <v>1.25</v>
      </c>
      <c r="H43" s="158">
        <v>1.75</v>
      </c>
      <c r="I43" s="158">
        <v>0.95</v>
      </c>
      <c r="J43" s="158">
        <v>1.64</v>
      </c>
      <c r="K43" s="153" t="s">
        <v>69</v>
      </c>
      <c r="L43" s="153">
        <v>1</v>
      </c>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row>
    <row r="44" spans="1:41" x14ac:dyDescent="0.3">
      <c r="A44" s="39"/>
      <c r="B44" s="28" t="s">
        <v>29</v>
      </c>
      <c r="C44" s="158">
        <v>1.17</v>
      </c>
      <c r="D44" s="158">
        <v>0.89</v>
      </c>
      <c r="E44" s="158">
        <v>0.85</v>
      </c>
      <c r="F44" s="158">
        <v>0.77</v>
      </c>
      <c r="G44" s="158">
        <v>0.76</v>
      </c>
      <c r="H44" s="158">
        <v>1.03</v>
      </c>
      <c r="I44" s="158">
        <v>0.57999999999999996</v>
      </c>
      <c r="J44" s="158">
        <v>0.96</v>
      </c>
      <c r="K44" s="153" t="s">
        <v>68</v>
      </c>
      <c r="L44" s="153">
        <v>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row>
    <row r="45" spans="1:41" x14ac:dyDescent="0.3">
      <c r="A45" s="39"/>
      <c r="B45" s="28" t="s">
        <v>505</v>
      </c>
      <c r="C45" s="102">
        <v>96500</v>
      </c>
      <c r="D45" s="102">
        <v>93400</v>
      </c>
      <c r="E45" s="102">
        <v>87400</v>
      </c>
      <c r="F45" s="102">
        <v>78100</v>
      </c>
      <c r="G45" s="102">
        <v>79400</v>
      </c>
      <c r="H45" s="102">
        <v>108500</v>
      </c>
      <c r="I45" s="102">
        <v>57700</v>
      </c>
      <c r="J45" s="102">
        <v>97300</v>
      </c>
      <c r="K45" s="153" t="s">
        <v>67</v>
      </c>
      <c r="L45" s="153">
        <v>1</v>
      </c>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row>
    <row r="46" spans="1:41" x14ac:dyDescent="0.3">
      <c r="A46" s="39"/>
      <c r="B46" s="28" t="s">
        <v>506</v>
      </c>
      <c r="C46" s="156">
        <v>5.8</v>
      </c>
      <c r="D46" s="156">
        <v>5.8</v>
      </c>
      <c r="E46" s="156">
        <v>5.8</v>
      </c>
      <c r="F46" s="156">
        <v>5.8</v>
      </c>
      <c r="G46" s="156">
        <v>4.9000000000000004</v>
      </c>
      <c r="H46" s="156">
        <v>6.6</v>
      </c>
      <c r="I46" s="156">
        <v>4.3</v>
      </c>
      <c r="J46" s="156">
        <v>7.2</v>
      </c>
      <c r="K46" s="153" t="s">
        <v>55</v>
      </c>
      <c r="L46" s="153">
        <v>1</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row>
    <row r="47" spans="1:41" x14ac:dyDescent="0.3">
      <c r="A47" s="39"/>
      <c r="B47" s="28" t="s">
        <v>507</v>
      </c>
      <c r="C47" s="102">
        <v>891</v>
      </c>
      <c r="D47" s="102">
        <v>869</v>
      </c>
      <c r="E47" s="102">
        <v>827</v>
      </c>
      <c r="F47" s="102">
        <v>770</v>
      </c>
      <c r="G47" s="102">
        <v>739</v>
      </c>
      <c r="H47" s="102">
        <v>1021</v>
      </c>
      <c r="I47" s="102">
        <v>561</v>
      </c>
      <c r="J47" s="102">
        <v>957</v>
      </c>
      <c r="K47" s="153" t="s">
        <v>69</v>
      </c>
      <c r="L47" s="153">
        <v>1</v>
      </c>
      <c r="M47" s="2"/>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row>
    <row r="48" spans="1:41" x14ac:dyDescent="0.3">
      <c r="A48" s="39"/>
      <c r="B48" s="28" t="s">
        <v>508</v>
      </c>
      <c r="C48" s="102">
        <v>36</v>
      </c>
      <c r="D48" s="102">
        <v>34</v>
      </c>
      <c r="E48" s="102">
        <v>32</v>
      </c>
      <c r="F48" s="102">
        <v>29</v>
      </c>
      <c r="G48" s="102">
        <v>29</v>
      </c>
      <c r="H48" s="102">
        <v>40</v>
      </c>
      <c r="I48" s="102">
        <v>21</v>
      </c>
      <c r="J48" s="102">
        <v>36</v>
      </c>
      <c r="K48" s="153" t="s">
        <v>67</v>
      </c>
      <c r="L48" s="153" t="s">
        <v>509</v>
      </c>
      <c r="M48" s="2"/>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row>
    <row r="49" spans="1:41" x14ac:dyDescent="0.3">
      <c r="A49" s="39"/>
      <c r="B49" s="28" t="s">
        <v>510</v>
      </c>
      <c r="C49" s="102">
        <v>17</v>
      </c>
      <c r="D49" s="102">
        <v>17</v>
      </c>
      <c r="E49" s="102">
        <v>17</v>
      </c>
      <c r="F49" s="102">
        <v>17</v>
      </c>
      <c r="G49" s="102">
        <v>14</v>
      </c>
      <c r="H49" s="102">
        <v>20</v>
      </c>
      <c r="I49" s="102">
        <v>13</v>
      </c>
      <c r="J49" s="102">
        <v>21</v>
      </c>
      <c r="K49" s="153" t="s">
        <v>55</v>
      </c>
      <c r="L49" s="153" t="s">
        <v>509</v>
      </c>
      <c r="M49" s="2"/>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row>
    <row r="50" spans="1:41" x14ac:dyDescent="0.3">
      <c r="A50" s="39"/>
      <c r="B50" s="38"/>
      <c r="C50" s="38"/>
      <c r="D50" s="38"/>
      <c r="E50" s="38"/>
      <c r="F50" s="38"/>
      <c r="G50" s="38"/>
      <c r="H50" s="38"/>
      <c r="I50" s="38"/>
      <c r="J50" s="38"/>
      <c r="K50" s="38"/>
      <c r="L50" s="38"/>
      <c r="M50" s="2"/>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row>
    <row r="51" spans="1:41" x14ac:dyDescent="0.3">
      <c r="A51" s="39"/>
      <c r="B51" s="38"/>
      <c r="K51" s="38"/>
      <c r="L51" s="38"/>
      <c r="M51" s="2"/>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row>
    <row r="52" spans="1:41" x14ac:dyDescent="0.3">
      <c r="A52" s="39" t="s">
        <v>118</v>
      </c>
      <c r="B52" s="38"/>
      <c r="C52" s="159"/>
      <c r="D52" s="159"/>
      <c r="E52" s="159"/>
      <c r="F52" s="159"/>
      <c r="G52" s="159"/>
      <c r="H52" s="159"/>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row>
    <row r="53" spans="1:41" x14ac:dyDescent="0.3">
      <c r="A53" s="160">
        <v>1</v>
      </c>
      <c r="B53" s="903" t="s">
        <v>511</v>
      </c>
      <c r="C53" s="903"/>
      <c r="D53" s="903"/>
      <c r="E53" s="903"/>
      <c r="F53" s="903"/>
      <c r="G53" s="903"/>
      <c r="H53" s="903"/>
      <c r="I53" s="903"/>
      <c r="J53" s="903"/>
      <c r="K53" s="903"/>
      <c r="L53" s="903"/>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row>
    <row r="54" spans="1:41" ht="15" customHeight="1" x14ac:dyDescent="0.3">
      <c r="A54" s="160">
        <v>2</v>
      </c>
      <c r="B54" s="903" t="s">
        <v>512</v>
      </c>
      <c r="C54" s="903"/>
      <c r="D54" s="903"/>
      <c r="E54" s="903"/>
      <c r="F54" s="903"/>
      <c r="G54" s="903"/>
      <c r="H54" s="903"/>
      <c r="I54" s="903"/>
      <c r="J54" s="903"/>
      <c r="K54" s="903"/>
      <c r="L54" s="903"/>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row>
    <row r="55" spans="1:41" x14ac:dyDescent="0.3">
      <c r="A55" s="160"/>
      <c r="B55" s="24" t="s">
        <v>513</v>
      </c>
      <c r="C55" s="149"/>
      <c r="D55" s="149"/>
      <c r="E55" s="149"/>
      <c r="F55" s="149"/>
      <c r="G55" s="149"/>
      <c r="H55" s="149"/>
      <c r="I55" s="149"/>
      <c r="J55" s="149"/>
      <c r="K55" s="149"/>
      <c r="L55" s="149"/>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row>
    <row r="56" spans="1:41" ht="15" customHeight="1" x14ac:dyDescent="0.3">
      <c r="A56" s="160"/>
      <c r="B56" s="903" t="s">
        <v>514</v>
      </c>
      <c r="C56" s="903"/>
      <c r="D56" s="903"/>
      <c r="E56" s="903"/>
      <c r="F56" s="903"/>
      <c r="G56" s="903"/>
      <c r="H56" s="903"/>
      <c r="I56" s="903"/>
      <c r="J56" s="903"/>
      <c r="K56" s="903"/>
      <c r="L56" s="903"/>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row>
    <row r="57" spans="1:41" x14ac:dyDescent="0.3">
      <c r="A57" s="160"/>
      <c r="B57" s="24" t="s">
        <v>515</v>
      </c>
      <c r="C57" s="149"/>
      <c r="D57" s="149"/>
      <c r="E57" s="149"/>
      <c r="F57" s="149"/>
      <c r="G57" s="149"/>
      <c r="H57" s="149"/>
      <c r="I57" s="149"/>
      <c r="J57" s="149"/>
      <c r="K57" s="149"/>
      <c r="L57" s="149"/>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row>
    <row r="58" spans="1:41" x14ac:dyDescent="0.3">
      <c r="A58" s="160"/>
      <c r="B58" s="24" t="s">
        <v>516</v>
      </c>
      <c r="C58" s="149"/>
      <c r="D58" s="149"/>
      <c r="E58" s="149"/>
      <c r="F58" s="149"/>
      <c r="G58" s="149"/>
      <c r="H58" s="149"/>
      <c r="I58" s="149"/>
      <c r="J58" s="149"/>
      <c r="K58" s="149"/>
      <c r="L58" s="149"/>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row>
    <row r="59" spans="1:41" x14ac:dyDescent="0.3">
      <c r="A59" s="160"/>
      <c r="B59" s="24" t="s">
        <v>517</v>
      </c>
      <c r="C59" s="149"/>
      <c r="D59" s="149"/>
      <c r="E59" s="149"/>
      <c r="F59" s="149"/>
      <c r="G59" s="149"/>
      <c r="H59" s="149"/>
      <c r="I59" s="149"/>
      <c r="J59" s="149"/>
      <c r="K59" s="149"/>
      <c r="L59" s="149"/>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row>
    <row r="60" spans="1:41" ht="15" customHeight="1" x14ac:dyDescent="0.3">
      <c r="A60" s="160">
        <v>3</v>
      </c>
      <c r="B60" s="903" t="s">
        <v>518</v>
      </c>
      <c r="C60" s="903"/>
      <c r="D60" s="903"/>
      <c r="E60" s="903"/>
      <c r="F60" s="903"/>
      <c r="G60" s="903"/>
      <c r="H60" s="903"/>
      <c r="I60" s="903"/>
      <c r="J60" s="903"/>
      <c r="K60" s="903"/>
      <c r="L60" s="903"/>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row>
    <row r="61" spans="1:41" x14ac:dyDescent="0.3">
      <c r="A61" s="160"/>
      <c r="B61" s="161" t="s">
        <v>519</v>
      </c>
      <c r="C61" s="149"/>
      <c r="D61" s="149"/>
      <c r="E61" s="149"/>
      <c r="F61" s="149"/>
      <c r="G61" s="149"/>
      <c r="H61" s="149"/>
      <c r="I61" s="149"/>
      <c r="J61" s="149"/>
      <c r="K61" s="149"/>
      <c r="L61" s="149"/>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row>
    <row r="62" spans="1:41" x14ac:dyDescent="0.3">
      <c r="A62" s="160">
        <v>4</v>
      </c>
      <c r="B62" s="148" t="s">
        <v>520</v>
      </c>
      <c r="C62" s="149"/>
      <c r="D62" s="149"/>
      <c r="E62" s="149"/>
      <c r="F62" s="149"/>
      <c r="G62" s="149"/>
      <c r="H62" s="149"/>
      <c r="I62" s="149"/>
      <c r="J62" s="149"/>
      <c r="K62" s="149"/>
      <c r="L62" s="149"/>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row>
    <row r="63" spans="1:41" x14ac:dyDescent="0.3">
      <c r="A63" s="160"/>
      <c r="B63" s="24"/>
      <c r="C63" s="149"/>
      <c r="D63" s="149"/>
      <c r="E63" s="149"/>
      <c r="F63" s="149"/>
      <c r="G63" s="149"/>
      <c r="H63" s="149"/>
      <c r="I63" s="149"/>
      <c r="J63" s="149"/>
      <c r="K63" s="149"/>
      <c r="L63" s="149"/>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row>
    <row r="64" spans="1:41" x14ac:dyDescent="0.3">
      <c r="A64" s="39" t="s">
        <v>38</v>
      </c>
      <c r="B64" s="38"/>
      <c r="C64" s="159"/>
      <c r="D64" s="159"/>
      <c r="E64" s="159"/>
      <c r="F64" s="159"/>
      <c r="G64" s="159"/>
      <c r="H64" s="159"/>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row>
    <row r="65" spans="1:41" ht="15" customHeight="1" x14ac:dyDescent="0.3">
      <c r="A65" s="160" t="s">
        <v>39</v>
      </c>
      <c r="B65" s="903" t="s">
        <v>521</v>
      </c>
      <c r="C65" s="903"/>
      <c r="D65" s="903"/>
      <c r="E65" s="903"/>
      <c r="F65" s="903"/>
      <c r="G65" s="903"/>
      <c r="H65" s="903"/>
      <c r="I65" s="903"/>
      <c r="J65" s="903"/>
      <c r="K65" s="903"/>
      <c r="L65" s="903"/>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row>
    <row r="66" spans="1:41" ht="15" customHeight="1" x14ac:dyDescent="0.3">
      <c r="A66" s="160" t="s">
        <v>15</v>
      </c>
      <c r="B66" s="903" t="s">
        <v>974</v>
      </c>
      <c r="C66" s="903"/>
      <c r="D66" s="903"/>
      <c r="E66" s="903"/>
      <c r="F66" s="903"/>
      <c r="G66" s="903"/>
      <c r="H66" s="903"/>
      <c r="I66" s="903"/>
      <c r="J66" s="903"/>
      <c r="K66" s="903"/>
      <c r="L66" s="903"/>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row>
    <row r="67" spans="1:41" ht="15" customHeight="1" x14ac:dyDescent="0.3">
      <c r="A67" s="160" t="s">
        <v>20</v>
      </c>
      <c r="B67" s="903" t="s">
        <v>522</v>
      </c>
      <c r="C67" s="903"/>
      <c r="D67" s="903"/>
      <c r="E67" s="903"/>
      <c r="F67" s="903"/>
      <c r="G67" s="903"/>
      <c r="H67" s="903"/>
      <c r="I67" s="903"/>
      <c r="J67" s="903"/>
      <c r="K67" s="903"/>
      <c r="L67" s="903"/>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row>
    <row r="68" spans="1:41" x14ac:dyDescent="0.3">
      <c r="A68" s="160" t="s">
        <v>23</v>
      </c>
      <c r="B68" s="24" t="s">
        <v>523</v>
      </c>
      <c r="C68" s="149"/>
      <c r="D68" s="149"/>
      <c r="E68" s="149"/>
      <c r="F68" s="149"/>
      <c r="G68" s="149"/>
      <c r="H68" s="149"/>
      <c r="I68" s="149"/>
      <c r="J68" s="149"/>
      <c r="K68" s="149"/>
      <c r="L68" s="149"/>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row>
    <row r="69" spans="1:41" x14ac:dyDescent="0.3">
      <c r="A69" s="160" t="s">
        <v>524</v>
      </c>
      <c r="B69" s="24" t="s">
        <v>525</v>
      </c>
      <c r="C69" s="149"/>
      <c r="D69" s="149"/>
      <c r="E69" s="149"/>
      <c r="F69" s="149"/>
      <c r="G69" s="149"/>
      <c r="H69" s="149"/>
      <c r="I69" s="149"/>
      <c r="J69" s="149"/>
      <c r="K69" s="149"/>
      <c r="L69" s="149"/>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row>
    <row r="70" spans="1:41" ht="15" customHeight="1" x14ac:dyDescent="0.3">
      <c r="A70" s="160" t="s">
        <v>526</v>
      </c>
      <c r="B70" s="903" t="s">
        <v>527</v>
      </c>
      <c r="C70" s="903"/>
      <c r="D70" s="903"/>
      <c r="E70" s="903"/>
      <c r="F70" s="903"/>
      <c r="G70" s="903"/>
      <c r="H70" s="903"/>
      <c r="I70" s="903"/>
      <c r="J70" s="903"/>
      <c r="K70" s="903"/>
      <c r="L70" s="903"/>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row>
    <row r="71" spans="1:41" ht="15" customHeight="1" x14ac:dyDescent="0.3">
      <c r="A71" s="160" t="s">
        <v>31</v>
      </c>
      <c r="B71" s="903" t="s">
        <v>528</v>
      </c>
      <c r="C71" s="903"/>
      <c r="D71" s="903"/>
      <c r="E71" s="903"/>
      <c r="F71" s="903"/>
      <c r="G71" s="903"/>
      <c r="H71" s="903"/>
      <c r="I71" s="903"/>
      <c r="J71" s="903"/>
      <c r="K71" s="903"/>
      <c r="L71" s="903"/>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row>
    <row r="72" spans="1:41" ht="15" customHeight="1" x14ac:dyDescent="0.3">
      <c r="A72" s="160" t="s">
        <v>35</v>
      </c>
      <c r="B72" s="903" t="s">
        <v>529</v>
      </c>
      <c r="C72" s="903"/>
      <c r="D72" s="903"/>
      <c r="E72" s="903"/>
      <c r="F72" s="903"/>
      <c r="G72" s="903"/>
      <c r="H72" s="903"/>
      <c r="I72" s="903"/>
      <c r="J72" s="903"/>
      <c r="K72" s="903"/>
      <c r="L72" s="903"/>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row>
    <row r="73" spans="1:41" ht="15" customHeight="1" x14ac:dyDescent="0.3">
      <c r="A73" s="160" t="s">
        <v>65</v>
      </c>
      <c r="B73" s="903" t="s">
        <v>530</v>
      </c>
      <c r="C73" s="903"/>
      <c r="D73" s="903"/>
      <c r="E73" s="903"/>
      <c r="F73" s="903"/>
      <c r="G73" s="903"/>
      <c r="H73" s="903"/>
      <c r="I73" s="903"/>
      <c r="J73" s="903"/>
      <c r="K73" s="903"/>
      <c r="L73" s="903"/>
      <c r="M73" s="147"/>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row>
    <row r="74" spans="1:41" ht="15" customHeight="1" x14ac:dyDescent="0.3">
      <c r="A74" s="160" t="s">
        <v>50</v>
      </c>
      <c r="B74" s="903" t="s">
        <v>531</v>
      </c>
      <c r="C74" s="903"/>
      <c r="D74" s="903"/>
      <c r="E74" s="903"/>
      <c r="F74" s="903"/>
      <c r="G74" s="903"/>
      <c r="H74" s="903"/>
      <c r="I74" s="903"/>
      <c r="J74" s="903"/>
      <c r="K74" s="903"/>
      <c r="L74" s="903"/>
      <c r="M74" s="903"/>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row>
    <row r="75" spans="1:41" ht="15" customHeight="1" x14ac:dyDescent="0.3">
      <c r="A75" s="160" t="s">
        <v>55</v>
      </c>
      <c r="B75" s="903" t="s">
        <v>532</v>
      </c>
      <c r="C75" s="903"/>
      <c r="D75" s="903"/>
      <c r="E75" s="903"/>
      <c r="F75" s="903"/>
      <c r="G75" s="903"/>
      <c r="H75" s="903"/>
      <c r="I75" s="903"/>
      <c r="J75" s="903"/>
      <c r="K75" s="903"/>
      <c r="L75" s="903"/>
      <c r="M75" s="903"/>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row>
    <row r="76" spans="1:41" ht="15" customHeight="1" x14ac:dyDescent="0.3">
      <c r="A76" s="160" t="s">
        <v>67</v>
      </c>
      <c r="B76" s="903" t="s">
        <v>533</v>
      </c>
      <c r="C76" s="903"/>
      <c r="D76" s="903"/>
      <c r="E76" s="903"/>
      <c r="F76" s="903"/>
      <c r="G76" s="903"/>
      <c r="H76" s="903"/>
      <c r="I76" s="903"/>
      <c r="J76" s="903"/>
      <c r="K76" s="903"/>
      <c r="L76" s="903"/>
      <c r="M76" s="903"/>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row>
    <row r="77" spans="1:41" ht="15" customHeight="1" x14ac:dyDescent="0.3">
      <c r="A77" s="160" t="s">
        <v>68</v>
      </c>
      <c r="B77" s="903" t="s">
        <v>534</v>
      </c>
      <c r="C77" s="903"/>
      <c r="D77" s="903"/>
      <c r="E77" s="903"/>
      <c r="F77" s="903"/>
      <c r="G77" s="903"/>
      <c r="H77" s="903"/>
      <c r="I77" s="903"/>
      <c r="J77" s="903"/>
      <c r="K77" s="903"/>
      <c r="L77" s="903"/>
      <c r="M77" s="149"/>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row>
    <row r="78" spans="1:41" x14ac:dyDescent="0.3">
      <c r="A78" s="160" t="s">
        <v>69</v>
      </c>
      <c r="B78" s="903" t="s">
        <v>535</v>
      </c>
      <c r="C78" s="903"/>
      <c r="D78" s="903"/>
      <c r="E78" s="903"/>
      <c r="F78" s="903"/>
      <c r="G78" s="903"/>
      <c r="H78" s="903"/>
      <c r="I78" s="903"/>
      <c r="J78" s="903"/>
      <c r="K78" s="903"/>
      <c r="L78" s="903"/>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row>
    <row r="79" spans="1:41" x14ac:dyDescent="0.3">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row>
    <row r="80" spans="1:41" x14ac:dyDescent="0.3">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row>
    <row r="81" spans="14:41" x14ac:dyDescent="0.3">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row>
    <row r="82" spans="14:41" x14ac:dyDescent="0.3">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row>
    <row r="83" spans="14:41" x14ac:dyDescent="0.3">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row>
    <row r="84" spans="14:41" x14ac:dyDescent="0.3">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row>
    <row r="85" spans="14:41" x14ac:dyDescent="0.3">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row>
    <row r="86" spans="14:41" x14ac:dyDescent="0.3">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row>
    <row r="87" spans="14:41" x14ac:dyDescent="0.3">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row>
    <row r="88" spans="14:41" x14ac:dyDescent="0.3">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row>
    <row r="89" spans="14:41" x14ac:dyDescent="0.3">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row>
    <row r="90" spans="14:41" x14ac:dyDescent="0.3">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row>
    <row r="91" spans="14:41" x14ac:dyDescent="0.3">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row>
    <row r="92" spans="14:41" x14ac:dyDescent="0.3">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row>
    <row r="93" spans="14:41" x14ac:dyDescent="0.3">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row>
    <row r="94" spans="14:41" x14ac:dyDescent="0.3">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row>
    <row r="95" spans="14:41" x14ac:dyDescent="0.3">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row>
    <row r="96" spans="14:41" x14ac:dyDescent="0.3">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row>
    <row r="97" spans="14:41" x14ac:dyDescent="0.3">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row>
    <row r="98" spans="14:41" x14ac:dyDescent="0.3">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row>
    <row r="99" spans="14:41" x14ac:dyDescent="0.3">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row>
    <row r="100" spans="14:41" x14ac:dyDescent="0.3">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row>
    <row r="101" spans="14:41" x14ac:dyDescent="0.3">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row>
    <row r="102" spans="14:41" x14ac:dyDescent="0.3">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row>
  </sheetData>
  <mergeCells count="23">
    <mergeCell ref="B32:L32"/>
    <mergeCell ref="C3:L3"/>
    <mergeCell ref="G4:H4"/>
    <mergeCell ref="I4:J4"/>
    <mergeCell ref="J20:L20"/>
    <mergeCell ref="B26:L26"/>
    <mergeCell ref="B73:L73"/>
    <mergeCell ref="B38:L38"/>
    <mergeCell ref="B53:L53"/>
    <mergeCell ref="B54:L54"/>
    <mergeCell ref="B56:L56"/>
    <mergeCell ref="B60:L60"/>
    <mergeCell ref="B65:L65"/>
    <mergeCell ref="B66:L66"/>
    <mergeCell ref="B67:L67"/>
    <mergeCell ref="B70:L70"/>
    <mergeCell ref="B71:L71"/>
    <mergeCell ref="B72:L72"/>
    <mergeCell ref="B74:M74"/>
    <mergeCell ref="B75:M75"/>
    <mergeCell ref="B76:M76"/>
    <mergeCell ref="B77:L77"/>
    <mergeCell ref="B78:L78"/>
  </mergeCells>
  <hyperlinks>
    <hyperlink ref="H1" location="Index" display="Back to Index"/>
    <hyperlink ref="B61"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M76"/>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 min="13" max="13" width="3.109375" customWidth="1"/>
  </cols>
  <sheetData>
    <row r="1" spans="1:13" ht="14.25" customHeight="1" x14ac:dyDescent="0.4">
      <c r="A1" s="38"/>
      <c r="B1" s="155"/>
      <c r="C1" s="39"/>
      <c r="D1" s="38"/>
      <c r="E1" s="38"/>
      <c r="F1" s="38"/>
      <c r="G1" s="38"/>
      <c r="H1" s="402" t="s">
        <v>679</v>
      </c>
      <c r="I1" s="38"/>
      <c r="J1" s="38"/>
      <c r="K1" s="38"/>
      <c r="L1" s="38"/>
      <c r="M1" s="38"/>
    </row>
    <row r="2" spans="1:13" ht="14.25" customHeight="1" x14ac:dyDescent="0.3">
      <c r="A2" s="38"/>
      <c r="B2" s="38"/>
      <c r="C2" s="38"/>
      <c r="D2" s="38"/>
      <c r="E2" s="38"/>
      <c r="F2" s="38"/>
      <c r="G2" s="38"/>
      <c r="H2" s="38"/>
      <c r="I2" s="38"/>
      <c r="J2" s="38"/>
      <c r="K2" s="38"/>
      <c r="L2" s="38"/>
      <c r="M2" s="38"/>
    </row>
    <row r="3" spans="1:13" x14ac:dyDescent="0.3">
      <c r="A3" s="38"/>
      <c r="B3" s="192" t="s">
        <v>0</v>
      </c>
      <c r="C3" s="905" t="s">
        <v>742</v>
      </c>
      <c r="D3" s="963"/>
      <c r="E3" s="963"/>
      <c r="F3" s="963"/>
      <c r="G3" s="963"/>
      <c r="H3" s="963"/>
      <c r="I3" s="963"/>
      <c r="J3" s="963"/>
      <c r="K3" s="963"/>
      <c r="L3" s="964"/>
      <c r="M3" s="38"/>
    </row>
    <row r="4" spans="1:13" x14ac:dyDescent="0.3">
      <c r="A4" s="38"/>
      <c r="B4" s="193"/>
      <c r="C4" s="194">
        <v>2015</v>
      </c>
      <c r="D4" s="194">
        <v>2020</v>
      </c>
      <c r="E4" s="194">
        <v>2030</v>
      </c>
      <c r="F4" s="194">
        <v>2050</v>
      </c>
      <c r="G4" s="905" t="s">
        <v>2</v>
      </c>
      <c r="H4" s="925"/>
      <c r="I4" s="905" t="s">
        <v>3</v>
      </c>
      <c r="J4" s="925"/>
      <c r="K4" s="194" t="s">
        <v>4</v>
      </c>
      <c r="L4" s="194" t="s">
        <v>5</v>
      </c>
      <c r="M4" s="38"/>
    </row>
    <row r="5" spans="1:13" x14ac:dyDescent="0.3">
      <c r="A5" s="38"/>
      <c r="B5" s="484" t="s">
        <v>6</v>
      </c>
      <c r="C5" s="485"/>
      <c r="D5" s="485"/>
      <c r="E5" s="485"/>
      <c r="F5" s="485"/>
      <c r="G5" s="485" t="s">
        <v>7</v>
      </c>
      <c r="H5" s="485" t="s">
        <v>8</v>
      </c>
      <c r="I5" s="485" t="s">
        <v>7</v>
      </c>
      <c r="J5" s="485" t="s">
        <v>8</v>
      </c>
      <c r="K5" s="485"/>
      <c r="L5" s="486"/>
      <c r="M5" s="38"/>
    </row>
    <row r="6" spans="1:13" x14ac:dyDescent="0.3">
      <c r="A6" s="38"/>
      <c r="B6" s="198" t="s">
        <v>338</v>
      </c>
      <c r="C6" s="199">
        <v>36.6</v>
      </c>
      <c r="D6" s="199">
        <v>36.6</v>
      </c>
      <c r="E6" s="199">
        <v>36.700000000000003</v>
      </c>
      <c r="F6" s="199">
        <v>36.9</v>
      </c>
      <c r="G6" s="199">
        <v>36.299999999999997</v>
      </c>
      <c r="H6" s="199">
        <v>37.5</v>
      </c>
      <c r="I6" s="199">
        <v>36.299999999999997</v>
      </c>
      <c r="J6" s="199">
        <v>37.700000000000003</v>
      </c>
      <c r="K6" s="200" t="s">
        <v>479</v>
      </c>
      <c r="L6" s="481"/>
      <c r="M6" s="38"/>
    </row>
    <row r="7" spans="1:13" x14ac:dyDescent="0.3">
      <c r="A7" s="38"/>
      <c r="B7" s="198" t="s">
        <v>480</v>
      </c>
      <c r="C7" s="199">
        <v>11.9</v>
      </c>
      <c r="D7" s="199">
        <v>11.9</v>
      </c>
      <c r="E7" s="199">
        <v>11.9</v>
      </c>
      <c r="F7" s="199">
        <v>11.9</v>
      </c>
      <c r="G7" s="199">
        <v>11.9</v>
      </c>
      <c r="H7" s="199">
        <v>11.9</v>
      </c>
      <c r="I7" s="199">
        <v>11.9</v>
      </c>
      <c r="J7" s="199">
        <v>11.9</v>
      </c>
      <c r="K7" s="200" t="s">
        <v>479</v>
      </c>
      <c r="L7" s="481"/>
      <c r="M7" s="38"/>
    </row>
    <row r="8" spans="1:13" x14ac:dyDescent="0.3">
      <c r="A8" s="38"/>
      <c r="B8" s="198" t="s">
        <v>594</v>
      </c>
      <c r="C8" s="199">
        <v>104.7</v>
      </c>
      <c r="D8" s="199">
        <v>104.7</v>
      </c>
      <c r="E8" s="199">
        <v>105</v>
      </c>
      <c r="F8" s="199">
        <v>105.5</v>
      </c>
      <c r="G8" s="202">
        <v>104</v>
      </c>
      <c r="H8" s="202">
        <v>107</v>
      </c>
      <c r="I8" s="202">
        <v>104</v>
      </c>
      <c r="J8" s="202">
        <v>108</v>
      </c>
      <c r="K8" s="200" t="s">
        <v>486</v>
      </c>
      <c r="L8" s="200"/>
      <c r="M8" s="38"/>
    </row>
    <row r="9" spans="1:13" x14ac:dyDescent="0.3">
      <c r="A9" s="38"/>
      <c r="B9" s="203" t="s">
        <v>595</v>
      </c>
      <c r="C9" s="199">
        <v>104.7</v>
      </c>
      <c r="D9" s="199">
        <v>104.7</v>
      </c>
      <c r="E9" s="199">
        <v>105</v>
      </c>
      <c r="F9" s="199">
        <v>105.5</v>
      </c>
      <c r="G9" s="202">
        <v>104</v>
      </c>
      <c r="H9" s="202">
        <v>107</v>
      </c>
      <c r="I9" s="202">
        <v>104</v>
      </c>
      <c r="J9" s="202">
        <v>108</v>
      </c>
      <c r="K9" s="200" t="s">
        <v>486</v>
      </c>
      <c r="L9" s="204"/>
      <c r="M9" s="38"/>
    </row>
    <row r="10" spans="1:13" x14ac:dyDescent="0.3">
      <c r="A10" s="38"/>
      <c r="B10" s="198" t="s">
        <v>487</v>
      </c>
      <c r="C10" s="199">
        <v>4.0999999999999996</v>
      </c>
      <c r="D10" s="199">
        <v>4.0999999999999996</v>
      </c>
      <c r="E10" s="199">
        <v>4</v>
      </c>
      <c r="F10" s="199">
        <v>3.7</v>
      </c>
      <c r="G10" s="202">
        <v>2</v>
      </c>
      <c r="H10" s="202">
        <v>5</v>
      </c>
      <c r="I10" s="202">
        <v>2</v>
      </c>
      <c r="J10" s="202">
        <v>5</v>
      </c>
      <c r="K10" s="200" t="s">
        <v>488</v>
      </c>
      <c r="L10" s="200"/>
      <c r="M10" s="38"/>
    </row>
    <row r="11" spans="1:13" x14ac:dyDescent="0.3">
      <c r="A11" s="38"/>
      <c r="B11" s="198" t="s">
        <v>596</v>
      </c>
      <c r="C11" s="199">
        <v>2.6</v>
      </c>
      <c r="D11" s="199">
        <v>2.6</v>
      </c>
      <c r="E11" s="199">
        <v>2.6</v>
      </c>
      <c r="F11" s="199">
        <v>2.5</v>
      </c>
      <c r="G11" s="199">
        <v>2</v>
      </c>
      <c r="H11" s="199">
        <v>2.7</v>
      </c>
      <c r="I11" s="199">
        <v>1.6</v>
      </c>
      <c r="J11" s="199">
        <v>2.6</v>
      </c>
      <c r="K11" s="200" t="s">
        <v>486</v>
      </c>
      <c r="L11" s="200"/>
      <c r="M11" s="38"/>
    </row>
    <row r="12" spans="1:13" x14ac:dyDescent="0.3">
      <c r="A12" s="38"/>
      <c r="B12" s="198" t="s">
        <v>13</v>
      </c>
      <c r="C12" s="200">
        <v>1</v>
      </c>
      <c r="D12" s="200">
        <v>1</v>
      </c>
      <c r="E12" s="200">
        <v>1</v>
      </c>
      <c r="F12" s="200">
        <v>1</v>
      </c>
      <c r="G12" s="200">
        <v>1</v>
      </c>
      <c r="H12" s="200">
        <v>1</v>
      </c>
      <c r="I12" s="200">
        <v>1</v>
      </c>
      <c r="J12" s="200">
        <v>1</v>
      </c>
      <c r="K12" s="200"/>
      <c r="L12" s="200">
        <v>1</v>
      </c>
      <c r="M12" s="38"/>
    </row>
    <row r="13" spans="1:13" x14ac:dyDescent="0.3">
      <c r="A13" s="38"/>
      <c r="B13" s="207" t="s">
        <v>93</v>
      </c>
      <c r="C13" s="212">
        <v>3</v>
      </c>
      <c r="D13" s="212">
        <v>2.9</v>
      </c>
      <c r="E13" s="212">
        <v>2.6</v>
      </c>
      <c r="F13" s="212">
        <v>2.1</v>
      </c>
      <c r="G13" s="212">
        <v>2.4</v>
      </c>
      <c r="H13" s="212">
        <v>3.3</v>
      </c>
      <c r="I13" s="212">
        <v>1.6</v>
      </c>
      <c r="J13" s="212">
        <v>2.6</v>
      </c>
      <c r="K13" s="481" t="s">
        <v>44</v>
      </c>
      <c r="L13" s="200">
        <v>1</v>
      </c>
      <c r="M13" s="38"/>
    </row>
    <row r="14" spans="1:13" x14ac:dyDescent="0.3">
      <c r="A14" s="38"/>
      <c r="B14" s="207" t="s">
        <v>16</v>
      </c>
      <c r="C14" s="200">
        <v>25</v>
      </c>
      <c r="D14" s="200">
        <v>25</v>
      </c>
      <c r="E14" s="200">
        <v>25</v>
      </c>
      <c r="F14" s="200">
        <v>25</v>
      </c>
      <c r="G14" s="200">
        <v>20</v>
      </c>
      <c r="H14" s="200">
        <v>35</v>
      </c>
      <c r="I14" s="200">
        <v>20</v>
      </c>
      <c r="J14" s="200">
        <v>35</v>
      </c>
      <c r="K14" s="481"/>
      <c r="L14" s="200">
        <v>1</v>
      </c>
      <c r="M14" s="38"/>
    </row>
    <row r="15" spans="1:13" x14ac:dyDescent="0.3">
      <c r="A15" s="38"/>
      <c r="B15" s="207" t="s">
        <v>18</v>
      </c>
      <c r="C15" s="200">
        <v>2</v>
      </c>
      <c r="D15" s="200">
        <v>2</v>
      </c>
      <c r="E15" s="200">
        <v>2</v>
      </c>
      <c r="F15" s="200">
        <v>2</v>
      </c>
      <c r="G15" s="200">
        <v>1.5</v>
      </c>
      <c r="H15" s="200">
        <v>2.5</v>
      </c>
      <c r="I15" s="200">
        <v>1.5</v>
      </c>
      <c r="J15" s="200">
        <v>2.5</v>
      </c>
      <c r="K15" s="481"/>
      <c r="L15" s="200">
        <v>1</v>
      </c>
      <c r="M15" s="38"/>
    </row>
    <row r="16" spans="1:13" x14ac:dyDescent="0.3">
      <c r="A16" s="38"/>
      <c r="B16" s="209" t="s">
        <v>601</v>
      </c>
      <c r="C16" s="205">
        <v>0.55000000000000004</v>
      </c>
      <c r="D16" s="205">
        <v>0.55000000000000004</v>
      </c>
      <c r="E16" s="205">
        <v>0.54</v>
      </c>
      <c r="F16" s="205">
        <v>0.54</v>
      </c>
      <c r="G16" s="205">
        <v>0.46</v>
      </c>
      <c r="H16" s="205">
        <v>0.63</v>
      </c>
      <c r="I16" s="205">
        <v>0.41</v>
      </c>
      <c r="J16" s="205">
        <v>0.68</v>
      </c>
      <c r="K16" s="481"/>
      <c r="L16" s="200">
        <v>1</v>
      </c>
      <c r="M16" s="38"/>
    </row>
    <row r="17" spans="1:13" x14ac:dyDescent="0.3">
      <c r="A17" s="38"/>
      <c r="B17" s="965" t="s">
        <v>361</v>
      </c>
      <c r="C17" s="944"/>
      <c r="D17" s="944"/>
      <c r="E17" s="944"/>
      <c r="F17" s="944"/>
      <c r="G17" s="944"/>
      <c r="H17" s="944"/>
      <c r="I17" s="944"/>
      <c r="J17" s="944"/>
      <c r="K17" s="944"/>
      <c r="L17" s="945"/>
      <c r="M17" s="38"/>
    </row>
    <row r="18" spans="1:13" x14ac:dyDescent="0.3">
      <c r="A18" s="38"/>
      <c r="B18" s="207" t="s">
        <v>22</v>
      </c>
      <c r="C18" s="200" t="s">
        <v>183</v>
      </c>
      <c r="D18" s="200" t="s">
        <v>183</v>
      </c>
      <c r="E18" s="200" t="s">
        <v>183</v>
      </c>
      <c r="F18" s="200" t="s">
        <v>183</v>
      </c>
      <c r="G18" s="200" t="s">
        <v>183</v>
      </c>
      <c r="H18" s="200" t="s">
        <v>183</v>
      </c>
      <c r="I18" s="200" t="s">
        <v>183</v>
      </c>
      <c r="J18" s="200" t="s">
        <v>183</v>
      </c>
      <c r="K18" s="481" t="s">
        <v>46</v>
      </c>
      <c r="L18" s="481"/>
      <c r="M18" s="39"/>
    </row>
    <row r="19" spans="1:13" x14ac:dyDescent="0.3">
      <c r="A19" s="38"/>
      <c r="B19" s="207" t="s">
        <v>24</v>
      </c>
      <c r="C19" s="200">
        <v>1</v>
      </c>
      <c r="D19" s="200">
        <v>1</v>
      </c>
      <c r="E19" s="200">
        <v>1</v>
      </c>
      <c r="F19" s="200">
        <v>1</v>
      </c>
      <c r="G19" s="200">
        <v>1</v>
      </c>
      <c r="H19" s="200">
        <v>1</v>
      </c>
      <c r="I19" s="200">
        <v>1</v>
      </c>
      <c r="J19" s="200">
        <v>1</v>
      </c>
      <c r="K19" s="481" t="s">
        <v>492</v>
      </c>
      <c r="L19" s="481"/>
      <c r="M19" s="38"/>
    </row>
    <row r="20" spans="1:13" x14ac:dyDescent="0.3">
      <c r="A20" s="38"/>
      <c r="B20" s="207" t="s">
        <v>95</v>
      </c>
      <c r="C20" s="200">
        <v>70</v>
      </c>
      <c r="D20" s="200">
        <v>70</v>
      </c>
      <c r="E20" s="200">
        <v>70</v>
      </c>
      <c r="F20" s="200">
        <v>70</v>
      </c>
      <c r="G20" s="200">
        <v>70</v>
      </c>
      <c r="H20" s="200">
        <v>70</v>
      </c>
      <c r="I20" s="200">
        <v>70</v>
      </c>
      <c r="J20" s="200">
        <v>70</v>
      </c>
      <c r="K20" s="481" t="s">
        <v>492</v>
      </c>
      <c r="L20" s="481"/>
      <c r="M20" s="38"/>
    </row>
    <row r="21" spans="1:13" x14ac:dyDescent="0.3">
      <c r="A21" s="38"/>
      <c r="B21" s="207" t="s">
        <v>96</v>
      </c>
      <c r="C21" s="200">
        <v>8</v>
      </c>
      <c r="D21" s="200">
        <v>8</v>
      </c>
      <c r="E21" s="200">
        <v>8</v>
      </c>
      <c r="F21" s="200">
        <v>8</v>
      </c>
      <c r="G21" s="200">
        <v>8</v>
      </c>
      <c r="H21" s="200">
        <v>8</v>
      </c>
      <c r="I21" s="200">
        <v>8</v>
      </c>
      <c r="J21" s="200">
        <v>8</v>
      </c>
      <c r="K21" s="481" t="s">
        <v>492</v>
      </c>
      <c r="L21" s="481"/>
      <c r="M21" s="38"/>
    </row>
    <row r="22" spans="1:13" x14ac:dyDescent="0.3">
      <c r="A22" s="38"/>
      <c r="B22" s="207" t="s">
        <v>97</v>
      </c>
      <c r="C22" s="200">
        <v>12</v>
      </c>
      <c r="D22" s="200">
        <v>12</v>
      </c>
      <c r="E22" s="200">
        <v>12</v>
      </c>
      <c r="F22" s="200">
        <v>12</v>
      </c>
      <c r="G22" s="200">
        <v>12</v>
      </c>
      <c r="H22" s="200">
        <v>12</v>
      </c>
      <c r="I22" s="200">
        <v>12</v>
      </c>
      <c r="J22" s="200">
        <v>12</v>
      </c>
      <c r="K22" s="481" t="s">
        <v>492</v>
      </c>
      <c r="L22" s="481"/>
      <c r="M22" s="38"/>
    </row>
    <row r="23" spans="1:13" x14ac:dyDescent="0.3">
      <c r="A23" s="38"/>
      <c r="B23" s="943" t="s">
        <v>99</v>
      </c>
      <c r="C23" s="944"/>
      <c r="D23" s="944"/>
      <c r="E23" s="944"/>
      <c r="F23" s="944"/>
      <c r="G23" s="944"/>
      <c r="H23" s="944"/>
      <c r="I23" s="944"/>
      <c r="J23" s="944"/>
      <c r="K23" s="944"/>
      <c r="L23" s="945"/>
      <c r="M23" s="38"/>
    </row>
    <row r="24" spans="1:13" x14ac:dyDescent="0.3">
      <c r="A24" s="38"/>
      <c r="B24" s="207" t="s">
        <v>675</v>
      </c>
      <c r="C24" s="208">
        <v>99.8</v>
      </c>
      <c r="D24" s="208">
        <v>99.8</v>
      </c>
      <c r="E24" s="208">
        <v>99.8</v>
      </c>
      <c r="F24" s="208">
        <v>99.8</v>
      </c>
      <c r="G24" s="208">
        <v>99</v>
      </c>
      <c r="H24" s="208">
        <v>99.9</v>
      </c>
      <c r="I24" s="208">
        <v>99.5</v>
      </c>
      <c r="J24" s="208">
        <v>99.9</v>
      </c>
      <c r="K24" s="213" t="s">
        <v>35</v>
      </c>
      <c r="L24" s="481">
        <v>1</v>
      </c>
      <c r="M24" s="38"/>
    </row>
    <row r="25" spans="1:13" x14ac:dyDescent="0.3">
      <c r="A25" s="38"/>
      <c r="B25" s="207" t="s">
        <v>676</v>
      </c>
      <c r="C25" s="200">
        <v>90</v>
      </c>
      <c r="D25" s="200">
        <v>67</v>
      </c>
      <c r="E25" s="200">
        <v>56</v>
      </c>
      <c r="F25" s="200">
        <v>22</v>
      </c>
      <c r="G25" s="200">
        <v>11</v>
      </c>
      <c r="H25" s="200">
        <v>84</v>
      </c>
      <c r="I25" s="200">
        <v>5</v>
      </c>
      <c r="J25" s="200">
        <v>56</v>
      </c>
      <c r="K25" s="214" t="s">
        <v>65</v>
      </c>
      <c r="L25" s="481" t="s">
        <v>493</v>
      </c>
      <c r="M25" s="38"/>
    </row>
    <row r="26" spans="1:13" x14ac:dyDescent="0.3">
      <c r="A26" s="38"/>
      <c r="B26" s="207" t="s">
        <v>100</v>
      </c>
      <c r="C26" s="200">
        <v>0.3</v>
      </c>
      <c r="D26" s="200">
        <v>0.1</v>
      </c>
      <c r="E26" s="200">
        <v>0.1</v>
      </c>
      <c r="F26" s="200">
        <v>0.1</v>
      </c>
      <c r="G26" s="200">
        <v>0</v>
      </c>
      <c r="H26" s="200">
        <v>0.1</v>
      </c>
      <c r="I26" s="200">
        <v>0</v>
      </c>
      <c r="J26" s="200">
        <v>0.1</v>
      </c>
      <c r="K26" s="481"/>
      <c r="L26" s="481">
        <v>2</v>
      </c>
      <c r="M26" s="38"/>
    </row>
    <row r="27" spans="1:13" x14ac:dyDescent="0.3">
      <c r="A27" s="38"/>
      <c r="B27" s="207" t="s">
        <v>101</v>
      </c>
      <c r="C27" s="200">
        <v>1.2</v>
      </c>
      <c r="D27" s="200">
        <v>1</v>
      </c>
      <c r="E27" s="200">
        <v>1</v>
      </c>
      <c r="F27" s="200">
        <v>1</v>
      </c>
      <c r="G27" s="200">
        <v>1</v>
      </c>
      <c r="H27" s="200">
        <v>3</v>
      </c>
      <c r="I27" s="200">
        <v>0</v>
      </c>
      <c r="J27" s="200">
        <v>1</v>
      </c>
      <c r="K27" s="481" t="s">
        <v>50</v>
      </c>
      <c r="L27" s="481">
        <v>2</v>
      </c>
      <c r="M27" s="157"/>
    </row>
    <row r="28" spans="1:13" x14ac:dyDescent="0.3">
      <c r="A28" s="38"/>
      <c r="B28" s="207" t="s">
        <v>494</v>
      </c>
      <c r="C28" s="200">
        <v>0.3</v>
      </c>
      <c r="D28" s="200">
        <v>0.3</v>
      </c>
      <c r="E28" s="200">
        <v>0.3</v>
      </c>
      <c r="F28" s="200">
        <v>0.3</v>
      </c>
      <c r="G28" s="200">
        <v>0.1</v>
      </c>
      <c r="H28" s="200">
        <v>2</v>
      </c>
      <c r="I28" s="200">
        <v>0.1</v>
      </c>
      <c r="J28" s="200">
        <v>1</v>
      </c>
      <c r="K28" s="481" t="s">
        <v>50</v>
      </c>
      <c r="L28" s="481">
        <v>2</v>
      </c>
      <c r="M28" s="157"/>
    </row>
    <row r="29" spans="1:13" x14ac:dyDescent="0.3">
      <c r="A29" s="38"/>
      <c r="B29" s="943" t="s">
        <v>25</v>
      </c>
      <c r="C29" s="944"/>
      <c r="D29" s="944"/>
      <c r="E29" s="944"/>
      <c r="F29" s="944"/>
      <c r="G29" s="944"/>
      <c r="H29" s="944"/>
      <c r="I29" s="944"/>
      <c r="J29" s="944"/>
      <c r="K29" s="944"/>
      <c r="L29" s="945"/>
      <c r="M29" s="38"/>
    </row>
    <row r="30" spans="1:13" x14ac:dyDescent="0.3">
      <c r="A30" s="38"/>
      <c r="B30" s="207" t="s">
        <v>602</v>
      </c>
      <c r="C30" s="216">
        <v>1.8</v>
      </c>
      <c r="D30" s="216">
        <v>1.75</v>
      </c>
      <c r="E30" s="216">
        <v>1.66</v>
      </c>
      <c r="F30" s="216">
        <v>1.55</v>
      </c>
      <c r="G30" s="216">
        <v>1.53</v>
      </c>
      <c r="H30" s="216">
        <v>2.12</v>
      </c>
      <c r="I30" s="216">
        <v>1.24</v>
      </c>
      <c r="J30" s="216">
        <v>2.13</v>
      </c>
      <c r="K30" s="213" t="s">
        <v>359</v>
      </c>
      <c r="L30" s="481"/>
      <c r="M30" s="38"/>
    </row>
    <row r="31" spans="1:13" x14ac:dyDescent="0.3">
      <c r="A31" s="38"/>
      <c r="B31" s="207" t="s">
        <v>28</v>
      </c>
      <c r="C31" s="216">
        <v>1.03</v>
      </c>
      <c r="D31" s="216">
        <v>1.01</v>
      </c>
      <c r="E31" s="216">
        <v>0.96</v>
      </c>
      <c r="F31" s="216">
        <v>0.92</v>
      </c>
      <c r="G31" s="216">
        <v>0.88</v>
      </c>
      <c r="H31" s="216">
        <v>1.24</v>
      </c>
      <c r="I31" s="216">
        <v>0.71</v>
      </c>
      <c r="J31" s="216">
        <v>1.24</v>
      </c>
      <c r="K31" s="481" t="s">
        <v>359</v>
      </c>
      <c r="L31" s="481"/>
      <c r="M31" s="38"/>
    </row>
    <row r="32" spans="1:13" x14ac:dyDescent="0.3">
      <c r="A32" s="38"/>
      <c r="B32" s="207" t="s">
        <v>29</v>
      </c>
      <c r="C32" s="216">
        <v>0.77</v>
      </c>
      <c r="D32" s="216">
        <v>0.75</v>
      </c>
      <c r="E32" s="216">
        <v>0.71</v>
      </c>
      <c r="F32" s="216">
        <v>0.64</v>
      </c>
      <c r="G32" s="216">
        <v>0.65</v>
      </c>
      <c r="H32" s="216">
        <v>0.88</v>
      </c>
      <c r="I32" s="216">
        <v>0.53</v>
      </c>
      <c r="J32" s="216">
        <v>0.88</v>
      </c>
      <c r="K32" s="213" t="s">
        <v>359</v>
      </c>
      <c r="L32" s="481"/>
      <c r="M32" s="38"/>
    </row>
    <row r="33" spans="1:13" x14ac:dyDescent="0.3">
      <c r="A33" s="38"/>
      <c r="B33" s="207" t="s">
        <v>603</v>
      </c>
      <c r="C33" s="512">
        <v>81300</v>
      </c>
      <c r="D33" s="512">
        <v>78600</v>
      </c>
      <c r="E33" s="512">
        <v>73300</v>
      </c>
      <c r="F33" s="512">
        <v>65300</v>
      </c>
      <c r="G33" s="512">
        <v>68000</v>
      </c>
      <c r="H33" s="512">
        <v>90100</v>
      </c>
      <c r="I33" s="512">
        <v>50700</v>
      </c>
      <c r="J33" s="512">
        <v>82500</v>
      </c>
      <c r="K33" s="213" t="s">
        <v>359</v>
      </c>
      <c r="L33" s="481"/>
      <c r="M33" s="38"/>
    </row>
    <row r="34" spans="1:13" x14ac:dyDescent="0.3">
      <c r="A34" s="38"/>
      <c r="B34" s="27" t="s">
        <v>604</v>
      </c>
      <c r="C34" s="156">
        <v>5.5</v>
      </c>
      <c r="D34" s="156">
        <v>5.5</v>
      </c>
      <c r="E34" s="156">
        <v>5.5</v>
      </c>
      <c r="F34" s="156">
        <v>5.5</v>
      </c>
      <c r="G34" s="156">
        <v>4.7</v>
      </c>
      <c r="H34" s="156">
        <v>6.3</v>
      </c>
      <c r="I34" s="156">
        <v>4.0999999999999996</v>
      </c>
      <c r="J34" s="156">
        <v>6.8</v>
      </c>
      <c r="K34" s="33" t="s">
        <v>359</v>
      </c>
      <c r="L34" s="174"/>
      <c r="M34" s="38"/>
    </row>
    <row r="35" spans="1:13" x14ac:dyDescent="0.3">
      <c r="A35" s="38"/>
      <c r="B35" s="960" t="s">
        <v>33</v>
      </c>
      <c r="C35" s="961"/>
      <c r="D35" s="961"/>
      <c r="E35" s="961"/>
      <c r="F35" s="961"/>
      <c r="G35" s="961"/>
      <c r="H35" s="961"/>
      <c r="I35" s="961"/>
      <c r="J35" s="961"/>
      <c r="K35" s="961"/>
      <c r="L35" s="962"/>
      <c r="M35" s="38"/>
    </row>
    <row r="36" spans="1:13" x14ac:dyDescent="0.3">
      <c r="A36" s="38"/>
      <c r="B36" s="27" t="s">
        <v>500</v>
      </c>
      <c r="C36" s="90" t="s">
        <v>501</v>
      </c>
      <c r="D36" s="90" t="s">
        <v>501</v>
      </c>
      <c r="E36" s="90" t="s">
        <v>501</v>
      </c>
      <c r="F36" s="90" t="s">
        <v>501</v>
      </c>
      <c r="G36" s="90" t="s">
        <v>501</v>
      </c>
      <c r="H36" s="90" t="s">
        <v>501</v>
      </c>
      <c r="I36" s="90" t="s">
        <v>501</v>
      </c>
      <c r="J36" s="90" t="s">
        <v>501</v>
      </c>
      <c r="K36" s="174" t="s">
        <v>69</v>
      </c>
      <c r="L36" s="174"/>
      <c r="M36" s="38"/>
    </row>
    <row r="37" spans="1:13" x14ac:dyDescent="0.3">
      <c r="A37" s="38"/>
      <c r="B37" s="27" t="s">
        <v>502</v>
      </c>
      <c r="C37" s="90" t="s">
        <v>503</v>
      </c>
      <c r="D37" s="90" t="s">
        <v>503</v>
      </c>
      <c r="E37" s="90" t="s">
        <v>503</v>
      </c>
      <c r="F37" s="90" t="s">
        <v>503</v>
      </c>
      <c r="G37" s="90" t="s">
        <v>503</v>
      </c>
      <c r="H37" s="90" t="s">
        <v>501</v>
      </c>
      <c r="I37" s="90" t="s">
        <v>503</v>
      </c>
      <c r="J37" s="90" t="s">
        <v>501</v>
      </c>
      <c r="K37" s="174" t="s">
        <v>69</v>
      </c>
      <c r="L37" s="174"/>
      <c r="M37" s="38"/>
    </row>
    <row r="38" spans="1:13" x14ac:dyDescent="0.3">
      <c r="A38" s="38"/>
      <c r="B38" s="27" t="s">
        <v>504</v>
      </c>
      <c r="C38" s="93">
        <v>1.88</v>
      </c>
      <c r="D38" s="93">
        <v>1.84</v>
      </c>
      <c r="E38" s="93">
        <v>1.75</v>
      </c>
      <c r="F38" s="93">
        <v>1.64</v>
      </c>
      <c r="G38" s="93">
        <v>1.6</v>
      </c>
      <c r="H38" s="93">
        <v>2.2200000000000002</v>
      </c>
      <c r="I38" s="93">
        <v>1.31</v>
      </c>
      <c r="J38" s="93">
        <v>2.2400000000000002</v>
      </c>
      <c r="K38" s="174" t="s">
        <v>69</v>
      </c>
      <c r="L38" s="174">
        <v>1</v>
      </c>
      <c r="M38" s="38"/>
    </row>
    <row r="39" spans="1:13" x14ac:dyDescent="0.3">
      <c r="A39" s="38"/>
      <c r="B39" s="27" t="s">
        <v>28</v>
      </c>
      <c r="C39" s="93">
        <v>1.08</v>
      </c>
      <c r="D39" s="93">
        <v>1.05</v>
      </c>
      <c r="E39" s="93">
        <v>1</v>
      </c>
      <c r="F39" s="93">
        <v>0.97</v>
      </c>
      <c r="G39" s="93">
        <v>0.92</v>
      </c>
      <c r="H39" s="93">
        <v>1.3</v>
      </c>
      <c r="I39" s="93">
        <v>0.75</v>
      </c>
      <c r="J39" s="93">
        <v>1.31</v>
      </c>
      <c r="K39" s="174" t="s">
        <v>69</v>
      </c>
      <c r="L39" s="174">
        <v>1</v>
      </c>
      <c r="M39" s="38"/>
    </row>
    <row r="40" spans="1:13" x14ac:dyDescent="0.3">
      <c r="A40" s="38"/>
      <c r="B40" s="27" t="s">
        <v>29</v>
      </c>
      <c r="C40" s="93">
        <v>0.8</v>
      </c>
      <c r="D40" s="93">
        <v>0.78</v>
      </c>
      <c r="E40" s="93">
        <v>0.74</v>
      </c>
      <c r="F40" s="93">
        <v>0.67</v>
      </c>
      <c r="G40" s="93">
        <v>0.68</v>
      </c>
      <c r="H40" s="93">
        <v>0.92</v>
      </c>
      <c r="I40" s="93">
        <v>0.56000000000000005</v>
      </c>
      <c r="J40" s="93">
        <v>0.93</v>
      </c>
      <c r="K40" s="174" t="s">
        <v>68</v>
      </c>
      <c r="L40" s="174">
        <v>1</v>
      </c>
      <c r="M40" s="38"/>
    </row>
    <row r="41" spans="1:13" x14ac:dyDescent="0.3">
      <c r="A41" s="38"/>
      <c r="B41" s="27" t="s">
        <v>505</v>
      </c>
      <c r="C41" s="220">
        <v>85200</v>
      </c>
      <c r="D41" s="220">
        <v>82300</v>
      </c>
      <c r="E41" s="220">
        <v>77000</v>
      </c>
      <c r="F41" s="220">
        <v>68800</v>
      </c>
      <c r="G41" s="220">
        <v>70500</v>
      </c>
      <c r="H41" s="220">
        <v>96600</v>
      </c>
      <c r="I41" s="220">
        <v>52600</v>
      </c>
      <c r="J41" s="220">
        <v>88800</v>
      </c>
      <c r="K41" s="174" t="s">
        <v>67</v>
      </c>
      <c r="L41" s="174">
        <v>1</v>
      </c>
      <c r="M41" s="38"/>
    </row>
    <row r="42" spans="1:13" x14ac:dyDescent="0.3">
      <c r="A42" s="39"/>
      <c r="B42" s="27" t="s">
        <v>506</v>
      </c>
      <c r="C42" s="156">
        <v>7.4</v>
      </c>
      <c r="D42" s="156">
        <v>7.6</v>
      </c>
      <c r="E42" s="156">
        <v>8.4</v>
      </c>
      <c r="F42" s="156">
        <v>8.6999999999999993</v>
      </c>
      <c r="G42" s="156">
        <v>6.2</v>
      </c>
      <c r="H42" s="156">
        <v>8.5</v>
      </c>
      <c r="I42" s="156">
        <v>6.1</v>
      </c>
      <c r="J42" s="156">
        <v>10.3</v>
      </c>
      <c r="K42" s="174"/>
      <c r="L42" s="174"/>
      <c r="M42" s="38"/>
    </row>
    <row r="43" spans="1:13" x14ac:dyDescent="0.3">
      <c r="A43" s="39"/>
      <c r="B43" s="91" t="s">
        <v>260</v>
      </c>
      <c r="C43" s="156">
        <v>1.6</v>
      </c>
      <c r="D43" s="156">
        <v>1.8</v>
      </c>
      <c r="E43" s="156">
        <v>2.6</v>
      </c>
      <c r="F43" s="156">
        <v>2.9</v>
      </c>
      <c r="G43" s="156">
        <v>1.3</v>
      </c>
      <c r="H43" s="156">
        <v>1.9</v>
      </c>
      <c r="I43" s="156">
        <v>1.8</v>
      </c>
      <c r="J43" s="156">
        <v>3.1</v>
      </c>
      <c r="K43" s="174" t="s">
        <v>20</v>
      </c>
      <c r="L43" s="174"/>
      <c r="M43" s="38"/>
    </row>
    <row r="44" spans="1:13" x14ac:dyDescent="0.3">
      <c r="A44" s="39"/>
      <c r="B44" s="91" t="s">
        <v>261</v>
      </c>
      <c r="C44" s="156">
        <v>5.8</v>
      </c>
      <c r="D44" s="156">
        <v>5.8</v>
      </c>
      <c r="E44" s="156">
        <v>5.8</v>
      </c>
      <c r="F44" s="156">
        <v>5.8</v>
      </c>
      <c r="G44" s="156">
        <v>4.9000000000000004</v>
      </c>
      <c r="H44" s="156">
        <v>6.6</v>
      </c>
      <c r="I44" s="156">
        <v>4.3</v>
      </c>
      <c r="J44" s="156">
        <v>7.2</v>
      </c>
      <c r="K44" s="174" t="s">
        <v>55</v>
      </c>
      <c r="L44" s="174">
        <v>1</v>
      </c>
      <c r="M44" s="38"/>
    </row>
    <row r="45" spans="1:13" x14ac:dyDescent="0.3">
      <c r="A45" s="39"/>
      <c r="B45" s="27" t="s">
        <v>507</v>
      </c>
      <c r="C45" s="102">
        <v>693</v>
      </c>
      <c r="D45" s="102">
        <v>676</v>
      </c>
      <c r="E45" s="102">
        <v>643</v>
      </c>
      <c r="F45" s="102">
        <v>604</v>
      </c>
      <c r="G45" s="102">
        <v>589</v>
      </c>
      <c r="H45" s="102">
        <v>819</v>
      </c>
      <c r="I45" s="102">
        <v>482</v>
      </c>
      <c r="J45" s="102">
        <v>826</v>
      </c>
      <c r="K45" s="174" t="s">
        <v>69</v>
      </c>
      <c r="L45" s="174">
        <v>1</v>
      </c>
      <c r="M45" s="38"/>
    </row>
    <row r="46" spans="1:13" x14ac:dyDescent="0.3">
      <c r="A46" s="39"/>
      <c r="B46" s="27" t="s">
        <v>508</v>
      </c>
      <c r="C46" s="102">
        <v>31</v>
      </c>
      <c r="D46" s="102">
        <v>30</v>
      </c>
      <c r="E46" s="102">
        <v>28</v>
      </c>
      <c r="F46" s="102">
        <v>25</v>
      </c>
      <c r="G46" s="102">
        <v>26</v>
      </c>
      <c r="H46" s="102">
        <v>36</v>
      </c>
      <c r="I46" s="102">
        <v>19</v>
      </c>
      <c r="J46" s="102">
        <v>33</v>
      </c>
      <c r="K46" s="174" t="s">
        <v>67</v>
      </c>
      <c r="L46" s="174" t="s">
        <v>509</v>
      </c>
      <c r="M46" s="38"/>
    </row>
    <row r="47" spans="1:13" x14ac:dyDescent="0.3">
      <c r="A47" s="39"/>
      <c r="B47" s="27" t="s">
        <v>510</v>
      </c>
      <c r="C47" s="102">
        <v>17</v>
      </c>
      <c r="D47" s="102">
        <v>17</v>
      </c>
      <c r="E47" s="102">
        <v>17</v>
      </c>
      <c r="F47" s="102">
        <v>17</v>
      </c>
      <c r="G47" s="102">
        <v>14</v>
      </c>
      <c r="H47" s="102">
        <v>20</v>
      </c>
      <c r="I47" s="102">
        <v>13</v>
      </c>
      <c r="J47" s="102">
        <v>21</v>
      </c>
      <c r="K47" s="174" t="s">
        <v>55</v>
      </c>
      <c r="L47" s="174" t="s">
        <v>509</v>
      </c>
      <c r="M47" s="2"/>
    </row>
    <row r="48" spans="1:13" x14ac:dyDescent="0.3">
      <c r="A48" s="39"/>
      <c r="B48" s="38"/>
      <c r="C48" s="179"/>
      <c r="D48" s="179"/>
      <c r="E48" s="179"/>
      <c r="F48" s="179"/>
      <c r="G48" s="179"/>
      <c r="H48" s="179"/>
      <c r="I48" s="179"/>
      <c r="J48" s="179"/>
      <c r="K48" s="38"/>
      <c r="L48" s="38"/>
      <c r="M48" s="2"/>
    </row>
    <row r="49" spans="1:13" x14ac:dyDescent="0.3">
      <c r="A49" s="39" t="s">
        <v>118</v>
      </c>
      <c r="B49" s="38"/>
      <c r="C49" s="180"/>
      <c r="D49" s="180"/>
      <c r="E49" s="180"/>
      <c r="F49" s="180"/>
      <c r="G49" s="180"/>
      <c r="H49" s="180"/>
      <c r="I49" s="180"/>
      <c r="J49" s="180"/>
      <c r="K49" s="38"/>
      <c r="L49" s="38"/>
      <c r="M49" s="38"/>
    </row>
    <row r="50" spans="1:13" x14ac:dyDescent="0.3">
      <c r="A50" s="160">
        <v>1</v>
      </c>
      <c r="B50" s="903" t="s">
        <v>511</v>
      </c>
      <c r="C50" s="903"/>
      <c r="D50" s="903"/>
      <c r="E50" s="903"/>
      <c r="F50" s="903"/>
      <c r="G50" s="903"/>
      <c r="H50" s="903"/>
      <c r="I50" s="903"/>
      <c r="J50" s="903"/>
      <c r="K50" s="903"/>
      <c r="L50" s="903"/>
      <c r="M50" s="38"/>
    </row>
    <row r="51" spans="1:13" x14ac:dyDescent="0.3">
      <c r="A51" s="160">
        <v>2</v>
      </c>
      <c r="B51" s="903" t="s">
        <v>512</v>
      </c>
      <c r="C51" s="903"/>
      <c r="D51" s="903"/>
      <c r="E51" s="903"/>
      <c r="F51" s="903"/>
      <c r="G51" s="903"/>
      <c r="H51" s="903"/>
      <c r="I51" s="903"/>
      <c r="J51" s="903"/>
      <c r="K51" s="903"/>
      <c r="L51" s="903"/>
      <c r="M51" s="38"/>
    </row>
    <row r="52" spans="1:13" x14ac:dyDescent="0.3">
      <c r="A52" s="160"/>
      <c r="B52" s="24" t="s">
        <v>513</v>
      </c>
      <c r="C52" s="170"/>
      <c r="D52" s="170"/>
      <c r="E52" s="170"/>
      <c r="F52" s="170"/>
      <c r="G52" s="170"/>
      <c r="H52" s="170"/>
      <c r="I52" s="170"/>
      <c r="J52" s="170"/>
      <c r="K52" s="170"/>
      <c r="L52" s="170"/>
      <c r="M52" s="38"/>
    </row>
    <row r="53" spans="1:13" x14ac:dyDescent="0.3">
      <c r="A53" s="160"/>
      <c r="B53" s="24" t="s">
        <v>514</v>
      </c>
      <c r="C53" s="170"/>
      <c r="D53" s="170"/>
      <c r="E53" s="170"/>
      <c r="F53" s="170"/>
      <c r="G53" s="170"/>
      <c r="H53" s="170"/>
      <c r="I53" s="170"/>
      <c r="J53" s="170"/>
      <c r="K53" s="170"/>
      <c r="L53" s="170"/>
      <c r="M53" s="38"/>
    </row>
    <row r="54" spans="1:13" x14ac:dyDescent="0.3">
      <c r="A54" s="160"/>
      <c r="B54" s="24" t="s">
        <v>515</v>
      </c>
      <c r="C54" s="170"/>
      <c r="D54" s="170"/>
      <c r="E54" s="170"/>
      <c r="F54" s="170"/>
      <c r="G54" s="170"/>
      <c r="H54" s="170"/>
      <c r="I54" s="170"/>
      <c r="J54" s="170"/>
      <c r="K54" s="170"/>
      <c r="L54" s="170"/>
      <c r="M54" s="38"/>
    </row>
    <row r="55" spans="1:13" x14ac:dyDescent="0.3">
      <c r="A55" s="160"/>
      <c r="B55" s="24" t="s">
        <v>516</v>
      </c>
      <c r="C55" s="170"/>
      <c r="D55" s="170"/>
      <c r="E55" s="170"/>
      <c r="F55" s="170"/>
      <c r="G55" s="170"/>
      <c r="H55" s="170"/>
      <c r="I55" s="170"/>
      <c r="J55" s="170"/>
      <c r="K55" s="170"/>
      <c r="L55" s="170"/>
      <c r="M55" s="38"/>
    </row>
    <row r="56" spans="1:13" x14ac:dyDescent="0.3">
      <c r="A56" s="160"/>
      <c r="B56" s="24" t="s">
        <v>517</v>
      </c>
      <c r="C56" s="170"/>
      <c r="D56" s="170"/>
      <c r="E56" s="170"/>
      <c r="F56" s="170"/>
      <c r="G56" s="170"/>
      <c r="H56" s="170"/>
      <c r="I56" s="170"/>
      <c r="J56" s="170"/>
      <c r="K56" s="170"/>
      <c r="L56" s="170"/>
      <c r="M56" s="38"/>
    </row>
    <row r="57" spans="1:13" x14ac:dyDescent="0.3">
      <c r="A57" s="160">
        <v>3</v>
      </c>
      <c r="B57" s="903" t="s">
        <v>518</v>
      </c>
      <c r="C57" s="903"/>
      <c r="D57" s="903"/>
      <c r="E57" s="903"/>
      <c r="F57" s="903"/>
      <c r="G57" s="903"/>
      <c r="H57" s="903"/>
      <c r="I57" s="903"/>
      <c r="J57" s="903"/>
      <c r="K57" s="903"/>
      <c r="L57" s="903"/>
      <c r="M57" s="38"/>
    </row>
    <row r="58" spans="1:13" x14ac:dyDescent="0.3">
      <c r="A58" s="160"/>
      <c r="B58" s="161" t="s">
        <v>519</v>
      </c>
      <c r="C58" s="170"/>
      <c r="D58" s="170"/>
      <c r="E58" s="170"/>
      <c r="F58" s="170"/>
      <c r="G58" s="170"/>
      <c r="H58" s="170"/>
      <c r="I58" s="170"/>
      <c r="J58" s="170"/>
      <c r="K58" s="170"/>
      <c r="L58" s="170"/>
      <c r="M58" s="38"/>
    </row>
    <row r="59" spans="1:13" x14ac:dyDescent="0.3">
      <c r="A59" s="160">
        <v>4</v>
      </c>
      <c r="B59" s="169" t="s">
        <v>520</v>
      </c>
      <c r="C59" s="170"/>
      <c r="D59" s="170"/>
      <c r="E59" s="170"/>
      <c r="F59" s="170"/>
      <c r="G59" s="170"/>
      <c r="H59" s="170"/>
      <c r="I59" s="170"/>
      <c r="J59" s="170"/>
      <c r="K59" s="170"/>
      <c r="L59" s="170"/>
      <c r="M59" s="38"/>
    </row>
    <row r="60" spans="1:13" x14ac:dyDescent="0.3">
      <c r="A60" s="160"/>
      <c r="B60" s="24"/>
      <c r="C60" s="170"/>
      <c r="D60" s="170"/>
      <c r="E60" s="170"/>
      <c r="F60" s="170"/>
      <c r="G60" s="170"/>
      <c r="H60" s="170"/>
      <c r="I60" s="170"/>
      <c r="J60" s="170"/>
      <c r="K60" s="170"/>
      <c r="L60" s="170"/>
      <c r="M60" s="38"/>
    </row>
    <row r="61" spans="1:13" x14ac:dyDescent="0.3">
      <c r="A61" s="39" t="s">
        <v>38</v>
      </c>
      <c r="B61" s="38"/>
      <c r="C61" s="159"/>
      <c r="D61" s="159"/>
      <c r="E61" s="159"/>
      <c r="F61" s="159"/>
      <c r="G61" s="159"/>
      <c r="H61" s="159"/>
      <c r="I61" s="38"/>
      <c r="J61" s="38"/>
      <c r="K61" s="38"/>
      <c r="L61" s="38"/>
      <c r="M61" s="38"/>
    </row>
    <row r="62" spans="1:13" x14ac:dyDescent="0.3">
      <c r="A62" s="160" t="s">
        <v>39</v>
      </c>
      <c r="B62" s="903" t="s">
        <v>597</v>
      </c>
      <c r="C62" s="903"/>
      <c r="D62" s="903"/>
      <c r="E62" s="903"/>
      <c r="F62" s="903"/>
      <c r="G62" s="903"/>
      <c r="H62" s="903"/>
      <c r="I62" s="903"/>
      <c r="J62" s="903"/>
      <c r="K62" s="903"/>
      <c r="L62" s="903"/>
      <c r="M62" s="38"/>
    </row>
    <row r="63" spans="1:13" x14ac:dyDescent="0.3">
      <c r="A63" s="160" t="s">
        <v>15</v>
      </c>
      <c r="B63" s="903" t="s">
        <v>605</v>
      </c>
      <c r="C63" s="903"/>
      <c r="D63" s="903"/>
      <c r="E63" s="903"/>
      <c r="F63" s="903"/>
      <c r="G63" s="903"/>
      <c r="H63" s="903"/>
      <c r="I63" s="903"/>
      <c r="J63" s="903"/>
      <c r="K63" s="903"/>
      <c r="L63" s="903"/>
      <c r="M63" s="38"/>
    </row>
    <row r="64" spans="1:13" x14ac:dyDescent="0.3">
      <c r="A64" s="160" t="s">
        <v>20</v>
      </c>
      <c r="B64" s="903" t="s">
        <v>598</v>
      </c>
      <c r="C64" s="971"/>
      <c r="D64" s="971"/>
      <c r="E64" s="971"/>
      <c r="F64" s="971"/>
      <c r="G64" s="971"/>
      <c r="H64" s="971"/>
      <c r="I64" s="971"/>
      <c r="J64" s="971"/>
      <c r="K64" s="971"/>
      <c r="L64" s="971"/>
      <c r="M64" s="38"/>
    </row>
    <row r="65" spans="1:13" x14ac:dyDescent="0.3">
      <c r="A65" s="160" t="s">
        <v>23</v>
      </c>
      <c r="B65" s="24" t="s">
        <v>523</v>
      </c>
      <c r="C65" s="170"/>
      <c r="D65" s="170"/>
      <c r="E65" s="170"/>
      <c r="F65" s="170"/>
      <c r="G65" s="170"/>
      <c r="H65" s="170"/>
      <c r="I65" s="170"/>
      <c r="J65" s="170"/>
      <c r="K65" s="170"/>
      <c r="L65" s="170"/>
      <c r="M65" s="38"/>
    </row>
    <row r="66" spans="1:13" x14ac:dyDescent="0.3">
      <c r="A66" s="160" t="s">
        <v>524</v>
      </c>
      <c r="B66" s="24" t="s">
        <v>525</v>
      </c>
      <c r="C66" s="170"/>
      <c r="D66" s="170"/>
      <c r="E66" s="170"/>
      <c r="F66" s="170"/>
      <c r="G66" s="170"/>
      <c r="H66" s="170"/>
      <c r="I66" s="170"/>
      <c r="J66" s="170"/>
      <c r="K66" s="170"/>
      <c r="L66" s="170"/>
      <c r="M66" s="38"/>
    </row>
    <row r="67" spans="1:13" x14ac:dyDescent="0.3">
      <c r="A67" s="160" t="s">
        <v>526</v>
      </c>
      <c r="B67" s="903" t="s">
        <v>527</v>
      </c>
      <c r="C67" s="903"/>
      <c r="D67" s="903"/>
      <c r="E67" s="903"/>
      <c r="F67" s="903"/>
      <c r="G67" s="903"/>
      <c r="H67" s="903"/>
      <c r="I67" s="903"/>
      <c r="J67" s="903"/>
      <c r="K67" s="903"/>
      <c r="L67" s="903"/>
      <c r="M67" s="38"/>
    </row>
    <row r="68" spans="1:13" x14ac:dyDescent="0.3">
      <c r="A68" s="160" t="s">
        <v>31</v>
      </c>
      <c r="B68" s="903" t="s">
        <v>528</v>
      </c>
      <c r="C68" s="903"/>
      <c r="D68" s="903"/>
      <c r="E68" s="903"/>
      <c r="F68" s="903"/>
      <c r="G68" s="903"/>
      <c r="H68" s="903"/>
      <c r="I68" s="903"/>
      <c r="J68" s="903"/>
      <c r="K68" s="903"/>
      <c r="L68" s="903"/>
      <c r="M68" s="38"/>
    </row>
    <row r="69" spans="1:13" x14ac:dyDescent="0.3">
      <c r="A69" s="160" t="s">
        <v>35</v>
      </c>
      <c r="B69" s="903" t="s">
        <v>599</v>
      </c>
      <c r="C69" s="903"/>
      <c r="D69" s="903"/>
      <c r="E69" s="903"/>
      <c r="F69" s="903"/>
      <c r="G69" s="903"/>
      <c r="H69" s="903"/>
      <c r="I69" s="903"/>
      <c r="J69" s="903"/>
      <c r="K69" s="903"/>
      <c r="L69" s="903"/>
      <c r="M69" s="38"/>
    </row>
    <row r="70" spans="1:13" x14ac:dyDescent="0.3">
      <c r="A70" s="160" t="s">
        <v>65</v>
      </c>
      <c r="B70" s="903" t="s">
        <v>530</v>
      </c>
      <c r="C70" s="903"/>
      <c r="D70" s="903"/>
      <c r="E70" s="903"/>
      <c r="F70" s="903"/>
      <c r="G70" s="903"/>
      <c r="H70" s="903"/>
      <c r="I70" s="903"/>
      <c r="J70" s="903"/>
      <c r="K70" s="903"/>
      <c r="L70" s="903"/>
      <c r="M70" s="903"/>
    </row>
    <row r="71" spans="1:13" x14ac:dyDescent="0.3">
      <c r="A71" s="160" t="s">
        <v>50</v>
      </c>
      <c r="B71" s="903" t="s">
        <v>531</v>
      </c>
      <c r="C71" s="903"/>
      <c r="D71" s="903"/>
      <c r="E71" s="903"/>
      <c r="F71" s="903"/>
      <c r="G71" s="903"/>
      <c r="H71" s="903"/>
      <c r="I71" s="903"/>
      <c r="J71" s="903"/>
      <c r="K71" s="903"/>
      <c r="L71" s="903"/>
      <c r="M71" s="903"/>
    </row>
    <row r="72" spans="1:13" x14ac:dyDescent="0.3">
      <c r="A72" s="160" t="s">
        <v>55</v>
      </c>
      <c r="B72" s="903" t="s">
        <v>532</v>
      </c>
      <c r="C72" s="903"/>
      <c r="D72" s="903"/>
      <c r="E72" s="903"/>
      <c r="F72" s="903"/>
      <c r="G72" s="903"/>
      <c r="H72" s="903"/>
      <c r="I72" s="903"/>
      <c r="J72" s="903"/>
      <c r="K72" s="903"/>
      <c r="L72" s="903"/>
      <c r="M72" s="903"/>
    </row>
    <row r="73" spans="1:13" x14ac:dyDescent="0.3">
      <c r="A73" s="160" t="s">
        <v>67</v>
      </c>
      <c r="B73" s="903" t="s">
        <v>533</v>
      </c>
      <c r="C73" s="903"/>
      <c r="D73" s="903"/>
      <c r="E73" s="903"/>
      <c r="F73" s="903"/>
      <c r="G73" s="903"/>
      <c r="H73" s="903"/>
      <c r="I73" s="903"/>
      <c r="J73" s="903"/>
      <c r="K73" s="903"/>
      <c r="L73" s="903"/>
      <c r="M73" s="903"/>
    </row>
    <row r="74" spans="1:13" x14ac:dyDescent="0.3">
      <c r="A74" s="160" t="s">
        <v>68</v>
      </c>
      <c r="B74" s="903" t="s">
        <v>534</v>
      </c>
      <c r="C74" s="903"/>
      <c r="D74" s="903"/>
      <c r="E74" s="903"/>
      <c r="F74" s="903"/>
      <c r="G74" s="903"/>
      <c r="H74" s="903"/>
      <c r="I74" s="903"/>
      <c r="J74" s="903"/>
      <c r="K74" s="903"/>
      <c r="L74" s="903"/>
      <c r="M74" s="170"/>
    </row>
    <row r="75" spans="1:13" x14ac:dyDescent="0.3">
      <c r="A75" s="160" t="s">
        <v>69</v>
      </c>
      <c r="B75" s="903" t="s">
        <v>535</v>
      </c>
      <c r="C75" s="903"/>
      <c r="D75" s="903"/>
      <c r="E75" s="903"/>
      <c r="F75" s="903"/>
      <c r="G75" s="903"/>
      <c r="H75" s="903"/>
      <c r="I75" s="903"/>
      <c r="J75" s="903"/>
      <c r="K75" s="903"/>
      <c r="L75" s="903"/>
      <c r="M75" s="170"/>
    </row>
    <row r="76" spans="1:13" x14ac:dyDescent="0.3">
      <c r="A76" s="160" t="s">
        <v>359</v>
      </c>
      <c r="B76" s="38" t="s">
        <v>600</v>
      </c>
      <c r="C76" s="38"/>
      <c r="D76" s="38"/>
      <c r="E76" s="38"/>
      <c r="F76" s="38"/>
      <c r="G76" s="38"/>
      <c r="H76" s="38"/>
      <c r="I76" s="38"/>
      <c r="J76" s="38"/>
      <c r="K76" s="38"/>
      <c r="L76" s="38"/>
      <c r="M76" s="38"/>
    </row>
  </sheetData>
  <mergeCells count="22">
    <mergeCell ref="B63:L63"/>
    <mergeCell ref="C3:L3"/>
    <mergeCell ref="G4:H4"/>
    <mergeCell ref="I4:J4"/>
    <mergeCell ref="B17:L17"/>
    <mergeCell ref="B23:L23"/>
    <mergeCell ref="B29:L29"/>
    <mergeCell ref="B35:L35"/>
    <mergeCell ref="B50:L50"/>
    <mergeCell ref="B51:L51"/>
    <mergeCell ref="B57:L57"/>
    <mergeCell ref="B62:L62"/>
    <mergeCell ref="B72:M72"/>
    <mergeCell ref="B73:M73"/>
    <mergeCell ref="B74:L74"/>
    <mergeCell ref="B75:L75"/>
    <mergeCell ref="B64:L64"/>
    <mergeCell ref="B67:L67"/>
    <mergeCell ref="B68:L68"/>
    <mergeCell ref="B69:L69"/>
    <mergeCell ref="B70:M70"/>
    <mergeCell ref="B71:M71"/>
  </mergeCells>
  <hyperlinks>
    <hyperlink ref="B58" r:id="rId1"/>
    <hyperlink ref="H1" location="Index" display="Back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67"/>
  <sheetViews>
    <sheetView showGridLines="0" workbookViewId="0">
      <selection activeCell="H1" sqref="H1"/>
    </sheetView>
  </sheetViews>
  <sheetFormatPr defaultRowHeight="14.4" x14ac:dyDescent="0.3"/>
  <cols>
    <col min="1" max="1" width="2.88671875" style="106" customWidth="1"/>
    <col min="2" max="2" width="41.109375" style="106" customWidth="1"/>
    <col min="3" max="7" width="9.88671875" style="106" customWidth="1"/>
    <col min="8" max="8" width="15.33203125" style="106" bestFit="1" customWidth="1"/>
    <col min="9" max="9" width="4.44140625" style="106" customWidth="1"/>
    <col min="11" max="11" width="17.33203125" customWidth="1"/>
    <col min="12" max="12" width="9" bestFit="1" customWidth="1"/>
    <col min="13" max="14" width="9.6640625" bestFit="1" customWidth="1"/>
    <col min="18" max="18" width="10.6640625" customWidth="1"/>
  </cols>
  <sheetData>
    <row r="1" spans="1:22" ht="14.25" customHeight="1" x14ac:dyDescent="0.4">
      <c r="B1" s="121"/>
      <c r="H1" s="237" t="s">
        <v>679</v>
      </c>
    </row>
    <row r="2" spans="1:22" ht="14.25" customHeight="1" x14ac:dyDescent="0.3">
      <c r="B2" s="122"/>
    </row>
    <row r="3" spans="1:22" x14ac:dyDescent="0.3">
      <c r="A3" s="38"/>
      <c r="B3" s="192" t="s">
        <v>0</v>
      </c>
      <c r="C3" s="905" t="s">
        <v>734</v>
      </c>
      <c r="D3" s="906"/>
      <c r="E3" s="906"/>
      <c r="F3" s="906"/>
      <c r="G3" s="906"/>
      <c r="H3" s="907"/>
      <c r="I3" s="530"/>
      <c r="J3" s="315"/>
      <c r="K3" s="315"/>
      <c r="L3" s="315"/>
    </row>
    <row r="4" spans="1:22" x14ac:dyDescent="0.3">
      <c r="A4" s="38"/>
      <c r="B4" s="193"/>
      <c r="C4" s="194">
        <v>2015</v>
      </c>
      <c r="D4" s="194">
        <v>2020</v>
      </c>
      <c r="E4" s="194">
        <v>2030</v>
      </c>
      <c r="F4" s="194">
        <v>2050</v>
      </c>
      <c r="G4" s="194" t="s">
        <v>4</v>
      </c>
      <c r="H4" s="194" t="s">
        <v>5</v>
      </c>
      <c r="I4" s="530"/>
      <c r="J4" s="713"/>
      <c r="K4" s="713"/>
      <c r="L4" s="713"/>
    </row>
    <row r="5" spans="1:22" x14ac:dyDescent="0.3">
      <c r="A5" s="38"/>
      <c r="B5" s="908" t="s">
        <v>6</v>
      </c>
      <c r="C5" s="909"/>
      <c r="D5" s="909"/>
      <c r="E5" s="909"/>
      <c r="F5" s="909"/>
      <c r="G5" s="909"/>
      <c r="H5" s="910"/>
      <c r="I5" s="530"/>
      <c r="J5" s="315"/>
      <c r="K5" s="315"/>
      <c r="L5" s="315"/>
    </row>
    <row r="6" spans="1:22" x14ac:dyDescent="0.3">
      <c r="A6" s="38"/>
      <c r="B6" s="316" t="s">
        <v>9</v>
      </c>
      <c r="C6" s="911" t="s">
        <v>414</v>
      </c>
      <c r="D6" s="912"/>
      <c r="E6" s="906"/>
      <c r="F6" s="907"/>
      <c r="G6" s="490"/>
      <c r="H6" s="490"/>
      <c r="I6" s="530"/>
      <c r="J6" s="315"/>
      <c r="K6" s="315"/>
      <c r="L6" s="315"/>
    </row>
    <row r="7" spans="1:22" x14ac:dyDescent="0.3">
      <c r="A7" s="38"/>
      <c r="B7" s="318" t="s">
        <v>413</v>
      </c>
      <c r="C7" s="491" t="s">
        <v>412</v>
      </c>
      <c r="D7" s="492" t="s">
        <v>411</v>
      </c>
      <c r="E7" s="492">
        <v>52</v>
      </c>
      <c r="F7" s="491" t="s">
        <v>410</v>
      </c>
      <c r="G7" s="491" t="s">
        <v>20</v>
      </c>
      <c r="H7" s="491" t="s">
        <v>409</v>
      </c>
      <c r="I7" s="530"/>
      <c r="J7" s="315"/>
      <c r="K7" s="315"/>
      <c r="L7" s="315"/>
    </row>
    <row r="8" spans="1:22" x14ac:dyDescent="0.3">
      <c r="A8" s="38"/>
      <c r="B8" s="316" t="s">
        <v>1070</v>
      </c>
      <c r="C8" s="494" t="s">
        <v>408</v>
      </c>
      <c r="D8" s="494" t="s">
        <v>641</v>
      </c>
      <c r="E8" s="494" t="s">
        <v>642</v>
      </c>
      <c r="F8" s="494"/>
      <c r="G8" s="494" t="s">
        <v>39</v>
      </c>
      <c r="H8" s="494"/>
      <c r="I8" s="530"/>
      <c r="J8" s="315"/>
      <c r="K8" s="315"/>
      <c r="L8" s="315"/>
    </row>
    <row r="9" spans="1:22" x14ac:dyDescent="0.3">
      <c r="A9" s="38"/>
      <c r="B9" s="316" t="s">
        <v>1071</v>
      </c>
      <c r="C9" s="494" t="s">
        <v>643</v>
      </c>
      <c r="D9" s="494" t="s">
        <v>643</v>
      </c>
      <c r="E9" s="494" t="s">
        <v>643</v>
      </c>
      <c r="F9" s="494"/>
      <c r="G9" s="494"/>
      <c r="H9" s="494">
        <v>1</v>
      </c>
      <c r="I9" s="530"/>
      <c r="J9" s="315"/>
      <c r="K9" s="315"/>
      <c r="L9" s="315"/>
    </row>
    <row r="10" spans="1:22" x14ac:dyDescent="0.3">
      <c r="A10" s="38"/>
      <c r="B10" s="316" t="s">
        <v>367</v>
      </c>
      <c r="C10" s="494">
        <v>95</v>
      </c>
      <c r="D10" s="494">
        <v>95</v>
      </c>
      <c r="E10" s="494">
        <v>95</v>
      </c>
      <c r="F10" s="494"/>
      <c r="G10" s="494" t="s">
        <v>44</v>
      </c>
      <c r="H10" s="494">
        <v>7</v>
      </c>
      <c r="I10" s="530"/>
      <c r="J10" s="315"/>
      <c r="K10" s="315"/>
      <c r="L10" s="315"/>
    </row>
    <row r="11" spans="1:22" x14ac:dyDescent="0.3">
      <c r="A11" s="38"/>
      <c r="B11" s="193" t="s">
        <v>16</v>
      </c>
      <c r="C11" s="490">
        <v>25</v>
      </c>
      <c r="D11" s="490">
        <v>25</v>
      </c>
      <c r="E11" s="490">
        <v>25</v>
      </c>
      <c r="F11" s="490">
        <v>25</v>
      </c>
      <c r="G11" s="490"/>
      <c r="H11" s="494">
        <v>6</v>
      </c>
      <c r="I11" s="530"/>
      <c r="J11" s="315"/>
      <c r="K11" s="315"/>
      <c r="L11" s="315"/>
    </row>
    <row r="12" spans="1:22" x14ac:dyDescent="0.3">
      <c r="A12" s="38"/>
      <c r="B12" s="193" t="s">
        <v>18</v>
      </c>
      <c r="C12" s="490" t="s">
        <v>644</v>
      </c>
      <c r="D12" s="490" t="s">
        <v>644</v>
      </c>
      <c r="E12" s="490" t="s">
        <v>644</v>
      </c>
      <c r="F12" s="490"/>
      <c r="G12" s="490"/>
      <c r="H12" s="494" t="s">
        <v>407</v>
      </c>
      <c r="I12" s="530"/>
      <c r="J12" s="315"/>
      <c r="K12" s="315"/>
      <c r="L12" s="315"/>
      <c r="M12" s="181"/>
      <c r="N12" s="181"/>
      <c r="R12" s="181"/>
      <c r="S12" s="181"/>
      <c r="T12" s="181"/>
      <c r="U12" s="181"/>
      <c r="V12" s="181"/>
    </row>
    <row r="13" spans="1:22" x14ac:dyDescent="0.3">
      <c r="A13" s="38"/>
      <c r="B13" s="908" t="s">
        <v>99</v>
      </c>
      <c r="C13" s="909"/>
      <c r="D13" s="909"/>
      <c r="E13" s="909"/>
      <c r="F13" s="909"/>
      <c r="G13" s="909"/>
      <c r="H13" s="910"/>
      <c r="I13" s="530"/>
      <c r="J13" s="315"/>
      <c r="K13" s="315"/>
      <c r="L13" s="315"/>
    </row>
    <row r="14" spans="1:22" x14ac:dyDescent="0.3">
      <c r="A14" s="38"/>
      <c r="B14" s="193" t="s">
        <v>675</v>
      </c>
      <c r="C14" s="490">
        <v>97</v>
      </c>
      <c r="D14" s="490">
        <v>97</v>
      </c>
      <c r="E14" s="490">
        <v>97</v>
      </c>
      <c r="F14" s="490">
        <v>97</v>
      </c>
      <c r="G14" s="494" t="s">
        <v>15</v>
      </c>
      <c r="H14" s="491">
        <v>5</v>
      </c>
      <c r="I14" s="530"/>
      <c r="J14" s="315"/>
      <c r="K14" s="315"/>
      <c r="L14" s="315"/>
    </row>
    <row r="15" spans="1:22" x14ac:dyDescent="0.3">
      <c r="A15" s="38"/>
      <c r="B15" s="193" t="s">
        <v>676</v>
      </c>
      <c r="C15" s="490">
        <v>38</v>
      </c>
      <c r="D15" s="490">
        <v>35</v>
      </c>
      <c r="E15" s="490">
        <v>35</v>
      </c>
      <c r="F15" s="490">
        <v>35</v>
      </c>
      <c r="G15" s="490" t="s">
        <v>15</v>
      </c>
      <c r="H15" s="494" t="s">
        <v>406</v>
      </c>
      <c r="I15" s="530"/>
      <c r="J15" s="315"/>
      <c r="K15" s="315"/>
      <c r="L15" s="315"/>
    </row>
    <row r="16" spans="1:22" x14ac:dyDescent="0.3">
      <c r="A16" s="38"/>
      <c r="B16" s="193" t="s">
        <v>100</v>
      </c>
      <c r="C16" s="496" t="s">
        <v>639</v>
      </c>
      <c r="D16" s="496" t="s">
        <v>639</v>
      </c>
      <c r="E16" s="496" t="s">
        <v>639</v>
      </c>
      <c r="F16" s="496" t="s">
        <v>639</v>
      </c>
      <c r="G16" s="490"/>
      <c r="H16" s="494" t="s">
        <v>405</v>
      </c>
      <c r="I16" s="530"/>
      <c r="J16" s="315"/>
      <c r="K16" s="532"/>
      <c r="L16" s="532"/>
      <c r="M16" s="97"/>
      <c r="N16" s="97"/>
      <c r="O16" s="97"/>
      <c r="P16" s="97"/>
      <c r="Q16" s="97"/>
      <c r="R16" s="97"/>
      <c r="S16" s="97"/>
      <c r="T16" s="97"/>
      <c r="U16" s="97"/>
      <c r="V16" s="97"/>
    </row>
    <row r="17" spans="1:22" x14ac:dyDescent="0.3">
      <c r="A17" s="38"/>
      <c r="B17" s="193" t="s">
        <v>101</v>
      </c>
      <c r="C17" s="497" t="s">
        <v>640</v>
      </c>
      <c r="D17" s="497" t="s">
        <v>640</v>
      </c>
      <c r="E17" s="497" t="s">
        <v>640</v>
      </c>
      <c r="F17" s="497" t="s">
        <v>640</v>
      </c>
      <c r="G17" s="497"/>
      <c r="H17" s="494" t="s">
        <v>405</v>
      </c>
      <c r="I17" s="530"/>
      <c r="J17" s="315"/>
      <c r="K17" s="532"/>
      <c r="L17" s="532"/>
      <c r="M17" s="97"/>
      <c r="N17" s="97"/>
      <c r="O17" s="97"/>
      <c r="P17" s="97"/>
      <c r="Q17" s="97"/>
      <c r="R17" s="97"/>
      <c r="S17" s="97"/>
      <c r="T17" s="97"/>
      <c r="U17" s="97"/>
      <c r="V17" s="97"/>
    </row>
    <row r="18" spans="1:22" x14ac:dyDescent="0.3">
      <c r="A18" s="38"/>
      <c r="B18" s="908" t="s">
        <v>1107</v>
      </c>
      <c r="C18" s="909"/>
      <c r="D18" s="909"/>
      <c r="E18" s="909"/>
      <c r="F18" s="909"/>
      <c r="G18" s="909"/>
      <c r="H18" s="910"/>
      <c r="I18" s="530"/>
      <c r="J18" s="315"/>
      <c r="K18" s="532"/>
      <c r="L18" s="532"/>
      <c r="M18" s="97"/>
      <c r="N18" s="97"/>
      <c r="O18" s="97"/>
      <c r="P18" s="97"/>
      <c r="Q18" s="97"/>
      <c r="R18" s="120"/>
      <c r="S18" s="120"/>
      <c r="T18" s="120"/>
      <c r="U18" s="120"/>
      <c r="V18" s="97"/>
    </row>
    <row r="19" spans="1:22" ht="16.5" customHeight="1" x14ac:dyDescent="0.3">
      <c r="A19" s="38"/>
      <c r="B19" s="193" t="s">
        <v>26</v>
      </c>
      <c r="C19" s="714" t="s">
        <v>645</v>
      </c>
      <c r="D19" s="715" t="s">
        <v>646</v>
      </c>
      <c r="E19" s="716">
        <v>1.86047495123227</v>
      </c>
      <c r="F19" s="716">
        <v>1.7838744273367395</v>
      </c>
      <c r="G19" s="717" t="s">
        <v>50</v>
      </c>
      <c r="H19" s="718" t="s">
        <v>404</v>
      </c>
      <c r="I19" s="530"/>
      <c r="J19" s="315"/>
      <c r="K19" s="719"/>
      <c r="L19" s="719"/>
      <c r="M19" s="97"/>
      <c r="N19" s="97"/>
      <c r="O19" s="114"/>
      <c r="P19" s="114"/>
      <c r="Q19" s="97"/>
      <c r="R19" s="97"/>
      <c r="S19" s="119"/>
      <c r="T19" s="119"/>
      <c r="U19" s="119"/>
      <c r="V19" s="97"/>
    </row>
    <row r="20" spans="1:22" x14ac:dyDescent="0.3">
      <c r="A20" s="38"/>
      <c r="B20" s="193" t="s">
        <v>30</v>
      </c>
      <c r="C20" s="720">
        <v>31500</v>
      </c>
      <c r="D20" s="720">
        <v>31000</v>
      </c>
      <c r="E20" s="720">
        <v>30355.117625368632</v>
      </c>
      <c r="F20" s="720">
        <v>29105.319603915224</v>
      </c>
      <c r="G20" s="717" t="s">
        <v>50</v>
      </c>
      <c r="H20" s="718" t="s">
        <v>404</v>
      </c>
      <c r="I20" s="530"/>
      <c r="J20" s="315"/>
      <c r="K20" s="532"/>
      <c r="L20" s="532"/>
      <c r="M20" s="97"/>
      <c r="N20" s="97"/>
      <c r="O20" s="97"/>
      <c r="P20" s="97"/>
      <c r="Q20" s="97"/>
      <c r="R20" s="97"/>
      <c r="S20" s="119"/>
      <c r="T20" s="119"/>
      <c r="U20" s="119"/>
      <c r="V20" s="97"/>
    </row>
    <row r="21" spans="1:22" x14ac:dyDescent="0.3">
      <c r="A21" s="38"/>
      <c r="B21" s="193" t="s">
        <v>32</v>
      </c>
      <c r="C21" s="721">
        <v>2.95</v>
      </c>
      <c r="D21" s="531">
        <v>2.9</v>
      </c>
      <c r="E21" s="722">
        <v>2.8396722939860979</v>
      </c>
      <c r="F21" s="722">
        <v>2.7227557048823918</v>
      </c>
      <c r="G21" s="717" t="s">
        <v>50</v>
      </c>
      <c r="H21" s="718" t="s">
        <v>403</v>
      </c>
      <c r="I21" s="530"/>
      <c r="J21" s="315"/>
      <c r="K21" s="723"/>
      <c r="L21" s="532"/>
      <c r="M21" s="97"/>
      <c r="N21" s="97"/>
      <c r="O21" s="112"/>
      <c r="P21" s="97"/>
      <c r="Q21" s="97"/>
      <c r="R21" s="97"/>
      <c r="S21" s="119"/>
      <c r="T21" s="119"/>
      <c r="U21" s="119"/>
      <c r="V21" s="97"/>
    </row>
    <row r="22" spans="1:22" x14ac:dyDescent="0.3">
      <c r="A22" s="38"/>
      <c r="B22" s="908" t="s">
        <v>21</v>
      </c>
      <c r="C22" s="909"/>
      <c r="D22" s="909"/>
      <c r="E22" s="909"/>
      <c r="F22" s="909"/>
      <c r="G22" s="909"/>
      <c r="H22" s="910"/>
      <c r="I22" s="530"/>
      <c r="J22" s="315"/>
      <c r="K22" s="532"/>
      <c r="L22" s="532"/>
      <c r="M22" s="97"/>
      <c r="N22" s="97"/>
      <c r="O22" s="97"/>
      <c r="P22" s="97"/>
      <c r="Q22" s="97"/>
      <c r="R22" s="97"/>
      <c r="S22" s="97"/>
      <c r="T22" s="97"/>
      <c r="U22" s="97"/>
      <c r="V22" s="97"/>
    </row>
    <row r="23" spans="1:22" x14ac:dyDescent="0.3">
      <c r="A23" s="38"/>
      <c r="B23" s="193" t="s">
        <v>402</v>
      </c>
      <c r="C23" s="490">
        <v>5</v>
      </c>
      <c r="D23" s="490">
        <v>5</v>
      </c>
      <c r="E23" s="490">
        <v>5</v>
      </c>
      <c r="F23" s="490">
        <v>5</v>
      </c>
      <c r="G23" s="490" t="s">
        <v>23</v>
      </c>
      <c r="H23" s="490">
        <v>14</v>
      </c>
      <c r="I23" s="530"/>
      <c r="J23" s="315"/>
      <c r="K23" s="532"/>
      <c r="L23" s="532"/>
      <c r="M23" s="97"/>
      <c r="N23" s="97"/>
      <c r="O23" s="97"/>
      <c r="P23" s="97"/>
      <c r="Q23" s="97"/>
      <c r="R23" s="97"/>
      <c r="S23" s="97"/>
      <c r="T23" s="97"/>
      <c r="U23" s="97"/>
      <c r="V23" s="97"/>
    </row>
    <row r="24" spans="1:22" x14ac:dyDescent="0.3">
      <c r="A24" s="38"/>
      <c r="B24" s="193" t="s">
        <v>401</v>
      </c>
      <c r="C24" s="490">
        <v>4</v>
      </c>
      <c r="D24" s="490">
        <v>4</v>
      </c>
      <c r="E24" s="490">
        <v>4</v>
      </c>
      <c r="F24" s="490">
        <v>4</v>
      </c>
      <c r="G24" s="490" t="s">
        <v>23</v>
      </c>
      <c r="H24" s="490">
        <v>14</v>
      </c>
      <c r="I24" s="530"/>
      <c r="J24" s="315"/>
      <c r="K24" s="532"/>
      <c r="L24" s="532"/>
      <c r="M24" s="97"/>
      <c r="N24" s="97"/>
      <c r="O24" s="97"/>
      <c r="P24" s="97"/>
      <c r="Q24" s="97"/>
      <c r="R24" s="97"/>
      <c r="S24" s="97"/>
      <c r="T24" s="97"/>
      <c r="U24" s="97"/>
      <c r="V24" s="97"/>
    </row>
    <row r="25" spans="1:22" x14ac:dyDescent="0.3">
      <c r="A25" s="38"/>
      <c r="B25" s="193" t="s">
        <v>95</v>
      </c>
      <c r="C25" s="490">
        <v>18</v>
      </c>
      <c r="D25" s="490">
        <v>15</v>
      </c>
      <c r="E25" s="490">
        <v>15</v>
      </c>
      <c r="F25" s="490">
        <v>10</v>
      </c>
      <c r="G25" s="490"/>
      <c r="H25" s="490" t="s">
        <v>400</v>
      </c>
      <c r="I25" s="530"/>
      <c r="J25" s="315"/>
      <c r="K25" s="532"/>
      <c r="L25" s="532"/>
      <c r="M25" s="97"/>
      <c r="N25" s="97"/>
      <c r="O25" s="97"/>
      <c r="P25" s="97"/>
      <c r="Q25" s="97"/>
      <c r="R25" s="97"/>
      <c r="S25" s="119"/>
      <c r="T25" s="97"/>
      <c r="U25" s="97"/>
      <c r="V25" s="97"/>
    </row>
    <row r="26" spans="1:22" x14ac:dyDescent="0.3">
      <c r="A26" s="38"/>
      <c r="B26" s="191"/>
      <c r="C26" s="191"/>
      <c r="D26" s="191"/>
      <c r="E26" s="191"/>
      <c r="F26" s="191"/>
      <c r="G26" s="191"/>
      <c r="H26" s="191"/>
      <c r="I26" s="530"/>
      <c r="J26" s="315"/>
      <c r="K26" s="724"/>
      <c r="L26" s="725"/>
      <c r="M26" s="115"/>
      <c r="N26" s="118"/>
      <c r="O26" s="118"/>
      <c r="P26" s="97"/>
      <c r="Q26" s="97"/>
      <c r="R26" s="97"/>
      <c r="S26" s="97"/>
      <c r="T26" s="97"/>
      <c r="U26" s="97"/>
      <c r="V26" s="97"/>
    </row>
    <row r="27" spans="1:22" x14ac:dyDescent="0.3">
      <c r="A27" s="39" t="s">
        <v>118</v>
      </c>
      <c r="B27" s="191"/>
      <c r="C27" s="191"/>
      <c r="D27" s="191"/>
      <c r="E27" s="191"/>
      <c r="F27" s="191"/>
      <c r="G27" s="191"/>
      <c r="H27" s="191"/>
      <c r="I27" s="530"/>
      <c r="J27" s="315"/>
      <c r="K27" s="724"/>
      <c r="L27" s="726"/>
      <c r="M27" s="117"/>
      <c r="N27" s="116"/>
      <c r="O27" s="116"/>
      <c r="P27" s="97"/>
      <c r="Q27" s="97"/>
      <c r="R27" s="97"/>
      <c r="S27" s="97"/>
      <c r="T27" s="97"/>
      <c r="U27" s="97"/>
      <c r="V27" s="97"/>
    </row>
    <row r="28" spans="1:22" x14ac:dyDescent="0.3">
      <c r="A28" s="38">
        <v>1</v>
      </c>
      <c r="B28" s="191" t="s">
        <v>399</v>
      </c>
      <c r="C28" s="191"/>
      <c r="D28" s="191"/>
      <c r="E28" s="191"/>
      <c r="F28" s="191"/>
      <c r="G28" s="191"/>
      <c r="H28" s="191"/>
      <c r="I28" s="530"/>
      <c r="J28" s="315"/>
      <c r="K28" s="724"/>
      <c r="L28" s="719"/>
      <c r="M28" s="115"/>
      <c r="N28" s="114"/>
      <c r="O28" s="114"/>
      <c r="P28" s="97"/>
      <c r="Q28" s="97"/>
      <c r="R28" s="97"/>
      <c r="S28" s="97"/>
      <c r="T28" s="97"/>
      <c r="U28" s="97"/>
      <c r="V28" s="97"/>
    </row>
    <row r="29" spans="1:22" x14ac:dyDescent="0.3">
      <c r="A29" s="105">
        <v>2</v>
      </c>
      <c r="B29" s="913" t="s">
        <v>398</v>
      </c>
      <c r="C29" s="914"/>
      <c r="D29" s="914"/>
      <c r="E29" s="914"/>
      <c r="F29" s="914"/>
      <c r="G29" s="914"/>
      <c r="H29" s="914"/>
      <c r="I29" s="530"/>
      <c r="J29" s="315"/>
      <c r="K29" s="532"/>
      <c r="L29" s="532"/>
      <c r="M29" s="97"/>
      <c r="N29" s="97"/>
      <c r="O29" s="97"/>
      <c r="P29" s="97"/>
      <c r="Q29" s="97"/>
      <c r="R29" s="97"/>
      <c r="S29" s="97"/>
      <c r="T29" s="97"/>
      <c r="U29" s="97"/>
      <c r="V29" s="97"/>
    </row>
    <row r="30" spans="1:22" x14ac:dyDescent="0.3">
      <c r="A30" s="105">
        <v>3</v>
      </c>
      <c r="B30" s="191" t="s">
        <v>397</v>
      </c>
      <c r="C30" s="727"/>
      <c r="D30" s="727"/>
      <c r="E30" s="727"/>
      <c r="F30" s="727"/>
      <c r="G30" s="727"/>
      <c r="H30" s="727"/>
      <c r="I30" s="530"/>
      <c r="J30" s="315"/>
      <c r="K30" s="532"/>
      <c r="L30" s="532"/>
      <c r="M30" s="97"/>
      <c r="N30" s="112"/>
      <c r="O30" s="97"/>
      <c r="P30" s="97"/>
      <c r="Q30" s="97"/>
      <c r="R30" s="97"/>
      <c r="S30" s="97"/>
      <c r="T30" s="97"/>
      <c r="U30" s="97"/>
      <c r="V30" s="97"/>
    </row>
    <row r="31" spans="1:22" x14ac:dyDescent="0.3">
      <c r="A31" s="105">
        <v>5</v>
      </c>
      <c r="B31" s="191" t="s">
        <v>396</v>
      </c>
      <c r="C31" s="727"/>
      <c r="D31" s="727"/>
      <c r="E31" s="727"/>
      <c r="F31" s="727"/>
      <c r="G31" s="727"/>
      <c r="H31" s="727"/>
      <c r="I31" s="530"/>
      <c r="J31" s="315"/>
      <c r="K31" s="532"/>
      <c r="L31" s="532"/>
      <c r="M31" s="97"/>
      <c r="N31" s="97"/>
      <c r="O31" s="97"/>
      <c r="P31" s="97"/>
      <c r="Q31" s="97"/>
      <c r="R31" s="97"/>
      <c r="S31" s="97"/>
      <c r="T31" s="97"/>
      <c r="U31" s="97"/>
      <c r="V31" s="97"/>
    </row>
    <row r="32" spans="1:22" x14ac:dyDescent="0.3">
      <c r="A32" s="105">
        <v>6</v>
      </c>
      <c r="B32" s="915" t="s">
        <v>395</v>
      </c>
      <c r="C32" s="916"/>
      <c r="D32" s="916"/>
      <c r="E32" s="916"/>
      <c r="F32" s="916"/>
      <c r="G32" s="916"/>
      <c r="H32" s="916"/>
      <c r="I32" s="530"/>
      <c r="J32" s="315"/>
      <c r="K32" s="532"/>
      <c r="L32" s="728"/>
      <c r="M32" s="113"/>
      <c r="N32" s="97"/>
      <c r="O32" s="97"/>
      <c r="P32" s="97"/>
      <c r="Q32" s="97"/>
      <c r="R32" s="97"/>
      <c r="S32" s="97"/>
      <c r="T32" s="97"/>
      <c r="U32" s="97"/>
      <c r="V32" s="97"/>
    </row>
    <row r="33" spans="1:22" x14ac:dyDescent="0.3">
      <c r="A33" s="105">
        <v>7</v>
      </c>
      <c r="B33" s="191" t="s">
        <v>394</v>
      </c>
      <c r="C33" s="701"/>
      <c r="D33" s="701"/>
      <c r="E33" s="701"/>
      <c r="F33" s="701"/>
      <c r="G33" s="701"/>
      <c r="H33" s="701"/>
      <c r="I33" s="530"/>
      <c r="J33" s="315"/>
      <c r="K33" s="532"/>
      <c r="L33" s="723"/>
      <c r="M33" s="112"/>
      <c r="N33" s="97"/>
      <c r="O33" s="97"/>
      <c r="P33" s="97"/>
      <c r="Q33" s="97"/>
      <c r="R33" s="97"/>
      <c r="S33" s="97"/>
      <c r="T33" s="97"/>
      <c r="U33" s="97"/>
      <c r="V33" s="97"/>
    </row>
    <row r="34" spans="1:22" x14ac:dyDescent="0.3">
      <c r="A34" s="105">
        <v>8</v>
      </c>
      <c r="B34" s="917" t="s">
        <v>393</v>
      </c>
      <c r="C34" s="917"/>
      <c r="D34" s="917"/>
      <c r="E34" s="917"/>
      <c r="F34" s="917"/>
      <c r="G34" s="917"/>
      <c r="H34" s="917"/>
      <c r="K34" s="97"/>
      <c r="L34" s="110"/>
      <c r="M34" s="110"/>
      <c r="N34" s="97"/>
      <c r="O34" s="97"/>
      <c r="P34" s="97"/>
      <c r="Q34" s="97"/>
      <c r="R34" s="97"/>
      <c r="S34" s="97"/>
      <c r="T34" s="97"/>
      <c r="U34" s="97"/>
      <c r="V34" s="97"/>
    </row>
    <row r="35" spans="1:22" x14ac:dyDescent="0.3">
      <c r="A35" s="105">
        <v>9</v>
      </c>
      <c r="B35" s="917" t="s">
        <v>392</v>
      </c>
      <c r="C35" s="918"/>
      <c r="D35" s="918"/>
      <c r="E35" s="918"/>
      <c r="F35" s="918"/>
      <c r="G35" s="918"/>
      <c r="H35" s="918"/>
      <c r="K35" s="97"/>
      <c r="L35" s="110"/>
      <c r="M35" s="110"/>
      <c r="N35" s="97"/>
      <c r="O35" s="97"/>
      <c r="P35" s="97"/>
      <c r="Q35" s="97"/>
      <c r="R35" s="97"/>
      <c r="S35" s="97"/>
      <c r="T35" s="97"/>
      <c r="U35" s="97"/>
      <c r="V35" s="97"/>
    </row>
    <row r="36" spans="1:22" x14ac:dyDescent="0.3">
      <c r="A36" s="105">
        <v>10</v>
      </c>
      <c r="B36" s="103" t="s">
        <v>391</v>
      </c>
      <c r="C36" s="104"/>
      <c r="D36" s="104"/>
      <c r="E36" s="104"/>
      <c r="F36" s="104"/>
      <c r="G36" s="104"/>
      <c r="H36" s="104"/>
      <c r="K36" s="97"/>
      <c r="L36" s="110"/>
      <c r="M36" s="110"/>
      <c r="N36" s="97"/>
      <c r="O36" s="97"/>
      <c r="P36" s="97"/>
      <c r="Q36" s="97"/>
      <c r="R36" s="97"/>
      <c r="S36" s="97"/>
      <c r="T36" s="97"/>
      <c r="U36" s="97"/>
      <c r="V36" s="97"/>
    </row>
    <row r="37" spans="1:22" x14ac:dyDescent="0.3">
      <c r="A37" s="105">
        <v>11</v>
      </c>
      <c r="B37" s="40" t="s">
        <v>390</v>
      </c>
      <c r="C37" s="104"/>
      <c r="D37" s="104"/>
      <c r="E37" s="104"/>
      <c r="F37" s="104"/>
      <c r="G37" s="104"/>
      <c r="H37" s="104"/>
      <c r="K37" s="97"/>
      <c r="L37" s="111"/>
      <c r="M37" s="110"/>
      <c r="N37" s="97"/>
      <c r="O37" s="97"/>
      <c r="P37" s="97"/>
      <c r="Q37" s="97"/>
      <c r="R37" s="97"/>
      <c r="S37" s="97"/>
      <c r="T37" s="97"/>
      <c r="U37" s="97"/>
      <c r="V37" s="97"/>
    </row>
    <row r="38" spans="1:22" s="414" customFormat="1" ht="27" customHeight="1" x14ac:dyDescent="0.3">
      <c r="A38" s="400">
        <v>12</v>
      </c>
      <c r="B38" s="904" t="s">
        <v>389</v>
      </c>
      <c r="C38" s="904"/>
      <c r="D38" s="904"/>
      <c r="E38" s="904"/>
      <c r="F38" s="904"/>
      <c r="G38" s="904"/>
      <c r="H38" s="904"/>
      <c r="I38" s="413"/>
    </row>
    <row r="39" spans="1:22" ht="15" customHeight="1" x14ac:dyDescent="0.3">
      <c r="A39" s="105">
        <v>13</v>
      </c>
      <c r="B39" s="253" t="s">
        <v>388</v>
      </c>
      <c r="C39" s="253"/>
      <c r="D39" s="253"/>
      <c r="E39" s="253"/>
      <c r="F39" s="253"/>
      <c r="G39" s="253"/>
      <c r="H39" s="253"/>
    </row>
    <row r="40" spans="1:22" x14ac:dyDescent="0.3">
      <c r="A40" s="105">
        <v>14</v>
      </c>
      <c r="B40" s="253" t="s">
        <v>387</v>
      </c>
      <c r="C40" s="253"/>
      <c r="D40" s="253"/>
      <c r="E40" s="253"/>
      <c r="F40" s="253"/>
      <c r="G40" s="253"/>
      <c r="H40" s="253"/>
    </row>
    <row r="41" spans="1:22" ht="15" customHeight="1" x14ac:dyDescent="0.3">
      <c r="A41" s="105">
        <v>15</v>
      </c>
      <c r="B41" s="253" t="s">
        <v>386</v>
      </c>
      <c r="C41" s="253"/>
      <c r="D41" s="253"/>
      <c r="E41" s="253"/>
      <c r="F41" s="253"/>
      <c r="G41" s="253"/>
      <c r="H41" s="253"/>
    </row>
    <row r="42" spans="1:22" ht="15" customHeight="1" x14ac:dyDescent="0.3">
      <c r="A42" s="105">
        <v>16</v>
      </c>
      <c r="B42" s="253" t="s">
        <v>385</v>
      </c>
      <c r="C42" s="253"/>
      <c r="D42" s="253"/>
      <c r="E42" s="253"/>
      <c r="F42" s="253"/>
      <c r="G42" s="253"/>
      <c r="H42" s="253"/>
    </row>
    <row r="43" spans="1:22" x14ac:dyDescent="0.3">
      <c r="A43" s="399">
        <v>17</v>
      </c>
      <c r="B43" s="253" t="s">
        <v>384</v>
      </c>
      <c r="C43" s="253"/>
      <c r="D43" s="253"/>
      <c r="E43" s="253"/>
      <c r="F43" s="253"/>
      <c r="G43" s="253"/>
      <c r="H43" s="253"/>
    </row>
    <row r="44" spans="1:22" ht="37.5" customHeight="1" x14ac:dyDescent="0.3">
      <c r="A44" s="399">
        <v>18</v>
      </c>
      <c r="B44" s="903" t="s">
        <v>383</v>
      </c>
      <c r="C44" s="903"/>
      <c r="D44" s="903"/>
      <c r="E44" s="903"/>
      <c r="F44" s="903"/>
      <c r="G44" s="903"/>
      <c r="H44" s="903"/>
    </row>
    <row r="45" spans="1:22" x14ac:dyDescent="0.3">
      <c r="A45" s="399">
        <v>19</v>
      </c>
      <c r="B45" s="253" t="s">
        <v>382</v>
      </c>
      <c r="C45" s="253"/>
      <c r="D45" s="253"/>
      <c r="E45" s="253"/>
      <c r="F45" s="253"/>
      <c r="G45" s="253"/>
      <c r="H45" s="253"/>
    </row>
    <row r="46" spans="1:22" ht="29.25" customHeight="1" x14ac:dyDescent="0.3">
      <c r="A46" s="399">
        <v>20</v>
      </c>
      <c r="B46" s="903" t="s">
        <v>381</v>
      </c>
      <c r="C46" s="903"/>
      <c r="D46" s="903"/>
      <c r="E46" s="903"/>
      <c r="F46" s="903"/>
      <c r="G46" s="903"/>
      <c r="H46" s="903"/>
    </row>
    <row r="47" spans="1:22" x14ac:dyDescent="0.3">
      <c r="A47" s="399">
        <v>21</v>
      </c>
      <c r="B47" s="253" t="s">
        <v>380</v>
      </c>
      <c r="C47" s="253"/>
      <c r="D47" s="253"/>
      <c r="E47" s="253"/>
      <c r="F47" s="253"/>
      <c r="G47" s="253"/>
      <c r="H47" s="253"/>
    </row>
    <row r="48" spans="1:22" x14ac:dyDescent="0.3">
      <c r="A48" s="399">
        <v>22</v>
      </c>
      <c r="B48" s="253" t="s">
        <v>1068</v>
      </c>
      <c r="C48" s="253"/>
      <c r="D48" s="253"/>
      <c r="E48" s="253"/>
      <c r="F48" s="253"/>
      <c r="G48" s="253"/>
      <c r="H48" s="253"/>
    </row>
    <row r="49" spans="1:9" s="298" customFormat="1" x14ac:dyDescent="0.3">
      <c r="A49" s="399"/>
      <c r="B49" s="253"/>
      <c r="C49" s="253"/>
      <c r="D49" s="253"/>
      <c r="E49" s="253"/>
      <c r="F49" s="253"/>
      <c r="G49" s="253"/>
      <c r="H49" s="253"/>
      <c r="I49" s="106"/>
    </row>
    <row r="50" spans="1:9" x14ac:dyDescent="0.3">
      <c r="A50" s="94" t="s">
        <v>38</v>
      </c>
      <c r="B50" s="398"/>
      <c r="C50" s="398"/>
      <c r="D50" s="398"/>
      <c r="E50" s="398"/>
      <c r="F50" s="398"/>
      <c r="G50" s="398"/>
      <c r="H50" s="398"/>
    </row>
    <row r="51" spans="1:9" ht="29.25" customHeight="1" x14ac:dyDescent="0.3">
      <c r="A51" s="258" t="s">
        <v>39</v>
      </c>
      <c r="B51" s="903" t="s">
        <v>379</v>
      </c>
      <c r="C51" s="903"/>
      <c r="D51" s="903"/>
      <c r="E51" s="903"/>
      <c r="F51" s="903"/>
      <c r="G51" s="903"/>
      <c r="H51" s="903"/>
    </row>
    <row r="52" spans="1:9" x14ac:dyDescent="0.3">
      <c r="A52" s="258" t="s">
        <v>15</v>
      </c>
      <c r="B52" s="399" t="s">
        <v>1067</v>
      </c>
      <c r="C52" s="399"/>
      <c r="D52" s="399"/>
      <c r="E52" s="399"/>
      <c r="F52" s="399"/>
      <c r="G52" s="399"/>
      <c r="H52" s="399"/>
    </row>
    <row r="53" spans="1:9" x14ac:dyDescent="0.3">
      <c r="A53" s="258" t="s">
        <v>20</v>
      </c>
      <c r="B53" s="399" t="s">
        <v>378</v>
      </c>
      <c r="C53" s="399"/>
      <c r="D53" s="399"/>
      <c r="E53" s="399"/>
      <c r="F53" s="399"/>
      <c r="G53" s="399"/>
      <c r="H53" s="399"/>
    </row>
    <row r="54" spans="1:9" x14ac:dyDescent="0.3">
      <c r="A54" s="258" t="s">
        <v>23</v>
      </c>
      <c r="B54" s="399" t="s">
        <v>377</v>
      </c>
      <c r="C54" s="399"/>
      <c r="D54" s="399"/>
      <c r="E54" s="399"/>
      <c r="F54" s="399"/>
      <c r="G54" s="399"/>
      <c r="H54" s="399"/>
    </row>
    <row r="55" spans="1:9" ht="25.5" customHeight="1" x14ac:dyDescent="0.3">
      <c r="A55" s="258" t="s">
        <v>44</v>
      </c>
      <c r="B55" s="903" t="s">
        <v>376</v>
      </c>
      <c r="C55" s="903"/>
      <c r="D55" s="903"/>
      <c r="E55" s="903"/>
      <c r="F55" s="903"/>
      <c r="G55" s="903"/>
      <c r="H55" s="903"/>
    </row>
    <row r="56" spans="1:9" x14ac:dyDescent="0.3">
      <c r="A56" s="412" t="s">
        <v>46</v>
      </c>
      <c r="B56" s="410" t="s">
        <v>375</v>
      </c>
      <c r="C56" s="410"/>
      <c r="D56" s="410"/>
      <c r="E56" s="410"/>
      <c r="F56" s="410"/>
      <c r="G56" s="410"/>
      <c r="H56" s="410"/>
    </row>
    <row r="57" spans="1:9" x14ac:dyDescent="0.3">
      <c r="A57" s="410"/>
      <c r="B57" s="411" t="s">
        <v>1069</v>
      </c>
      <c r="C57" s="411"/>
      <c r="D57" s="410"/>
      <c r="E57" s="410"/>
      <c r="F57" s="410"/>
      <c r="G57" s="410"/>
      <c r="H57" s="410"/>
    </row>
    <row r="58" spans="1:9" x14ac:dyDescent="0.3">
      <c r="A58" s="410"/>
      <c r="B58" s="410"/>
      <c r="C58" s="410"/>
      <c r="D58" s="410"/>
      <c r="E58" s="410"/>
      <c r="F58" s="410"/>
      <c r="G58" s="410"/>
      <c r="H58" s="410"/>
    </row>
    <row r="59" spans="1:9" x14ac:dyDescent="0.3">
      <c r="B59" s="109"/>
    </row>
    <row r="63" spans="1:9" x14ac:dyDescent="0.3">
      <c r="B63" s="901"/>
      <c r="C63" s="902"/>
      <c r="D63" s="902"/>
      <c r="E63" s="902"/>
      <c r="F63" s="902"/>
      <c r="G63" s="902"/>
      <c r="H63" s="902"/>
    </row>
    <row r="66" spans="3:5" x14ac:dyDescent="0.3">
      <c r="C66" s="108"/>
      <c r="D66" s="108"/>
    </row>
    <row r="67" spans="3:5" x14ac:dyDescent="0.3">
      <c r="C67" s="107"/>
      <c r="D67" s="107"/>
      <c r="E67" s="107"/>
    </row>
  </sheetData>
  <mergeCells count="16">
    <mergeCell ref="B38:H38"/>
    <mergeCell ref="C3:H3"/>
    <mergeCell ref="B5:H5"/>
    <mergeCell ref="C6:F6"/>
    <mergeCell ref="B13:H13"/>
    <mergeCell ref="B18:H18"/>
    <mergeCell ref="B22:H22"/>
    <mergeCell ref="B29:H29"/>
    <mergeCell ref="B32:H32"/>
    <mergeCell ref="B34:H34"/>
    <mergeCell ref="B35:H35"/>
    <mergeCell ref="B63:H63"/>
    <mergeCell ref="B51:H51"/>
    <mergeCell ref="B44:H44"/>
    <mergeCell ref="B46:H46"/>
    <mergeCell ref="B55:H55"/>
  </mergeCells>
  <hyperlinks>
    <hyperlink ref="B37" r:id="rId1"/>
    <hyperlink ref="B45" location="_ftn1" display="_ftn1"/>
    <hyperlink ref="H1" location="Index" display="Back to Index"/>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AG222"/>
  <sheetViews>
    <sheetView showGridLines="0" workbookViewId="0">
      <selection activeCell="H1" sqref="H1"/>
    </sheetView>
  </sheetViews>
  <sheetFormatPr defaultColWidth="9.109375" defaultRowHeight="14.4" x14ac:dyDescent="0.3"/>
  <cols>
    <col min="1" max="1" width="2.88671875" style="184" customWidth="1"/>
    <col min="2" max="2" width="54.5546875" style="184" customWidth="1"/>
    <col min="3" max="4" width="9" style="184" customWidth="1"/>
    <col min="5" max="5" width="9.6640625" style="184" bestFit="1" customWidth="1"/>
    <col min="6" max="6" width="11.6640625" style="184" customWidth="1"/>
    <col min="7" max="7" width="12.5546875" style="184" customWidth="1"/>
    <col min="8" max="8" width="11" style="184" customWidth="1"/>
    <col min="9" max="10" width="9" style="184" customWidth="1"/>
    <col min="11" max="11" width="6.6640625" style="184" customWidth="1"/>
    <col min="12" max="12" width="8.6640625" style="184" customWidth="1"/>
    <col min="13" max="14" width="9.109375" style="184"/>
    <col min="15" max="15" width="3" style="184" customWidth="1"/>
    <col min="16" max="16" width="54.5546875" style="184" customWidth="1"/>
    <col min="17" max="18" width="9" style="184" customWidth="1"/>
    <col min="19" max="19" width="9.6640625" style="184" bestFit="1" customWidth="1"/>
    <col min="20" max="20" width="11.6640625" style="184" customWidth="1"/>
    <col min="21" max="21" width="12.5546875" style="184" customWidth="1"/>
    <col min="22" max="22" width="11" style="184" customWidth="1"/>
    <col min="23" max="24" width="9" style="184" customWidth="1"/>
    <col min="25" max="25" width="6.6640625" style="184" customWidth="1"/>
    <col min="26" max="26" width="8.6640625" style="184" customWidth="1"/>
    <col min="27" max="28" width="9.109375" style="184"/>
    <col min="29" max="29" width="3" style="184" customWidth="1"/>
    <col min="30" max="30" width="54.5546875" style="184" customWidth="1"/>
    <col min="31" max="32" width="9" style="184" customWidth="1"/>
    <col min="33" max="33" width="9.6640625" style="184" bestFit="1" customWidth="1"/>
    <col min="34" max="34" width="11.6640625" style="184" customWidth="1"/>
    <col min="35" max="35" width="12.5546875" style="184" customWidth="1"/>
    <col min="36" max="36" width="11" style="184" customWidth="1"/>
    <col min="37" max="38" width="9" style="184" customWidth="1"/>
    <col min="39" max="39" width="6.6640625" style="184" customWidth="1"/>
    <col min="40" max="40" width="8.6640625" style="184" customWidth="1"/>
    <col min="41" max="16384" width="9.109375" style="184"/>
  </cols>
  <sheetData>
    <row r="1" spans="1:33" ht="14.25" customHeight="1" x14ac:dyDescent="0.4">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row>
    <row r="2" spans="1:33"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row>
    <row r="3" spans="1:33" ht="15" customHeight="1" x14ac:dyDescent="0.3">
      <c r="A3" s="38"/>
      <c r="B3" s="192" t="s">
        <v>0</v>
      </c>
      <c r="C3" s="905" t="s">
        <v>719</v>
      </c>
      <c r="D3" s="963"/>
      <c r="E3" s="963"/>
      <c r="F3" s="963"/>
      <c r="G3" s="963"/>
      <c r="H3" s="963"/>
      <c r="I3" s="963"/>
      <c r="J3" s="963"/>
      <c r="K3" s="963"/>
      <c r="L3" s="964"/>
      <c r="M3" s="38"/>
      <c r="N3" s="38"/>
      <c r="O3" s="38"/>
      <c r="P3" s="38"/>
      <c r="Q3" s="38"/>
      <c r="R3" s="38"/>
      <c r="S3" s="38"/>
      <c r="T3" s="38"/>
      <c r="U3" s="38"/>
      <c r="V3" s="38"/>
      <c r="W3" s="38"/>
      <c r="X3" s="38"/>
      <c r="Y3" s="38"/>
      <c r="Z3" s="38"/>
      <c r="AA3" s="38"/>
      <c r="AB3" s="38"/>
      <c r="AC3" s="38"/>
      <c r="AD3" s="38"/>
      <c r="AE3" s="38"/>
      <c r="AF3" s="38"/>
      <c r="AG3" s="38"/>
    </row>
    <row r="4" spans="1:33" ht="15" customHeight="1" x14ac:dyDescent="0.3">
      <c r="A4" s="38"/>
      <c r="B4" s="193"/>
      <c r="C4" s="194">
        <v>2015</v>
      </c>
      <c r="D4" s="194">
        <v>2020</v>
      </c>
      <c r="E4" s="194">
        <v>2030</v>
      </c>
      <c r="F4" s="194">
        <v>2050</v>
      </c>
      <c r="G4" s="905" t="s">
        <v>2</v>
      </c>
      <c r="H4" s="925"/>
      <c r="I4" s="905" t="s">
        <v>3</v>
      </c>
      <c r="J4" s="925"/>
      <c r="K4" s="194" t="s">
        <v>4</v>
      </c>
      <c r="L4" s="194" t="s">
        <v>5</v>
      </c>
      <c r="M4" s="38"/>
      <c r="N4" s="38"/>
      <c r="O4" s="38"/>
      <c r="P4" s="38"/>
      <c r="Q4" s="38"/>
      <c r="R4" s="38"/>
      <c r="S4" s="38"/>
      <c r="T4" s="38"/>
      <c r="U4" s="38"/>
      <c r="V4" s="38"/>
      <c r="W4" s="38"/>
      <c r="X4" s="38"/>
      <c r="Y4" s="38"/>
      <c r="Z4" s="38"/>
      <c r="AA4" s="38"/>
      <c r="AB4" s="38"/>
      <c r="AC4" s="38"/>
      <c r="AD4" s="38"/>
      <c r="AE4" s="38"/>
      <c r="AF4" s="38"/>
      <c r="AG4" s="38"/>
    </row>
    <row r="5" spans="1:33" x14ac:dyDescent="0.3">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row>
    <row r="6" spans="1:33" x14ac:dyDescent="0.3">
      <c r="A6" s="38"/>
      <c r="B6" s="198" t="s">
        <v>459</v>
      </c>
      <c r="C6" s="199">
        <v>176.5</v>
      </c>
      <c r="D6" s="199">
        <v>176.9</v>
      </c>
      <c r="E6" s="199">
        <v>177.5</v>
      </c>
      <c r="F6" s="199">
        <v>174.4</v>
      </c>
      <c r="G6" s="199">
        <v>162.9</v>
      </c>
      <c r="H6" s="199">
        <v>235</v>
      </c>
      <c r="I6" s="199">
        <v>170.9</v>
      </c>
      <c r="J6" s="199">
        <v>242.6</v>
      </c>
      <c r="K6" s="200" t="s">
        <v>39</v>
      </c>
      <c r="L6" s="481"/>
      <c r="M6" s="38"/>
      <c r="N6" s="38"/>
      <c r="O6" s="38"/>
      <c r="P6" s="38"/>
      <c r="Q6" s="38"/>
      <c r="R6" s="38"/>
      <c r="S6" s="38"/>
      <c r="T6" s="38"/>
      <c r="U6" s="38"/>
      <c r="V6" s="38"/>
      <c r="W6" s="38"/>
      <c r="X6" s="38"/>
      <c r="Y6" s="38"/>
      <c r="Z6" s="38"/>
      <c r="AA6" s="38"/>
      <c r="AB6" s="38"/>
      <c r="AC6" s="38"/>
      <c r="AD6" s="38"/>
      <c r="AE6" s="38"/>
      <c r="AF6" s="38"/>
      <c r="AG6" s="38"/>
    </row>
    <row r="7" spans="1:33" x14ac:dyDescent="0.3">
      <c r="A7" s="38"/>
      <c r="B7" s="198" t="s">
        <v>481</v>
      </c>
      <c r="C7" s="199">
        <v>29.4</v>
      </c>
      <c r="D7" s="199">
        <v>29.5</v>
      </c>
      <c r="E7" s="199">
        <v>29.6</v>
      </c>
      <c r="F7" s="199">
        <v>29.1</v>
      </c>
      <c r="G7" s="202">
        <v>27</v>
      </c>
      <c r="H7" s="202">
        <v>39</v>
      </c>
      <c r="I7" s="202">
        <v>28</v>
      </c>
      <c r="J7" s="202">
        <v>40</v>
      </c>
      <c r="K7" s="200" t="s">
        <v>542</v>
      </c>
      <c r="L7" s="200">
        <v>1</v>
      </c>
      <c r="M7" s="38"/>
      <c r="N7" s="38"/>
      <c r="O7" s="38"/>
      <c r="P7" s="38"/>
      <c r="Q7" s="38"/>
      <c r="R7" s="38"/>
      <c r="S7" s="38"/>
      <c r="T7" s="38"/>
      <c r="U7" s="38"/>
      <c r="V7" s="38"/>
      <c r="W7" s="38"/>
      <c r="X7" s="38"/>
      <c r="Y7" s="38"/>
      <c r="Z7" s="38"/>
      <c r="AA7" s="38"/>
      <c r="AB7" s="38"/>
      <c r="AC7" s="38"/>
      <c r="AD7" s="38"/>
      <c r="AE7" s="38"/>
      <c r="AF7" s="38"/>
      <c r="AG7" s="38"/>
    </row>
    <row r="8" spans="1:33" x14ac:dyDescent="0.3">
      <c r="A8" s="38"/>
      <c r="B8" s="203" t="s">
        <v>483</v>
      </c>
      <c r="C8" s="199">
        <v>27.9</v>
      </c>
      <c r="D8" s="199">
        <v>28</v>
      </c>
      <c r="E8" s="199">
        <v>28.1</v>
      </c>
      <c r="F8" s="199">
        <v>27.6</v>
      </c>
      <c r="G8" s="202">
        <v>24</v>
      </c>
      <c r="H8" s="202">
        <v>37</v>
      </c>
      <c r="I8" s="202">
        <v>26</v>
      </c>
      <c r="J8" s="202">
        <v>38</v>
      </c>
      <c r="K8" s="204" t="s">
        <v>542</v>
      </c>
      <c r="L8" s="204">
        <v>1</v>
      </c>
      <c r="M8" s="38"/>
      <c r="N8" s="38"/>
      <c r="O8" s="38"/>
      <c r="P8" s="38"/>
      <c r="Q8" s="38"/>
      <c r="R8" s="38"/>
      <c r="S8" s="38"/>
      <c r="T8" s="38"/>
      <c r="U8" s="38"/>
      <c r="V8" s="38"/>
      <c r="W8" s="38"/>
      <c r="X8" s="38"/>
      <c r="Y8" s="38"/>
      <c r="Z8" s="38"/>
      <c r="AA8" s="38"/>
      <c r="AB8" s="38"/>
      <c r="AC8" s="38"/>
      <c r="AD8" s="38"/>
      <c r="AE8" s="38"/>
      <c r="AF8" s="38"/>
      <c r="AG8" s="38"/>
    </row>
    <row r="9" spans="1:33" x14ac:dyDescent="0.3">
      <c r="A9" s="38"/>
      <c r="B9" s="198" t="s">
        <v>484</v>
      </c>
      <c r="C9" s="199">
        <v>82</v>
      </c>
      <c r="D9" s="199">
        <v>82.2</v>
      </c>
      <c r="E9" s="199">
        <v>82</v>
      </c>
      <c r="F9" s="199">
        <v>82.6</v>
      </c>
      <c r="G9" s="202">
        <v>45</v>
      </c>
      <c r="H9" s="202">
        <v>84</v>
      </c>
      <c r="I9" s="202">
        <v>43</v>
      </c>
      <c r="J9" s="202">
        <v>83</v>
      </c>
      <c r="K9" s="200" t="s">
        <v>543</v>
      </c>
      <c r="L9" s="200">
        <v>1</v>
      </c>
      <c r="M9" s="38"/>
      <c r="N9" s="38"/>
      <c r="O9" s="38"/>
      <c r="P9" s="38"/>
      <c r="Q9" s="38"/>
      <c r="R9" s="38"/>
      <c r="S9" s="38"/>
      <c r="T9" s="38"/>
      <c r="U9" s="38"/>
      <c r="V9" s="38"/>
      <c r="W9" s="38"/>
      <c r="X9" s="38"/>
      <c r="Y9" s="38"/>
      <c r="Z9" s="38"/>
      <c r="AA9" s="38"/>
      <c r="AB9" s="38"/>
      <c r="AC9" s="38"/>
      <c r="AD9" s="38"/>
      <c r="AE9" s="38"/>
      <c r="AF9" s="38"/>
      <c r="AG9" s="38"/>
    </row>
    <row r="10" spans="1:33" x14ac:dyDescent="0.3">
      <c r="A10" s="38"/>
      <c r="B10" s="198" t="s">
        <v>485</v>
      </c>
      <c r="C10" s="199">
        <v>83.5</v>
      </c>
      <c r="D10" s="199">
        <v>83.6</v>
      </c>
      <c r="E10" s="199">
        <v>83.5</v>
      </c>
      <c r="F10" s="199">
        <v>84</v>
      </c>
      <c r="G10" s="202">
        <v>47</v>
      </c>
      <c r="H10" s="202">
        <v>86</v>
      </c>
      <c r="I10" s="202">
        <v>46</v>
      </c>
      <c r="J10" s="202">
        <v>85</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row>
    <row r="11" spans="1:33" x14ac:dyDescent="0.3">
      <c r="A11" s="38"/>
      <c r="B11" s="198" t="s">
        <v>487</v>
      </c>
      <c r="C11" s="199">
        <v>2</v>
      </c>
      <c r="D11" s="199">
        <v>1.9</v>
      </c>
      <c r="E11" s="199">
        <v>1.9</v>
      </c>
      <c r="F11" s="199">
        <v>1.9</v>
      </c>
      <c r="G11" s="202">
        <v>2</v>
      </c>
      <c r="H11" s="202">
        <v>30</v>
      </c>
      <c r="I11" s="202">
        <v>2</v>
      </c>
      <c r="J11" s="202">
        <v>30</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row>
    <row r="12" spans="1:33" x14ac:dyDescent="0.3">
      <c r="A12" s="38"/>
      <c r="B12" s="198" t="s">
        <v>489</v>
      </c>
      <c r="C12" s="205">
        <v>0.36</v>
      </c>
      <c r="D12" s="205">
        <v>0.36</v>
      </c>
      <c r="E12" s="205">
        <v>0.36</v>
      </c>
      <c r="F12" s="205">
        <v>0.35</v>
      </c>
      <c r="G12" s="205">
        <v>0.33</v>
      </c>
      <c r="H12" s="205">
        <v>0.48</v>
      </c>
      <c r="I12" s="205">
        <v>0.34</v>
      </c>
      <c r="J12" s="205">
        <v>0.49</v>
      </c>
      <c r="K12" s="678" t="s">
        <v>94</v>
      </c>
      <c r="L12" s="200"/>
      <c r="M12" s="38"/>
      <c r="N12" s="38"/>
      <c r="O12" s="38"/>
      <c r="P12" s="38"/>
      <c r="Q12" s="38"/>
      <c r="R12" s="38"/>
      <c r="S12" s="38"/>
      <c r="T12" s="38"/>
      <c r="U12" s="38"/>
      <c r="V12" s="38"/>
      <c r="W12" s="38"/>
      <c r="X12" s="38"/>
      <c r="Y12" s="38"/>
      <c r="Z12" s="38"/>
      <c r="AA12" s="38"/>
      <c r="AB12" s="38"/>
      <c r="AC12" s="38"/>
      <c r="AD12" s="38"/>
      <c r="AE12" s="38"/>
      <c r="AF12" s="38"/>
      <c r="AG12" s="38"/>
    </row>
    <row r="13" spans="1:33" x14ac:dyDescent="0.3">
      <c r="A13" s="38"/>
      <c r="B13" s="198" t="s">
        <v>490</v>
      </c>
      <c r="C13" s="206">
        <v>1</v>
      </c>
      <c r="D13" s="206">
        <v>1</v>
      </c>
      <c r="E13" s="206">
        <v>1</v>
      </c>
      <c r="F13" s="206">
        <v>1</v>
      </c>
      <c r="G13" s="206">
        <v>1</v>
      </c>
      <c r="H13" s="206">
        <v>1</v>
      </c>
      <c r="I13" s="206">
        <v>1</v>
      </c>
      <c r="J13" s="206">
        <v>1</v>
      </c>
      <c r="K13" s="689"/>
      <c r="L13" s="328"/>
      <c r="M13" s="38"/>
      <c r="N13" s="38"/>
      <c r="O13" s="38"/>
      <c r="P13" s="38"/>
      <c r="Q13" s="38"/>
      <c r="R13" s="38"/>
      <c r="S13" s="38"/>
      <c r="T13" s="38"/>
      <c r="U13" s="38"/>
      <c r="V13" s="38"/>
      <c r="W13" s="38"/>
      <c r="X13" s="38"/>
      <c r="Y13" s="38"/>
      <c r="Z13" s="38"/>
      <c r="AA13" s="38"/>
      <c r="AB13" s="38"/>
      <c r="AC13" s="38"/>
      <c r="AD13" s="38"/>
      <c r="AE13" s="38"/>
      <c r="AF13" s="38"/>
      <c r="AG13" s="38"/>
    </row>
    <row r="14" spans="1:33" x14ac:dyDescent="0.3">
      <c r="A14" s="38"/>
      <c r="B14" s="198" t="s">
        <v>13</v>
      </c>
      <c r="C14" s="200">
        <v>3</v>
      </c>
      <c r="D14" s="200">
        <v>3</v>
      </c>
      <c r="E14" s="200">
        <v>3</v>
      </c>
      <c r="F14" s="200">
        <v>3</v>
      </c>
      <c r="G14" s="200">
        <v>3</v>
      </c>
      <c r="H14" s="200">
        <v>3</v>
      </c>
      <c r="I14" s="200">
        <v>3</v>
      </c>
      <c r="J14" s="200">
        <v>3</v>
      </c>
      <c r="K14" s="200"/>
      <c r="L14" s="200" t="s">
        <v>94</v>
      </c>
      <c r="M14" s="38"/>
      <c r="N14" s="38"/>
      <c r="O14" s="38"/>
      <c r="P14" s="38"/>
      <c r="Q14" s="38"/>
      <c r="R14" s="38"/>
      <c r="S14" s="38"/>
      <c r="T14" s="38"/>
      <c r="U14" s="38"/>
      <c r="V14" s="38"/>
      <c r="W14" s="38"/>
      <c r="X14" s="38"/>
      <c r="Y14" s="38"/>
      <c r="Z14" s="38"/>
      <c r="AA14" s="38"/>
      <c r="AB14" s="38"/>
      <c r="AC14" s="38"/>
      <c r="AD14" s="38"/>
      <c r="AE14" s="38"/>
      <c r="AF14" s="38"/>
      <c r="AG14" s="38"/>
    </row>
    <row r="15" spans="1:33" x14ac:dyDescent="0.3">
      <c r="A15" s="38"/>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row>
    <row r="16" spans="1:33" x14ac:dyDescent="0.3">
      <c r="A16" s="38"/>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row>
    <row r="17" spans="1:33" x14ac:dyDescent="0.3">
      <c r="A17" s="38"/>
      <c r="B17" s="207" t="s">
        <v>18</v>
      </c>
      <c r="C17" s="200">
        <v>5</v>
      </c>
      <c r="D17" s="200">
        <v>5</v>
      </c>
      <c r="E17" s="200">
        <v>5</v>
      </c>
      <c r="F17" s="200">
        <v>5</v>
      </c>
      <c r="G17" s="200">
        <v>4.5</v>
      </c>
      <c r="H17" s="200">
        <v>5.5</v>
      </c>
      <c r="I17" s="200">
        <v>4</v>
      </c>
      <c r="J17" s="200">
        <v>5.5</v>
      </c>
      <c r="K17" s="481"/>
      <c r="L17" s="200">
        <v>1</v>
      </c>
      <c r="M17" s="38"/>
      <c r="N17" s="38"/>
      <c r="O17" s="38"/>
      <c r="P17" s="38"/>
      <c r="Q17" s="38"/>
      <c r="R17" s="38"/>
      <c r="S17" s="38"/>
      <c r="T17" s="38"/>
      <c r="U17" s="38"/>
      <c r="V17" s="38"/>
      <c r="W17" s="38"/>
      <c r="X17" s="38"/>
      <c r="Y17" s="38"/>
      <c r="Z17" s="38"/>
      <c r="AA17" s="38"/>
      <c r="AB17" s="38"/>
      <c r="AC17" s="38"/>
      <c r="AD17" s="38"/>
      <c r="AE17" s="38"/>
      <c r="AF17" s="38"/>
      <c r="AG17" s="38"/>
    </row>
    <row r="18" spans="1:33" x14ac:dyDescent="0.3">
      <c r="A18" s="38"/>
      <c r="B18" s="209" t="s">
        <v>491</v>
      </c>
      <c r="C18" s="216">
        <v>0.08</v>
      </c>
      <c r="D18" s="216">
        <v>0.08</v>
      </c>
      <c r="E18" s="216">
        <v>0.08</v>
      </c>
      <c r="F18" s="216">
        <v>0.09</v>
      </c>
      <c r="G18" s="216">
        <v>7.0000000000000007E-2</v>
      </c>
      <c r="H18" s="216">
        <v>0.1</v>
      </c>
      <c r="I18" s="216">
        <v>0.06</v>
      </c>
      <c r="J18" s="216">
        <v>0.11</v>
      </c>
      <c r="K18" s="481"/>
      <c r="L18" s="200">
        <v>1</v>
      </c>
      <c r="M18" s="38"/>
      <c r="N18" s="38"/>
      <c r="O18" s="38"/>
      <c r="P18" s="38"/>
      <c r="Q18" s="38"/>
      <c r="R18" s="38"/>
      <c r="S18" s="38"/>
      <c r="T18" s="38"/>
      <c r="U18" s="38"/>
      <c r="V18" s="38"/>
      <c r="W18" s="38"/>
      <c r="X18" s="38"/>
      <c r="Y18" s="38"/>
      <c r="Z18" s="38"/>
      <c r="AA18" s="38"/>
      <c r="AB18" s="38"/>
      <c r="AC18" s="38"/>
      <c r="AD18" s="38"/>
      <c r="AE18" s="38"/>
      <c r="AF18" s="38"/>
      <c r="AG18" s="38"/>
    </row>
    <row r="19" spans="1:33" x14ac:dyDescent="0.3">
      <c r="A19" s="38"/>
      <c r="B19" s="210" t="s">
        <v>361</v>
      </c>
      <c r="C19" s="211"/>
      <c r="D19" s="211"/>
      <c r="E19" s="211"/>
      <c r="F19" s="211"/>
      <c r="G19" s="211"/>
      <c r="H19" s="211"/>
      <c r="I19" s="211"/>
      <c r="J19" s="969"/>
      <c r="K19" s="969"/>
      <c r="L19" s="970"/>
      <c r="M19" s="38"/>
      <c r="N19" s="38"/>
      <c r="O19" s="38"/>
      <c r="P19" s="38"/>
      <c r="Q19" s="38"/>
      <c r="R19" s="38"/>
      <c r="S19" s="38"/>
      <c r="T19" s="38"/>
      <c r="U19" s="38"/>
      <c r="V19" s="38"/>
      <c r="W19" s="38"/>
      <c r="X19" s="38"/>
      <c r="Y19" s="38"/>
      <c r="Z19" s="38"/>
      <c r="AA19" s="38"/>
      <c r="AB19" s="38"/>
      <c r="AC19" s="38"/>
      <c r="AD19" s="38"/>
      <c r="AE19" s="38"/>
      <c r="AF19" s="38"/>
      <c r="AG19" s="38"/>
    </row>
    <row r="20" spans="1:33" x14ac:dyDescent="0.3">
      <c r="A20" s="38"/>
      <c r="B20" s="207" t="s">
        <v>22</v>
      </c>
      <c r="C20" s="200">
        <v>2</v>
      </c>
      <c r="D20" s="200">
        <v>2</v>
      </c>
      <c r="E20" s="200">
        <v>2</v>
      </c>
      <c r="F20" s="200">
        <v>2</v>
      </c>
      <c r="G20" s="200">
        <v>2</v>
      </c>
      <c r="H20" s="200">
        <v>2</v>
      </c>
      <c r="I20" s="200">
        <v>2</v>
      </c>
      <c r="J20" s="200">
        <v>2</v>
      </c>
      <c r="K20" s="481"/>
      <c r="L20" s="481"/>
      <c r="M20" s="38"/>
      <c r="N20" s="38"/>
      <c r="O20" s="38"/>
      <c r="P20" s="38"/>
      <c r="Q20" s="38"/>
      <c r="R20" s="38"/>
      <c r="S20" s="38"/>
      <c r="T20" s="38"/>
      <c r="U20" s="38"/>
      <c r="V20" s="38"/>
      <c r="W20" s="38"/>
      <c r="X20" s="38"/>
      <c r="Y20" s="38"/>
      <c r="Z20" s="38"/>
      <c r="AA20" s="38"/>
      <c r="AB20" s="38"/>
      <c r="AC20" s="38"/>
      <c r="AD20" s="38"/>
      <c r="AE20" s="38"/>
      <c r="AF20" s="38"/>
      <c r="AG20" s="38"/>
    </row>
    <row r="21" spans="1:33" x14ac:dyDescent="0.3">
      <c r="A21" s="38"/>
      <c r="B21" s="207" t="s">
        <v>24</v>
      </c>
      <c r="C21" s="200">
        <v>4</v>
      </c>
      <c r="D21" s="200">
        <v>4</v>
      </c>
      <c r="E21" s="200">
        <v>4</v>
      </c>
      <c r="F21" s="200">
        <v>4</v>
      </c>
      <c r="G21" s="200">
        <v>4</v>
      </c>
      <c r="H21" s="200">
        <v>4</v>
      </c>
      <c r="I21" s="200">
        <v>4</v>
      </c>
      <c r="J21" s="200">
        <v>4</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row>
    <row r="22" spans="1:33" x14ac:dyDescent="0.3">
      <c r="A22" s="38"/>
      <c r="B22" s="207" t="s">
        <v>95</v>
      </c>
      <c r="C22" s="200">
        <v>45</v>
      </c>
      <c r="D22" s="200">
        <v>45</v>
      </c>
      <c r="E22" s="200">
        <v>45</v>
      </c>
      <c r="F22" s="200">
        <v>45</v>
      </c>
      <c r="G22" s="200">
        <v>45</v>
      </c>
      <c r="H22" s="200">
        <v>45</v>
      </c>
      <c r="I22" s="200">
        <v>45</v>
      </c>
      <c r="J22" s="200">
        <v>45</v>
      </c>
      <c r="K22" s="481"/>
      <c r="L22" s="481"/>
      <c r="M22" s="38"/>
      <c r="N22" s="38"/>
      <c r="O22" s="38"/>
      <c r="P22" s="38"/>
      <c r="Q22" s="38"/>
      <c r="R22" s="38"/>
      <c r="S22" s="38"/>
      <c r="T22" s="38"/>
      <c r="U22" s="38"/>
      <c r="V22" s="38"/>
      <c r="W22" s="38"/>
      <c r="X22" s="38"/>
      <c r="Y22" s="38"/>
      <c r="Z22" s="38"/>
      <c r="AA22" s="38"/>
      <c r="AB22" s="38"/>
      <c r="AC22" s="38"/>
      <c r="AD22" s="38"/>
      <c r="AE22" s="38"/>
      <c r="AF22" s="38"/>
      <c r="AG22" s="38"/>
    </row>
    <row r="23" spans="1:33" x14ac:dyDescent="0.3">
      <c r="A23" s="38"/>
      <c r="B23" s="207" t="s">
        <v>96</v>
      </c>
      <c r="C23" s="200">
        <v>2</v>
      </c>
      <c r="D23" s="200">
        <v>2</v>
      </c>
      <c r="E23" s="200">
        <v>2</v>
      </c>
      <c r="F23" s="200">
        <v>2</v>
      </c>
      <c r="G23" s="200">
        <v>2</v>
      </c>
      <c r="H23" s="200">
        <v>2</v>
      </c>
      <c r="I23" s="200">
        <v>2</v>
      </c>
      <c r="J23" s="200">
        <v>2</v>
      </c>
      <c r="K23" s="481" t="s">
        <v>559</v>
      </c>
      <c r="L23" s="481">
        <v>1</v>
      </c>
      <c r="M23" s="38"/>
      <c r="N23" s="38"/>
      <c r="O23" s="38"/>
      <c r="P23" s="38"/>
      <c r="Q23" s="38"/>
      <c r="R23" s="38"/>
      <c r="S23" s="38"/>
      <c r="T23" s="38"/>
      <c r="U23" s="38"/>
      <c r="V23" s="38"/>
      <c r="W23" s="38"/>
      <c r="X23" s="38"/>
      <c r="Y23" s="38"/>
      <c r="Z23" s="38"/>
      <c r="AA23" s="38"/>
      <c r="AB23" s="38"/>
      <c r="AC23" s="38"/>
      <c r="AD23" s="38"/>
      <c r="AE23" s="38"/>
      <c r="AF23" s="38"/>
      <c r="AG23" s="38"/>
    </row>
    <row r="24" spans="1:33" x14ac:dyDescent="0.3">
      <c r="A24" s="38"/>
      <c r="B24" s="207" t="s">
        <v>97</v>
      </c>
      <c r="C24" s="200">
        <v>12</v>
      </c>
      <c r="D24" s="200">
        <v>12</v>
      </c>
      <c r="E24" s="200">
        <v>12</v>
      </c>
      <c r="F24" s="200">
        <v>12</v>
      </c>
      <c r="G24" s="200">
        <v>12</v>
      </c>
      <c r="H24" s="200">
        <v>12</v>
      </c>
      <c r="I24" s="200">
        <v>12</v>
      </c>
      <c r="J24" s="200">
        <v>12</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row>
    <row r="25" spans="1:33" x14ac:dyDescent="0.3">
      <c r="A25" s="38"/>
      <c r="B25" s="966" t="s">
        <v>99</v>
      </c>
      <c r="C25" s="967"/>
      <c r="D25" s="967"/>
      <c r="E25" s="967"/>
      <c r="F25" s="967"/>
      <c r="G25" s="967"/>
      <c r="H25" s="967"/>
      <c r="I25" s="967"/>
      <c r="J25" s="967"/>
      <c r="K25" s="967"/>
      <c r="L25" s="968"/>
      <c r="M25" s="38"/>
      <c r="N25" s="38"/>
      <c r="O25" s="38"/>
      <c r="P25" s="38"/>
      <c r="Q25" s="38"/>
      <c r="R25" s="38"/>
      <c r="S25" s="38"/>
      <c r="T25" s="38"/>
      <c r="U25" s="38"/>
      <c r="V25" s="38"/>
      <c r="W25" s="38"/>
      <c r="X25" s="38"/>
      <c r="Y25" s="38"/>
      <c r="Z25" s="38"/>
      <c r="AA25" s="38"/>
      <c r="AB25" s="38"/>
      <c r="AC25" s="38"/>
      <c r="AD25" s="38"/>
      <c r="AE25" s="38"/>
      <c r="AF25" s="38"/>
      <c r="AG25" s="38"/>
    </row>
    <row r="26" spans="1:33" x14ac:dyDescent="0.3">
      <c r="A26" s="38"/>
      <c r="B26" s="207" t="s">
        <v>675</v>
      </c>
      <c r="C26" s="212">
        <v>98</v>
      </c>
      <c r="D26" s="212">
        <v>98</v>
      </c>
      <c r="E26" s="212">
        <v>98</v>
      </c>
      <c r="F26" s="212">
        <v>98</v>
      </c>
      <c r="G26" s="212">
        <v>94.9</v>
      </c>
      <c r="H26" s="212">
        <v>99</v>
      </c>
      <c r="I26" s="212">
        <v>98</v>
      </c>
      <c r="J26" s="212">
        <v>99</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row>
    <row r="27" spans="1:33" x14ac:dyDescent="0.3">
      <c r="A27" s="38"/>
      <c r="B27" s="207" t="s">
        <v>676</v>
      </c>
      <c r="C27" s="202">
        <v>30</v>
      </c>
      <c r="D27" s="202">
        <v>24</v>
      </c>
      <c r="E27" s="202">
        <v>20</v>
      </c>
      <c r="F27" s="202">
        <v>12</v>
      </c>
      <c r="G27" s="202">
        <v>12</v>
      </c>
      <c r="H27" s="202">
        <v>30</v>
      </c>
      <c r="I27" s="202">
        <v>8</v>
      </c>
      <c r="J27" s="202">
        <v>20</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row>
    <row r="28" spans="1:33" x14ac:dyDescent="0.3">
      <c r="A28" s="38"/>
      <c r="B28" s="207" t="s">
        <v>100</v>
      </c>
      <c r="C28" s="202">
        <v>3</v>
      </c>
      <c r="D28" s="202">
        <v>2</v>
      </c>
      <c r="E28" s="202">
        <v>2</v>
      </c>
      <c r="F28" s="202">
        <v>1</v>
      </c>
      <c r="G28" s="202">
        <v>1</v>
      </c>
      <c r="H28" s="202">
        <v>3</v>
      </c>
      <c r="I28" s="202">
        <v>0</v>
      </c>
      <c r="J28" s="202">
        <v>3</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row>
    <row r="29" spans="1:33" x14ac:dyDescent="0.3">
      <c r="A29" s="38"/>
      <c r="B29" s="207" t="s">
        <v>101</v>
      </c>
      <c r="C29" s="202">
        <v>10</v>
      </c>
      <c r="D29" s="202">
        <v>8</v>
      </c>
      <c r="E29" s="202">
        <v>6</v>
      </c>
      <c r="F29" s="202">
        <v>5</v>
      </c>
      <c r="G29" s="202">
        <v>5</v>
      </c>
      <c r="H29" s="202">
        <v>10</v>
      </c>
      <c r="I29" s="202">
        <v>3</v>
      </c>
      <c r="J29" s="202">
        <v>10</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row>
    <row r="30" spans="1:33" x14ac:dyDescent="0.3">
      <c r="A30" s="38"/>
      <c r="B30" s="207" t="s">
        <v>494</v>
      </c>
      <c r="C30" s="208">
        <v>0.3</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row>
    <row r="31" spans="1:33" x14ac:dyDescent="0.3">
      <c r="A31" s="38"/>
      <c r="B31" s="966" t="s">
        <v>25</v>
      </c>
      <c r="C31" s="967"/>
      <c r="D31" s="967"/>
      <c r="E31" s="967"/>
      <c r="F31" s="967"/>
      <c r="G31" s="967"/>
      <c r="H31" s="967"/>
      <c r="I31" s="967"/>
      <c r="J31" s="967"/>
      <c r="K31" s="967"/>
      <c r="L31" s="968"/>
      <c r="M31" s="38"/>
      <c r="N31" s="38"/>
      <c r="O31" s="38"/>
      <c r="P31" s="38"/>
      <c r="Q31" s="38"/>
      <c r="R31" s="38"/>
      <c r="S31" s="38"/>
      <c r="T31" s="38"/>
      <c r="U31" s="38"/>
      <c r="V31" s="38"/>
      <c r="W31" s="38"/>
      <c r="X31" s="38"/>
      <c r="Y31" s="38"/>
      <c r="Z31" s="38"/>
      <c r="AA31" s="38"/>
      <c r="AB31" s="38"/>
      <c r="AC31" s="38"/>
      <c r="AD31" s="38"/>
      <c r="AE31" s="38"/>
      <c r="AF31" s="38"/>
      <c r="AG31" s="38"/>
    </row>
    <row r="32" spans="1:33" x14ac:dyDescent="0.3">
      <c r="A32" s="38"/>
      <c r="B32" s="207" t="s">
        <v>495</v>
      </c>
      <c r="C32" s="208">
        <v>3.5</v>
      </c>
      <c r="D32" s="208">
        <v>3.4</v>
      </c>
      <c r="E32" s="208">
        <v>3.2</v>
      </c>
      <c r="F32" s="208">
        <v>3</v>
      </c>
      <c r="G32" s="208">
        <v>2.9</v>
      </c>
      <c r="H32" s="208">
        <v>4.0999999999999996</v>
      </c>
      <c r="I32" s="208">
        <v>2.4</v>
      </c>
      <c r="J32" s="208">
        <v>4.2</v>
      </c>
      <c r="K32" s="213" t="s">
        <v>668</v>
      </c>
      <c r="L32" s="481">
        <v>1</v>
      </c>
      <c r="M32" s="38"/>
      <c r="N32" s="38"/>
      <c r="O32" s="38"/>
      <c r="P32" s="38"/>
      <c r="Q32" s="38"/>
      <c r="R32" s="38"/>
      <c r="S32" s="38"/>
      <c r="T32" s="38"/>
      <c r="U32" s="38"/>
      <c r="V32" s="38"/>
      <c r="W32" s="38"/>
      <c r="X32" s="38"/>
      <c r="Y32" s="38"/>
      <c r="Z32" s="38"/>
      <c r="AA32" s="38"/>
      <c r="AB32" s="38"/>
      <c r="AC32" s="38"/>
      <c r="AD32" s="38"/>
      <c r="AE32" s="38"/>
      <c r="AF32" s="38"/>
      <c r="AG32" s="38"/>
    </row>
    <row r="33" spans="1:33" x14ac:dyDescent="0.3">
      <c r="A33" s="38"/>
      <c r="B33" s="207" t="s">
        <v>28</v>
      </c>
      <c r="C33" s="208">
        <v>2.2999999999999998</v>
      </c>
      <c r="D33" s="208">
        <v>2.2000000000000002</v>
      </c>
      <c r="E33" s="208">
        <v>2.1</v>
      </c>
      <c r="F33" s="208">
        <v>2</v>
      </c>
      <c r="G33" s="208">
        <v>1.8</v>
      </c>
      <c r="H33" s="208">
        <v>2.7</v>
      </c>
      <c r="I33" s="208">
        <v>1.5</v>
      </c>
      <c r="J33" s="208">
        <v>2.7</v>
      </c>
      <c r="K33" s="219" t="s">
        <v>362</v>
      </c>
      <c r="L33" s="481"/>
      <c r="M33" s="38"/>
      <c r="N33" s="38"/>
      <c r="O33" s="38"/>
      <c r="P33" s="38"/>
      <c r="Q33" s="38"/>
      <c r="R33" s="38"/>
      <c r="S33" s="38"/>
      <c r="T33" s="38"/>
      <c r="U33" s="38"/>
      <c r="V33" s="38"/>
      <c r="W33" s="38"/>
      <c r="X33" s="38"/>
      <c r="Y33" s="38"/>
      <c r="Z33" s="38"/>
      <c r="AA33" s="38"/>
      <c r="AB33" s="38"/>
      <c r="AC33" s="38"/>
      <c r="AD33" s="38"/>
      <c r="AE33" s="38"/>
      <c r="AF33" s="38"/>
      <c r="AG33" s="38"/>
    </row>
    <row r="34" spans="1:33" x14ac:dyDescent="0.3">
      <c r="A34" s="38"/>
      <c r="B34" s="27" t="s">
        <v>29</v>
      </c>
      <c r="C34" s="156">
        <v>1.2</v>
      </c>
      <c r="D34" s="156">
        <v>1.2</v>
      </c>
      <c r="E34" s="156">
        <v>1.1000000000000001</v>
      </c>
      <c r="F34" s="156">
        <v>1</v>
      </c>
      <c r="G34" s="156">
        <v>1</v>
      </c>
      <c r="H34" s="156">
        <v>1.4</v>
      </c>
      <c r="I34" s="156">
        <v>0.9</v>
      </c>
      <c r="J34" s="156">
        <v>1.4</v>
      </c>
      <c r="K34" s="166" t="s">
        <v>362</v>
      </c>
      <c r="L34" s="236"/>
      <c r="M34" s="38"/>
      <c r="N34" s="38"/>
      <c r="O34" s="38"/>
      <c r="P34" s="38"/>
      <c r="Q34" s="38"/>
      <c r="R34" s="38"/>
      <c r="S34" s="38"/>
      <c r="T34" s="38"/>
      <c r="U34" s="38"/>
      <c r="V34" s="38"/>
      <c r="W34" s="38"/>
      <c r="X34" s="38"/>
      <c r="Y34" s="38"/>
      <c r="Z34" s="38"/>
      <c r="AA34" s="38"/>
      <c r="AB34" s="38"/>
      <c r="AC34" s="38"/>
      <c r="AD34" s="38"/>
      <c r="AE34" s="38"/>
      <c r="AF34" s="38"/>
      <c r="AG34" s="38"/>
    </row>
    <row r="35" spans="1:33" x14ac:dyDescent="0.3">
      <c r="A35" s="38"/>
      <c r="B35" s="27" t="s">
        <v>496</v>
      </c>
      <c r="C35" s="102">
        <v>100500</v>
      </c>
      <c r="D35" s="102">
        <v>97600</v>
      </c>
      <c r="E35" s="102">
        <v>92300</v>
      </c>
      <c r="F35" s="102">
        <v>86300</v>
      </c>
      <c r="G35" s="102">
        <v>86600</v>
      </c>
      <c r="H35" s="102">
        <v>89600</v>
      </c>
      <c r="I35" s="102">
        <v>67200</v>
      </c>
      <c r="J35" s="102">
        <v>81300</v>
      </c>
      <c r="K35" s="236"/>
      <c r="L35" s="236"/>
      <c r="M35" s="38"/>
      <c r="N35" s="38"/>
      <c r="O35" s="38"/>
      <c r="P35" s="38"/>
      <c r="Q35" s="38"/>
      <c r="R35" s="38"/>
      <c r="S35" s="38"/>
      <c r="T35" s="38"/>
      <c r="U35" s="38"/>
      <c r="V35" s="38"/>
      <c r="W35" s="38"/>
      <c r="X35" s="38"/>
      <c r="Y35" s="38"/>
      <c r="Z35" s="38"/>
      <c r="AA35" s="38"/>
      <c r="AB35" s="38"/>
      <c r="AC35" s="38"/>
      <c r="AD35" s="38"/>
      <c r="AE35" s="38"/>
      <c r="AF35" s="38"/>
      <c r="AG35" s="38"/>
    </row>
    <row r="36" spans="1:33" x14ac:dyDescent="0.3">
      <c r="A36" s="38"/>
      <c r="B36" s="27" t="s">
        <v>497</v>
      </c>
      <c r="C36" s="156">
        <v>3.8</v>
      </c>
      <c r="D36" s="156">
        <v>3.8</v>
      </c>
      <c r="E36" s="156">
        <v>3.7</v>
      </c>
      <c r="F36" s="156">
        <v>3.8</v>
      </c>
      <c r="G36" s="156">
        <v>3.2</v>
      </c>
      <c r="H36" s="156">
        <v>4.3</v>
      </c>
      <c r="I36" s="156">
        <v>2.9</v>
      </c>
      <c r="J36" s="156">
        <v>4.8</v>
      </c>
      <c r="K36" s="236"/>
      <c r="L36" s="236"/>
      <c r="M36" s="38"/>
      <c r="N36" s="38"/>
      <c r="O36" s="38"/>
      <c r="P36" s="38"/>
      <c r="Q36" s="38"/>
      <c r="R36" s="38"/>
      <c r="S36" s="38"/>
      <c r="T36" s="38"/>
      <c r="U36" s="38"/>
      <c r="V36" s="38"/>
      <c r="W36" s="38"/>
      <c r="X36" s="38"/>
      <c r="Y36" s="38"/>
      <c r="Z36" s="38"/>
      <c r="AA36" s="38"/>
      <c r="AB36" s="38"/>
      <c r="AC36" s="38"/>
      <c r="AD36" s="38"/>
      <c r="AE36" s="38"/>
      <c r="AF36" s="38"/>
      <c r="AG36" s="38"/>
    </row>
    <row r="37" spans="1:33" x14ac:dyDescent="0.3">
      <c r="A37" s="38"/>
      <c r="B37" s="960" t="s">
        <v>33</v>
      </c>
      <c r="C37" s="961"/>
      <c r="D37" s="961"/>
      <c r="E37" s="961"/>
      <c r="F37" s="961"/>
      <c r="G37" s="961"/>
      <c r="H37" s="961"/>
      <c r="I37" s="961"/>
      <c r="J37" s="961"/>
      <c r="K37" s="961"/>
      <c r="L37" s="962"/>
      <c r="M37" s="38"/>
      <c r="N37" s="38"/>
      <c r="O37" s="38"/>
      <c r="P37" s="38"/>
      <c r="Q37" s="38"/>
      <c r="R37" s="38"/>
      <c r="S37" s="38"/>
      <c r="T37" s="38"/>
      <c r="U37" s="38"/>
      <c r="V37" s="38"/>
      <c r="W37" s="38"/>
      <c r="X37" s="38"/>
      <c r="Y37" s="38"/>
      <c r="Z37" s="38"/>
      <c r="AA37" s="38"/>
      <c r="AB37" s="38"/>
      <c r="AC37" s="38"/>
      <c r="AD37" s="38"/>
      <c r="AE37" s="38"/>
      <c r="AF37" s="38"/>
      <c r="AG37" s="38"/>
    </row>
    <row r="38" spans="1:33" x14ac:dyDescent="0.3">
      <c r="A38" s="38"/>
      <c r="B38" s="28" t="s">
        <v>498</v>
      </c>
      <c r="C38" s="156" t="s">
        <v>499</v>
      </c>
      <c r="D38" s="156" t="s">
        <v>499</v>
      </c>
      <c r="E38" s="156" t="s">
        <v>499</v>
      </c>
      <c r="F38" s="156" t="s">
        <v>499</v>
      </c>
      <c r="G38" s="156" t="s">
        <v>499</v>
      </c>
      <c r="H38" s="156" t="s">
        <v>501</v>
      </c>
      <c r="I38" s="156" t="s">
        <v>499</v>
      </c>
      <c r="J38" s="156" t="s">
        <v>501</v>
      </c>
      <c r="K38" s="33"/>
      <c r="L38" s="236"/>
      <c r="M38" s="38"/>
      <c r="N38" s="38"/>
      <c r="O38" s="38"/>
      <c r="P38" s="38"/>
      <c r="Q38" s="38"/>
      <c r="R38" s="38"/>
      <c r="S38" s="38"/>
      <c r="T38" s="38"/>
      <c r="U38" s="38"/>
      <c r="V38" s="38"/>
      <c r="W38" s="38"/>
      <c r="X38" s="38"/>
      <c r="Y38" s="38"/>
      <c r="Z38" s="38"/>
      <c r="AA38" s="38"/>
      <c r="AB38" s="38"/>
      <c r="AC38" s="38"/>
      <c r="AD38" s="38"/>
      <c r="AE38" s="38"/>
      <c r="AF38" s="38"/>
      <c r="AG38" s="38"/>
    </row>
    <row r="39" spans="1:33" x14ac:dyDescent="0.3">
      <c r="A39" s="38"/>
      <c r="B39" s="28" t="s">
        <v>500</v>
      </c>
      <c r="C39" s="156" t="s">
        <v>501</v>
      </c>
      <c r="D39" s="156" t="s">
        <v>501</v>
      </c>
      <c r="E39" s="156" t="s">
        <v>501</v>
      </c>
      <c r="F39" s="156" t="s">
        <v>501</v>
      </c>
      <c r="G39" s="156" t="s">
        <v>503</v>
      </c>
      <c r="H39" s="156" t="s">
        <v>501</v>
      </c>
      <c r="I39" s="156" t="s">
        <v>503</v>
      </c>
      <c r="J39" s="156" t="s">
        <v>501</v>
      </c>
      <c r="K39" s="33"/>
      <c r="L39" s="236"/>
      <c r="M39" s="38"/>
      <c r="N39" s="38"/>
      <c r="O39" s="38"/>
      <c r="P39" s="38"/>
      <c r="Q39" s="38"/>
      <c r="R39" s="38"/>
      <c r="S39" s="38"/>
      <c r="T39" s="38"/>
      <c r="U39" s="38"/>
      <c r="V39" s="38"/>
      <c r="W39" s="38"/>
      <c r="X39" s="38"/>
      <c r="Y39" s="38"/>
      <c r="Z39" s="38"/>
      <c r="AA39" s="38"/>
      <c r="AB39" s="38"/>
      <c r="AC39" s="38"/>
      <c r="AD39" s="38"/>
      <c r="AE39" s="38"/>
      <c r="AF39" s="38"/>
      <c r="AG39" s="38"/>
    </row>
    <row r="40" spans="1:33" x14ac:dyDescent="0.3">
      <c r="A40" s="38"/>
      <c r="B40" s="28" t="s">
        <v>502</v>
      </c>
      <c r="C40" s="156" t="s">
        <v>501</v>
      </c>
      <c r="D40" s="156" t="s">
        <v>501</v>
      </c>
      <c r="E40" s="156" t="s">
        <v>501</v>
      </c>
      <c r="F40" s="156" t="s">
        <v>501</v>
      </c>
      <c r="G40" s="156" t="s">
        <v>503</v>
      </c>
      <c r="H40" s="156" t="s">
        <v>501</v>
      </c>
      <c r="I40" s="156" t="s">
        <v>503</v>
      </c>
      <c r="J40" s="156" t="s">
        <v>501</v>
      </c>
      <c r="K40" s="33"/>
      <c r="L40" s="236"/>
      <c r="M40" s="38"/>
      <c r="N40" s="38"/>
      <c r="O40" s="38"/>
      <c r="P40" s="38"/>
      <c r="Q40" s="38"/>
      <c r="R40" s="38"/>
      <c r="S40" s="38"/>
      <c r="T40" s="38"/>
      <c r="U40" s="38"/>
      <c r="V40" s="38"/>
      <c r="W40" s="38"/>
      <c r="X40" s="38"/>
      <c r="Y40" s="38"/>
      <c r="Z40" s="38"/>
      <c r="AA40" s="38"/>
      <c r="AB40" s="38"/>
      <c r="AC40" s="38"/>
      <c r="AD40" s="38"/>
      <c r="AE40" s="38"/>
      <c r="AF40" s="38"/>
      <c r="AG40" s="38"/>
    </row>
    <row r="41" spans="1:33" x14ac:dyDescent="0.3">
      <c r="A41" s="38"/>
      <c r="B41" s="28" t="s">
        <v>504</v>
      </c>
      <c r="C41" s="158">
        <v>1.03</v>
      </c>
      <c r="D41" s="158">
        <v>1</v>
      </c>
      <c r="E41" s="158">
        <v>0.95</v>
      </c>
      <c r="F41" s="158">
        <v>0.88</v>
      </c>
      <c r="G41" s="158">
        <v>0.85</v>
      </c>
      <c r="H41" s="158">
        <v>1.2</v>
      </c>
      <c r="I41" s="158">
        <v>0.7</v>
      </c>
      <c r="J41" s="158">
        <v>1.21</v>
      </c>
      <c r="K41" s="33" t="s">
        <v>668</v>
      </c>
      <c r="L41" s="236">
        <v>1</v>
      </c>
      <c r="M41" s="38"/>
      <c r="N41" s="38"/>
      <c r="O41" s="38"/>
      <c r="P41" s="38"/>
      <c r="Q41" s="38"/>
      <c r="R41" s="38"/>
      <c r="S41" s="38"/>
      <c r="T41" s="38"/>
      <c r="U41" s="38"/>
      <c r="V41" s="38"/>
      <c r="W41" s="38"/>
      <c r="X41" s="38"/>
      <c r="Y41" s="38"/>
      <c r="Z41" s="38"/>
      <c r="AA41" s="38"/>
      <c r="AB41" s="38"/>
      <c r="AC41" s="38"/>
      <c r="AD41" s="38"/>
      <c r="AE41" s="38"/>
      <c r="AF41" s="38"/>
      <c r="AG41" s="38"/>
    </row>
    <row r="42" spans="1:33" x14ac:dyDescent="0.3">
      <c r="A42" s="38"/>
      <c r="B42" s="28" t="s">
        <v>28</v>
      </c>
      <c r="C42" s="158">
        <v>0.66</v>
      </c>
      <c r="D42" s="158">
        <v>0.65</v>
      </c>
      <c r="E42" s="158">
        <v>0.62</v>
      </c>
      <c r="F42" s="158">
        <v>0.57999999999999996</v>
      </c>
      <c r="G42" s="158">
        <v>0.54</v>
      </c>
      <c r="H42" s="158">
        <v>0.78</v>
      </c>
      <c r="I42" s="158">
        <v>0.44</v>
      </c>
      <c r="J42" s="158">
        <v>0.79</v>
      </c>
      <c r="K42" s="166" t="s">
        <v>362</v>
      </c>
      <c r="L42" s="236"/>
      <c r="M42" s="38"/>
      <c r="N42" s="38"/>
      <c r="O42" s="38"/>
      <c r="P42" s="38"/>
      <c r="Q42" s="38"/>
      <c r="R42" s="38"/>
      <c r="S42" s="38"/>
      <c r="T42" s="38"/>
      <c r="U42" s="38"/>
      <c r="V42" s="38"/>
      <c r="W42" s="38"/>
      <c r="X42" s="38"/>
      <c r="Y42" s="38"/>
      <c r="Z42" s="38"/>
      <c r="AA42" s="38"/>
      <c r="AB42" s="38"/>
      <c r="AC42" s="38"/>
      <c r="AD42" s="38"/>
      <c r="AE42" s="38"/>
      <c r="AF42" s="38"/>
      <c r="AG42" s="38"/>
    </row>
    <row r="43" spans="1:33" x14ac:dyDescent="0.3">
      <c r="A43" s="39"/>
      <c r="B43" s="28" t="s">
        <v>29</v>
      </c>
      <c r="C43" s="158">
        <v>0.36</v>
      </c>
      <c r="D43" s="158">
        <v>0.35</v>
      </c>
      <c r="E43" s="158">
        <v>0.34</v>
      </c>
      <c r="F43" s="158">
        <v>0.3</v>
      </c>
      <c r="G43" s="158">
        <v>0.31</v>
      </c>
      <c r="H43" s="158">
        <v>0.42</v>
      </c>
      <c r="I43" s="158">
        <v>0.25</v>
      </c>
      <c r="J43" s="158">
        <v>0.42</v>
      </c>
      <c r="K43" s="166" t="s">
        <v>362</v>
      </c>
      <c r="L43" s="236"/>
      <c r="M43" s="38"/>
      <c r="N43" s="38"/>
      <c r="O43" s="38"/>
      <c r="P43" s="38"/>
      <c r="Q43" s="38"/>
      <c r="R43" s="38"/>
      <c r="S43" s="38"/>
      <c r="T43" s="38"/>
      <c r="U43" s="38"/>
      <c r="V43" s="38"/>
      <c r="W43" s="38"/>
      <c r="X43" s="38"/>
      <c r="Y43" s="38"/>
      <c r="Z43" s="38"/>
      <c r="AA43" s="38"/>
      <c r="AB43" s="38"/>
      <c r="AC43" s="38"/>
      <c r="AD43" s="38"/>
      <c r="AE43" s="38"/>
      <c r="AF43" s="38"/>
      <c r="AG43" s="38"/>
    </row>
    <row r="44" spans="1:33" x14ac:dyDescent="0.3">
      <c r="A44" s="39"/>
      <c r="B44" s="28" t="s">
        <v>505</v>
      </c>
      <c r="C44" s="102">
        <v>29500</v>
      </c>
      <c r="D44" s="102">
        <v>28800</v>
      </c>
      <c r="E44" s="102">
        <v>27300</v>
      </c>
      <c r="F44" s="102">
        <v>25100</v>
      </c>
      <c r="G44" s="102">
        <v>24300</v>
      </c>
      <c r="H44" s="102">
        <v>33900</v>
      </c>
      <c r="I44" s="102">
        <v>19100</v>
      </c>
      <c r="J44" s="102">
        <v>32900</v>
      </c>
      <c r="K44" s="236"/>
      <c r="L44" s="236"/>
      <c r="M44" s="38"/>
      <c r="N44" s="38"/>
      <c r="O44" s="38"/>
      <c r="P44" s="38"/>
      <c r="Q44" s="38"/>
      <c r="R44" s="38"/>
      <c r="S44" s="38"/>
      <c r="T44" s="38"/>
      <c r="U44" s="38"/>
      <c r="V44" s="38"/>
      <c r="W44" s="38"/>
      <c r="X44" s="38"/>
      <c r="Y44" s="38"/>
      <c r="Z44" s="38"/>
      <c r="AA44" s="38"/>
      <c r="AB44" s="38"/>
      <c r="AC44" s="38"/>
      <c r="AD44" s="38"/>
      <c r="AE44" s="38"/>
      <c r="AF44" s="38"/>
      <c r="AG44" s="38"/>
    </row>
    <row r="45" spans="1:33" x14ac:dyDescent="0.3">
      <c r="A45" s="39"/>
      <c r="B45" s="28" t="s">
        <v>506</v>
      </c>
      <c r="C45" s="156">
        <v>1.1000000000000001</v>
      </c>
      <c r="D45" s="156">
        <v>1.1000000000000001</v>
      </c>
      <c r="E45" s="156">
        <v>1.1000000000000001</v>
      </c>
      <c r="F45" s="156">
        <v>1.1000000000000001</v>
      </c>
      <c r="G45" s="156">
        <v>0.9</v>
      </c>
      <c r="H45" s="156">
        <v>1.3</v>
      </c>
      <c r="I45" s="156">
        <v>0.8</v>
      </c>
      <c r="J45" s="156">
        <v>1.4</v>
      </c>
      <c r="K45" s="236"/>
      <c r="L45" s="236"/>
      <c r="M45" s="38"/>
      <c r="N45" s="38"/>
      <c r="O45" s="38"/>
      <c r="P45" s="38"/>
      <c r="Q45" s="38"/>
      <c r="R45" s="38"/>
      <c r="S45" s="38"/>
      <c r="T45" s="38"/>
      <c r="U45" s="38"/>
      <c r="V45" s="38"/>
      <c r="W45" s="38"/>
      <c r="X45" s="38"/>
      <c r="Y45" s="38"/>
      <c r="Z45" s="38"/>
      <c r="AA45" s="38"/>
      <c r="AB45" s="38"/>
      <c r="AC45" s="38"/>
      <c r="AD45" s="38"/>
      <c r="AE45" s="38"/>
      <c r="AF45" s="38"/>
      <c r="AG45" s="38"/>
    </row>
    <row r="46" spans="1:33" ht="22.8" x14ac:dyDescent="0.3">
      <c r="A46" s="39"/>
      <c r="B46" s="28" t="s">
        <v>544</v>
      </c>
      <c r="C46" s="167">
        <v>0.01</v>
      </c>
      <c r="D46" s="167">
        <v>0.01</v>
      </c>
      <c r="E46" s="167">
        <v>8.9999999999999993E-3</v>
      </c>
      <c r="F46" s="167">
        <v>8.0000000000000002E-3</v>
      </c>
      <c r="G46" s="167">
        <v>8.9999999999999993E-3</v>
      </c>
      <c r="H46" s="167">
        <v>1.2E-2</v>
      </c>
      <c r="I46" s="167">
        <v>7.0000000000000001E-3</v>
      </c>
      <c r="J46" s="167">
        <v>1.2E-2</v>
      </c>
      <c r="K46" s="166" t="s">
        <v>55</v>
      </c>
      <c r="L46" s="166"/>
      <c r="M46" s="38"/>
      <c r="N46" s="38"/>
      <c r="O46" s="38"/>
      <c r="P46" s="38"/>
      <c r="Q46" s="38"/>
      <c r="R46" s="38"/>
      <c r="S46" s="38"/>
      <c r="T46" s="38"/>
      <c r="U46" s="38"/>
      <c r="V46" s="38"/>
      <c r="W46" s="38"/>
      <c r="X46" s="38"/>
      <c r="Y46" s="38"/>
      <c r="Z46" s="38"/>
      <c r="AA46" s="38"/>
      <c r="AB46" s="38"/>
      <c r="AC46" s="38"/>
      <c r="AD46" s="38"/>
      <c r="AE46" s="38"/>
      <c r="AF46" s="38"/>
      <c r="AG46" s="38"/>
    </row>
    <row r="47" spans="1:33" x14ac:dyDescent="0.3">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row>
    <row r="48" spans="1:33" x14ac:dyDescent="0.3">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row>
    <row r="49" spans="1:33" x14ac:dyDescent="0.3">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3">
      <c r="A50" s="160">
        <v>1</v>
      </c>
      <c r="B50" s="903" t="s">
        <v>560</v>
      </c>
      <c r="C50" s="903"/>
      <c r="D50" s="903"/>
      <c r="E50" s="903"/>
      <c r="F50" s="903"/>
      <c r="G50" s="903"/>
      <c r="H50" s="903"/>
      <c r="I50" s="903"/>
      <c r="J50" s="903"/>
      <c r="K50" s="903"/>
      <c r="L50" s="903"/>
      <c r="M50" s="38"/>
      <c r="N50" s="38"/>
      <c r="O50" s="38"/>
      <c r="P50" s="38"/>
      <c r="Q50" s="38"/>
      <c r="R50" s="38"/>
      <c r="S50" s="38"/>
      <c r="T50" s="38"/>
      <c r="U50" s="38"/>
      <c r="V50" s="38"/>
      <c r="W50" s="38"/>
      <c r="X50" s="38"/>
      <c r="Y50" s="38"/>
      <c r="Z50" s="38"/>
      <c r="AA50" s="38"/>
      <c r="AB50" s="38"/>
      <c r="AC50" s="38"/>
      <c r="AD50" s="38"/>
      <c r="AE50" s="38"/>
      <c r="AF50" s="38"/>
      <c r="AG50" s="38"/>
    </row>
    <row r="51" spans="1:33" x14ac:dyDescent="0.3">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row>
    <row r="52" spans="1:33" ht="15" customHeight="1" x14ac:dyDescent="0.3">
      <c r="A52" s="160" t="s">
        <v>39</v>
      </c>
      <c r="B52" s="903" t="s">
        <v>735</v>
      </c>
      <c r="C52" s="903"/>
      <c r="D52" s="903"/>
      <c r="E52" s="903"/>
      <c r="F52" s="903"/>
      <c r="G52" s="903"/>
      <c r="H52" s="903"/>
      <c r="I52" s="903"/>
      <c r="J52" s="903"/>
      <c r="K52" s="903"/>
      <c r="L52" s="903"/>
      <c r="M52" s="38"/>
      <c r="N52" s="38"/>
      <c r="O52" s="38"/>
      <c r="P52" s="38"/>
      <c r="Q52" s="38"/>
      <c r="R52" s="38"/>
      <c r="S52" s="38"/>
      <c r="T52" s="38"/>
      <c r="U52" s="38"/>
      <c r="V52" s="38"/>
      <c r="W52" s="38"/>
      <c r="X52" s="38"/>
      <c r="Y52" s="38"/>
      <c r="Z52" s="38"/>
      <c r="AA52" s="38"/>
      <c r="AB52" s="38"/>
      <c r="AC52" s="38"/>
      <c r="AD52" s="38"/>
      <c r="AE52" s="38"/>
      <c r="AF52" s="38"/>
      <c r="AG52" s="38"/>
    </row>
    <row r="53" spans="1:33" x14ac:dyDescent="0.3">
      <c r="A53" s="160" t="s">
        <v>15</v>
      </c>
      <c r="B53" s="38" t="s">
        <v>569</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3">
      <c r="A54" s="160" t="s">
        <v>20</v>
      </c>
      <c r="B54" s="903" t="s">
        <v>563</v>
      </c>
      <c r="C54" s="903"/>
      <c r="D54" s="903"/>
      <c r="E54" s="903"/>
      <c r="F54" s="903"/>
      <c r="G54" s="903"/>
      <c r="H54" s="903"/>
      <c r="I54" s="903"/>
      <c r="J54" s="903"/>
      <c r="K54" s="903"/>
      <c r="L54" s="903"/>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3">
      <c r="A55" s="160" t="s">
        <v>23</v>
      </c>
      <c r="B55" s="903" t="s">
        <v>564</v>
      </c>
      <c r="C55" s="903"/>
      <c r="D55" s="903"/>
      <c r="E55" s="903"/>
      <c r="F55" s="903"/>
      <c r="G55" s="903"/>
      <c r="H55" s="903"/>
      <c r="I55" s="903"/>
      <c r="J55" s="903"/>
      <c r="K55" s="903"/>
      <c r="L55" s="903"/>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3">
      <c r="A56" s="160" t="s">
        <v>44</v>
      </c>
      <c r="B56" s="903" t="s">
        <v>570</v>
      </c>
      <c r="C56" s="903"/>
      <c r="D56" s="903"/>
      <c r="E56" s="903"/>
      <c r="F56" s="903"/>
      <c r="G56" s="903"/>
      <c r="H56" s="903"/>
      <c r="I56" s="903"/>
      <c r="J56" s="903"/>
      <c r="K56" s="903"/>
      <c r="L56" s="903"/>
      <c r="M56" s="38"/>
      <c r="N56" s="38"/>
      <c r="O56" s="38"/>
      <c r="P56" s="38"/>
      <c r="Q56" s="38"/>
      <c r="R56" s="38"/>
      <c r="S56" s="38"/>
      <c r="T56" s="38"/>
      <c r="U56" s="38"/>
      <c r="V56" s="38"/>
      <c r="W56" s="38"/>
      <c r="X56" s="38"/>
      <c r="Y56" s="38"/>
      <c r="Z56" s="38"/>
      <c r="AA56" s="38"/>
      <c r="AB56" s="38"/>
      <c r="AC56" s="38"/>
      <c r="AD56" s="38"/>
      <c r="AE56" s="38"/>
      <c r="AF56" s="38"/>
      <c r="AG56" s="38"/>
    </row>
    <row r="57" spans="1:33" ht="15" customHeight="1" x14ac:dyDescent="0.3">
      <c r="A57" s="160" t="s">
        <v>46</v>
      </c>
      <c r="B57" s="903" t="s">
        <v>571</v>
      </c>
      <c r="C57" s="903"/>
      <c r="D57" s="903"/>
      <c r="E57" s="903"/>
      <c r="F57" s="903"/>
      <c r="G57" s="903"/>
      <c r="H57" s="903"/>
      <c r="I57" s="903"/>
      <c r="J57" s="903"/>
      <c r="K57" s="903"/>
      <c r="L57" s="903"/>
      <c r="M57" s="38"/>
      <c r="N57" s="38"/>
      <c r="O57" s="38"/>
      <c r="P57" s="38"/>
      <c r="Q57" s="38"/>
      <c r="R57" s="38"/>
      <c r="S57" s="38"/>
      <c r="T57" s="38"/>
      <c r="U57" s="38"/>
      <c r="V57" s="38"/>
      <c r="W57" s="38"/>
      <c r="X57" s="38"/>
      <c r="Y57" s="38"/>
      <c r="Z57" s="38"/>
      <c r="AA57" s="38"/>
      <c r="AB57" s="38"/>
      <c r="AC57" s="38"/>
      <c r="AD57" s="38"/>
      <c r="AE57" s="38"/>
      <c r="AF57" s="38"/>
      <c r="AG57" s="38"/>
    </row>
    <row r="58" spans="1:33" x14ac:dyDescent="0.3">
      <c r="A58" s="160" t="s">
        <v>31</v>
      </c>
      <c r="B58" s="232" t="s">
        <v>572</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row>
    <row r="59" spans="1:33" ht="15" customHeight="1" x14ac:dyDescent="0.3">
      <c r="A59" s="160" t="s">
        <v>35</v>
      </c>
      <c r="B59" s="903" t="s">
        <v>554</v>
      </c>
      <c r="C59" s="903"/>
      <c r="D59" s="903"/>
      <c r="E59" s="903"/>
      <c r="F59" s="903"/>
      <c r="G59" s="903"/>
      <c r="H59" s="903"/>
      <c r="I59" s="903"/>
      <c r="J59" s="903"/>
      <c r="K59" s="903"/>
      <c r="L59" s="903"/>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3">
      <c r="A60" s="160" t="s">
        <v>65</v>
      </c>
      <c r="B60" s="904" t="s">
        <v>573</v>
      </c>
      <c r="C60" s="904"/>
      <c r="D60" s="904"/>
      <c r="E60" s="904"/>
      <c r="F60" s="904"/>
      <c r="G60" s="904"/>
      <c r="H60" s="904"/>
      <c r="I60" s="904"/>
      <c r="J60" s="904"/>
      <c r="K60" s="904"/>
      <c r="L60" s="904"/>
      <c r="M60" s="38"/>
      <c r="N60" s="38"/>
      <c r="O60" s="38"/>
      <c r="P60" s="38"/>
      <c r="Q60" s="38"/>
      <c r="R60" s="38"/>
      <c r="S60" s="38"/>
      <c r="T60" s="38"/>
      <c r="U60" s="38"/>
      <c r="V60" s="38"/>
      <c r="W60" s="38"/>
      <c r="X60" s="38"/>
      <c r="Y60" s="38"/>
      <c r="Z60" s="38"/>
      <c r="AA60" s="38"/>
      <c r="AB60" s="38"/>
      <c r="AC60" s="38"/>
      <c r="AD60" s="38"/>
      <c r="AE60" s="38"/>
      <c r="AF60" s="38"/>
      <c r="AG60" s="38"/>
    </row>
    <row r="61" spans="1:33" ht="69" customHeight="1" x14ac:dyDescent="0.3">
      <c r="A61" s="168" t="s">
        <v>50</v>
      </c>
      <c r="B61" s="903" t="s">
        <v>556</v>
      </c>
      <c r="C61" s="903"/>
      <c r="D61" s="903"/>
      <c r="E61" s="903"/>
      <c r="F61" s="903"/>
      <c r="G61" s="903"/>
      <c r="H61" s="903"/>
      <c r="I61" s="903"/>
      <c r="J61" s="903"/>
      <c r="K61" s="903"/>
      <c r="L61" s="903"/>
      <c r="M61" s="38"/>
      <c r="N61" s="38"/>
      <c r="O61" s="38"/>
      <c r="P61" s="38"/>
      <c r="Q61" s="38"/>
      <c r="R61" s="38"/>
      <c r="S61" s="38"/>
      <c r="T61" s="38"/>
      <c r="U61" s="38"/>
      <c r="V61" s="38"/>
      <c r="W61" s="38"/>
      <c r="X61" s="38"/>
      <c r="Y61" s="38"/>
      <c r="Z61" s="38"/>
      <c r="AA61" s="38"/>
      <c r="AB61" s="38"/>
      <c r="AC61" s="38"/>
      <c r="AD61" s="38"/>
      <c r="AE61" s="38"/>
      <c r="AF61" s="38"/>
      <c r="AG61" s="38"/>
    </row>
    <row r="62" spans="1:33" ht="30" customHeight="1" x14ac:dyDescent="0.3">
      <c r="A62" s="160" t="s">
        <v>55</v>
      </c>
      <c r="B62" s="904" t="s">
        <v>557</v>
      </c>
      <c r="C62" s="904"/>
      <c r="D62" s="904"/>
      <c r="E62" s="904"/>
      <c r="F62" s="904"/>
      <c r="G62" s="904"/>
      <c r="H62" s="904"/>
      <c r="I62" s="904"/>
      <c r="J62" s="904"/>
      <c r="K62" s="904"/>
      <c r="L62" s="904"/>
      <c r="M62" s="38"/>
      <c r="N62" s="38"/>
      <c r="O62" s="38"/>
      <c r="P62" s="38"/>
      <c r="Q62" s="38"/>
      <c r="R62" s="38"/>
      <c r="S62" s="38"/>
      <c r="T62" s="38"/>
      <c r="U62" s="38"/>
      <c r="V62" s="38"/>
      <c r="W62" s="38"/>
      <c r="X62" s="38"/>
      <c r="Y62" s="38"/>
      <c r="Z62" s="38"/>
      <c r="AA62" s="38"/>
      <c r="AB62" s="38"/>
      <c r="AC62" s="38"/>
      <c r="AD62" s="38"/>
      <c r="AE62" s="38"/>
      <c r="AF62" s="38"/>
      <c r="AG62" s="38"/>
    </row>
    <row r="63" spans="1:33" ht="27" customHeight="1" x14ac:dyDescent="0.3">
      <c r="A63" s="160" t="s">
        <v>67</v>
      </c>
      <c r="B63" s="904" t="s">
        <v>666</v>
      </c>
      <c r="C63" s="904"/>
      <c r="D63" s="904"/>
      <c r="E63" s="904"/>
      <c r="F63" s="904"/>
      <c r="G63" s="904"/>
      <c r="H63" s="904"/>
      <c r="I63" s="904"/>
      <c r="J63" s="904"/>
      <c r="K63" s="904"/>
      <c r="L63" s="904"/>
      <c r="M63" s="38"/>
      <c r="N63" s="38"/>
      <c r="O63" s="38"/>
      <c r="P63" s="38"/>
      <c r="Q63" s="38"/>
      <c r="R63" s="38"/>
      <c r="S63" s="38"/>
      <c r="T63" s="38"/>
      <c r="U63" s="38"/>
      <c r="V63" s="38"/>
      <c r="W63" s="38"/>
      <c r="X63" s="38"/>
      <c r="Y63" s="38"/>
      <c r="Z63" s="38"/>
      <c r="AA63" s="38"/>
      <c r="AB63" s="38"/>
      <c r="AC63" s="38"/>
      <c r="AD63" s="38"/>
      <c r="AE63" s="38"/>
      <c r="AF63" s="38"/>
      <c r="AG63" s="38"/>
    </row>
    <row r="64" spans="1:33" x14ac:dyDescent="0.3">
      <c r="M64" s="38"/>
      <c r="N64" s="38"/>
      <c r="O64" s="38"/>
      <c r="P64" s="38"/>
      <c r="Q64" s="38"/>
      <c r="R64" s="38"/>
      <c r="S64" s="38"/>
      <c r="T64" s="38"/>
      <c r="U64" s="38"/>
      <c r="V64" s="38"/>
      <c r="W64" s="38"/>
      <c r="X64" s="38"/>
      <c r="Y64" s="38"/>
      <c r="Z64" s="38"/>
      <c r="AA64" s="38"/>
      <c r="AB64" s="38"/>
      <c r="AC64" s="38"/>
      <c r="AD64" s="38"/>
      <c r="AE64" s="38"/>
      <c r="AF64" s="38"/>
      <c r="AG64" s="38"/>
    </row>
    <row r="65" spans="13:33" x14ac:dyDescent="0.3">
      <c r="M65" s="38"/>
      <c r="N65" s="38"/>
      <c r="O65" s="38"/>
      <c r="P65" s="38"/>
      <c r="Q65" s="38"/>
      <c r="R65" s="38"/>
      <c r="S65" s="38"/>
      <c r="T65" s="38"/>
      <c r="U65" s="38"/>
      <c r="V65" s="38"/>
      <c r="W65" s="38"/>
      <c r="X65" s="38"/>
      <c r="Y65" s="38"/>
      <c r="Z65" s="38"/>
      <c r="AA65" s="38"/>
      <c r="AB65" s="38"/>
      <c r="AC65" s="38"/>
      <c r="AD65" s="38"/>
      <c r="AE65" s="38"/>
      <c r="AF65" s="38"/>
      <c r="AG65" s="38"/>
    </row>
    <row r="66" spans="13:33" x14ac:dyDescent="0.3">
      <c r="M66" s="38"/>
      <c r="N66" s="38"/>
      <c r="O66" s="38"/>
      <c r="P66" s="38"/>
      <c r="Q66" s="38"/>
      <c r="R66" s="38"/>
      <c r="S66" s="38"/>
      <c r="T66" s="38"/>
      <c r="U66" s="38"/>
      <c r="V66" s="38"/>
      <c r="W66" s="38"/>
      <c r="X66" s="38"/>
      <c r="Y66" s="38"/>
      <c r="Z66" s="38"/>
      <c r="AA66" s="38"/>
      <c r="AB66" s="38"/>
      <c r="AC66" s="38"/>
      <c r="AD66" s="38"/>
      <c r="AE66" s="38"/>
      <c r="AF66" s="38"/>
      <c r="AG66" s="38"/>
    </row>
    <row r="67" spans="13:33" x14ac:dyDescent="0.3">
      <c r="M67" s="38"/>
      <c r="N67" s="38"/>
      <c r="O67" s="38"/>
      <c r="P67" s="38"/>
      <c r="Q67" s="38"/>
      <c r="R67" s="38"/>
      <c r="S67" s="38"/>
      <c r="T67" s="38"/>
      <c r="U67" s="38"/>
      <c r="V67" s="38"/>
      <c r="W67" s="38"/>
      <c r="X67" s="38"/>
      <c r="Y67" s="38"/>
      <c r="Z67" s="38"/>
      <c r="AA67" s="38"/>
      <c r="AB67" s="38"/>
      <c r="AC67" s="38"/>
      <c r="AD67" s="38"/>
      <c r="AE67" s="38"/>
      <c r="AF67" s="38"/>
      <c r="AG67" s="38"/>
    </row>
    <row r="68" spans="13:33" x14ac:dyDescent="0.3">
      <c r="M68" s="38"/>
      <c r="N68" s="38"/>
      <c r="O68" s="38"/>
      <c r="P68" s="38"/>
      <c r="Q68" s="38"/>
      <c r="R68" s="38"/>
      <c r="S68" s="38"/>
      <c r="T68" s="38"/>
      <c r="U68" s="38"/>
      <c r="V68" s="38"/>
      <c r="W68" s="38"/>
      <c r="X68" s="38"/>
      <c r="Y68" s="38"/>
      <c r="Z68" s="38"/>
      <c r="AA68" s="38"/>
      <c r="AB68" s="38"/>
      <c r="AC68" s="38"/>
      <c r="AD68" s="38"/>
      <c r="AE68" s="38"/>
      <c r="AF68" s="38"/>
      <c r="AG68" s="38"/>
    </row>
    <row r="69" spans="13:33" x14ac:dyDescent="0.3">
      <c r="M69" s="38"/>
      <c r="N69" s="38"/>
      <c r="O69" s="38"/>
      <c r="P69" s="38"/>
      <c r="Q69" s="38"/>
      <c r="R69" s="38"/>
      <c r="S69" s="38"/>
      <c r="T69" s="38"/>
      <c r="U69" s="38"/>
      <c r="V69" s="38"/>
      <c r="W69" s="38"/>
      <c r="X69" s="38"/>
      <c r="Y69" s="38"/>
      <c r="Z69" s="38"/>
      <c r="AA69" s="38"/>
      <c r="AB69" s="38"/>
      <c r="AC69" s="38"/>
      <c r="AD69" s="38"/>
      <c r="AE69" s="38"/>
      <c r="AF69" s="38"/>
      <c r="AG69" s="38"/>
    </row>
    <row r="70" spans="13:33" x14ac:dyDescent="0.3">
      <c r="M70" s="38"/>
      <c r="N70" s="38"/>
      <c r="O70" s="38"/>
      <c r="P70" s="38"/>
      <c r="Q70" s="38"/>
      <c r="R70" s="38"/>
      <c r="S70" s="38"/>
      <c r="T70" s="38"/>
      <c r="U70" s="38"/>
      <c r="V70" s="38"/>
      <c r="W70" s="38"/>
      <c r="X70" s="38"/>
      <c r="Y70" s="38"/>
      <c r="Z70" s="38"/>
      <c r="AA70" s="38"/>
      <c r="AB70" s="38"/>
      <c r="AC70" s="38"/>
      <c r="AD70" s="38"/>
      <c r="AE70" s="38"/>
      <c r="AF70" s="38"/>
      <c r="AG70" s="38"/>
    </row>
    <row r="71" spans="13:33" x14ac:dyDescent="0.3">
      <c r="M71" s="38"/>
      <c r="N71" s="38"/>
      <c r="O71" s="38"/>
      <c r="P71" s="38"/>
      <c r="Q71" s="38"/>
      <c r="R71" s="38"/>
      <c r="S71" s="38"/>
      <c r="T71" s="38"/>
      <c r="U71" s="38"/>
      <c r="V71" s="38"/>
      <c r="W71" s="38"/>
      <c r="X71" s="38"/>
      <c r="Y71" s="38"/>
      <c r="Z71" s="38"/>
      <c r="AA71" s="38"/>
      <c r="AB71" s="38"/>
      <c r="AC71" s="38"/>
      <c r="AD71" s="38"/>
      <c r="AE71" s="38"/>
      <c r="AF71" s="38"/>
      <c r="AG71" s="38"/>
    </row>
    <row r="72" spans="13:33" x14ac:dyDescent="0.3">
      <c r="M72" s="38"/>
      <c r="N72" s="38"/>
      <c r="O72" s="38"/>
      <c r="P72" s="38"/>
      <c r="Q72" s="38"/>
      <c r="R72" s="38"/>
      <c r="S72" s="38"/>
      <c r="T72" s="38"/>
      <c r="U72" s="38"/>
      <c r="V72" s="38"/>
      <c r="W72" s="38"/>
      <c r="X72" s="38"/>
      <c r="Y72" s="38"/>
      <c r="Z72" s="38"/>
      <c r="AA72" s="38"/>
      <c r="AB72" s="38"/>
      <c r="AC72" s="38"/>
      <c r="AD72" s="38"/>
      <c r="AE72" s="38"/>
      <c r="AF72" s="38"/>
      <c r="AG72" s="38"/>
    </row>
    <row r="73" spans="13:33" x14ac:dyDescent="0.3">
      <c r="M73" s="38"/>
      <c r="N73" s="38"/>
      <c r="O73" s="38"/>
      <c r="P73" s="38"/>
      <c r="Q73" s="38"/>
      <c r="R73" s="38"/>
      <c r="S73" s="38"/>
      <c r="T73" s="38"/>
      <c r="U73" s="38"/>
      <c r="V73" s="38"/>
      <c r="W73" s="38"/>
      <c r="X73" s="38"/>
      <c r="Y73" s="38"/>
      <c r="Z73" s="38"/>
      <c r="AA73" s="38"/>
      <c r="AB73" s="38"/>
      <c r="AC73" s="38"/>
      <c r="AD73" s="38"/>
      <c r="AE73" s="38"/>
      <c r="AF73" s="38"/>
      <c r="AG73" s="38"/>
    </row>
    <row r="74" spans="13:33" x14ac:dyDescent="0.3">
      <c r="M74" s="38"/>
      <c r="N74" s="38"/>
      <c r="O74" s="38"/>
      <c r="P74" s="38"/>
      <c r="Q74" s="38"/>
      <c r="R74" s="38"/>
      <c r="S74" s="38"/>
      <c r="T74" s="38"/>
      <c r="U74" s="38"/>
      <c r="V74" s="38"/>
      <c r="W74" s="38"/>
      <c r="X74" s="38"/>
      <c r="Y74" s="38"/>
      <c r="Z74" s="38"/>
      <c r="AA74" s="38"/>
      <c r="AB74" s="38"/>
      <c r="AC74" s="38"/>
      <c r="AD74" s="38"/>
      <c r="AE74" s="38"/>
      <c r="AF74" s="38"/>
      <c r="AG74" s="38"/>
    </row>
    <row r="75" spans="13:33" x14ac:dyDescent="0.3">
      <c r="M75" s="38"/>
      <c r="N75" s="38"/>
      <c r="O75" s="38"/>
      <c r="P75" s="38"/>
      <c r="Q75" s="38"/>
      <c r="R75" s="38"/>
      <c r="S75" s="38"/>
      <c r="T75" s="38"/>
      <c r="U75" s="38"/>
      <c r="V75" s="38"/>
      <c r="W75" s="38"/>
      <c r="X75" s="38"/>
      <c r="Y75" s="38"/>
      <c r="Z75" s="38"/>
      <c r="AA75" s="38"/>
      <c r="AB75" s="38"/>
      <c r="AC75" s="38"/>
      <c r="AD75" s="38"/>
      <c r="AE75" s="38"/>
      <c r="AF75" s="38"/>
      <c r="AG75" s="38"/>
    </row>
    <row r="76" spans="13:33" x14ac:dyDescent="0.3">
      <c r="M76" s="38"/>
      <c r="N76" s="38"/>
      <c r="O76" s="38"/>
      <c r="P76" s="38"/>
      <c r="Q76" s="38"/>
      <c r="R76" s="38"/>
      <c r="S76" s="38"/>
      <c r="T76" s="38"/>
      <c r="U76" s="38"/>
      <c r="V76" s="38"/>
      <c r="W76" s="38"/>
      <c r="X76" s="38"/>
      <c r="Y76" s="38"/>
      <c r="Z76" s="38"/>
      <c r="AA76" s="38"/>
      <c r="AB76" s="38"/>
      <c r="AC76" s="38"/>
      <c r="AD76" s="38"/>
      <c r="AE76" s="38"/>
      <c r="AF76" s="38"/>
      <c r="AG76" s="38"/>
    </row>
    <row r="77" spans="13:33" x14ac:dyDescent="0.3">
      <c r="M77" s="38"/>
      <c r="N77" s="38"/>
      <c r="O77" s="38"/>
      <c r="P77" s="38"/>
      <c r="Q77" s="38"/>
      <c r="R77" s="38"/>
      <c r="S77" s="38"/>
      <c r="T77" s="38"/>
      <c r="U77" s="38"/>
      <c r="V77" s="38"/>
      <c r="W77" s="38"/>
      <c r="X77" s="38"/>
      <c r="Y77" s="38"/>
      <c r="Z77" s="38"/>
      <c r="AA77" s="38"/>
      <c r="AB77" s="38"/>
      <c r="AC77" s="38"/>
      <c r="AD77" s="38"/>
      <c r="AE77" s="38"/>
      <c r="AF77" s="38"/>
      <c r="AG77" s="38"/>
    </row>
    <row r="78" spans="13:33" x14ac:dyDescent="0.3">
      <c r="M78" s="38"/>
      <c r="N78" s="38"/>
      <c r="O78" s="38"/>
      <c r="P78" s="38"/>
      <c r="Q78" s="38"/>
      <c r="R78" s="38"/>
      <c r="S78" s="38"/>
      <c r="T78" s="38"/>
      <c r="U78" s="38"/>
      <c r="V78" s="38"/>
      <c r="W78" s="38"/>
      <c r="X78" s="38"/>
      <c r="Y78" s="38"/>
      <c r="Z78" s="38"/>
      <c r="AA78" s="38"/>
      <c r="AB78" s="38"/>
      <c r="AC78" s="38"/>
      <c r="AD78" s="38"/>
      <c r="AE78" s="38"/>
      <c r="AF78" s="38"/>
      <c r="AG78" s="38"/>
    </row>
    <row r="79" spans="13:33" x14ac:dyDescent="0.3">
      <c r="M79" s="38"/>
      <c r="N79" s="38"/>
      <c r="O79" s="38"/>
      <c r="P79" s="38"/>
      <c r="Q79" s="38"/>
      <c r="R79" s="38"/>
      <c r="S79" s="38"/>
      <c r="T79" s="38"/>
      <c r="U79" s="38"/>
      <c r="V79" s="38"/>
      <c r="W79" s="38"/>
      <c r="X79" s="38"/>
      <c r="Y79" s="38"/>
      <c r="Z79" s="38"/>
      <c r="AA79" s="38"/>
      <c r="AB79" s="38"/>
      <c r="AC79" s="38"/>
      <c r="AD79" s="38"/>
      <c r="AE79" s="38"/>
      <c r="AF79" s="38"/>
      <c r="AG79" s="38"/>
    </row>
    <row r="80" spans="13:33" x14ac:dyDescent="0.3">
      <c r="M80" s="38"/>
      <c r="N80" s="38"/>
      <c r="O80" s="38"/>
      <c r="P80" s="38"/>
      <c r="Q80" s="38"/>
      <c r="R80" s="38"/>
      <c r="S80" s="38"/>
      <c r="T80" s="38"/>
      <c r="U80" s="38"/>
      <c r="V80" s="38"/>
      <c r="W80" s="38"/>
      <c r="X80" s="38"/>
      <c r="Y80" s="38"/>
      <c r="Z80" s="38"/>
      <c r="AA80" s="38"/>
      <c r="AB80" s="38"/>
      <c r="AC80" s="38"/>
      <c r="AD80" s="38"/>
      <c r="AE80" s="38"/>
      <c r="AF80" s="38"/>
      <c r="AG80" s="38"/>
    </row>
    <row r="81" spans="13:33" x14ac:dyDescent="0.3">
      <c r="M81" s="38"/>
      <c r="N81" s="38"/>
      <c r="O81" s="38"/>
      <c r="P81" s="38"/>
      <c r="Q81" s="38"/>
      <c r="R81" s="38"/>
      <c r="S81" s="38"/>
      <c r="T81" s="38"/>
      <c r="U81" s="38"/>
      <c r="V81" s="38"/>
      <c r="W81" s="38"/>
      <c r="X81" s="38"/>
      <c r="Y81" s="38"/>
      <c r="Z81" s="38"/>
      <c r="AA81" s="38"/>
      <c r="AB81" s="38"/>
      <c r="AC81" s="38"/>
      <c r="AD81" s="38"/>
      <c r="AE81" s="38"/>
      <c r="AF81" s="38"/>
      <c r="AG81" s="38"/>
    </row>
    <row r="82" spans="13:33" x14ac:dyDescent="0.3">
      <c r="M82" s="38"/>
      <c r="N82" s="38"/>
      <c r="O82" s="38"/>
      <c r="P82" s="38"/>
      <c r="Q82" s="38"/>
      <c r="R82" s="38"/>
      <c r="S82" s="38"/>
      <c r="T82" s="38"/>
      <c r="U82" s="38"/>
      <c r="V82" s="38"/>
      <c r="W82" s="38"/>
      <c r="X82" s="38"/>
      <c r="Y82" s="38"/>
      <c r="Z82" s="38"/>
      <c r="AA82" s="38"/>
      <c r="AB82" s="38"/>
      <c r="AC82" s="38"/>
      <c r="AD82" s="38"/>
      <c r="AE82" s="38"/>
      <c r="AF82" s="38"/>
      <c r="AG82" s="38"/>
    </row>
    <row r="83" spans="13:33" x14ac:dyDescent="0.3">
      <c r="M83" s="38"/>
      <c r="N83" s="38"/>
      <c r="O83" s="38"/>
      <c r="P83" s="38"/>
      <c r="Q83" s="38"/>
      <c r="R83" s="38"/>
      <c r="S83" s="38"/>
      <c r="T83" s="38"/>
      <c r="U83" s="38"/>
      <c r="V83" s="38"/>
      <c r="W83" s="38"/>
      <c r="X83" s="38"/>
      <c r="Y83" s="38"/>
      <c r="Z83" s="38"/>
      <c r="AA83" s="38"/>
      <c r="AB83" s="38"/>
      <c r="AC83" s="38"/>
      <c r="AD83" s="38"/>
      <c r="AE83" s="38"/>
      <c r="AF83" s="38"/>
      <c r="AG83" s="38"/>
    </row>
    <row r="84" spans="13:33" x14ac:dyDescent="0.3">
      <c r="M84" s="38"/>
      <c r="N84" s="38"/>
      <c r="O84" s="38"/>
      <c r="P84" s="38"/>
      <c r="Q84" s="38"/>
      <c r="R84" s="38"/>
      <c r="S84" s="38"/>
      <c r="T84" s="38"/>
      <c r="U84" s="38"/>
      <c r="V84" s="38"/>
      <c r="W84" s="38"/>
      <c r="X84" s="38"/>
      <c r="Y84" s="38"/>
      <c r="Z84" s="38"/>
      <c r="AA84" s="38"/>
      <c r="AB84" s="38"/>
      <c r="AC84" s="38"/>
      <c r="AD84" s="38"/>
      <c r="AE84" s="38"/>
      <c r="AF84" s="38"/>
      <c r="AG84" s="38"/>
    </row>
    <row r="85" spans="13:33" x14ac:dyDescent="0.3">
      <c r="M85" s="38"/>
      <c r="N85" s="38"/>
      <c r="O85" s="38"/>
      <c r="P85" s="38"/>
      <c r="Q85" s="38"/>
      <c r="R85" s="38"/>
      <c r="S85" s="38"/>
      <c r="T85" s="38"/>
      <c r="U85" s="38"/>
      <c r="V85" s="38"/>
      <c r="W85" s="38"/>
      <c r="X85" s="38"/>
      <c r="Y85" s="38"/>
      <c r="Z85" s="38"/>
      <c r="AA85" s="38"/>
      <c r="AB85" s="38"/>
      <c r="AC85" s="38"/>
      <c r="AD85" s="38"/>
      <c r="AE85" s="38"/>
      <c r="AF85" s="38"/>
      <c r="AG85" s="38"/>
    </row>
    <row r="86" spans="13:33" x14ac:dyDescent="0.3">
      <c r="M86" s="38"/>
      <c r="N86" s="38"/>
      <c r="O86" s="38"/>
      <c r="P86" s="38"/>
      <c r="Q86" s="38"/>
      <c r="R86" s="38"/>
      <c r="S86" s="38"/>
      <c r="T86" s="38"/>
      <c r="U86" s="38"/>
      <c r="V86" s="38"/>
      <c r="W86" s="38"/>
      <c r="X86" s="38"/>
      <c r="Y86" s="38"/>
      <c r="Z86" s="38"/>
      <c r="AA86" s="38"/>
      <c r="AB86" s="38"/>
      <c r="AC86" s="38"/>
      <c r="AD86" s="38"/>
      <c r="AE86" s="38"/>
      <c r="AF86" s="38"/>
      <c r="AG86" s="38"/>
    </row>
    <row r="87" spans="13:33" x14ac:dyDescent="0.3">
      <c r="M87" s="38"/>
      <c r="N87" s="38"/>
      <c r="O87" s="38"/>
      <c r="P87" s="38"/>
      <c r="Q87" s="38"/>
      <c r="R87" s="38"/>
      <c r="S87" s="38"/>
      <c r="T87" s="38"/>
      <c r="U87" s="38"/>
      <c r="V87" s="38"/>
      <c r="W87" s="38"/>
      <c r="X87" s="38"/>
      <c r="Y87" s="38"/>
      <c r="Z87" s="38"/>
      <c r="AA87" s="38"/>
      <c r="AB87" s="38"/>
      <c r="AC87" s="38"/>
      <c r="AD87" s="38"/>
      <c r="AE87" s="38"/>
      <c r="AF87" s="38"/>
      <c r="AG87" s="38"/>
    </row>
    <row r="88" spans="13:33" x14ac:dyDescent="0.3">
      <c r="M88" s="38"/>
      <c r="N88" s="38"/>
      <c r="O88" s="38"/>
      <c r="P88" s="38"/>
      <c r="Q88" s="38"/>
      <c r="R88" s="38"/>
      <c r="S88" s="38"/>
      <c r="T88" s="38"/>
      <c r="U88" s="38"/>
      <c r="V88" s="38"/>
      <c r="W88" s="38"/>
      <c r="X88" s="38"/>
      <c r="Y88" s="38"/>
      <c r="Z88" s="38"/>
      <c r="AA88" s="38"/>
      <c r="AB88" s="38"/>
      <c r="AC88" s="38"/>
      <c r="AD88" s="38"/>
      <c r="AE88" s="38"/>
      <c r="AF88" s="38"/>
      <c r="AG88" s="38"/>
    </row>
    <row r="89" spans="13:33" x14ac:dyDescent="0.3">
      <c r="M89" s="38"/>
      <c r="N89" s="38"/>
      <c r="O89" s="38"/>
      <c r="P89" s="38"/>
      <c r="Q89" s="38"/>
      <c r="R89" s="38"/>
      <c r="S89" s="38"/>
      <c r="T89" s="38"/>
      <c r="U89" s="38"/>
      <c r="V89" s="38"/>
      <c r="W89" s="38"/>
      <c r="X89" s="38"/>
      <c r="Y89" s="38"/>
      <c r="Z89" s="38"/>
      <c r="AA89" s="38"/>
      <c r="AB89" s="38"/>
      <c r="AC89" s="38"/>
      <c r="AD89" s="38"/>
      <c r="AE89" s="38"/>
      <c r="AF89" s="38"/>
      <c r="AG89" s="38"/>
    </row>
    <row r="90" spans="13:33" x14ac:dyDescent="0.3">
      <c r="M90" s="38"/>
      <c r="N90" s="38"/>
      <c r="O90" s="38"/>
      <c r="P90" s="38"/>
      <c r="Q90" s="38"/>
      <c r="R90" s="38"/>
      <c r="S90" s="38"/>
      <c r="T90" s="38"/>
      <c r="U90" s="38"/>
      <c r="V90" s="38"/>
      <c r="W90" s="38"/>
      <c r="X90" s="38"/>
      <c r="Y90" s="38"/>
      <c r="Z90" s="38"/>
      <c r="AA90" s="38"/>
      <c r="AB90" s="38"/>
      <c r="AC90" s="38"/>
      <c r="AD90" s="38"/>
      <c r="AE90" s="38"/>
      <c r="AF90" s="38"/>
      <c r="AG90" s="38"/>
    </row>
    <row r="91" spans="13:33" x14ac:dyDescent="0.3">
      <c r="M91" s="38"/>
      <c r="N91" s="38"/>
      <c r="O91" s="38"/>
      <c r="P91" s="38"/>
      <c r="Q91" s="38"/>
      <c r="R91" s="38"/>
      <c r="S91" s="38"/>
      <c r="T91" s="38"/>
      <c r="U91" s="38"/>
      <c r="V91" s="38"/>
      <c r="W91" s="38"/>
      <c r="X91" s="38"/>
      <c r="Y91" s="38"/>
      <c r="Z91" s="38"/>
      <c r="AA91" s="38"/>
      <c r="AB91" s="38"/>
      <c r="AC91" s="38"/>
      <c r="AD91" s="38"/>
      <c r="AE91" s="38"/>
      <c r="AF91" s="38"/>
      <c r="AG91" s="38"/>
    </row>
    <row r="92" spans="13:33" x14ac:dyDescent="0.3">
      <c r="M92" s="38"/>
      <c r="N92" s="38"/>
      <c r="O92" s="38"/>
      <c r="P92" s="38"/>
      <c r="Q92" s="38"/>
      <c r="R92" s="38"/>
      <c r="S92" s="38"/>
      <c r="T92" s="38"/>
      <c r="U92" s="38"/>
      <c r="V92" s="38"/>
      <c r="W92" s="38"/>
      <c r="X92" s="38"/>
      <c r="Y92" s="38"/>
      <c r="Z92" s="38"/>
      <c r="AA92" s="38"/>
      <c r="AB92" s="38"/>
      <c r="AC92" s="38"/>
      <c r="AD92" s="38"/>
      <c r="AE92" s="38"/>
      <c r="AF92" s="38"/>
      <c r="AG92" s="38"/>
    </row>
    <row r="93" spans="13:33" x14ac:dyDescent="0.3">
      <c r="M93" s="38"/>
      <c r="N93" s="38"/>
      <c r="O93" s="38"/>
      <c r="P93" s="38"/>
      <c r="Q93" s="38"/>
      <c r="R93" s="38"/>
      <c r="S93" s="38"/>
      <c r="T93" s="38"/>
      <c r="U93" s="38"/>
      <c r="V93" s="38"/>
      <c r="W93" s="38"/>
      <c r="X93" s="38"/>
      <c r="Y93" s="38"/>
      <c r="Z93" s="38"/>
      <c r="AA93" s="38"/>
      <c r="AB93" s="38"/>
      <c r="AC93" s="38"/>
      <c r="AD93" s="38"/>
      <c r="AE93" s="38"/>
      <c r="AF93" s="38"/>
      <c r="AG93" s="38"/>
    </row>
    <row r="94" spans="13:33" x14ac:dyDescent="0.3">
      <c r="M94" s="38"/>
      <c r="N94" s="38"/>
      <c r="O94" s="38"/>
      <c r="P94" s="38"/>
      <c r="Q94" s="38"/>
      <c r="R94" s="38"/>
      <c r="S94" s="38"/>
      <c r="T94" s="38"/>
      <c r="U94" s="38"/>
      <c r="V94" s="38"/>
      <c r="W94" s="38"/>
      <c r="X94" s="38"/>
      <c r="Y94" s="38"/>
      <c r="Z94" s="38"/>
      <c r="AA94" s="38"/>
      <c r="AB94" s="38"/>
      <c r="AC94" s="38"/>
      <c r="AD94" s="38"/>
      <c r="AE94" s="38"/>
      <c r="AF94" s="38"/>
      <c r="AG94" s="38"/>
    </row>
    <row r="95" spans="13:33" x14ac:dyDescent="0.3">
      <c r="M95" s="38"/>
      <c r="N95" s="38"/>
      <c r="O95" s="38"/>
      <c r="P95" s="38"/>
      <c r="Q95" s="38"/>
      <c r="R95" s="38"/>
      <c r="S95" s="38"/>
      <c r="T95" s="38"/>
      <c r="U95" s="38"/>
      <c r="V95" s="38"/>
      <c r="W95" s="38"/>
      <c r="X95" s="38"/>
      <c r="Y95" s="38"/>
      <c r="Z95" s="38"/>
      <c r="AA95" s="38"/>
      <c r="AB95" s="38"/>
      <c r="AC95" s="38"/>
      <c r="AD95" s="38"/>
      <c r="AE95" s="38"/>
      <c r="AF95" s="38"/>
      <c r="AG95" s="38"/>
    </row>
    <row r="96" spans="13:33" x14ac:dyDescent="0.3">
      <c r="M96" s="38"/>
      <c r="N96" s="38"/>
      <c r="O96" s="38"/>
      <c r="P96" s="38"/>
      <c r="Q96" s="38"/>
      <c r="R96" s="38"/>
      <c r="S96" s="38"/>
      <c r="T96" s="38"/>
      <c r="U96" s="38"/>
      <c r="V96" s="38"/>
      <c r="W96" s="38"/>
      <c r="X96" s="38"/>
      <c r="Y96" s="38"/>
      <c r="Z96" s="38"/>
      <c r="AA96" s="38"/>
      <c r="AB96" s="38"/>
      <c r="AC96" s="38"/>
      <c r="AD96" s="38"/>
      <c r="AE96" s="38"/>
      <c r="AF96" s="38"/>
      <c r="AG96" s="38"/>
    </row>
    <row r="97" spans="13:33" x14ac:dyDescent="0.3">
      <c r="M97" s="38"/>
      <c r="N97" s="38"/>
      <c r="O97" s="38"/>
      <c r="P97" s="38"/>
      <c r="Q97" s="38"/>
      <c r="R97" s="38"/>
      <c r="S97" s="38"/>
      <c r="T97" s="38"/>
      <c r="U97" s="38"/>
      <c r="V97" s="38"/>
      <c r="W97" s="38"/>
      <c r="X97" s="38"/>
      <c r="Y97" s="38"/>
      <c r="Z97" s="38"/>
      <c r="AA97" s="38"/>
      <c r="AB97" s="38"/>
      <c r="AC97" s="38"/>
      <c r="AD97" s="38"/>
      <c r="AE97" s="38"/>
      <c r="AF97" s="38"/>
      <c r="AG97" s="38"/>
    </row>
    <row r="98" spans="13:33" x14ac:dyDescent="0.3">
      <c r="M98" s="38"/>
      <c r="N98" s="38"/>
      <c r="O98" s="38"/>
      <c r="P98" s="38"/>
      <c r="Q98" s="38"/>
      <c r="R98" s="38"/>
      <c r="S98" s="38"/>
      <c r="T98" s="38"/>
      <c r="U98" s="38"/>
      <c r="V98" s="38"/>
      <c r="W98" s="38"/>
      <c r="X98" s="38"/>
      <c r="Y98" s="38"/>
      <c r="Z98" s="38"/>
      <c r="AA98" s="38"/>
      <c r="AB98" s="38"/>
      <c r="AC98" s="38"/>
      <c r="AD98" s="38"/>
      <c r="AE98" s="38"/>
      <c r="AF98" s="38"/>
      <c r="AG98" s="38"/>
    </row>
    <row r="99" spans="13:33" x14ac:dyDescent="0.3">
      <c r="M99" s="38"/>
      <c r="N99" s="38"/>
      <c r="O99" s="38"/>
      <c r="P99" s="38"/>
      <c r="Q99" s="38"/>
      <c r="R99" s="38"/>
      <c r="S99" s="38"/>
      <c r="T99" s="38"/>
      <c r="U99" s="38"/>
      <c r="V99" s="38"/>
      <c r="W99" s="38"/>
      <c r="X99" s="38"/>
      <c r="Y99" s="38"/>
      <c r="Z99" s="38"/>
      <c r="AA99" s="38"/>
      <c r="AB99" s="38"/>
      <c r="AC99" s="38"/>
      <c r="AD99" s="38"/>
      <c r="AE99" s="38"/>
      <c r="AF99" s="38"/>
      <c r="AG99" s="38"/>
    </row>
    <row r="100" spans="13:33" x14ac:dyDescent="0.3">
      <c r="M100" s="38"/>
      <c r="N100" s="38"/>
      <c r="O100" s="38"/>
      <c r="P100" s="38"/>
      <c r="Q100" s="38"/>
      <c r="R100" s="38"/>
      <c r="S100" s="38"/>
      <c r="T100" s="38"/>
      <c r="U100" s="38"/>
      <c r="V100" s="38"/>
      <c r="W100" s="38"/>
      <c r="X100" s="38"/>
      <c r="Y100" s="38"/>
      <c r="Z100" s="38"/>
      <c r="AA100" s="38"/>
      <c r="AB100" s="38"/>
      <c r="AC100" s="38"/>
      <c r="AD100" s="38"/>
      <c r="AE100" s="38"/>
      <c r="AF100" s="38"/>
      <c r="AG100" s="38"/>
    </row>
    <row r="101" spans="13:33" x14ac:dyDescent="0.3">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33" x14ac:dyDescent="0.3">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33" x14ac:dyDescent="0.3">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33" x14ac:dyDescent="0.3">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33" x14ac:dyDescent="0.3">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33" x14ac:dyDescent="0.3">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33" x14ac:dyDescent="0.3">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33" x14ac:dyDescent="0.3">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33" x14ac:dyDescent="0.3">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33" x14ac:dyDescent="0.3">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33" x14ac:dyDescent="0.3">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33" x14ac:dyDescent="0.3">
      <c r="M112" s="38"/>
      <c r="N112" s="38"/>
      <c r="O112" s="38"/>
      <c r="P112" s="38"/>
      <c r="Q112" s="38"/>
      <c r="R112" s="38"/>
      <c r="S112" s="38"/>
      <c r="T112" s="38"/>
      <c r="U112" s="38"/>
      <c r="V112" s="38"/>
      <c r="W112" s="38"/>
      <c r="X112" s="38"/>
      <c r="Y112" s="38"/>
      <c r="Z112" s="38"/>
      <c r="AA112" s="38"/>
      <c r="AB112" s="38"/>
      <c r="AC112" s="38"/>
      <c r="AD112" s="38"/>
      <c r="AE112" s="38"/>
      <c r="AF112" s="38"/>
      <c r="AG112" s="38"/>
    </row>
    <row r="113" spans="13:33" x14ac:dyDescent="0.3">
      <c r="M113" s="38"/>
      <c r="N113" s="38"/>
      <c r="O113" s="38"/>
      <c r="P113" s="38"/>
      <c r="Q113" s="38"/>
      <c r="R113" s="38"/>
      <c r="S113" s="38"/>
      <c r="T113" s="38"/>
      <c r="U113" s="38"/>
      <c r="V113" s="38"/>
      <c r="W113" s="38"/>
      <c r="X113" s="38"/>
      <c r="Y113" s="38"/>
      <c r="Z113" s="38"/>
      <c r="AA113" s="38"/>
      <c r="AB113" s="38"/>
      <c r="AC113" s="38"/>
      <c r="AD113" s="38"/>
      <c r="AE113" s="38"/>
      <c r="AF113" s="38"/>
      <c r="AG113" s="38"/>
    </row>
    <row r="114" spans="13:33" x14ac:dyDescent="0.3">
      <c r="M114" s="38"/>
      <c r="N114" s="38"/>
      <c r="O114" s="38"/>
      <c r="P114" s="38"/>
      <c r="Q114" s="38"/>
      <c r="R114" s="38"/>
      <c r="S114" s="38"/>
      <c r="T114" s="38"/>
      <c r="U114" s="38"/>
      <c r="V114" s="38"/>
      <c r="W114" s="38"/>
      <c r="X114" s="38"/>
      <c r="Y114" s="38"/>
      <c r="Z114" s="38"/>
      <c r="AA114" s="38"/>
      <c r="AB114" s="38"/>
      <c r="AC114" s="38"/>
      <c r="AD114" s="38"/>
      <c r="AE114" s="38"/>
      <c r="AF114" s="38"/>
      <c r="AG114" s="38"/>
    </row>
    <row r="115" spans="13:33" x14ac:dyDescent="0.3">
      <c r="M115" s="38"/>
      <c r="N115" s="38"/>
      <c r="O115" s="38"/>
      <c r="P115" s="38"/>
      <c r="Q115" s="38"/>
      <c r="R115" s="38"/>
      <c r="S115" s="38"/>
      <c r="T115" s="38"/>
      <c r="U115" s="38"/>
      <c r="V115" s="38"/>
      <c r="W115" s="38"/>
      <c r="X115" s="38"/>
      <c r="Y115" s="38"/>
      <c r="Z115" s="38"/>
      <c r="AA115" s="38"/>
      <c r="AB115" s="38"/>
      <c r="AC115" s="38"/>
      <c r="AD115" s="38"/>
      <c r="AE115" s="38"/>
      <c r="AF115" s="38"/>
      <c r="AG115" s="38"/>
    </row>
    <row r="116" spans="13:33" x14ac:dyDescent="0.3">
      <c r="M116" s="38"/>
      <c r="N116" s="38"/>
      <c r="O116" s="38"/>
      <c r="P116" s="38"/>
      <c r="Q116" s="38"/>
      <c r="R116" s="38"/>
      <c r="S116" s="38"/>
      <c r="T116" s="38"/>
      <c r="U116" s="38"/>
      <c r="V116" s="38"/>
      <c r="W116" s="38"/>
      <c r="X116" s="38"/>
      <c r="Y116" s="38"/>
      <c r="Z116" s="38"/>
      <c r="AA116" s="38"/>
      <c r="AB116" s="38"/>
      <c r="AC116" s="38"/>
      <c r="AD116" s="38"/>
      <c r="AE116" s="38"/>
      <c r="AF116" s="38"/>
      <c r="AG116" s="38"/>
    </row>
    <row r="117" spans="13:33" x14ac:dyDescent="0.3">
      <c r="M117" s="38"/>
      <c r="N117" s="38"/>
      <c r="O117" s="38"/>
      <c r="P117" s="38"/>
      <c r="Q117" s="38"/>
      <c r="R117" s="38"/>
      <c r="S117" s="38"/>
      <c r="T117" s="38"/>
      <c r="U117" s="38"/>
      <c r="V117" s="38"/>
      <c r="W117" s="38"/>
      <c r="X117" s="38"/>
      <c r="Y117" s="38"/>
      <c r="Z117" s="38"/>
      <c r="AA117" s="38"/>
      <c r="AB117" s="38"/>
      <c r="AC117" s="38"/>
      <c r="AD117" s="38"/>
      <c r="AE117" s="38"/>
      <c r="AF117" s="38"/>
      <c r="AG117" s="38"/>
    </row>
    <row r="118" spans="13:33" x14ac:dyDescent="0.3">
      <c r="M118" s="38"/>
      <c r="N118" s="38"/>
      <c r="O118" s="38"/>
      <c r="P118" s="38"/>
      <c r="Q118" s="38"/>
      <c r="R118" s="38"/>
      <c r="S118" s="38"/>
      <c r="T118" s="38"/>
      <c r="U118" s="38"/>
      <c r="V118" s="38"/>
      <c r="W118" s="38"/>
      <c r="X118" s="38"/>
      <c r="Y118" s="38"/>
      <c r="Z118" s="38"/>
      <c r="AA118" s="38"/>
      <c r="AB118" s="38"/>
      <c r="AC118" s="38"/>
      <c r="AD118" s="38"/>
      <c r="AE118" s="38"/>
      <c r="AF118" s="38"/>
      <c r="AG118" s="38"/>
    </row>
    <row r="119" spans="13:33" x14ac:dyDescent="0.3">
      <c r="M119" s="38"/>
      <c r="N119" s="38"/>
      <c r="O119" s="38"/>
      <c r="P119" s="38"/>
      <c r="Q119" s="38"/>
      <c r="R119" s="38"/>
      <c r="S119" s="38"/>
      <c r="T119" s="38"/>
      <c r="U119" s="38"/>
      <c r="V119" s="38"/>
      <c r="W119" s="38"/>
      <c r="X119" s="38"/>
      <c r="Y119" s="38"/>
      <c r="Z119" s="38"/>
      <c r="AA119" s="38"/>
      <c r="AB119" s="38"/>
      <c r="AC119" s="38"/>
      <c r="AD119" s="38"/>
      <c r="AE119" s="38"/>
      <c r="AF119" s="38"/>
      <c r="AG119" s="38"/>
    </row>
    <row r="120" spans="13:33" x14ac:dyDescent="0.3">
      <c r="M120" s="38"/>
      <c r="N120" s="38"/>
      <c r="O120" s="38"/>
      <c r="P120" s="38"/>
      <c r="Q120" s="38"/>
      <c r="R120" s="38"/>
      <c r="S120" s="38"/>
      <c r="T120" s="38"/>
      <c r="U120" s="38"/>
      <c r="V120" s="38"/>
      <c r="W120" s="38"/>
      <c r="X120" s="38"/>
      <c r="Y120" s="38"/>
      <c r="Z120" s="38"/>
      <c r="AA120" s="38"/>
      <c r="AB120" s="38"/>
      <c r="AC120" s="38"/>
      <c r="AD120" s="38"/>
      <c r="AE120" s="38"/>
      <c r="AF120" s="38"/>
      <c r="AG120" s="38"/>
    </row>
    <row r="121" spans="13:33" x14ac:dyDescent="0.3">
      <c r="M121" s="38"/>
      <c r="N121" s="38"/>
      <c r="O121" s="38"/>
      <c r="P121" s="38"/>
      <c r="Q121" s="38"/>
      <c r="R121" s="38"/>
      <c r="S121" s="38"/>
      <c r="T121" s="38"/>
      <c r="U121" s="38"/>
      <c r="V121" s="38"/>
      <c r="W121" s="38"/>
      <c r="X121" s="38"/>
      <c r="Y121" s="38"/>
      <c r="Z121" s="38"/>
      <c r="AA121" s="38"/>
      <c r="AB121" s="38"/>
      <c r="AC121" s="38"/>
      <c r="AD121" s="38"/>
      <c r="AE121" s="38"/>
      <c r="AF121" s="38"/>
      <c r="AG121" s="38"/>
    </row>
    <row r="122" spans="13:33" x14ac:dyDescent="0.3">
      <c r="M122" s="38"/>
      <c r="N122" s="38"/>
      <c r="O122" s="38"/>
      <c r="P122" s="38"/>
      <c r="Q122" s="38"/>
      <c r="R122" s="38"/>
      <c r="S122" s="38"/>
      <c r="T122" s="38"/>
      <c r="U122" s="38"/>
      <c r="V122" s="38"/>
      <c r="W122" s="38"/>
      <c r="X122" s="38"/>
      <c r="Y122" s="38"/>
      <c r="Z122" s="38"/>
      <c r="AA122" s="38"/>
      <c r="AB122" s="38"/>
      <c r="AC122" s="38"/>
      <c r="AD122" s="38"/>
      <c r="AE122" s="38"/>
      <c r="AF122" s="38"/>
      <c r="AG122" s="38"/>
    </row>
    <row r="123" spans="13:33" x14ac:dyDescent="0.3">
      <c r="M123" s="38"/>
      <c r="N123" s="38"/>
      <c r="O123" s="38"/>
      <c r="P123" s="38"/>
      <c r="Q123" s="38"/>
      <c r="R123" s="38"/>
      <c r="S123" s="38"/>
      <c r="T123" s="38"/>
      <c r="U123" s="38"/>
      <c r="V123" s="38"/>
      <c r="W123" s="38"/>
      <c r="X123" s="38"/>
      <c r="Y123" s="38"/>
      <c r="Z123" s="38"/>
      <c r="AA123" s="38"/>
      <c r="AB123" s="38"/>
      <c r="AC123" s="38"/>
      <c r="AD123" s="38"/>
      <c r="AE123" s="38"/>
      <c r="AF123" s="38"/>
      <c r="AG123" s="38"/>
    </row>
    <row r="124" spans="13:33" x14ac:dyDescent="0.3">
      <c r="M124" s="38"/>
      <c r="N124" s="38"/>
      <c r="O124" s="38"/>
      <c r="P124" s="38"/>
      <c r="Q124" s="38"/>
      <c r="R124" s="38"/>
      <c r="S124" s="38"/>
      <c r="T124" s="38"/>
      <c r="U124" s="38"/>
      <c r="V124" s="38"/>
      <c r="W124" s="38"/>
      <c r="X124" s="38"/>
      <c r="Y124" s="38"/>
      <c r="Z124" s="38"/>
      <c r="AA124" s="38"/>
      <c r="AB124" s="38"/>
      <c r="AC124" s="38"/>
      <c r="AD124" s="38"/>
      <c r="AE124" s="38"/>
      <c r="AF124" s="38"/>
      <c r="AG124" s="38"/>
    </row>
    <row r="125" spans="13:33" x14ac:dyDescent="0.3">
      <c r="M125" s="38"/>
      <c r="N125" s="38"/>
      <c r="O125" s="38"/>
      <c r="P125" s="38"/>
      <c r="Q125" s="38"/>
      <c r="R125" s="38"/>
      <c r="S125" s="38"/>
      <c r="T125" s="38"/>
      <c r="U125" s="38"/>
      <c r="V125" s="38"/>
      <c r="W125" s="38"/>
      <c r="X125" s="38"/>
      <c r="Y125" s="38"/>
      <c r="Z125" s="38"/>
      <c r="AA125" s="38"/>
      <c r="AB125" s="38"/>
      <c r="AC125" s="38"/>
      <c r="AD125" s="38"/>
      <c r="AE125" s="38"/>
      <c r="AF125" s="38"/>
      <c r="AG125" s="38"/>
    </row>
    <row r="126" spans="13:33" x14ac:dyDescent="0.3">
      <c r="M126" s="38"/>
      <c r="N126" s="38"/>
      <c r="O126" s="38"/>
      <c r="P126" s="38"/>
      <c r="Q126" s="38"/>
      <c r="R126" s="38"/>
      <c r="S126" s="38"/>
      <c r="T126" s="38"/>
      <c r="U126" s="38"/>
      <c r="V126" s="38"/>
      <c r="W126" s="38"/>
      <c r="X126" s="38"/>
      <c r="Y126" s="38"/>
      <c r="Z126" s="38"/>
      <c r="AA126" s="38"/>
      <c r="AB126" s="38"/>
      <c r="AC126" s="38"/>
      <c r="AD126" s="38"/>
      <c r="AE126" s="38"/>
      <c r="AF126" s="38"/>
      <c r="AG126" s="38"/>
    </row>
    <row r="127" spans="13:33" x14ac:dyDescent="0.3">
      <c r="M127" s="38"/>
      <c r="N127" s="38"/>
      <c r="O127" s="38"/>
      <c r="P127" s="38"/>
      <c r="Q127" s="38"/>
      <c r="R127" s="38"/>
      <c r="S127" s="38"/>
      <c r="T127" s="38"/>
      <c r="U127" s="38"/>
      <c r="V127" s="38"/>
      <c r="W127" s="38"/>
      <c r="X127" s="38"/>
      <c r="Y127" s="38"/>
      <c r="Z127" s="38"/>
      <c r="AA127" s="38"/>
      <c r="AB127" s="38"/>
      <c r="AC127" s="38"/>
      <c r="AD127" s="38"/>
      <c r="AE127" s="38"/>
      <c r="AF127" s="38"/>
      <c r="AG127" s="38"/>
    </row>
    <row r="128" spans="13:33" x14ac:dyDescent="0.3">
      <c r="M128" s="38"/>
      <c r="N128" s="38"/>
      <c r="O128" s="38"/>
      <c r="P128" s="38"/>
      <c r="Q128" s="38"/>
      <c r="R128" s="38"/>
      <c r="S128" s="38"/>
      <c r="T128" s="38"/>
      <c r="U128" s="38"/>
      <c r="V128" s="38"/>
      <c r="W128" s="38"/>
      <c r="X128" s="38"/>
      <c r="Y128" s="38"/>
      <c r="Z128" s="38"/>
      <c r="AA128" s="38"/>
      <c r="AB128" s="38"/>
      <c r="AC128" s="38"/>
      <c r="AD128" s="38"/>
      <c r="AE128" s="38"/>
      <c r="AF128" s="38"/>
      <c r="AG128" s="38"/>
    </row>
    <row r="129" spans="13:33" x14ac:dyDescent="0.3">
      <c r="M129" s="38"/>
      <c r="N129" s="38"/>
      <c r="O129" s="38"/>
      <c r="P129" s="38"/>
      <c r="Q129" s="38"/>
      <c r="R129" s="38"/>
      <c r="S129" s="38"/>
      <c r="T129" s="38"/>
      <c r="U129" s="38"/>
      <c r="V129" s="38"/>
      <c r="W129" s="38"/>
      <c r="X129" s="38"/>
      <c r="Y129" s="38"/>
      <c r="Z129" s="38"/>
      <c r="AA129" s="38"/>
      <c r="AB129" s="38"/>
      <c r="AC129" s="38"/>
      <c r="AD129" s="38"/>
      <c r="AE129" s="38"/>
      <c r="AF129" s="38"/>
      <c r="AG129" s="38"/>
    </row>
    <row r="130" spans="13:33" x14ac:dyDescent="0.3">
      <c r="M130" s="38"/>
      <c r="N130" s="38"/>
      <c r="O130" s="38"/>
      <c r="P130" s="38"/>
      <c r="Q130" s="38"/>
      <c r="R130" s="38"/>
      <c r="S130" s="38"/>
      <c r="T130" s="38"/>
      <c r="U130" s="38"/>
      <c r="V130" s="38"/>
      <c r="W130" s="38"/>
      <c r="X130" s="38"/>
      <c r="Y130" s="38"/>
      <c r="Z130" s="38"/>
      <c r="AA130" s="38"/>
      <c r="AB130" s="38"/>
      <c r="AC130" s="38"/>
      <c r="AD130" s="38"/>
      <c r="AE130" s="38"/>
      <c r="AF130" s="38"/>
      <c r="AG130" s="38"/>
    </row>
    <row r="131" spans="13:33" x14ac:dyDescent="0.3">
      <c r="M131" s="38"/>
      <c r="N131" s="38"/>
      <c r="O131" s="38"/>
      <c r="P131" s="38"/>
      <c r="Q131" s="38"/>
      <c r="R131" s="38"/>
      <c r="S131" s="38"/>
      <c r="T131" s="38"/>
      <c r="U131" s="38"/>
      <c r="V131" s="38"/>
      <c r="W131" s="38"/>
      <c r="X131" s="38"/>
      <c r="Y131" s="38"/>
      <c r="Z131" s="38"/>
      <c r="AA131" s="38"/>
      <c r="AB131" s="38"/>
      <c r="AC131" s="38"/>
      <c r="AD131" s="38"/>
      <c r="AE131" s="38"/>
      <c r="AF131" s="38"/>
      <c r="AG131" s="38"/>
    </row>
    <row r="132" spans="13:33" x14ac:dyDescent="0.3">
      <c r="M132" s="38"/>
      <c r="N132" s="38"/>
      <c r="O132" s="38"/>
      <c r="P132" s="38"/>
      <c r="Q132" s="38"/>
      <c r="R132" s="38"/>
      <c r="S132" s="38"/>
      <c r="T132" s="38"/>
      <c r="U132" s="38"/>
      <c r="V132" s="38"/>
      <c r="W132" s="38"/>
      <c r="X132" s="38"/>
      <c r="Y132" s="38"/>
      <c r="Z132" s="38"/>
      <c r="AA132" s="38"/>
      <c r="AB132" s="38"/>
      <c r="AC132" s="38"/>
      <c r="AD132" s="38"/>
      <c r="AE132" s="38"/>
      <c r="AF132" s="38"/>
      <c r="AG132" s="38"/>
    </row>
    <row r="133" spans="13:33" x14ac:dyDescent="0.3">
      <c r="M133" s="38"/>
      <c r="N133" s="38"/>
      <c r="O133" s="38"/>
      <c r="P133" s="38"/>
      <c r="Q133" s="38"/>
      <c r="R133" s="38"/>
      <c r="S133" s="38"/>
      <c r="T133" s="38"/>
      <c r="U133" s="38"/>
      <c r="V133" s="38"/>
      <c r="W133" s="38"/>
      <c r="X133" s="38"/>
      <c r="Y133" s="38"/>
      <c r="Z133" s="38"/>
      <c r="AA133" s="38"/>
      <c r="AB133" s="38"/>
      <c r="AC133" s="38"/>
      <c r="AD133" s="38"/>
      <c r="AE133" s="38"/>
      <c r="AF133" s="38"/>
      <c r="AG133" s="38"/>
    </row>
    <row r="134" spans="13:33" x14ac:dyDescent="0.3">
      <c r="M134" s="38"/>
      <c r="N134" s="38"/>
      <c r="O134" s="38"/>
      <c r="P134" s="38"/>
      <c r="Q134" s="38"/>
      <c r="R134" s="38"/>
      <c r="S134" s="38"/>
      <c r="T134" s="38"/>
      <c r="U134" s="38"/>
      <c r="V134" s="38"/>
      <c r="W134" s="38"/>
      <c r="X134" s="38"/>
      <c r="Y134" s="38"/>
      <c r="Z134" s="38"/>
      <c r="AA134" s="38"/>
      <c r="AB134" s="38"/>
      <c r="AC134" s="38"/>
      <c r="AD134" s="38"/>
      <c r="AE134" s="38"/>
      <c r="AF134" s="38"/>
      <c r="AG134" s="38"/>
    </row>
    <row r="135" spans="13:33" x14ac:dyDescent="0.3">
      <c r="M135" s="38"/>
      <c r="N135" s="38"/>
      <c r="O135" s="38"/>
      <c r="P135" s="38"/>
      <c r="Q135" s="38"/>
      <c r="R135" s="38"/>
      <c r="S135" s="38"/>
      <c r="T135" s="38"/>
      <c r="U135" s="38"/>
      <c r="V135" s="38"/>
      <c r="W135" s="38"/>
      <c r="X135" s="38"/>
      <c r="Y135" s="38"/>
      <c r="Z135" s="38"/>
      <c r="AA135" s="38"/>
      <c r="AB135" s="38"/>
      <c r="AC135" s="38"/>
      <c r="AD135" s="38"/>
      <c r="AE135" s="38"/>
      <c r="AF135" s="38"/>
      <c r="AG135" s="38"/>
    </row>
    <row r="136" spans="13:33" x14ac:dyDescent="0.3">
      <c r="M136" s="38"/>
      <c r="N136" s="38"/>
      <c r="O136" s="38"/>
      <c r="P136" s="38"/>
      <c r="Q136" s="38"/>
      <c r="R136" s="38"/>
      <c r="S136" s="38"/>
      <c r="T136" s="38"/>
      <c r="U136" s="38"/>
      <c r="V136" s="38"/>
      <c r="W136" s="38"/>
      <c r="X136" s="38"/>
      <c r="Y136" s="38"/>
      <c r="Z136" s="38"/>
      <c r="AA136" s="38"/>
      <c r="AB136" s="38"/>
      <c r="AC136" s="38"/>
      <c r="AD136" s="38"/>
      <c r="AE136" s="38"/>
      <c r="AF136" s="38"/>
      <c r="AG136" s="38"/>
    </row>
    <row r="137" spans="13:33" x14ac:dyDescent="0.3">
      <c r="M137" s="38"/>
      <c r="N137" s="38"/>
      <c r="O137" s="38"/>
      <c r="P137" s="38"/>
      <c r="Q137" s="38"/>
      <c r="R137" s="38"/>
      <c r="S137" s="38"/>
      <c r="T137" s="38"/>
      <c r="U137" s="38"/>
      <c r="V137" s="38"/>
      <c r="W137" s="38"/>
      <c r="X137" s="38"/>
      <c r="Y137" s="38"/>
      <c r="Z137" s="38"/>
      <c r="AA137" s="38"/>
      <c r="AB137" s="38"/>
      <c r="AC137" s="38"/>
      <c r="AD137" s="38"/>
      <c r="AE137" s="38"/>
      <c r="AF137" s="38"/>
      <c r="AG137" s="38"/>
    </row>
    <row r="138" spans="13:33" x14ac:dyDescent="0.3">
      <c r="M138" s="38"/>
      <c r="N138" s="38"/>
      <c r="O138" s="38"/>
      <c r="P138" s="38"/>
      <c r="Q138" s="38"/>
      <c r="R138" s="38"/>
      <c r="S138" s="38"/>
      <c r="T138" s="38"/>
      <c r="U138" s="38"/>
      <c r="V138" s="38"/>
      <c r="W138" s="38"/>
      <c r="X138" s="38"/>
      <c r="Y138" s="38"/>
      <c r="Z138" s="38"/>
      <c r="AA138" s="38"/>
      <c r="AB138" s="38"/>
      <c r="AC138" s="38"/>
      <c r="AD138" s="38"/>
      <c r="AE138" s="38"/>
      <c r="AF138" s="38"/>
      <c r="AG138" s="38"/>
    </row>
    <row r="139" spans="13:33" x14ac:dyDescent="0.3">
      <c r="M139" s="38"/>
      <c r="N139" s="38"/>
      <c r="O139" s="38"/>
      <c r="P139" s="38"/>
      <c r="Q139" s="38"/>
      <c r="R139" s="38"/>
      <c r="S139" s="38"/>
      <c r="T139" s="38"/>
      <c r="U139" s="38"/>
      <c r="V139" s="38"/>
      <c r="W139" s="38"/>
      <c r="X139" s="38"/>
      <c r="Y139" s="38"/>
      <c r="Z139" s="38"/>
      <c r="AA139" s="38"/>
      <c r="AB139" s="38"/>
      <c r="AC139" s="38"/>
      <c r="AD139" s="38"/>
      <c r="AE139" s="38"/>
      <c r="AF139" s="38"/>
      <c r="AG139" s="38"/>
    </row>
    <row r="140" spans="13:33" x14ac:dyDescent="0.3">
      <c r="M140" s="38"/>
      <c r="N140" s="38"/>
      <c r="O140" s="38"/>
      <c r="P140" s="38"/>
      <c r="Q140" s="38"/>
      <c r="R140" s="38"/>
      <c r="S140" s="38"/>
      <c r="T140" s="38"/>
      <c r="U140" s="38"/>
      <c r="V140" s="38"/>
      <c r="W140" s="38"/>
      <c r="X140" s="38"/>
      <c r="Y140" s="38"/>
      <c r="Z140" s="38"/>
      <c r="AA140" s="38"/>
      <c r="AB140" s="38"/>
      <c r="AC140" s="38"/>
      <c r="AD140" s="38"/>
      <c r="AE140" s="38"/>
      <c r="AF140" s="38"/>
      <c r="AG140" s="38"/>
    </row>
    <row r="141" spans="13:33" x14ac:dyDescent="0.3">
      <c r="M141" s="38"/>
      <c r="N141" s="38"/>
      <c r="O141" s="38"/>
      <c r="P141" s="38"/>
      <c r="Q141" s="38"/>
      <c r="R141" s="38"/>
      <c r="S141" s="38"/>
      <c r="T141" s="38"/>
      <c r="U141" s="38"/>
      <c r="V141" s="38"/>
      <c r="W141" s="38"/>
      <c r="X141" s="38"/>
      <c r="Y141" s="38"/>
      <c r="Z141" s="38"/>
      <c r="AA141" s="38"/>
      <c r="AB141" s="38"/>
      <c r="AC141" s="38"/>
      <c r="AD141" s="38"/>
      <c r="AE141" s="38"/>
      <c r="AF141" s="38"/>
      <c r="AG141" s="38"/>
    </row>
    <row r="142" spans="13:33" x14ac:dyDescent="0.3">
      <c r="M142" s="38"/>
      <c r="N142" s="38"/>
      <c r="O142" s="38"/>
      <c r="P142" s="38"/>
      <c r="Q142" s="38"/>
      <c r="R142" s="38"/>
      <c r="S142" s="38"/>
      <c r="T142" s="38"/>
      <c r="U142" s="38"/>
      <c r="V142" s="38"/>
      <c r="W142" s="38"/>
      <c r="X142" s="38"/>
      <c r="Y142" s="38"/>
      <c r="Z142" s="38"/>
      <c r="AA142" s="38"/>
      <c r="AB142" s="38"/>
      <c r="AC142" s="38"/>
      <c r="AD142" s="38"/>
      <c r="AE142" s="38"/>
      <c r="AF142" s="38"/>
      <c r="AG142" s="38"/>
    </row>
    <row r="143" spans="13:33" x14ac:dyDescent="0.3">
      <c r="M143" s="38"/>
      <c r="N143" s="38"/>
      <c r="O143" s="38"/>
      <c r="P143" s="38"/>
      <c r="Q143" s="38"/>
      <c r="R143" s="38"/>
      <c r="S143" s="38"/>
      <c r="T143" s="38"/>
      <c r="U143" s="38"/>
      <c r="V143" s="38"/>
      <c r="W143" s="38"/>
      <c r="X143" s="38"/>
      <c r="Y143" s="38"/>
      <c r="Z143" s="38"/>
      <c r="AA143" s="38"/>
      <c r="AB143" s="38"/>
      <c r="AC143" s="38"/>
      <c r="AD143" s="38"/>
      <c r="AE143" s="38"/>
      <c r="AF143" s="38"/>
      <c r="AG143" s="38"/>
    </row>
    <row r="144" spans="13:33" x14ac:dyDescent="0.3">
      <c r="M144" s="38"/>
      <c r="N144" s="38"/>
      <c r="O144" s="38"/>
      <c r="P144" s="38"/>
      <c r="Q144" s="38"/>
      <c r="R144" s="38"/>
      <c r="S144" s="38"/>
      <c r="T144" s="38"/>
      <c r="U144" s="38"/>
      <c r="V144" s="38"/>
      <c r="W144" s="38"/>
      <c r="X144" s="38"/>
      <c r="Y144" s="38"/>
      <c r="Z144" s="38"/>
      <c r="AA144" s="38"/>
      <c r="AB144" s="38"/>
      <c r="AC144" s="38"/>
      <c r="AD144" s="38"/>
      <c r="AE144" s="38"/>
      <c r="AF144" s="38"/>
      <c r="AG144" s="38"/>
    </row>
    <row r="145" spans="13:33" x14ac:dyDescent="0.3">
      <c r="M145" s="38"/>
      <c r="N145" s="38"/>
      <c r="O145" s="38"/>
      <c r="P145" s="38"/>
      <c r="Q145" s="38"/>
      <c r="R145" s="38"/>
      <c r="S145" s="38"/>
      <c r="T145" s="38"/>
      <c r="U145" s="38"/>
      <c r="V145" s="38"/>
      <c r="W145" s="38"/>
      <c r="X145" s="38"/>
      <c r="Y145" s="38"/>
      <c r="Z145" s="38"/>
      <c r="AA145" s="38"/>
      <c r="AB145" s="38"/>
      <c r="AC145" s="38"/>
      <c r="AD145" s="38"/>
      <c r="AE145" s="38"/>
      <c r="AF145" s="38"/>
      <c r="AG145" s="38"/>
    </row>
    <row r="146" spans="13:33" x14ac:dyDescent="0.3">
      <c r="M146" s="38"/>
      <c r="N146" s="38"/>
      <c r="O146" s="38"/>
      <c r="P146" s="38"/>
      <c r="Q146" s="38"/>
      <c r="R146" s="38"/>
      <c r="S146" s="38"/>
      <c r="T146" s="38"/>
      <c r="U146" s="38"/>
      <c r="V146" s="38"/>
      <c r="W146" s="38"/>
      <c r="X146" s="38"/>
      <c r="Y146" s="38"/>
      <c r="Z146" s="38"/>
      <c r="AA146" s="38"/>
      <c r="AB146" s="38"/>
      <c r="AC146" s="38"/>
      <c r="AD146" s="38"/>
      <c r="AE146" s="38"/>
      <c r="AF146" s="38"/>
      <c r="AG146" s="38"/>
    </row>
    <row r="147" spans="13:33" x14ac:dyDescent="0.3">
      <c r="M147" s="38"/>
      <c r="N147" s="38"/>
      <c r="O147" s="38"/>
      <c r="P147" s="38"/>
      <c r="Q147" s="38"/>
      <c r="R147" s="38"/>
      <c r="S147" s="38"/>
      <c r="T147" s="38"/>
      <c r="U147" s="38"/>
      <c r="V147" s="38"/>
      <c r="W147" s="38"/>
      <c r="X147" s="38"/>
      <c r="Y147" s="38"/>
      <c r="Z147" s="38"/>
      <c r="AA147" s="38"/>
      <c r="AB147" s="38"/>
      <c r="AC147" s="38"/>
      <c r="AD147" s="38"/>
      <c r="AE147" s="38"/>
      <c r="AF147" s="38"/>
      <c r="AG147" s="38"/>
    </row>
    <row r="148" spans="13:33" x14ac:dyDescent="0.3">
      <c r="M148" s="38"/>
      <c r="N148" s="38"/>
      <c r="O148" s="38"/>
      <c r="P148" s="38"/>
      <c r="Q148" s="38"/>
      <c r="R148" s="38"/>
      <c r="S148" s="38"/>
      <c r="T148" s="38"/>
      <c r="U148" s="38"/>
      <c r="V148" s="38"/>
      <c r="W148" s="38"/>
      <c r="X148" s="38"/>
      <c r="Y148" s="38"/>
      <c r="Z148" s="38"/>
      <c r="AA148" s="38"/>
      <c r="AB148" s="38"/>
      <c r="AC148" s="38"/>
      <c r="AD148" s="38"/>
      <c r="AE148" s="38"/>
      <c r="AF148" s="38"/>
      <c r="AG148" s="38"/>
    </row>
    <row r="149" spans="13:33" x14ac:dyDescent="0.3">
      <c r="M149" s="38"/>
      <c r="N149" s="38"/>
      <c r="O149" s="38"/>
      <c r="P149" s="38"/>
      <c r="Q149" s="38"/>
      <c r="R149" s="38"/>
      <c r="S149" s="38"/>
      <c r="T149" s="38"/>
      <c r="U149" s="38"/>
      <c r="V149" s="38"/>
      <c r="W149" s="38"/>
      <c r="X149" s="38"/>
      <c r="Y149" s="38"/>
      <c r="Z149" s="38"/>
      <c r="AA149" s="38"/>
      <c r="AB149" s="38"/>
      <c r="AC149" s="38"/>
      <c r="AD149" s="38"/>
      <c r="AE149" s="38"/>
      <c r="AF149" s="38"/>
      <c r="AG149" s="38"/>
    </row>
    <row r="150" spans="13:33" x14ac:dyDescent="0.3">
      <c r="M150" s="38"/>
      <c r="N150" s="38"/>
      <c r="O150" s="38"/>
      <c r="P150" s="38"/>
      <c r="Q150" s="38"/>
      <c r="R150" s="38"/>
      <c r="S150" s="38"/>
      <c r="T150" s="38"/>
      <c r="U150" s="38"/>
      <c r="V150" s="38"/>
      <c r="W150" s="38"/>
      <c r="X150" s="38"/>
      <c r="Y150" s="38"/>
      <c r="Z150" s="38"/>
      <c r="AA150" s="38"/>
      <c r="AB150" s="38"/>
      <c r="AC150" s="38"/>
      <c r="AD150" s="38"/>
      <c r="AE150" s="38"/>
      <c r="AF150" s="38"/>
      <c r="AG150" s="38"/>
    </row>
    <row r="151" spans="13:33" x14ac:dyDescent="0.3">
      <c r="M151" s="38"/>
      <c r="N151" s="38"/>
      <c r="O151" s="38"/>
      <c r="P151" s="38"/>
      <c r="Q151" s="38"/>
      <c r="R151" s="38"/>
      <c r="S151" s="38"/>
      <c r="T151" s="38"/>
      <c r="U151" s="38"/>
      <c r="V151" s="38"/>
      <c r="W151" s="38"/>
      <c r="X151" s="38"/>
      <c r="Y151" s="38"/>
      <c r="Z151" s="38"/>
      <c r="AA151" s="38"/>
      <c r="AB151" s="38"/>
      <c r="AC151" s="38"/>
      <c r="AD151" s="38"/>
      <c r="AE151" s="38"/>
      <c r="AF151" s="38"/>
      <c r="AG151" s="38"/>
    </row>
    <row r="152" spans="13:33" x14ac:dyDescent="0.3">
      <c r="M152" s="38"/>
      <c r="N152" s="38"/>
      <c r="O152" s="38"/>
      <c r="P152" s="38"/>
      <c r="Q152" s="38"/>
      <c r="R152" s="38"/>
      <c r="S152" s="38"/>
      <c r="T152" s="38"/>
      <c r="U152" s="38"/>
      <c r="V152" s="38"/>
      <c r="W152" s="38"/>
      <c r="X152" s="38"/>
      <c r="Y152" s="38"/>
      <c r="Z152" s="38"/>
      <c r="AA152" s="38"/>
      <c r="AB152" s="38"/>
      <c r="AC152" s="38"/>
      <c r="AD152" s="38"/>
      <c r="AE152" s="38"/>
      <c r="AF152" s="38"/>
      <c r="AG152" s="38"/>
    </row>
    <row r="153" spans="13:33" x14ac:dyDescent="0.3">
      <c r="M153" s="38"/>
      <c r="N153" s="38"/>
      <c r="O153" s="38"/>
      <c r="P153" s="38"/>
      <c r="Q153" s="38"/>
      <c r="R153" s="38"/>
      <c r="S153" s="38"/>
      <c r="T153" s="38"/>
      <c r="U153" s="38"/>
      <c r="V153" s="38"/>
      <c r="W153" s="38"/>
      <c r="X153" s="38"/>
      <c r="Y153" s="38"/>
      <c r="Z153" s="38"/>
      <c r="AA153" s="38"/>
      <c r="AB153" s="38"/>
      <c r="AC153" s="38"/>
      <c r="AD153" s="38"/>
      <c r="AE153" s="38"/>
      <c r="AF153" s="38"/>
      <c r="AG153" s="38"/>
    </row>
    <row r="154" spans="13:33" x14ac:dyDescent="0.3">
      <c r="M154" s="38"/>
      <c r="N154" s="38"/>
      <c r="O154" s="38"/>
      <c r="P154" s="38"/>
      <c r="Q154" s="38"/>
      <c r="R154" s="38"/>
      <c r="S154" s="38"/>
      <c r="T154" s="38"/>
      <c r="U154" s="38"/>
      <c r="V154" s="38"/>
      <c r="W154" s="38"/>
      <c r="X154" s="38"/>
      <c r="Y154" s="38"/>
      <c r="Z154" s="38"/>
      <c r="AA154" s="38"/>
      <c r="AB154" s="38"/>
      <c r="AC154" s="38"/>
      <c r="AD154" s="38"/>
      <c r="AE154" s="38"/>
      <c r="AF154" s="38"/>
      <c r="AG154" s="38"/>
    </row>
    <row r="155" spans="13:33" x14ac:dyDescent="0.3">
      <c r="M155" s="38"/>
      <c r="N155" s="38"/>
      <c r="O155" s="38"/>
      <c r="P155" s="38"/>
      <c r="Q155" s="38"/>
      <c r="R155" s="38"/>
      <c r="S155" s="38"/>
      <c r="T155" s="38"/>
      <c r="U155" s="38"/>
      <c r="V155" s="38"/>
      <c r="W155" s="38"/>
      <c r="X155" s="38"/>
      <c r="Y155" s="38"/>
      <c r="Z155" s="38"/>
      <c r="AA155" s="38"/>
      <c r="AB155" s="38"/>
      <c r="AC155" s="38"/>
      <c r="AD155" s="38"/>
      <c r="AE155" s="38"/>
      <c r="AF155" s="38"/>
      <c r="AG155" s="38"/>
    </row>
    <row r="156" spans="13:33" x14ac:dyDescent="0.3">
      <c r="M156" s="38"/>
      <c r="N156" s="38"/>
      <c r="O156" s="38"/>
      <c r="P156" s="38"/>
      <c r="Q156" s="38"/>
      <c r="R156" s="38"/>
      <c r="S156" s="38"/>
      <c r="T156" s="38"/>
      <c r="U156" s="38"/>
      <c r="V156" s="38"/>
      <c r="W156" s="38"/>
      <c r="X156" s="38"/>
      <c r="Y156" s="38"/>
      <c r="Z156" s="38"/>
      <c r="AA156" s="38"/>
      <c r="AB156" s="38"/>
      <c r="AC156" s="38"/>
      <c r="AD156" s="38"/>
      <c r="AE156" s="38"/>
      <c r="AF156" s="38"/>
      <c r="AG156" s="38"/>
    </row>
    <row r="157" spans="13:33" x14ac:dyDescent="0.3">
      <c r="M157" s="38"/>
      <c r="N157" s="38"/>
      <c r="O157" s="38"/>
      <c r="P157" s="38"/>
      <c r="Q157" s="38"/>
      <c r="R157" s="38"/>
      <c r="S157" s="38"/>
      <c r="T157" s="38"/>
      <c r="U157" s="38"/>
      <c r="V157" s="38"/>
      <c r="W157" s="38"/>
      <c r="X157" s="38"/>
      <c r="Y157" s="38"/>
      <c r="Z157" s="38"/>
      <c r="AA157" s="38"/>
      <c r="AB157" s="38"/>
      <c r="AC157" s="38"/>
      <c r="AD157" s="38"/>
      <c r="AE157" s="38"/>
      <c r="AF157" s="38"/>
      <c r="AG157" s="38"/>
    </row>
    <row r="158" spans="13:33" x14ac:dyDescent="0.3">
      <c r="M158" s="38"/>
      <c r="N158" s="38"/>
      <c r="O158" s="38"/>
      <c r="P158" s="38"/>
      <c r="Q158" s="38"/>
      <c r="R158" s="38"/>
      <c r="S158" s="38"/>
      <c r="T158" s="38"/>
      <c r="U158" s="38"/>
      <c r="V158" s="38"/>
      <c r="W158" s="38"/>
      <c r="X158" s="38"/>
      <c r="Y158" s="38"/>
      <c r="Z158" s="38"/>
      <c r="AA158" s="38"/>
      <c r="AB158" s="38"/>
      <c r="AC158" s="38"/>
      <c r="AD158" s="38"/>
      <c r="AE158" s="38"/>
      <c r="AF158" s="38"/>
      <c r="AG158" s="38"/>
    </row>
    <row r="159" spans="13:33" x14ac:dyDescent="0.3">
      <c r="M159" s="38"/>
      <c r="N159" s="38"/>
      <c r="O159" s="38"/>
      <c r="P159" s="38"/>
      <c r="Q159" s="38"/>
      <c r="R159" s="38"/>
      <c r="S159" s="38"/>
      <c r="T159" s="38"/>
      <c r="U159" s="38"/>
      <c r="V159" s="38"/>
      <c r="W159" s="38"/>
      <c r="X159" s="38"/>
      <c r="Y159" s="38"/>
      <c r="Z159" s="38"/>
      <c r="AA159" s="38"/>
      <c r="AB159" s="38"/>
      <c r="AC159" s="38"/>
      <c r="AD159" s="38"/>
      <c r="AE159" s="38"/>
      <c r="AF159" s="38"/>
      <c r="AG159" s="38"/>
    </row>
    <row r="160" spans="13:33" x14ac:dyDescent="0.3">
      <c r="M160" s="38"/>
      <c r="N160" s="38"/>
      <c r="O160" s="38"/>
      <c r="P160" s="38"/>
      <c r="Q160" s="38"/>
      <c r="R160" s="38"/>
      <c r="S160" s="38"/>
      <c r="T160" s="38"/>
      <c r="U160" s="38"/>
      <c r="V160" s="38"/>
      <c r="W160" s="38"/>
      <c r="X160" s="38"/>
      <c r="Y160" s="38"/>
      <c r="Z160" s="38"/>
      <c r="AA160" s="38"/>
      <c r="AB160" s="38"/>
      <c r="AC160" s="38"/>
      <c r="AD160" s="38"/>
      <c r="AE160" s="38"/>
      <c r="AF160" s="38"/>
      <c r="AG160" s="38"/>
    </row>
    <row r="161" spans="13:33" x14ac:dyDescent="0.3">
      <c r="M161" s="38"/>
      <c r="N161" s="38"/>
      <c r="O161" s="38"/>
      <c r="P161" s="38"/>
      <c r="Q161" s="38"/>
      <c r="R161" s="38"/>
      <c r="S161" s="38"/>
      <c r="T161" s="38"/>
      <c r="U161" s="38"/>
      <c r="V161" s="38"/>
      <c r="W161" s="38"/>
      <c r="X161" s="38"/>
      <c r="Y161" s="38"/>
      <c r="Z161" s="38"/>
      <c r="AA161" s="38"/>
      <c r="AB161" s="38"/>
      <c r="AC161" s="38"/>
      <c r="AD161" s="38"/>
      <c r="AE161" s="38"/>
      <c r="AF161" s="38"/>
      <c r="AG161" s="38"/>
    </row>
    <row r="162" spans="13:33" x14ac:dyDescent="0.3">
      <c r="M162" s="38"/>
      <c r="N162" s="38"/>
      <c r="O162" s="38"/>
      <c r="P162" s="38"/>
      <c r="Q162" s="38"/>
      <c r="R162" s="38"/>
      <c r="S162" s="38"/>
      <c r="T162" s="38"/>
      <c r="U162" s="38"/>
      <c r="V162" s="38"/>
      <c r="W162" s="38"/>
      <c r="X162" s="38"/>
      <c r="Y162" s="38"/>
      <c r="Z162" s="38"/>
      <c r="AA162" s="38"/>
      <c r="AB162" s="38"/>
      <c r="AC162" s="38"/>
      <c r="AD162" s="38"/>
      <c r="AE162" s="38"/>
      <c r="AF162" s="38"/>
      <c r="AG162" s="38"/>
    </row>
    <row r="163" spans="13:33" x14ac:dyDescent="0.3">
      <c r="M163" s="38"/>
      <c r="N163" s="38"/>
      <c r="O163" s="38"/>
      <c r="P163" s="38"/>
      <c r="Q163" s="38"/>
      <c r="R163" s="38"/>
      <c r="S163" s="38"/>
      <c r="T163" s="38"/>
      <c r="U163" s="38"/>
      <c r="V163" s="38"/>
      <c r="W163" s="38"/>
      <c r="X163" s="38"/>
      <c r="Y163" s="38"/>
      <c r="Z163" s="38"/>
      <c r="AA163" s="38"/>
      <c r="AB163" s="38"/>
      <c r="AC163" s="38"/>
      <c r="AD163" s="38"/>
      <c r="AE163" s="38"/>
      <c r="AF163" s="38"/>
      <c r="AG163" s="38"/>
    </row>
    <row r="164" spans="13:33" x14ac:dyDescent="0.3">
      <c r="M164" s="38"/>
      <c r="N164" s="38"/>
      <c r="O164" s="38"/>
      <c r="P164" s="38"/>
      <c r="Q164" s="38"/>
      <c r="R164" s="38"/>
      <c r="S164" s="38"/>
      <c r="T164" s="38"/>
      <c r="U164" s="38"/>
      <c r="V164" s="38"/>
      <c r="W164" s="38"/>
      <c r="X164" s="38"/>
      <c r="Y164" s="38"/>
      <c r="Z164" s="38"/>
      <c r="AA164" s="38"/>
      <c r="AB164" s="38"/>
      <c r="AC164" s="38"/>
      <c r="AD164" s="38"/>
      <c r="AE164" s="38"/>
      <c r="AF164" s="38"/>
      <c r="AG164" s="38"/>
    </row>
    <row r="165" spans="13:33" x14ac:dyDescent="0.3">
      <c r="M165" s="38"/>
      <c r="N165" s="38"/>
      <c r="O165" s="38"/>
      <c r="P165" s="38"/>
      <c r="Q165" s="38"/>
      <c r="R165" s="38"/>
      <c r="S165" s="38"/>
      <c r="T165" s="38"/>
      <c r="U165" s="38"/>
      <c r="V165" s="38"/>
      <c r="W165" s="38"/>
      <c r="X165" s="38"/>
      <c r="Y165" s="38"/>
      <c r="Z165" s="38"/>
      <c r="AA165" s="38"/>
      <c r="AB165" s="38"/>
      <c r="AC165" s="38"/>
      <c r="AD165" s="38"/>
      <c r="AE165" s="38"/>
      <c r="AF165" s="38"/>
      <c r="AG165" s="38"/>
    </row>
    <row r="166" spans="13:33" x14ac:dyDescent="0.3">
      <c r="M166" s="38"/>
      <c r="N166" s="38"/>
      <c r="O166" s="38"/>
      <c r="P166" s="38"/>
      <c r="Q166" s="38"/>
      <c r="R166" s="38"/>
      <c r="S166" s="38"/>
      <c r="T166" s="38"/>
      <c r="U166" s="38"/>
      <c r="V166" s="38"/>
      <c r="W166" s="38"/>
      <c r="X166" s="38"/>
      <c r="Y166" s="38"/>
      <c r="Z166" s="38"/>
      <c r="AA166" s="38"/>
      <c r="AB166" s="38"/>
      <c r="AC166" s="38"/>
      <c r="AD166" s="38"/>
      <c r="AE166" s="38"/>
      <c r="AF166" s="38"/>
      <c r="AG166" s="38"/>
    </row>
    <row r="167" spans="13:33" x14ac:dyDescent="0.3">
      <c r="M167" s="38"/>
      <c r="N167" s="38"/>
      <c r="O167" s="38"/>
      <c r="P167" s="38"/>
      <c r="Q167" s="38"/>
      <c r="R167" s="38"/>
      <c r="S167" s="38"/>
      <c r="T167" s="38"/>
      <c r="U167" s="38"/>
      <c r="V167" s="38"/>
      <c r="W167" s="38"/>
      <c r="X167" s="38"/>
      <c r="Y167" s="38"/>
      <c r="Z167" s="38"/>
      <c r="AA167" s="38"/>
      <c r="AB167" s="38"/>
      <c r="AC167" s="38"/>
      <c r="AD167" s="38"/>
      <c r="AE167" s="38"/>
      <c r="AF167" s="38"/>
      <c r="AG167" s="38"/>
    </row>
    <row r="168" spans="13:33" x14ac:dyDescent="0.3">
      <c r="M168" s="38"/>
      <c r="N168" s="38"/>
      <c r="O168" s="38"/>
      <c r="P168" s="38"/>
      <c r="Q168" s="38"/>
      <c r="R168" s="38"/>
      <c r="S168" s="38"/>
      <c r="T168" s="38"/>
      <c r="U168" s="38"/>
      <c r="V168" s="38"/>
      <c r="W168" s="38"/>
      <c r="X168" s="38"/>
      <c r="Y168" s="38"/>
      <c r="Z168" s="38"/>
      <c r="AA168" s="38"/>
      <c r="AB168" s="38"/>
      <c r="AC168" s="38"/>
      <c r="AD168" s="38"/>
      <c r="AE168" s="38"/>
      <c r="AF168" s="38"/>
      <c r="AG168" s="38"/>
    </row>
    <row r="169" spans="13:33" x14ac:dyDescent="0.3">
      <c r="M169" s="38"/>
      <c r="N169" s="38"/>
      <c r="O169" s="38"/>
      <c r="P169" s="38"/>
      <c r="Q169" s="38"/>
      <c r="R169" s="38"/>
      <c r="S169" s="38"/>
      <c r="T169" s="38"/>
      <c r="U169" s="38"/>
      <c r="V169" s="38"/>
      <c r="W169" s="38"/>
      <c r="X169" s="38"/>
      <c r="Y169" s="38"/>
      <c r="Z169" s="38"/>
      <c r="AA169" s="38"/>
      <c r="AB169" s="38"/>
      <c r="AC169" s="38"/>
      <c r="AD169" s="38"/>
      <c r="AE169" s="38"/>
      <c r="AF169" s="38"/>
      <c r="AG169" s="38"/>
    </row>
    <row r="170" spans="13:33" x14ac:dyDescent="0.3">
      <c r="M170" s="38"/>
      <c r="N170" s="38"/>
      <c r="O170" s="38"/>
      <c r="P170" s="38"/>
      <c r="Q170" s="38"/>
      <c r="R170" s="38"/>
      <c r="S170" s="38"/>
      <c r="T170" s="38"/>
      <c r="U170" s="38"/>
      <c r="V170" s="38"/>
      <c r="W170" s="38"/>
      <c r="X170" s="38"/>
      <c r="Y170" s="38"/>
      <c r="Z170" s="38"/>
      <c r="AA170" s="38"/>
      <c r="AB170" s="38"/>
      <c r="AC170" s="38"/>
      <c r="AD170" s="38"/>
      <c r="AE170" s="38"/>
      <c r="AF170" s="38"/>
      <c r="AG170" s="38"/>
    </row>
    <row r="171" spans="13:33" x14ac:dyDescent="0.3">
      <c r="M171" s="38"/>
      <c r="N171" s="38"/>
      <c r="O171" s="38"/>
      <c r="P171" s="38"/>
      <c r="Q171" s="38"/>
      <c r="R171" s="38"/>
      <c r="S171" s="38"/>
      <c r="T171" s="38"/>
      <c r="U171" s="38"/>
      <c r="V171" s="38"/>
      <c r="W171" s="38"/>
      <c r="X171" s="38"/>
      <c r="Y171" s="38"/>
      <c r="Z171" s="38"/>
      <c r="AA171" s="38"/>
      <c r="AB171" s="38"/>
      <c r="AC171" s="38"/>
      <c r="AD171" s="38"/>
      <c r="AE171" s="38"/>
      <c r="AF171" s="38"/>
      <c r="AG171" s="38"/>
    </row>
    <row r="172" spans="13:33" x14ac:dyDescent="0.3">
      <c r="M172" s="38"/>
      <c r="N172" s="38"/>
      <c r="O172" s="38"/>
      <c r="P172" s="38"/>
      <c r="Q172" s="38"/>
      <c r="R172" s="38"/>
      <c r="S172" s="38"/>
      <c r="T172" s="38"/>
      <c r="U172" s="38"/>
      <c r="V172" s="38"/>
      <c r="W172" s="38"/>
      <c r="X172" s="38"/>
      <c r="Y172" s="38"/>
      <c r="Z172" s="38"/>
      <c r="AA172" s="38"/>
      <c r="AB172" s="38"/>
      <c r="AC172" s="38"/>
      <c r="AD172" s="38"/>
      <c r="AE172" s="38"/>
      <c r="AF172" s="38"/>
      <c r="AG172" s="38"/>
    </row>
    <row r="173" spans="13:33" x14ac:dyDescent="0.3">
      <c r="M173" s="38"/>
      <c r="N173" s="38"/>
      <c r="O173" s="38"/>
      <c r="P173" s="38"/>
      <c r="Q173" s="38"/>
      <c r="R173" s="38"/>
      <c r="S173" s="38"/>
      <c r="T173" s="38"/>
      <c r="U173" s="38"/>
      <c r="V173" s="38"/>
      <c r="W173" s="38"/>
      <c r="X173" s="38"/>
      <c r="Y173" s="38"/>
      <c r="Z173" s="38"/>
      <c r="AA173" s="38"/>
      <c r="AB173" s="38"/>
      <c r="AC173" s="38"/>
      <c r="AD173" s="38"/>
      <c r="AE173" s="38"/>
      <c r="AF173" s="38"/>
      <c r="AG173" s="38"/>
    </row>
    <row r="174" spans="13:33" x14ac:dyDescent="0.3">
      <c r="M174" s="38"/>
      <c r="N174" s="38"/>
      <c r="O174" s="38"/>
      <c r="P174" s="38"/>
      <c r="Q174" s="38"/>
      <c r="R174" s="38"/>
      <c r="S174" s="38"/>
      <c r="T174" s="38"/>
      <c r="U174" s="38"/>
      <c r="V174" s="38"/>
      <c r="W174" s="38"/>
      <c r="X174" s="38"/>
      <c r="Y174" s="38"/>
      <c r="Z174" s="38"/>
      <c r="AA174" s="38"/>
      <c r="AB174" s="38"/>
      <c r="AC174" s="38"/>
      <c r="AD174" s="38"/>
      <c r="AE174" s="38"/>
      <c r="AF174" s="38"/>
      <c r="AG174" s="38"/>
    </row>
    <row r="175" spans="13:33" x14ac:dyDescent="0.3">
      <c r="M175" s="38"/>
      <c r="N175" s="38"/>
      <c r="O175" s="38"/>
      <c r="P175" s="38"/>
      <c r="Q175" s="38"/>
      <c r="R175" s="38"/>
      <c r="S175" s="38"/>
      <c r="T175" s="38"/>
      <c r="U175" s="38"/>
      <c r="V175" s="38"/>
      <c r="W175" s="38"/>
      <c r="X175" s="38"/>
      <c r="Y175" s="38"/>
      <c r="Z175" s="38"/>
      <c r="AA175" s="38"/>
      <c r="AB175" s="38"/>
      <c r="AC175" s="38"/>
      <c r="AD175" s="38"/>
      <c r="AE175" s="38"/>
      <c r="AF175" s="38"/>
      <c r="AG175" s="38"/>
    </row>
    <row r="176" spans="13:33" x14ac:dyDescent="0.3">
      <c r="M176" s="38"/>
      <c r="N176" s="38"/>
      <c r="O176" s="38"/>
      <c r="P176" s="38"/>
      <c r="Q176" s="38"/>
      <c r="R176" s="38"/>
      <c r="S176" s="38"/>
      <c r="T176" s="38"/>
      <c r="U176" s="38"/>
      <c r="V176" s="38"/>
      <c r="W176" s="38"/>
      <c r="X176" s="38"/>
      <c r="Y176" s="38"/>
      <c r="Z176" s="38"/>
      <c r="AA176" s="38"/>
      <c r="AB176" s="38"/>
      <c r="AC176" s="38"/>
      <c r="AD176" s="38"/>
      <c r="AE176" s="38"/>
      <c r="AF176" s="38"/>
      <c r="AG176" s="38"/>
    </row>
    <row r="177" spans="13:33" x14ac:dyDescent="0.3">
      <c r="M177" s="38"/>
      <c r="N177" s="38"/>
      <c r="O177" s="38"/>
      <c r="P177" s="38"/>
      <c r="Q177" s="38"/>
      <c r="R177" s="38"/>
      <c r="S177" s="38"/>
      <c r="T177" s="38"/>
      <c r="U177" s="38"/>
      <c r="V177" s="38"/>
      <c r="W177" s="38"/>
      <c r="X177" s="38"/>
      <c r="Y177" s="38"/>
      <c r="Z177" s="38"/>
      <c r="AA177" s="38"/>
      <c r="AB177" s="38"/>
      <c r="AC177" s="38"/>
      <c r="AD177" s="38"/>
      <c r="AE177" s="38"/>
      <c r="AF177" s="38"/>
      <c r="AG177" s="38"/>
    </row>
    <row r="178" spans="13:33" x14ac:dyDescent="0.3">
      <c r="M178" s="38"/>
      <c r="N178" s="38"/>
      <c r="O178" s="38"/>
      <c r="P178" s="38"/>
      <c r="Q178" s="38"/>
      <c r="R178" s="38"/>
      <c r="S178" s="38"/>
      <c r="T178" s="38"/>
      <c r="U178" s="38"/>
      <c r="V178" s="38"/>
      <c r="W178" s="38"/>
      <c r="X178" s="38"/>
      <c r="Y178" s="38"/>
      <c r="Z178" s="38"/>
      <c r="AA178" s="38"/>
      <c r="AB178" s="38"/>
      <c r="AC178" s="38"/>
      <c r="AD178" s="38"/>
      <c r="AE178" s="38"/>
      <c r="AF178" s="38"/>
      <c r="AG178" s="38"/>
    </row>
    <row r="179" spans="13:33" x14ac:dyDescent="0.3">
      <c r="M179" s="38"/>
      <c r="N179" s="38"/>
      <c r="O179" s="38"/>
      <c r="P179" s="38"/>
      <c r="Q179" s="38"/>
      <c r="R179" s="38"/>
      <c r="S179" s="38"/>
      <c r="T179" s="38"/>
      <c r="U179" s="38"/>
      <c r="V179" s="38"/>
      <c r="W179" s="38"/>
      <c r="X179" s="38"/>
      <c r="Y179" s="38"/>
      <c r="Z179" s="38"/>
      <c r="AA179" s="38"/>
      <c r="AB179" s="38"/>
      <c r="AC179" s="38"/>
      <c r="AD179" s="38"/>
      <c r="AE179" s="38"/>
      <c r="AF179" s="38"/>
      <c r="AG179" s="38"/>
    </row>
    <row r="180" spans="13:33" x14ac:dyDescent="0.3">
      <c r="M180" s="38"/>
      <c r="N180" s="38"/>
      <c r="O180" s="38"/>
      <c r="P180" s="38"/>
      <c r="Q180" s="38"/>
      <c r="R180" s="38"/>
      <c r="S180" s="38"/>
      <c r="T180" s="38"/>
      <c r="U180" s="38"/>
      <c r="V180" s="38"/>
      <c r="W180" s="38"/>
      <c r="X180" s="38"/>
      <c r="Y180" s="38"/>
      <c r="Z180" s="38"/>
      <c r="AA180" s="38"/>
      <c r="AB180" s="38"/>
      <c r="AC180" s="38"/>
      <c r="AD180" s="38"/>
      <c r="AE180" s="38"/>
      <c r="AF180" s="38"/>
      <c r="AG180" s="38"/>
    </row>
    <row r="181" spans="13:33" x14ac:dyDescent="0.3">
      <c r="M181" s="38"/>
      <c r="N181" s="38"/>
      <c r="O181" s="38"/>
      <c r="P181" s="38"/>
      <c r="Q181" s="38"/>
      <c r="R181" s="38"/>
      <c r="S181" s="38"/>
      <c r="T181" s="38"/>
      <c r="U181" s="38"/>
      <c r="V181" s="38"/>
      <c r="W181" s="38"/>
      <c r="X181" s="38"/>
      <c r="Y181" s="38"/>
      <c r="Z181" s="38"/>
      <c r="AA181" s="38"/>
      <c r="AB181" s="38"/>
      <c r="AC181" s="38"/>
      <c r="AD181" s="38"/>
      <c r="AE181" s="38"/>
      <c r="AF181" s="38"/>
      <c r="AG181" s="38"/>
    </row>
    <row r="182" spans="13:33" x14ac:dyDescent="0.3">
      <c r="M182" s="38"/>
      <c r="N182" s="38"/>
      <c r="O182" s="38"/>
      <c r="P182" s="38"/>
      <c r="Q182" s="38"/>
      <c r="R182" s="38"/>
      <c r="S182" s="38"/>
      <c r="T182" s="38"/>
      <c r="U182" s="38"/>
      <c r="V182" s="38"/>
      <c r="W182" s="38"/>
      <c r="X182" s="38"/>
      <c r="Y182" s="38"/>
      <c r="Z182" s="38"/>
      <c r="AA182" s="38"/>
      <c r="AB182" s="38"/>
      <c r="AC182" s="38"/>
      <c r="AD182" s="38"/>
      <c r="AE182" s="38"/>
      <c r="AF182" s="38"/>
      <c r="AG182" s="38"/>
    </row>
    <row r="183" spans="13:33" x14ac:dyDescent="0.3">
      <c r="M183" s="38"/>
      <c r="N183" s="38"/>
      <c r="O183" s="38"/>
      <c r="P183" s="38"/>
      <c r="Q183" s="38"/>
      <c r="R183" s="38"/>
      <c r="S183" s="38"/>
      <c r="T183" s="38"/>
      <c r="U183" s="38"/>
      <c r="V183" s="38"/>
      <c r="W183" s="38"/>
      <c r="X183" s="38"/>
      <c r="Y183" s="38"/>
      <c r="Z183" s="38"/>
      <c r="AA183" s="38"/>
      <c r="AB183" s="38"/>
      <c r="AC183" s="38"/>
      <c r="AD183" s="38"/>
      <c r="AE183" s="38"/>
      <c r="AF183" s="38"/>
      <c r="AG183" s="38"/>
    </row>
    <row r="184" spans="13:33" x14ac:dyDescent="0.3">
      <c r="M184" s="38"/>
      <c r="N184" s="38"/>
      <c r="O184" s="38"/>
      <c r="P184" s="38"/>
      <c r="Q184" s="38"/>
      <c r="R184" s="38"/>
      <c r="S184" s="38"/>
      <c r="T184" s="38"/>
      <c r="U184" s="38"/>
      <c r="V184" s="38"/>
      <c r="W184" s="38"/>
      <c r="X184" s="38"/>
      <c r="Y184" s="38"/>
      <c r="Z184" s="38"/>
      <c r="AA184" s="38"/>
      <c r="AB184" s="38"/>
      <c r="AC184" s="38"/>
      <c r="AD184" s="38"/>
      <c r="AE184" s="38"/>
      <c r="AF184" s="38"/>
      <c r="AG184" s="38"/>
    </row>
    <row r="185" spans="13:33" x14ac:dyDescent="0.3">
      <c r="M185" s="38"/>
      <c r="N185" s="38"/>
      <c r="O185" s="38"/>
      <c r="P185" s="38"/>
      <c r="Q185" s="38"/>
      <c r="R185" s="38"/>
      <c r="S185" s="38"/>
      <c r="T185" s="38"/>
      <c r="U185" s="38"/>
      <c r="V185" s="38"/>
      <c r="W185" s="38"/>
      <c r="X185" s="38"/>
      <c r="Y185" s="38"/>
      <c r="Z185" s="38"/>
      <c r="AA185" s="38"/>
      <c r="AB185" s="38"/>
      <c r="AC185" s="38"/>
      <c r="AD185" s="38"/>
      <c r="AE185" s="38"/>
      <c r="AF185" s="38"/>
      <c r="AG185" s="38"/>
    </row>
    <row r="186" spans="13:33" x14ac:dyDescent="0.3">
      <c r="M186" s="38"/>
      <c r="N186" s="38"/>
      <c r="O186" s="38"/>
      <c r="P186" s="38"/>
      <c r="Q186" s="38"/>
      <c r="R186" s="38"/>
      <c r="S186" s="38"/>
      <c r="T186" s="38"/>
      <c r="U186" s="38"/>
      <c r="V186" s="38"/>
      <c r="W186" s="38"/>
      <c r="X186" s="38"/>
      <c r="Y186" s="38"/>
      <c r="Z186" s="38"/>
      <c r="AA186" s="38"/>
      <c r="AB186" s="38"/>
      <c r="AC186" s="38"/>
      <c r="AD186" s="38"/>
      <c r="AE186" s="38"/>
      <c r="AF186" s="38"/>
      <c r="AG186" s="38"/>
    </row>
    <row r="187" spans="13:33" x14ac:dyDescent="0.3">
      <c r="M187" s="38"/>
      <c r="N187" s="38"/>
      <c r="O187" s="38"/>
      <c r="P187" s="38"/>
      <c r="Q187" s="38"/>
      <c r="R187" s="38"/>
      <c r="S187" s="38"/>
      <c r="T187" s="38"/>
      <c r="U187" s="38"/>
      <c r="V187" s="38"/>
      <c r="W187" s="38"/>
      <c r="X187" s="38"/>
      <c r="Y187" s="38"/>
      <c r="Z187" s="38"/>
      <c r="AA187" s="38"/>
      <c r="AB187" s="38"/>
      <c r="AC187" s="38"/>
      <c r="AD187" s="38"/>
      <c r="AE187" s="38"/>
      <c r="AF187" s="38"/>
      <c r="AG187" s="38"/>
    </row>
    <row r="188" spans="13:33" x14ac:dyDescent="0.3">
      <c r="M188" s="38"/>
      <c r="N188" s="38"/>
      <c r="O188" s="38"/>
      <c r="P188" s="38"/>
      <c r="Q188" s="38"/>
      <c r="R188" s="38"/>
      <c r="S188" s="38"/>
      <c r="T188" s="38"/>
      <c r="U188" s="38"/>
      <c r="V188" s="38"/>
      <c r="W188" s="38"/>
      <c r="X188" s="38"/>
      <c r="Y188" s="38"/>
      <c r="Z188" s="38"/>
      <c r="AA188" s="38"/>
      <c r="AB188" s="38"/>
      <c r="AC188" s="38"/>
      <c r="AD188" s="38"/>
      <c r="AE188" s="38"/>
      <c r="AF188" s="38"/>
      <c r="AG188" s="38"/>
    </row>
    <row r="189" spans="13:33" x14ac:dyDescent="0.3">
      <c r="M189" s="38"/>
      <c r="N189" s="38"/>
      <c r="O189" s="38"/>
      <c r="P189" s="38"/>
      <c r="Q189" s="38"/>
      <c r="R189" s="38"/>
      <c r="S189" s="38"/>
      <c r="T189" s="38"/>
      <c r="U189" s="38"/>
      <c r="V189" s="38"/>
      <c r="W189" s="38"/>
      <c r="X189" s="38"/>
      <c r="Y189" s="38"/>
      <c r="Z189" s="38"/>
      <c r="AA189" s="38"/>
      <c r="AB189" s="38"/>
      <c r="AC189" s="38"/>
      <c r="AD189" s="38"/>
      <c r="AE189" s="38"/>
      <c r="AF189" s="38"/>
      <c r="AG189" s="38"/>
    </row>
    <row r="190" spans="13:33" x14ac:dyDescent="0.3">
      <c r="M190" s="38"/>
      <c r="N190" s="38"/>
      <c r="O190" s="38"/>
      <c r="P190" s="38"/>
      <c r="Q190" s="38"/>
      <c r="R190" s="38"/>
      <c r="S190" s="38"/>
      <c r="T190" s="38"/>
      <c r="U190" s="38"/>
      <c r="V190" s="38"/>
      <c r="W190" s="38"/>
      <c r="X190" s="38"/>
      <c r="Y190" s="38"/>
      <c r="Z190" s="38"/>
      <c r="AA190" s="38"/>
      <c r="AB190" s="38"/>
      <c r="AC190" s="38"/>
      <c r="AD190" s="38"/>
      <c r="AE190" s="38"/>
      <c r="AF190" s="38"/>
      <c r="AG190" s="38"/>
    </row>
    <row r="191" spans="13:33" x14ac:dyDescent="0.3">
      <c r="M191" s="38"/>
      <c r="N191" s="38"/>
      <c r="O191" s="38"/>
      <c r="P191" s="38"/>
      <c r="Q191" s="38"/>
      <c r="R191" s="38"/>
      <c r="S191" s="38"/>
      <c r="T191" s="38"/>
      <c r="U191" s="38"/>
      <c r="V191" s="38"/>
      <c r="W191" s="38"/>
      <c r="X191" s="38"/>
      <c r="Y191" s="38"/>
      <c r="Z191" s="38"/>
      <c r="AA191" s="38"/>
      <c r="AB191" s="38"/>
      <c r="AC191" s="38"/>
      <c r="AD191" s="38"/>
      <c r="AE191" s="38"/>
      <c r="AF191" s="38"/>
      <c r="AG191" s="38"/>
    </row>
    <row r="192" spans="13:33" x14ac:dyDescent="0.3">
      <c r="M192" s="38"/>
      <c r="N192" s="38"/>
      <c r="O192" s="38"/>
      <c r="P192" s="38"/>
      <c r="Q192" s="38"/>
      <c r="R192" s="38"/>
      <c r="S192" s="38"/>
      <c r="T192" s="38"/>
      <c r="U192" s="38"/>
      <c r="V192" s="38"/>
      <c r="W192" s="38"/>
      <c r="X192" s="38"/>
      <c r="Y192" s="38"/>
      <c r="Z192" s="38"/>
      <c r="AA192" s="38"/>
      <c r="AB192" s="38"/>
      <c r="AC192" s="38"/>
      <c r="AD192" s="38"/>
      <c r="AE192" s="38"/>
      <c r="AF192" s="38"/>
      <c r="AG192" s="38"/>
    </row>
    <row r="193" spans="13:33" x14ac:dyDescent="0.3">
      <c r="M193" s="38"/>
      <c r="N193" s="38"/>
      <c r="O193" s="38"/>
      <c r="P193" s="38"/>
      <c r="Q193" s="38"/>
      <c r="R193" s="38"/>
      <c r="S193" s="38"/>
      <c r="T193" s="38"/>
      <c r="U193" s="38"/>
      <c r="V193" s="38"/>
      <c r="W193" s="38"/>
      <c r="X193" s="38"/>
      <c r="Y193" s="38"/>
      <c r="Z193" s="38"/>
      <c r="AA193" s="38"/>
      <c r="AB193" s="38"/>
      <c r="AC193" s="38"/>
      <c r="AD193" s="38"/>
      <c r="AE193" s="38"/>
      <c r="AF193" s="38"/>
      <c r="AG193" s="38"/>
    </row>
    <row r="194" spans="13:33" x14ac:dyDescent="0.3">
      <c r="M194" s="38"/>
      <c r="N194" s="38"/>
      <c r="O194" s="38"/>
      <c r="P194" s="38"/>
      <c r="Q194" s="38"/>
      <c r="R194" s="38"/>
      <c r="S194" s="38"/>
      <c r="T194" s="38"/>
      <c r="U194" s="38"/>
      <c r="V194" s="38"/>
      <c r="W194" s="38"/>
      <c r="X194" s="38"/>
      <c r="Y194" s="38"/>
      <c r="Z194" s="38"/>
      <c r="AA194" s="38"/>
      <c r="AB194" s="38"/>
      <c r="AC194" s="38"/>
      <c r="AD194" s="38"/>
      <c r="AE194" s="38"/>
      <c r="AF194" s="38"/>
      <c r="AG194" s="38"/>
    </row>
    <row r="195" spans="13:33" x14ac:dyDescent="0.3">
      <c r="M195" s="38"/>
      <c r="N195" s="38"/>
      <c r="O195" s="38"/>
      <c r="P195" s="38"/>
      <c r="Q195" s="38"/>
      <c r="R195" s="38"/>
      <c r="S195" s="38"/>
      <c r="T195" s="38"/>
      <c r="U195" s="38"/>
      <c r="V195" s="38"/>
      <c r="W195" s="38"/>
      <c r="X195" s="38"/>
      <c r="Y195" s="38"/>
      <c r="Z195" s="38"/>
      <c r="AA195" s="38"/>
      <c r="AB195" s="38"/>
      <c r="AC195" s="38"/>
      <c r="AD195" s="38"/>
      <c r="AE195" s="38"/>
      <c r="AF195" s="38"/>
      <c r="AG195" s="38"/>
    </row>
    <row r="196" spans="13:33" x14ac:dyDescent="0.3">
      <c r="M196" s="38"/>
      <c r="N196" s="38"/>
      <c r="O196" s="38"/>
      <c r="P196" s="38"/>
      <c r="Q196" s="38"/>
      <c r="R196" s="38"/>
      <c r="S196" s="38"/>
      <c r="T196" s="38"/>
      <c r="U196" s="38"/>
      <c r="V196" s="38"/>
      <c r="W196" s="38"/>
      <c r="X196" s="38"/>
      <c r="Y196" s="38"/>
      <c r="Z196" s="38"/>
      <c r="AA196" s="38"/>
      <c r="AB196" s="38"/>
      <c r="AC196" s="38"/>
      <c r="AD196" s="38"/>
      <c r="AE196" s="38"/>
      <c r="AF196" s="38"/>
      <c r="AG196" s="38"/>
    </row>
    <row r="197" spans="13:33" x14ac:dyDescent="0.3">
      <c r="M197" s="38"/>
      <c r="N197" s="38"/>
      <c r="O197" s="38"/>
      <c r="P197" s="38"/>
      <c r="Q197" s="38"/>
      <c r="R197" s="38"/>
      <c r="S197" s="38"/>
      <c r="T197" s="38"/>
      <c r="U197" s="38"/>
      <c r="V197" s="38"/>
      <c r="W197" s="38"/>
      <c r="X197" s="38"/>
      <c r="Y197" s="38"/>
      <c r="Z197" s="38"/>
      <c r="AA197" s="38"/>
      <c r="AB197" s="38"/>
      <c r="AC197" s="38"/>
      <c r="AD197" s="38"/>
      <c r="AE197" s="38"/>
      <c r="AF197" s="38"/>
      <c r="AG197" s="38"/>
    </row>
    <row r="198" spans="13:33" x14ac:dyDescent="0.3">
      <c r="M198" s="38"/>
      <c r="N198" s="38"/>
      <c r="O198" s="38"/>
      <c r="P198" s="38"/>
      <c r="Q198" s="38"/>
      <c r="R198" s="38"/>
      <c r="S198" s="38"/>
      <c r="T198" s="38"/>
      <c r="U198" s="38"/>
      <c r="V198" s="38"/>
      <c r="W198" s="38"/>
      <c r="X198" s="38"/>
      <c r="Y198" s="38"/>
      <c r="Z198" s="38"/>
      <c r="AA198" s="38"/>
      <c r="AB198" s="38"/>
      <c r="AC198" s="38"/>
      <c r="AD198" s="38"/>
      <c r="AE198" s="38"/>
      <c r="AF198" s="38"/>
      <c r="AG198" s="38"/>
    </row>
    <row r="199" spans="13:33" x14ac:dyDescent="0.3">
      <c r="M199" s="38"/>
      <c r="N199" s="38"/>
      <c r="O199" s="38"/>
      <c r="P199" s="38"/>
      <c r="Q199" s="38"/>
      <c r="R199" s="38"/>
      <c r="S199" s="38"/>
      <c r="T199" s="38"/>
      <c r="U199" s="38"/>
      <c r="V199" s="38"/>
      <c r="W199" s="38"/>
      <c r="X199" s="38"/>
      <c r="Y199" s="38"/>
      <c r="Z199" s="38"/>
      <c r="AA199" s="38"/>
      <c r="AB199" s="38"/>
      <c r="AC199" s="38"/>
      <c r="AD199" s="38"/>
      <c r="AE199" s="38"/>
      <c r="AF199" s="38"/>
      <c r="AG199" s="38"/>
    </row>
    <row r="200" spans="13:33" x14ac:dyDescent="0.3">
      <c r="M200" s="38"/>
      <c r="N200" s="38"/>
      <c r="O200" s="38"/>
      <c r="P200" s="38"/>
      <c r="Q200" s="38"/>
      <c r="R200" s="38"/>
      <c r="S200" s="38"/>
      <c r="T200" s="38"/>
      <c r="U200" s="38"/>
      <c r="V200" s="38"/>
      <c r="W200" s="38"/>
      <c r="X200" s="38"/>
      <c r="Y200" s="38"/>
      <c r="Z200" s="38"/>
      <c r="AA200" s="38"/>
      <c r="AB200" s="38"/>
      <c r="AC200" s="38"/>
      <c r="AD200" s="38"/>
      <c r="AE200" s="38"/>
      <c r="AF200" s="38"/>
      <c r="AG200" s="38"/>
    </row>
    <row r="201" spans="13:33" x14ac:dyDescent="0.3">
      <c r="M201" s="38"/>
      <c r="N201" s="38"/>
      <c r="O201" s="38"/>
      <c r="P201" s="38"/>
      <c r="Q201" s="38"/>
      <c r="R201" s="38"/>
      <c r="S201" s="38"/>
      <c r="T201" s="38"/>
      <c r="U201" s="38"/>
      <c r="V201" s="38"/>
      <c r="W201" s="38"/>
      <c r="X201" s="38"/>
      <c r="Y201" s="38"/>
      <c r="Z201" s="38"/>
      <c r="AA201" s="38"/>
      <c r="AB201" s="38"/>
      <c r="AC201" s="38"/>
      <c r="AD201" s="38"/>
      <c r="AE201" s="38"/>
      <c r="AF201" s="38"/>
      <c r="AG201" s="38"/>
    </row>
    <row r="202" spans="13:33" x14ac:dyDescent="0.3">
      <c r="M202" s="38"/>
      <c r="N202" s="38"/>
      <c r="O202" s="38"/>
      <c r="P202" s="38"/>
      <c r="Q202" s="38"/>
      <c r="R202" s="38"/>
      <c r="S202" s="38"/>
      <c r="T202" s="38"/>
      <c r="U202" s="38"/>
      <c r="V202" s="38"/>
      <c r="W202" s="38"/>
      <c r="X202" s="38"/>
      <c r="Y202" s="38"/>
      <c r="Z202" s="38"/>
      <c r="AA202" s="38"/>
      <c r="AB202" s="38"/>
      <c r="AC202" s="38"/>
      <c r="AD202" s="38"/>
      <c r="AE202" s="38"/>
      <c r="AF202" s="38"/>
      <c r="AG202" s="38"/>
    </row>
    <row r="203" spans="13:33" x14ac:dyDescent="0.3">
      <c r="M203" s="38"/>
      <c r="N203" s="38"/>
      <c r="O203" s="38"/>
      <c r="P203" s="38"/>
      <c r="Q203" s="38"/>
      <c r="R203" s="38"/>
      <c r="S203" s="38"/>
      <c r="T203" s="38"/>
      <c r="U203" s="38"/>
      <c r="V203" s="38"/>
      <c r="W203" s="38"/>
      <c r="X203" s="38"/>
      <c r="Y203" s="38"/>
      <c r="Z203" s="38"/>
      <c r="AA203" s="38"/>
      <c r="AB203" s="38"/>
      <c r="AC203" s="38"/>
      <c r="AD203" s="38"/>
      <c r="AE203" s="38"/>
      <c r="AF203" s="38"/>
      <c r="AG203" s="38"/>
    </row>
    <row r="204" spans="13:33" x14ac:dyDescent="0.3">
      <c r="M204" s="38"/>
      <c r="N204" s="38"/>
      <c r="O204" s="38"/>
      <c r="P204" s="38"/>
      <c r="Q204" s="38"/>
      <c r="R204" s="38"/>
      <c r="S204" s="38"/>
      <c r="T204" s="38"/>
      <c r="U204" s="38"/>
      <c r="V204" s="38"/>
      <c r="W204" s="38"/>
      <c r="X204" s="38"/>
      <c r="Y204" s="38"/>
      <c r="Z204" s="38"/>
      <c r="AA204" s="38"/>
      <c r="AB204" s="38"/>
      <c r="AC204" s="38"/>
      <c r="AD204" s="38"/>
      <c r="AE204" s="38"/>
      <c r="AF204" s="38"/>
      <c r="AG204" s="38"/>
    </row>
    <row r="205" spans="13:33" x14ac:dyDescent="0.3">
      <c r="M205" s="38"/>
      <c r="N205" s="38"/>
      <c r="O205" s="38"/>
      <c r="P205" s="38"/>
      <c r="Q205" s="38"/>
      <c r="R205" s="38"/>
      <c r="S205" s="38"/>
      <c r="T205" s="38"/>
      <c r="U205" s="38"/>
      <c r="V205" s="38"/>
      <c r="W205" s="38"/>
      <c r="X205" s="38"/>
      <c r="Y205" s="38"/>
      <c r="Z205" s="38"/>
      <c r="AA205" s="38"/>
      <c r="AB205" s="38"/>
      <c r="AC205" s="38"/>
      <c r="AD205" s="38"/>
      <c r="AE205" s="38"/>
      <c r="AF205" s="38"/>
      <c r="AG205" s="38"/>
    </row>
    <row r="206" spans="13:33" x14ac:dyDescent="0.3">
      <c r="M206" s="38"/>
      <c r="N206" s="38"/>
      <c r="O206" s="38"/>
      <c r="P206" s="38"/>
      <c r="Q206" s="38"/>
      <c r="R206" s="38"/>
      <c r="S206" s="38"/>
      <c r="T206" s="38"/>
      <c r="U206" s="38"/>
      <c r="V206" s="38"/>
      <c r="W206" s="38"/>
      <c r="X206" s="38"/>
      <c r="Y206" s="38"/>
      <c r="Z206" s="38"/>
      <c r="AA206" s="38"/>
      <c r="AB206" s="38"/>
      <c r="AC206" s="38"/>
      <c r="AD206" s="38"/>
      <c r="AE206" s="38"/>
      <c r="AF206" s="38"/>
      <c r="AG206" s="38"/>
    </row>
    <row r="207" spans="13:33" x14ac:dyDescent="0.3">
      <c r="M207" s="38"/>
      <c r="N207" s="38"/>
      <c r="O207" s="38"/>
      <c r="P207" s="38"/>
      <c r="Q207" s="38"/>
      <c r="R207" s="38"/>
      <c r="S207" s="38"/>
      <c r="T207" s="38"/>
      <c r="U207" s="38"/>
      <c r="V207" s="38"/>
      <c r="W207" s="38"/>
      <c r="X207" s="38"/>
      <c r="Y207" s="38"/>
      <c r="Z207" s="38"/>
      <c r="AA207" s="38"/>
      <c r="AB207" s="38"/>
      <c r="AC207" s="38"/>
      <c r="AD207" s="38"/>
      <c r="AE207" s="38"/>
      <c r="AF207" s="38"/>
      <c r="AG207" s="38"/>
    </row>
    <row r="208" spans="13:33" x14ac:dyDescent="0.3">
      <c r="M208" s="38"/>
      <c r="N208" s="38"/>
      <c r="O208" s="38"/>
      <c r="P208" s="38"/>
      <c r="Q208" s="38"/>
      <c r="R208" s="38"/>
      <c r="S208" s="38"/>
      <c r="T208" s="38"/>
      <c r="U208" s="38"/>
      <c r="V208" s="38"/>
      <c r="W208" s="38"/>
      <c r="X208" s="38"/>
      <c r="Y208" s="38"/>
      <c r="Z208" s="38"/>
      <c r="AA208" s="38"/>
      <c r="AB208" s="38"/>
      <c r="AC208" s="38"/>
      <c r="AD208" s="38"/>
      <c r="AE208" s="38"/>
      <c r="AF208" s="38"/>
      <c r="AG208" s="38"/>
    </row>
    <row r="209" spans="13:33" x14ac:dyDescent="0.3">
      <c r="M209" s="38"/>
      <c r="N209" s="38"/>
      <c r="O209" s="38"/>
      <c r="P209" s="38"/>
      <c r="Q209" s="38"/>
      <c r="R209" s="38"/>
      <c r="S209" s="38"/>
      <c r="T209" s="38"/>
      <c r="U209" s="38"/>
      <c r="V209" s="38"/>
      <c r="W209" s="38"/>
      <c r="X209" s="38"/>
      <c r="Y209" s="38"/>
      <c r="Z209" s="38"/>
      <c r="AA209" s="38"/>
      <c r="AB209" s="38"/>
      <c r="AC209" s="38"/>
      <c r="AD209" s="38"/>
      <c r="AE209" s="38"/>
      <c r="AF209" s="38"/>
      <c r="AG209" s="38"/>
    </row>
    <row r="210" spans="13:33" x14ac:dyDescent="0.3">
      <c r="M210" s="38"/>
      <c r="N210" s="38"/>
      <c r="O210" s="38"/>
      <c r="P210" s="38"/>
      <c r="Q210" s="38"/>
      <c r="R210" s="38"/>
      <c r="S210" s="38"/>
      <c r="T210" s="38"/>
      <c r="U210" s="38"/>
      <c r="V210" s="38"/>
      <c r="W210" s="38"/>
      <c r="X210" s="38"/>
      <c r="Y210" s="38"/>
      <c r="Z210" s="38"/>
      <c r="AA210" s="38"/>
      <c r="AB210" s="38"/>
      <c r="AC210" s="38"/>
      <c r="AD210" s="38"/>
      <c r="AE210" s="38"/>
      <c r="AF210" s="38"/>
      <c r="AG210" s="38"/>
    </row>
    <row r="211" spans="13:33" x14ac:dyDescent="0.3">
      <c r="M211" s="38"/>
      <c r="N211" s="38"/>
      <c r="O211" s="38"/>
      <c r="P211" s="38"/>
      <c r="Q211" s="38"/>
      <c r="R211" s="38"/>
      <c r="S211" s="38"/>
      <c r="T211" s="38"/>
      <c r="U211" s="38"/>
      <c r="V211" s="38"/>
      <c r="W211" s="38"/>
      <c r="X211" s="38"/>
      <c r="Y211" s="38"/>
      <c r="Z211" s="38"/>
      <c r="AA211" s="38"/>
      <c r="AB211" s="38"/>
      <c r="AC211" s="38"/>
      <c r="AD211" s="38"/>
      <c r="AE211" s="38"/>
      <c r="AF211" s="38"/>
      <c r="AG211" s="38"/>
    </row>
    <row r="212" spans="13:33" x14ac:dyDescent="0.3">
      <c r="M212" s="38"/>
      <c r="N212" s="38"/>
      <c r="O212" s="38"/>
      <c r="P212" s="38"/>
      <c r="Q212" s="38"/>
      <c r="R212" s="38"/>
      <c r="S212" s="38"/>
      <c r="T212" s="38"/>
      <c r="U212" s="38"/>
      <c r="V212" s="38"/>
      <c r="W212" s="38"/>
      <c r="X212" s="38"/>
      <c r="Y212" s="38"/>
      <c r="Z212" s="38"/>
      <c r="AA212" s="38"/>
      <c r="AB212" s="38"/>
      <c r="AC212" s="38"/>
      <c r="AD212" s="38"/>
      <c r="AE212" s="38"/>
      <c r="AF212" s="38"/>
      <c r="AG212" s="38"/>
    </row>
    <row r="213" spans="13:33" x14ac:dyDescent="0.3">
      <c r="M213" s="38"/>
      <c r="N213" s="38"/>
      <c r="O213" s="38"/>
      <c r="P213" s="38"/>
      <c r="Q213" s="38"/>
      <c r="R213" s="38"/>
      <c r="S213" s="38"/>
      <c r="T213" s="38"/>
      <c r="U213" s="38"/>
      <c r="V213" s="38"/>
      <c r="W213" s="38"/>
      <c r="X213" s="38"/>
      <c r="Y213" s="38"/>
      <c r="Z213" s="38"/>
      <c r="AA213" s="38"/>
      <c r="AB213" s="38"/>
      <c r="AC213" s="38"/>
      <c r="AD213" s="38"/>
      <c r="AE213" s="38"/>
      <c r="AF213" s="38"/>
      <c r="AG213" s="38"/>
    </row>
    <row r="214" spans="13:33" x14ac:dyDescent="0.3">
      <c r="M214" s="38"/>
      <c r="N214" s="38"/>
      <c r="O214" s="38"/>
      <c r="P214" s="38"/>
      <c r="Q214" s="38"/>
      <c r="R214" s="38"/>
      <c r="S214" s="38"/>
      <c r="T214" s="38"/>
      <c r="U214" s="38"/>
      <c r="V214" s="38"/>
      <c r="W214" s="38"/>
      <c r="X214" s="38"/>
      <c r="Y214" s="38"/>
      <c r="Z214" s="38"/>
      <c r="AA214" s="38"/>
      <c r="AB214" s="38"/>
      <c r="AC214" s="38"/>
      <c r="AD214" s="38"/>
      <c r="AE214" s="38"/>
      <c r="AF214" s="38"/>
      <c r="AG214" s="38"/>
    </row>
    <row r="215" spans="13:33" x14ac:dyDescent="0.3">
      <c r="M215" s="38"/>
      <c r="N215" s="38"/>
      <c r="O215" s="38"/>
      <c r="P215" s="38"/>
      <c r="Q215" s="38"/>
      <c r="R215" s="38"/>
      <c r="S215" s="38"/>
      <c r="T215" s="38"/>
      <c r="U215" s="38"/>
      <c r="V215" s="38"/>
      <c r="W215" s="38"/>
      <c r="X215" s="38"/>
      <c r="Y215" s="38"/>
      <c r="Z215" s="38"/>
      <c r="AA215" s="38"/>
      <c r="AB215" s="38"/>
      <c r="AC215" s="38"/>
      <c r="AD215" s="38"/>
      <c r="AE215" s="38"/>
      <c r="AF215" s="38"/>
      <c r="AG215" s="38"/>
    </row>
    <row r="216" spans="13:33" x14ac:dyDescent="0.3">
      <c r="M216" s="38"/>
      <c r="N216" s="38"/>
      <c r="O216" s="38"/>
      <c r="P216" s="38"/>
      <c r="Q216" s="38"/>
      <c r="R216" s="38"/>
      <c r="S216" s="38"/>
      <c r="T216" s="38"/>
      <c r="U216" s="38"/>
      <c r="V216" s="38"/>
      <c r="W216" s="38"/>
      <c r="X216" s="38"/>
      <c r="Y216" s="38"/>
      <c r="Z216" s="38"/>
      <c r="AA216" s="38"/>
      <c r="AB216" s="38"/>
      <c r="AC216" s="38"/>
      <c r="AD216" s="38"/>
      <c r="AE216" s="38"/>
      <c r="AF216" s="38"/>
      <c r="AG216" s="38"/>
    </row>
    <row r="217" spans="13:33" x14ac:dyDescent="0.3">
      <c r="M217" s="38"/>
      <c r="N217" s="38"/>
      <c r="O217" s="38"/>
      <c r="P217" s="38"/>
      <c r="Q217" s="38"/>
      <c r="R217" s="38"/>
      <c r="S217" s="38"/>
      <c r="T217" s="38"/>
      <c r="U217" s="38"/>
      <c r="V217" s="38"/>
      <c r="W217" s="38"/>
      <c r="X217" s="38"/>
      <c r="Y217" s="38"/>
      <c r="Z217" s="38"/>
      <c r="AA217" s="38"/>
      <c r="AB217" s="38"/>
      <c r="AC217" s="38"/>
      <c r="AD217" s="38"/>
      <c r="AE217" s="38"/>
      <c r="AF217" s="38"/>
      <c r="AG217" s="38"/>
    </row>
    <row r="218" spans="13:33" x14ac:dyDescent="0.3">
      <c r="M218" s="38"/>
      <c r="N218" s="38"/>
      <c r="O218" s="38"/>
      <c r="P218" s="38"/>
      <c r="Q218" s="38"/>
      <c r="R218" s="38"/>
      <c r="S218" s="38"/>
      <c r="T218" s="38"/>
      <c r="U218" s="38"/>
      <c r="V218" s="38"/>
      <c r="W218" s="38"/>
      <c r="X218" s="38"/>
      <c r="Y218" s="38"/>
      <c r="Z218" s="38"/>
      <c r="AA218" s="38"/>
      <c r="AB218" s="38"/>
      <c r="AC218" s="38"/>
      <c r="AD218" s="38"/>
      <c r="AE218" s="38"/>
      <c r="AF218" s="38"/>
      <c r="AG218" s="38"/>
    </row>
    <row r="219" spans="13:33" x14ac:dyDescent="0.3">
      <c r="M219" s="38"/>
      <c r="N219" s="38"/>
      <c r="O219" s="38"/>
      <c r="P219" s="38"/>
      <c r="Q219" s="38"/>
      <c r="R219" s="38"/>
      <c r="S219" s="38"/>
      <c r="T219" s="38"/>
      <c r="U219" s="38"/>
      <c r="V219" s="38"/>
      <c r="W219" s="38"/>
      <c r="X219" s="38"/>
      <c r="Y219" s="38"/>
      <c r="Z219" s="38"/>
      <c r="AA219" s="38"/>
      <c r="AB219" s="38"/>
      <c r="AC219" s="38"/>
      <c r="AD219" s="38"/>
      <c r="AE219" s="38"/>
      <c r="AF219" s="38"/>
      <c r="AG219" s="38"/>
    </row>
    <row r="220" spans="13:33" x14ac:dyDescent="0.3">
      <c r="M220" s="38"/>
      <c r="N220" s="38"/>
      <c r="O220" s="38"/>
      <c r="P220" s="38"/>
      <c r="Q220" s="38"/>
      <c r="R220" s="38"/>
      <c r="S220" s="38"/>
      <c r="T220" s="38"/>
      <c r="U220" s="38"/>
      <c r="V220" s="38"/>
      <c r="W220" s="38"/>
      <c r="X220" s="38"/>
      <c r="Y220" s="38"/>
      <c r="Z220" s="38"/>
      <c r="AA220" s="38"/>
      <c r="AB220" s="38"/>
      <c r="AC220" s="38"/>
      <c r="AD220" s="38"/>
      <c r="AE220" s="38"/>
      <c r="AF220" s="38"/>
      <c r="AG220" s="38"/>
    </row>
    <row r="221" spans="13:33" x14ac:dyDescent="0.3">
      <c r="M221" s="38"/>
      <c r="N221" s="38"/>
      <c r="O221" s="38"/>
      <c r="P221" s="38"/>
      <c r="Q221" s="38"/>
      <c r="R221" s="38"/>
      <c r="S221" s="38"/>
      <c r="T221" s="38"/>
      <c r="U221" s="38"/>
      <c r="V221" s="38"/>
      <c r="W221" s="38"/>
      <c r="X221" s="38"/>
      <c r="Y221" s="38"/>
      <c r="Z221" s="38"/>
      <c r="AA221" s="38"/>
      <c r="AB221" s="38"/>
      <c r="AC221" s="38"/>
      <c r="AD221" s="38"/>
      <c r="AE221" s="38"/>
      <c r="AF221" s="38"/>
      <c r="AG221" s="38"/>
    </row>
    <row r="222" spans="13:33" x14ac:dyDescent="0.3">
      <c r="M222" s="38"/>
      <c r="N222" s="38"/>
      <c r="O222" s="38"/>
      <c r="P222" s="38"/>
      <c r="Q222" s="38"/>
      <c r="R222" s="38"/>
      <c r="S222" s="38"/>
      <c r="T222" s="38"/>
      <c r="U222" s="38"/>
      <c r="V222" s="38"/>
      <c r="W222" s="38"/>
      <c r="X222" s="38"/>
      <c r="Y222" s="38"/>
      <c r="Z222" s="38"/>
      <c r="AA222" s="38"/>
      <c r="AB222" s="38"/>
      <c r="AC222" s="38"/>
      <c r="AD222" s="38"/>
      <c r="AE222" s="38"/>
      <c r="AF222" s="38"/>
      <c r="AG222" s="38"/>
    </row>
  </sheetData>
  <mergeCells count="18">
    <mergeCell ref="B63:L63"/>
    <mergeCell ref="B61:L61"/>
    <mergeCell ref="B62:L62"/>
    <mergeCell ref="B59:L59"/>
    <mergeCell ref="B60:L60"/>
    <mergeCell ref="B56:L56"/>
    <mergeCell ref="B57:L57"/>
    <mergeCell ref="B54:L54"/>
    <mergeCell ref="B55:L55"/>
    <mergeCell ref="B50:L50"/>
    <mergeCell ref="B52:L52"/>
    <mergeCell ref="B31:L31"/>
    <mergeCell ref="B37:L37"/>
    <mergeCell ref="J19:L19"/>
    <mergeCell ref="B25:L25"/>
    <mergeCell ref="C3:L3"/>
    <mergeCell ref="G4:H4"/>
    <mergeCell ref="I4:J4"/>
  </mergeCells>
  <hyperlinks>
    <hyperlink ref="H1" location="Index" display="Back to Index"/>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AM184"/>
  <sheetViews>
    <sheetView showGridLines="0" workbookViewId="0">
      <selection activeCell="H1" sqref="H1"/>
    </sheetView>
  </sheetViews>
  <sheetFormatPr defaultColWidth="9.109375" defaultRowHeight="14.4" x14ac:dyDescent="0.3"/>
  <cols>
    <col min="1" max="1" width="2.88671875" style="184" customWidth="1"/>
    <col min="2" max="2" width="54.5546875" style="184" customWidth="1"/>
    <col min="3" max="4" width="9" style="184" customWidth="1"/>
    <col min="5" max="5" width="9.6640625" style="184" bestFit="1" customWidth="1"/>
    <col min="6" max="6" width="11.6640625" style="184" customWidth="1"/>
    <col min="7" max="7" width="12.5546875" style="184" customWidth="1"/>
    <col min="8" max="8" width="11" style="184" customWidth="1"/>
    <col min="9" max="10" width="9" style="184" customWidth="1"/>
    <col min="11" max="11" width="6.6640625" style="184" customWidth="1"/>
    <col min="12" max="12" width="8.6640625" style="184" customWidth="1"/>
    <col min="13" max="14" width="9.109375" style="184"/>
    <col min="15" max="15" width="3" style="184" customWidth="1"/>
    <col min="16" max="16" width="54.5546875" style="184" customWidth="1"/>
    <col min="17" max="18" width="9" style="184" customWidth="1"/>
    <col min="19" max="19" width="9.6640625" style="184" bestFit="1" customWidth="1"/>
    <col min="20" max="20" width="11.6640625" style="184" customWidth="1"/>
    <col min="21" max="21" width="12.5546875" style="184" customWidth="1"/>
    <col min="22" max="22" width="11" style="184" customWidth="1"/>
    <col min="23" max="24" width="9" style="184" customWidth="1"/>
    <col min="25" max="25" width="6.6640625" style="184" customWidth="1"/>
    <col min="26" max="26" width="8.6640625" style="184" customWidth="1"/>
    <col min="27" max="28" width="9.109375" style="184"/>
    <col min="29" max="29" width="3" style="184" customWidth="1"/>
    <col min="30" max="30" width="54.5546875" style="184" customWidth="1"/>
    <col min="31" max="32" width="9" style="184" customWidth="1"/>
    <col min="33" max="33" width="9.6640625" style="184" bestFit="1" customWidth="1"/>
    <col min="34" max="34" width="11.6640625" style="184" customWidth="1"/>
    <col min="35" max="35" width="12.5546875" style="184" customWidth="1"/>
    <col min="36" max="36" width="11" style="184" customWidth="1"/>
    <col min="37" max="38" width="9" style="184" customWidth="1"/>
    <col min="39" max="39" width="6.6640625" style="184" customWidth="1"/>
    <col min="40" max="40" width="8.6640625" style="184" customWidth="1"/>
    <col min="41" max="16384" width="9.109375" style="184"/>
  </cols>
  <sheetData>
    <row r="1" spans="1:39" ht="14.25" customHeight="1" x14ac:dyDescent="0.4">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row>
    <row r="2" spans="1:39"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row>
    <row r="3" spans="1:39" ht="15" customHeight="1" x14ac:dyDescent="0.3">
      <c r="A3" s="38"/>
      <c r="B3" s="192" t="s">
        <v>0</v>
      </c>
      <c r="C3" s="905" t="s">
        <v>720</v>
      </c>
      <c r="D3" s="963"/>
      <c r="E3" s="963"/>
      <c r="F3" s="963"/>
      <c r="G3" s="963"/>
      <c r="H3" s="963"/>
      <c r="I3" s="963"/>
      <c r="J3" s="963"/>
      <c r="K3" s="963"/>
      <c r="L3" s="964"/>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row>
    <row r="4" spans="1:39" ht="15" customHeight="1" x14ac:dyDescent="0.3">
      <c r="A4" s="38"/>
      <c r="B4" s="193"/>
      <c r="C4" s="194">
        <v>2015</v>
      </c>
      <c r="D4" s="194">
        <v>2020</v>
      </c>
      <c r="E4" s="194">
        <v>2030</v>
      </c>
      <c r="F4" s="194">
        <v>2050</v>
      </c>
      <c r="G4" s="905" t="s">
        <v>2</v>
      </c>
      <c r="H4" s="925"/>
      <c r="I4" s="905" t="s">
        <v>3</v>
      </c>
      <c r="J4" s="925"/>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row>
    <row r="5" spans="1:39" x14ac:dyDescent="0.3">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row>
    <row r="6" spans="1:39" x14ac:dyDescent="0.3">
      <c r="A6" s="38"/>
      <c r="B6" s="198" t="s">
        <v>459</v>
      </c>
      <c r="C6" s="199">
        <v>23.1</v>
      </c>
      <c r="D6" s="199">
        <v>23.1</v>
      </c>
      <c r="E6" s="199">
        <v>23.2</v>
      </c>
      <c r="F6" s="199">
        <v>22.8</v>
      </c>
      <c r="G6" s="199">
        <v>21.8</v>
      </c>
      <c r="H6" s="199">
        <v>30.9</v>
      </c>
      <c r="I6" s="199">
        <v>22.4</v>
      </c>
      <c r="J6" s="199">
        <v>31.8</v>
      </c>
      <c r="K6" s="200" t="s">
        <v>39</v>
      </c>
      <c r="L6" s="481"/>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row>
    <row r="7" spans="1:39" x14ac:dyDescent="0.3">
      <c r="A7" s="38"/>
      <c r="B7" s="198" t="s">
        <v>481</v>
      </c>
      <c r="C7" s="199">
        <v>28.9</v>
      </c>
      <c r="D7" s="199">
        <v>28.9</v>
      </c>
      <c r="E7" s="199">
        <v>29</v>
      </c>
      <c r="F7" s="199">
        <v>28.5</v>
      </c>
      <c r="G7" s="202">
        <v>27</v>
      </c>
      <c r="H7" s="202">
        <v>39</v>
      </c>
      <c r="I7" s="202">
        <v>28</v>
      </c>
      <c r="J7" s="202">
        <v>40</v>
      </c>
      <c r="K7" s="200" t="s">
        <v>558</v>
      </c>
      <c r="L7" s="200">
        <v>1</v>
      </c>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row>
    <row r="8" spans="1:39" x14ac:dyDescent="0.3">
      <c r="A8" s="38"/>
      <c r="B8" s="203" t="s">
        <v>483</v>
      </c>
      <c r="C8" s="199">
        <v>27.4</v>
      </c>
      <c r="D8" s="199">
        <v>27.4</v>
      </c>
      <c r="E8" s="199">
        <v>27.5</v>
      </c>
      <c r="F8" s="199">
        <v>27</v>
      </c>
      <c r="G8" s="202">
        <v>25</v>
      </c>
      <c r="H8" s="202">
        <v>37</v>
      </c>
      <c r="I8" s="202">
        <v>25</v>
      </c>
      <c r="J8" s="202">
        <v>38</v>
      </c>
      <c r="K8" s="204" t="s">
        <v>558</v>
      </c>
      <c r="L8" s="204">
        <v>1</v>
      </c>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row>
    <row r="9" spans="1:39" x14ac:dyDescent="0.3">
      <c r="A9" s="38"/>
      <c r="B9" s="198" t="s">
        <v>484</v>
      </c>
      <c r="C9" s="199">
        <v>82.1</v>
      </c>
      <c r="D9" s="199">
        <v>82.1</v>
      </c>
      <c r="E9" s="199">
        <v>81.900000000000006</v>
      </c>
      <c r="F9" s="199">
        <v>82.5</v>
      </c>
      <c r="G9" s="202">
        <v>46</v>
      </c>
      <c r="H9" s="202">
        <v>84</v>
      </c>
      <c r="I9" s="202">
        <v>43</v>
      </c>
      <c r="J9" s="202">
        <v>83</v>
      </c>
      <c r="K9" s="200" t="s">
        <v>543</v>
      </c>
      <c r="L9" s="200">
        <v>1</v>
      </c>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row>
    <row r="10" spans="1:39" x14ac:dyDescent="0.3">
      <c r="A10" s="38"/>
      <c r="B10" s="198" t="s">
        <v>485</v>
      </c>
      <c r="C10" s="199">
        <v>83.5</v>
      </c>
      <c r="D10" s="199">
        <v>83.5</v>
      </c>
      <c r="E10" s="199">
        <v>83.4</v>
      </c>
      <c r="F10" s="199">
        <v>83.9</v>
      </c>
      <c r="G10" s="202">
        <v>49</v>
      </c>
      <c r="H10" s="202">
        <v>86</v>
      </c>
      <c r="I10" s="202">
        <v>46</v>
      </c>
      <c r="J10" s="202">
        <v>85</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row>
    <row r="11" spans="1:39" x14ac:dyDescent="0.3">
      <c r="A11" s="38"/>
      <c r="B11" s="198" t="s">
        <v>487</v>
      </c>
      <c r="C11" s="199">
        <v>2</v>
      </c>
      <c r="D11" s="199">
        <v>2</v>
      </c>
      <c r="E11" s="199">
        <v>2</v>
      </c>
      <c r="F11" s="199">
        <v>2</v>
      </c>
      <c r="G11" s="202">
        <v>2</v>
      </c>
      <c r="H11" s="202">
        <v>28</v>
      </c>
      <c r="I11" s="202">
        <v>2</v>
      </c>
      <c r="J11" s="202">
        <v>30</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row>
    <row r="12" spans="1:39" x14ac:dyDescent="0.3">
      <c r="A12" s="38"/>
      <c r="B12" s="198" t="s">
        <v>489</v>
      </c>
      <c r="C12" s="205">
        <v>0.35</v>
      </c>
      <c r="D12" s="205">
        <v>0.35</v>
      </c>
      <c r="E12" s="205">
        <v>0.35</v>
      </c>
      <c r="F12" s="205">
        <v>0.35</v>
      </c>
      <c r="G12" s="205">
        <v>0.33</v>
      </c>
      <c r="H12" s="205">
        <v>0.47</v>
      </c>
      <c r="I12" s="205">
        <v>0.34</v>
      </c>
      <c r="J12" s="205">
        <v>0.48</v>
      </c>
      <c r="K12" s="678" t="s">
        <v>94</v>
      </c>
      <c r="L12" s="200"/>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row>
    <row r="13" spans="1:39" x14ac:dyDescent="0.3">
      <c r="A13" s="38"/>
      <c r="B13" s="198" t="s">
        <v>490</v>
      </c>
      <c r="C13" s="206">
        <v>1</v>
      </c>
      <c r="D13" s="206">
        <v>1</v>
      </c>
      <c r="E13" s="206">
        <v>1</v>
      </c>
      <c r="F13" s="206">
        <v>1</v>
      </c>
      <c r="G13" s="206">
        <v>1</v>
      </c>
      <c r="H13" s="206">
        <v>1</v>
      </c>
      <c r="I13" s="206">
        <v>1</v>
      </c>
      <c r="J13" s="206">
        <v>1</v>
      </c>
      <c r="K13" s="200" t="s">
        <v>65</v>
      </c>
      <c r="L13" s="200"/>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row>
    <row r="14" spans="1:39" x14ac:dyDescent="0.3">
      <c r="A14" s="38"/>
      <c r="B14" s="198" t="s">
        <v>13</v>
      </c>
      <c r="C14" s="200">
        <v>3</v>
      </c>
      <c r="D14" s="200">
        <v>3</v>
      </c>
      <c r="E14" s="200">
        <v>3</v>
      </c>
      <c r="F14" s="200">
        <v>3</v>
      </c>
      <c r="G14" s="200">
        <v>3</v>
      </c>
      <c r="H14" s="200">
        <v>3</v>
      </c>
      <c r="I14" s="200">
        <v>3</v>
      </c>
      <c r="J14" s="200">
        <v>3</v>
      </c>
      <c r="K14" s="200"/>
      <c r="L14" s="200" t="s">
        <v>94</v>
      </c>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row>
    <row r="15" spans="1:39" x14ac:dyDescent="0.3">
      <c r="A15" s="38"/>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row>
    <row r="16" spans="1:39" x14ac:dyDescent="0.3">
      <c r="A16" s="38"/>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row>
    <row r="17" spans="1:39" x14ac:dyDescent="0.3">
      <c r="A17" s="38"/>
      <c r="B17" s="207" t="s">
        <v>18</v>
      </c>
      <c r="C17" s="200">
        <v>2.5</v>
      </c>
      <c r="D17" s="200">
        <v>2.5</v>
      </c>
      <c r="E17" s="200">
        <v>2.5</v>
      </c>
      <c r="F17" s="200">
        <v>2.5</v>
      </c>
      <c r="G17" s="200">
        <v>2</v>
      </c>
      <c r="H17" s="200">
        <v>3</v>
      </c>
      <c r="I17" s="200">
        <v>1.5</v>
      </c>
      <c r="J17" s="200">
        <v>3</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row>
    <row r="18" spans="1:39" x14ac:dyDescent="0.3">
      <c r="A18" s="38"/>
      <c r="B18" s="209" t="s">
        <v>491</v>
      </c>
      <c r="C18" s="200">
        <v>0.2</v>
      </c>
      <c r="D18" s="200">
        <v>0.2</v>
      </c>
      <c r="E18" s="200">
        <v>0.2</v>
      </c>
      <c r="F18" s="200">
        <v>0.2</v>
      </c>
      <c r="G18" s="200">
        <v>0.2</v>
      </c>
      <c r="H18" s="200">
        <v>0.2</v>
      </c>
      <c r="I18" s="200">
        <v>0.2</v>
      </c>
      <c r="J18" s="200">
        <v>0.3</v>
      </c>
      <c r="K18" s="481"/>
      <c r="L18" s="200" t="s">
        <v>94</v>
      </c>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row>
    <row r="19" spans="1:39" x14ac:dyDescent="0.3">
      <c r="A19" s="38"/>
      <c r="B19" s="210" t="s">
        <v>361</v>
      </c>
      <c r="C19" s="211"/>
      <c r="D19" s="211"/>
      <c r="E19" s="211"/>
      <c r="F19" s="211"/>
      <c r="G19" s="211"/>
      <c r="H19" s="211"/>
      <c r="I19" s="211"/>
      <c r="J19" s="969"/>
      <c r="K19" s="969"/>
      <c r="L19" s="970"/>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row>
    <row r="20" spans="1:39" x14ac:dyDescent="0.3">
      <c r="A20" s="38"/>
      <c r="B20" s="207" t="s">
        <v>22</v>
      </c>
      <c r="C20" s="200" t="s">
        <v>183</v>
      </c>
      <c r="D20" s="200" t="s">
        <v>183</v>
      </c>
      <c r="E20" s="200" t="s">
        <v>183</v>
      </c>
      <c r="F20" s="200" t="s">
        <v>183</v>
      </c>
      <c r="G20" s="200" t="s">
        <v>183</v>
      </c>
      <c r="H20" s="200" t="s">
        <v>183</v>
      </c>
      <c r="I20" s="200" t="s">
        <v>183</v>
      </c>
      <c r="J20" s="200" t="s">
        <v>183</v>
      </c>
      <c r="K20" s="481"/>
      <c r="L20" s="481"/>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row>
    <row r="21" spans="1:39" x14ac:dyDescent="0.3">
      <c r="A21" s="38"/>
      <c r="B21" s="207" t="s">
        <v>24</v>
      </c>
      <c r="C21" s="200">
        <v>4</v>
      </c>
      <c r="D21" s="200">
        <v>4</v>
      </c>
      <c r="E21" s="200">
        <v>4</v>
      </c>
      <c r="F21" s="200">
        <v>4</v>
      </c>
      <c r="G21" s="200">
        <v>4</v>
      </c>
      <c r="H21" s="200">
        <v>4</v>
      </c>
      <c r="I21" s="200">
        <v>4</v>
      </c>
      <c r="J21" s="200">
        <v>4</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row>
    <row r="22" spans="1:39" x14ac:dyDescent="0.3">
      <c r="A22" s="38"/>
      <c r="B22" s="207" t="s">
        <v>95</v>
      </c>
      <c r="C22" s="200">
        <v>20</v>
      </c>
      <c r="D22" s="200">
        <v>20</v>
      </c>
      <c r="E22" s="200">
        <v>20</v>
      </c>
      <c r="F22" s="200">
        <v>20</v>
      </c>
      <c r="G22" s="200">
        <v>20</v>
      </c>
      <c r="H22" s="200">
        <v>20</v>
      </c>
      <c r="I22" s="200">
        <v>20</v>
      </c>
      <c r="J22" s="200">
        <v>20</v>
      </c>
      <c r="K22" s="481"/>
      <c r="L22" s="481"/>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row>
    <row r="23" spans="1:39" x14ac:dyDescent="0.3">
      <c r="A23" s="38"/>
      <c r="B23" s="207" t="s">
        <v>96</v>
      </c>
      <c r="C23" s="200">
        <v>2</v>
      </c>
      <c r="D23" s="200">
        <v>2</v>
      </c>
      <c r="E23" s="200">
        <v>2</v>
      </c>
      <c r="F23" s="200">
        <v>2</v>
      </c>
      <c r="G23" s="200">
        <v>2</v>
      </c>
      <c r="H23" s="200">
        <v>2</v>
      </c>
      <c r="I23" s="200">
        <v>2</v>
      </c>
      <c r="J23" s="200">
        <v>2</v>
      </c>
      <c r="K23" s="481" t="s">
        <v>559</v>
      </c>
      <c r="L23" s="481">
        <v>1</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row>
    <row r="24" spans="1:39" x14ac:dyDescent="0.3">
      <c r="A24" s="38"/>
      <c r="B24" s="207" t="s">
        <v>97</v>
      </c>
      <c r="C24" s="200">
        <v>8</v>
      </c>
      <c r="D24" s="200">
        <v>8</v>
      </c>
      <c r="E24" s="200">
        <v>8</v>
      </c>
      <c r="F24" s="200">
        <v>8</v>
      </c>
      <c r="G24" s="200">
        <v>8</v>
      </c>
      <c r="H24" s="200">
        <v>8</v>
      </c>
      <c r="I24" s="200">
        <v>8</v>
      </c>
      <c r="J24" s="200">
        <v>8</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row>
    <row r="25" spans="1:39" x14ac:dyDescent="0.3">
      <c r="A25" s="38"/>
      <c r="B25" s="966" t="s">
        <v>99</v>
      </c>
      <c r="C25" s="967"/>
      <c r="D25" s="967"/>
      <c r="E25" s="967"/>
      <c r="F25" s="967"/>
      <c r="G25" s="967"/>
      <c r="H25" s="967"/>
      <c r="I25" s="967"/>
      <c r="J25" s="967"/>
      <c r="K25" s="967"/>
      <c r="L25" s="96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row>
    <row r="26" spans="1:39" x14ac:dyDescent="0.3">
      <c r="A26" s="38"/>
      <c r="B26" s="207" t="s">
        <v>675</v>
      </c>
      <c r="C26" s="212">
        <v>98</v>
      </c>
      <c r="D26" s="212">
        <v>98</v>
      </c>
      <c r="E26" s="212">
        <v>98</v>
      </c>
      <c r="F26" s="212">
        <v>98</v>
      </c>
      <c r="G26" s="212">
        <v>94.9</v>
      </c>
      <c r="H26" s="212">
        <v>99</v>
      </c>
      <c r="I26" s="212">
        <v>98</v>
      </c>
      <c r="J26" s="212">
        <v>99</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row>
    <row r="27" spans="1:39" x14ac:dyDescent="0.3">
      <c r="A27" s="38"/>
      <c r="B27" s="207" t="s">
        <v>676</v>
      </c>
      <c r="C27" s="202">
        <v>90</v>
      </c>
      <c r="D27" s="202">
        <v>72</v>
      </c>
      <c r="E27" s="202">
        <v>41</v>
      </c>
      <c r="F27" s="202">
        <v>24</v>
      </c>
      <c r="G27" s="202">
        <v>41</v>
      </c>
      <c r="H27" s="202">
        <v>81</v>
      </c>
      <c r="I27" s="202">
        <v>20</v>
      </c>
      <c r="J27" s="202">
        <v>41</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row>
    <row r="28" spans="1:39" x14ac:dyDescent="0.3">
      <c r="A28" s="38"/>
      <c r="B28" s="207" t="s">
        <v>100</v>
      </c>
      <c r="C28" s="202">
        <v>3</v>
      </c>
      <c r="D28" s="202">
        <v>2</v>
      </c>
      <c r="E28" s="202">
        <v>2</v>
      </c>
      <c r="F28" s="202">
        <v>1</v>
      </c>
      <c r="G28" s="202">
        <v>1</v>
      </c>
      <c r="H28" s="202">
        <v>3</v>
      </c>
      <c r="I28" s="202">
        <v>0</v>
      </c>
      <c r="J28" s="202">
        <v>3</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row>
    <row r="29" spans="1:39" x14ac:dyDescent="0.3">
      <c r="A29" s="38"/>
      <c r="B29" s="207" t="s">
        <v>101</v>
      </c>
      <c r="C29" s="202">
        <v>1</v>
      </c>
      <c r="D29" s="202">
        <v>1</v>
      </c>
      <c r="E29" s="202">
        <v>1</v>
      </c>
      <c r="F29" s="202">
        <v>1</v>
      </c>
      <c r="G29" s="202">
        <v>1</v>
      </c>
      <c r="H29" s="202">
        <v>3</v>
      </c>
      <c r="I29" s="202">
        <v>0</v>
      </c>
      <c r="J29" s="202">
        <v>1</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row>
    <row r="30" spans="1:39" x14ac:dyDescent="0.3">
      <c r="A30" s="38"/>
      <c r="B30" s="207" t="s">
        <v>494</v>
      </c>
      <c r="C30" s="208">
        <v>2</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row>
    <row r="31" spans="1:39" x14ac:dyDescent="0.3">
      <c r="A31" s="38"/>
      <c r="B31" s="966" t="s">
        <v>25</v>
      </c>
      <c r="C31" s="967"/>
      <c r="D31" s="967"/>
      <c r="E31" s="967"/>
      <c r="F31" s="967"/>
      <c r="G31" s="967"/>
      <c r="H31" s="967"/>
      <c r="I31" s="967"/>
      <c r="J31" s="967"/>
      <c r="K31" s="967"/>
      <c r="L31" s="96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row>
    <row r="32" spans="1:39" x14ac:dyDescent="0.3">
      <c r="A32" s="38"/>
      <c r="B32" s="207" t="s">
        <v>495</v>
      </c>
      <c r="C32" s="208">
        <v>3.7</v>
      </c>
      <c r="D32" s="208">
        <v>3.6</v>
      </c>
      <c r="E32" s="208">
        <v>3.5</v>
      </c>
      <c r="F32" s="208">
        <v>3.3</v>
      </c>
      <c r="G32" s="208">
        <v>3.1</v>
      </c>
      <c r="H32" s="208">
        <v>4.3</v>
      </c>
      <c r="I32" s="208">
        <v>2.5</v>
      </c>
      <c r="J32" s="208">
        <v>4.5</v>
      </c>
      <c r="K32" s="213" t="s">
        <v>668</v>
      </c>
      <c r="L32" s="481">
        <v>1</v>
      </c>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row>
    <row r="33" spans="1:39" x14ac:dyDescent="0.3">
      <c r="A33" s="38"/>
      <c r="B33" s="207" t="s">
        <v>28</v>
      </c>
      <c r="C33" s="208">
        <v>2.5</v>
      </c>
      <c r="D33" s="208">
        <v>2.4</v>
      </c>
      <c r="E33" s="208">
        <v>2.2999999999999998</v>
      </c>
      <c r="F33" s="208">
        <v>2.2000000000000002</v>
      </c>
      <c r="G33" s="208">
        <v>2</v>
      </c>
      <c r="H33" s="208">
        <v>2.9</v>
      </c>
      <c r="I33" s="208">
        <v>1.7</v>
      </c>
      <c r="J33" s="208">
        <v>3</v>
      </c>
      <c r="K33" s="219" t="s">
        <v>362</v>
      </c>
      <c r="L33" s="481"/>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row>
    <row r="34" spans="1:39" x14ac:dyDescent="0.3">
      <c r="A34" s="38"/>
      <c r="B34" s="27" t="s">
        <v>29</v>
      </c>
      <c r="C34" s="156">
        <v>1.2</v>
      </c>
      <c r="D34" s="156">
        <v>1.2</v>
      </c>
      <c r="E34" s="156">
        <v>1.1000000000000001</v>
      </c>
      <c r="F34" s="156">
        <v>1.1000000000000001</v>
      </c>
      <c r="G34" s="156">
        <v>1</v>
      </c>
      <c r="H34" s="156">
        <v>1.4</v>
      </c>
      <c r="I34" s="156">
        <v>0.9</v>
      </c>
      <c r="J34" s="156">
        <v>1.5</v>
      </c>
      <c r="K34" s="166" t="s">
        <v>362</v>
      </c>
      <c r="L34" s="236"/>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row>
    <row r="35" spans="1:39" x14ac:dyDescent="0.3">
      <c r="A35" s="38"/>
      <c r="B35" s="27" t="s">
        <v>496</v>
      </c>
      <c r="C35" s="102">
        <v>158400</v>
      </c>
      <c r="D35" s="102">
        <v>153600</v>
      </c>
      <c r="E35" s="102">
        <v>144000</v>
      </c>
      <c r="F35" s="102">
        <v>132800</v>
      </c>
      <c r="G35" s="102">
        <v>133400</v>
      </c>
      <c r="H35" s="102">
        <v>137000</v>
      </c>
      <c r="I35" s="102">
        <v>101400</v>
      </c>
      <c r="J35" s="102">
        <v>123000</v>
      </c>
      <c r="K35" s="166"/>
      <c r="L35" s="236"/>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row>
    <row r="36" spans="1:39" x14ac:dyDescent="0.3">
      <c r="A36" s="38"/>
      <c r="B36" s="27" t="s">
        <v>497</v>
      </c>
      <c r="C36" s="156">
        <v>3.8</v>
      </c>
      <c r="D36" s="156">
        <v>3.8</v>
      </c>
      <c r="E36" s="156">
        <v>3.8</v>
      </c>
      <c r="F36" s="156">
        <v>3.9</v>
      </c>
      <c r="G36" s="156">
        <v>3.3</v>
      </c>
      <c r="H36" s="156">
        <v>4.4000000000000004</v>
      </c>
      <c r="I36" s="156">
        <v>2.9</v>
      </c>
      <c r="J36" s="156">
        <v>4.9000000000000004</v>
      </c>
      <c r="K36" s="166"/>
      <c r="L36" s="236"/>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row>
    <row r="37" spans="1:39" x14ac:dyDescent="0.3">
      <c r="A37" s="38"/>
      <c r="B37" s="960" t="s">
        <v>33</v>
      </c>
      <c r="C37" s="961"/>
      <c r="D37" s="961"/>
      <c r="E37" s="961"/>
      <c r="F37" s="961"/>
      <c r="G37" s="961"/>
      <c r="H37" s="961"/>
      <c r="I37" s="961"/>
      <c r="J37" s="961"/>
      <c r="K37" s="961"/>
      <c r="L37" s="962"/>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row>
    <row r="38" spans="1:39" x14ac:dyDescent="0.3">
      <c r="A38" s="38"/>
      <c r="B38" s="28" t="s">
        <v>498</v>
      </c>
      <c r="C38" s="156" t="s">
        <v>499</v>
      </c>
      <c r="D38" s="156" t="s">
        <v>499</v>
      </c>
      <c r="E38" s="156" t="s">
        <v>499</v>
      </c>
      <c r="F38" s="156" t="s">
        <v>499</v>
      </c>
      <c r="G38" s="156" t="s">
        <v>499</v>
      </c>
      <c r="H38" s="156" t="s">
        <v>501</v>
      </c>
      <c r="I38" s="156" t="s">
        <v>499</v>
      </c>
      <c r="J38" s="156" t="s">
        <v>501</v>
      </c>
      <c r="K38" s="33"/>
      <c r="L38" s="236"/>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row>
    <row r="39" spans="1:39" x14ac:dyDescent="0.3">
      <c r="A39" s="38"/>
      <c r="B39" s="28" t="s">
        <v>500</v>
      </c>
      <c r="C39" s="156" t="s">
        <v>501</v>
      </c>
      <c r="D39" s="156" t="s">
        <v>501</v>
      </c>
      <c r="E39" s="156" t="s">
        <v>501</v>
      </c>
      <c r="F39" s="156" t="s">
        <v>501</v>
      </c>
      <c r="G39" s="156" t="s">
        <v>503</v>
      </c>
      <c r="H39" s="156" t="s">
        <v>501</v>
      </c>
      <c r="I39" s="156" t="s">
        <v>503</v>
      </c>
      <c r="J39" s="156" t="s">
        <v>501</v>
      </c>
      <c r="K39" s="33"/>
      <c r="L39" s="236"/>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row>
    <row r="40" spans="1:39" x14ac:dyDescent="0.3">
      <c r="A40" s="38"/>
      <c r="B40" s="28" t="s">
        <v>502</v>
      </c>
      <c r="C40" s="156" t="s">
        <v>501</v>
      </c>
      <c r="D40" s="156" t="s">
        <v>501</v>
      </c>
      <c r="E40" s="156" t="s">
        <v>501</v>
      </c>
      <c r="F40" s="156" t="s">
        <v>501</v>
      </c>
      <c r="G40" s="156" t="s">
        <v>503</v>
      </c>
      <c r="H40" s="156" t="s">
        <v>501</v>
      </c>
      <c r="I40" s="156" t="s">
        <v>503</v>
      </c>
      <c r="J40" s="156" t="s">
        <v>501</v>
      </c>
      <c r="K40" s="33"/>
      <c r="L40" s="236"/>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row>
    <row r="41" spans="1:39" x14ac:dyDescent="0.3">
      <c r="A41" s="38"/>
      <c r="B41" s="28" t="s">
        <v>504</v>
      </c>
      <c r="C41" s="158">
        <v>1.08</v>
      </c>
      <c r="D41" s="158">
        <v>1.05</v>
      </c>
      <c r="E41" s="158">
        <v>1</v>
      </c>
      <c r="F41" s="158">
        <v>0.94</v>
      </c>
      <c r="G41" s="158">
        <v>0.88</v>
      </c>
      <c r="H41" s="158">
        <v>1.24</v>
      </c>
      <c r="I41" s="158">
        <v>0.72</v>
      </c>
      <c r="J41" s="158">
        <v>1.28</v>
      </c>
      <c r="K41" s="33" t="s">
        <v>668</v>
      </c>
      <c r="L41" s="236">
        <v>1</v>
      </c>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row>
    <row r="42" spans="1:39" x14ac:dyDescent="0.3">
      <c r="A42" s="38"/>
      <c r="B42" s="28" t="s">
        <v>28</v>
      </c>
      <c r="C42" s="158">
        <v>0.72</v>
      </c>
      <c r="D42" s="158">
        <v>0.71</v>
      </c>
      <c r="E42" s="158">
        <v>0.67</v>
      </c>
      <c r="F42" s="158">
        <v>0.64</v>
      </c>
      <c r="G42" s="158">
        <v>0.57999999999999996</v>
      </c>
      <c r="H42" s="158">
        <v>0.83</v>
      </c>
      <c r="I42" s="158">
        <v>0.47</v>
      </c>
      <c r="J42" s="158">
        <v>0.87</v>
      </c>
      <c r="K42" s="166" t="s">
        <v>362</v>
      </c>
      <c r="L42" s="236"/>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row>
    <row r="43" spans="1:39" x14ac:dyDescent="0.3">
      <c r="A43" s="39"/>
      <c r="B43" s="28" t="s">
        <v>29</v>
      </c>
      <c r="C43" s="158">
        <v>0.36</v>
      </c>
      <c r="D43" s="158">
        <v>0.35</v>
      </c>
      <c r="E43" s="158">
        <v>0.33</v>
      </c>
      <c r="F43" s="158">
        <v>0.3</v>
      </c>
      <c r="G43" s="158">
        <v>0.3</v>
      </c>
      <c r="H43" s="158">
        <v>0.41</v>
      </c>
      <c r="I43" s="158">
        <v>0.25</v>
      </c>
      <c r="J43" s="158">
        <v>0.41</v>
      </c>
      <c r="K43" s="166" t="s">
        <v>362</v>
      </c>
      <c r="L43" s="236"/>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row>
    <row r="44" spans="1:39" x14ac:dyDescent="0.3">
      <c r="A44" s="39"/>
      <c r="B44" s="28" t="s">
        <v>505</v>
      </c>
      <c r="C44" s="102">
        <v>45800</v>
      </c>
      <c r="D44" s="102">
        <v>44369</v>
      </c>
      <c r="E44" s="102">
        <v>41766</v>
      </c>
      <c r="F44" s="102">
        <v>37793</v>
      </c>
      <c r="G44" s="102">
        <v>37323</v>
      </c>
      <c r="H44" s="102">
        <v>51473</v>
      </c>
      <c r="I44" s="102">
        <v>28349</v>
      </c>
      <c r="J44" s="102">
        <v>48834</v>
      </c>
      <c r="K44" s="166"/>
      <c r="L44" s="236"/>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row>
    <row r="45" spans="1:39" x14ac:dyDescent="0.3">
      <c r="A45" s="39"/>
      <c r="B45" s="28" t="s">
        <v>506</v>
      </c>
      <c r="C45" s="156">
        <v>1.1000000000000001</v>
      </c>
      <c r="D45" s="156">
        <v>1.1000000000000001</v>
      </c>
      <c r="E45" s="156">
        <v>1.1000000000000001</v>
      </c>
      <c r="F45" s="156">
        <v>1.1000000000000001</v>
      </c>
      <c r="G45" s="156">
        <v>0.9</v>
      </c>
      <c r="H45" s="156">
        <v>1.3</v>
      </c>
      <c r="I45" s="156">
        <v>0.8</v>
      </c>
      <c r="J45" s="156">
        <v>1.4</v>
      </c>
      <c r="K45" s="166"/>
      <c r="L45" s="236"/>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row>
    <row r="46" spans="1:39" ht="22.8" x14ac:dyDescent="0.3">
      <c r="A46" s="39"/>
      <c r="B46" s="28" t="s">
        <v>544</v>
      </c>
      <c r="C46" s="167">
        <v>1.4999999999999999E-2</v>
      </c>
      <c r="D46" s="167">
        <v>1.4999999999999999E-2</v>
      </c>
      <c r="E46" s="167">
        <v>1.4E-2</v>
      </c>
      <c r="F46" s="167">
        <v>1.2999999999999999E-2</v>
      </c>
      <c r="G46" s="167">
        <v>1.2999999999999999E-2</v>
      </c>
      <c r="H46" s="167">
        <v>1.7000000000000001E-2</v>
      </c>
      <c r="I46" s="167">
        <v>0.01</v>
      </c>
      <c r="J46" s="167">
        <v>1.7000000000000001E-2</v>
      </c>
      <c r="K46" s="166" t="s">
        <v>55</v>
      </c>
      <c r="L46" s="166"/>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row>
    <row r="47" spans="1:39" x14ac:dyDescent="0.3">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row>
    <row r="48" spans="1:39" x14ac:dyDescent="0.3">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row>
    <row r="49" spans="1:39" x14ac:dyDescent="0.3">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row>
    <row r="50" spans="1:39" ht="15" customHeight="1" x14ac:dyDescent="0.3">
      <c r="A50" s="160">
        <v>1</v>
      </c>
      <c r="B50" s="903" t="s">
        <v>560</v>
      </c>
      <c r="C50" s="903"/>
      <c r="D50" s="903"/>
      <c r="E50" s="903"/>
      <c r="F50" s="903"/>
      <c r="G50" s="903"/>
      <c r="H50" s="903"/>
      <c r="I50" s="903"/>
      <c r="J50" s="903"/>
      <c r="K50" s="903"/>
      <c r="L50" s="903"/>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row>
    <row r="51" spans="1:39" x14ac:dyDescent="0.3">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row>
    <row r="52" spans="1:39" ht="15" customHeight="1" x14ac:dyDescent="0.3">
      <c r="A52" s="160" t="s">
        <v>39</v>
      </c>
      <c r="B52" s="903" t="s">
        <v>561</v>
      </c>
      <c r="C52" s="903"/>
      <c r="D52" s="903"/>
      <c r="E52" s="903"/>
      <c r="F52" s="903"/>
      <c r="G52" s="903"/>
      <c r="H52" s="903"/>
      <c r="I52" s="903"/>
      <c r="J52" s="903"/>
      <c r="K52" s="903"/>
      <c r="L52" s="903"/>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row>
    <row r="53" spans="1:39" x14ac:dyDescent="0.3">
      <c r="A53" s="160" t="s">
        <v>15</v>
      </c>
      <c r="B53" s="38" t="s">
        <v>562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row>
    <row r="54" spans="1:39" ht="15" customHeight="1" x14ac:dyDescent="0.3">
      <c r="A54" s="160" t="s">
        <v>20</v>
      </c>
      <c r="B54" s="903" t="s">
        <v>563</v>
      </c>
      <c r="C54" s="903"/>
      <c r="D54" s="903"/>
      <c r="E54" s="903"/>
      <c r="F54" s="903"/>
      <c r="G54" s="903"/>
      <c r="H54" s="903"/>
      <c r="I54" s="903"/>
      <c r="J54" s="903"/>
      <c r="K54" s="903"/>
      <c r="L54" s="903"/>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row>
    <row r="55" spans="1:39" ht="15" customHeight="1" x14ac:dyDescent="0.3">
      <c r="A55" s="160" t="s">
        <v>23</v>
      </c>
      <c r="B55" s="903" t="s">
        <v>564</v>
      </c>
      <c r="C55" s="903"/>
      <c r="D55" s="903"/>
      <c r="E55" s="903"/>
      <c r="F55" s="903"/>
      <c r="G55" s="903"/>
      <c r="H55" s="903"/>
      <c r="I55" s="903"/>
      <c r="J55" s="903"/>
      <c r="K55" s="903"/>
      <c r="L55" s="903"/>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row>
    <row r="56" spans="1:39" ht="15" customHeight="1" x14ac:dyDescent="0.3">
      <c r="A56" s="160" t="s">
        <v>44</v>
      </c>
      <c r="B56" s="903" t="s">
        <v>565</v>
      </c>
      <c r="C56" s="903"/>
      <c r="D56" s="903"/>
      <c r="E56" s="903"/>
      <c r="F56" s="903"/>
      <c r="G56" s="903"/>
      <c r="H56" s="903"/>
      <c r="I56" s="903"/>
      <c r="J56" s="903"/>
      <c r="K56" s="903"/>
      <c r="L56" s="903"/>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row>
    <row r="57" spans="1:39" ht="15" customHeight="1" x14ac:dyDescent="0.3">
      <c r="A57" s="160" t="s">
        <v>46</v>
      </c>
      <c r="B57" s="903" t="s">
        <v>566</v>
      </c>
      <c r="C57" s="903"/>
      <c r="D57" s="903"/>
      <c r="E57" s="903"/>
      <c r="F57" s="903"/>
      <c r="G57" s="903"/>
      <c r="H57" s="903"/>
      <c r="I57" s="903"/>
      <c r="J57" s="903"/>
      <c r="K57" s="903"/>
      <c r="L57" s="903"/>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row>
    <row r="58" spans="1:39" x14ac:dyDescent="0.3">
      <c r="A58" s="160" t="s">
        <v>31</v>
      </c>
      <c r="B58" s="232" t="s">
        <v>567</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row>
    <row r="59" spans="1:39" ht="15" customHeight="1" x14ac:dyDescent="0.3">
      <c r="A59" s="160" t="s">
        <v>35</v>
      </c>
      <c r="B59" s="903" t="s">
        <v>554</v>
      </c>
      <c r="C59" s="903"/>
      <c r="D59" s="903"/>
      <c r="E59" s="903"/>
      <c r="F59" s="903"/>
      <c r="G59" s="903"/>
      <c r="H59" s="903"/>
      <c r="I59" s="903"/>
      <c r="J59" s="903"/>
      <c r="K59" s="903"/>
      <c r="L59" s="903"/>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row>
    <row r="60" spans="1:39" ht="15" customHeight="1" x14ac:dyDescent="0.3">
      <c r="A60" s="160" t="s">
        <v>65</v>
      </c>
      <c r="B60" s="903" t="s">
        <v>568</v>
      </c>
      <c r="C60" s="903"/>
      <c r="D60" s="903"/>
      <c r="E60" s="903"/>
      <c r="F60" s="903"/>
      <c r="G60" s="903"/>
      <c r="H60" s="903"/>
      <c r="I60" s="903"/>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row>
    <row r="61" spans="1:39" ht="69" customHeight="1" x14ac:dyDescent="0.3">
      <c r="A61" s="160" t="s">
        <v>50</v>
      </c>
      <c r="B61" s="903" t="s">
        <v>556</v>
      </c>
      <c r="C61" s="903"/>
      <c r="D61" s="903"/>
      <c r="E61" s="903"/>
      <c r="F61" s="903"/>
      <c r="G61" s="903"/>
      <c r="H61" s="903"/>
      <c r="I61" s="903"/>
      <c r="J61" s="903"/>
      <c r="K61" s="903"/>
      <c r="L61" s="903"/>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row>
    <row r="62" spans="1:39" ht="30" customHeight="1" x14ac:dyDescent="0.3">
      <c r="A62" s="160" t="s">
        <v>55</v>
      </c>
      <c r="B62" s="904" t="s">
        <v>557</v>
      </c>
      <c r="C62" s="904"/>
      <c r="D62" s="904"/>
      <c r="E62" s="904"/>
      <c r="F62" s="904"/>
      <c r="G62" s="904"/>
      <c r="H62" s="904"/>
      <c r="I62" s="904"/>
      <c r="J62" s="904"/>
      <c r="K62" s="904"/>
      <c r="L62" s="904"/>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row>
    <row r="63" spans="1:39" ht="27" customHeight="1" x14ac:dyDescent="0.3">
      <c r="A63" s="160" t="s">
        <v>67</v>
      </c>
      <c r="B63" s="904" t="s">
        <v>666</v>
      </c>
      <c r="C63" s="904"/>
      <c r="D63" s="904"/>
      <c r="E63" s="904"/>
      <c r="F63" s="904"/>
      <c r="G63" s="904"/>
      <c r="H63" s="904"/>
      <c r="I63" s="904"/>
      <c r="J63" s="904"/>
      <c r="K63" s="904"/>
      <c r="L63" s="904"/>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row>
    <row r="64" spans="1:39" x14ac:dyDescent="0.3">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row>
    <row r="65" spans="13:39" x14ac:dyDescent="0.3">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row>
    <row r="66" spans="13:39" x14ac:dyDescent="0.3">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row>
    <row r="67" spans="13:39" x14ac:dyDescent="0.3">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row>
    <row r="68" spans="13:39" x14ac:dyDescent="0.3">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row>
    <row r="69" spans="13:39" x14ac:dyDescent="0.3">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row>
    <row r="70" spans="13:39" x14ac:dyDescent="0.3">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row>
    <row r="71" spans="13:39" x14ac:dyDescent="0.3">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row>
    <row r="72" spans="13:39" x14ac:dyDescent="0.3">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row>
    <row r="73" spans="13:39" x14ac:dyDescent="0.3">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row>
    <row r="74" spans="13:39" x14ac:dyDescent="0.3">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row>
    <row r="75" spans="13:39" x14ac:dyDescent="0.3">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row>
    <row r="76" spans="13:39" x14ac:dyDescent="0.3">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row>
    <row r="77" spans="13:39" x14ac:dyDescent="0.3">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row>
    <row r="78" spans="13:39" x14ac:dyDescent="0.3">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row>
    <row r="79" spans="13:39" x14ac:dyDescent="0.3">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row>
    <row r="80" spans="13:39" x14ac:dyDescent="0.3">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row>
    <row r="81" spans="13:39" x14ac:dyDescent="0.3">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row>
    <row r="82" spans="13:39" x14ac:dyDescent="0.3">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row>
    <row r="83" spans="13:39" x14ac:dyDescent="0.3">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row>
    <row r="84" spans="13:39" x14ac:dyDescent="0.3">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row>
    <row r="85" spans="13:39" x14ac:dyDescent="0.3">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row>
    <row r="86" spans="13:39" x14ac:dyDescent="0.3">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row>
    <row r="87" spans="13:39" x14ac:dyDescent="0.3">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row>
    <row r="88" spans="13:39" x14ac:dyDescent="0.3">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row>
    <row r="89" spans="13:39" x14ac:dyDescent="0.3">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row>
    <row r="90" spans="13:39" x14ac:dyDescent="0.3">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row>
    <row r="91" spans="13:39" x14ac:dyDescent="0.3">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row>
    <row r="92" spans="13:39" x14ac:dyDescent="0.3">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row>
    <row r="93" spans="13:39" x14ac:dyDescent="0.3">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row>
    <row r="94" spans="13:39" x14ac:dyDescent="0.3">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row>
    <row r="95" spans="13:39" x14ac:dyDescent="0.3">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row>
    <row r="96" spans="13:39" x14ac:dyDescent="0.3">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row>
    <row r="97" spans="13:39" x14ac:dyDescent="0.3">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row>
    <row r="98" spans="13:39" x14ac:dyDescent="0.3">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row>
    <row r="99" spans="13:39" x14ac:dyDescent="0.3">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row>
    <row r="100" spans="13:39" x14ac:dyDescent="0.3">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row>
    <row r="101" spans="13:39" x14ac:dyDescent="0.3">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row>
    <row r="102" spans="13:39" x14ac:dyDescent="0.3">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row>
    <row r="103" spans="13:39" x14ac:dyDescent="0.3">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row>
    <row r="104" spans="13:39" x14ac:dyDescent="0.3">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row>
    <row r="105" spans="13:39" x14ac:dyDescent="0.3">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row>
    <row r="106" spans="13:39" x14ac:dyDescent="0.3">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row>
    <row r="107" spans="13:39" x14ac:dyDescent="0.3">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row>
    <row r="108" spans="13:39" x14ac:dyDescent="0.3">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row>
    <row r="109" spans="13:39" x14ac:dyDescent="0.3">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row>
    <row r="110" spans="13:39" x14ac:dyDescent="0.3">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row>
    <row r="111" spans="13:39" x14ac:dyDescent="0.3">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row>
    <row r="112" spans="13:39" x14ac:dyDescent="0.3">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row>
    <row r="113" spans="13:39" x14ac:dyDescent="0.3">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row>
    <row r="114" spans="13:39" x14ac:dyDescent="0.3">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row>
    <row r="115" spans="13:39" x14ac:dyDescent="0.3">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row>
    <row r="116" spans="13:39" x14ac:dyDescent="0.3">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row>
    <row r="117" spans="13:39" x14ac:dyDescent="0.3">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row>
    <row r="118" spans="13:39" x14ac:dyDescent="0.3">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row>
    <row r="119" spans="13:39" x14ac:dyDescent="0.3">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row>
    <row r="120" spans="13:39" x14ac:dyDescent="0.3">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row>
    <row r="121" spans="13:39" x14ac:dyDescent="0.3">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row>
    <row r="122" spans="13:39" x14ac:dyDescent="0.3">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row>
    <row r="123" spans="13:39" x14ac:dyDescent="0.3">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row>
    <row r="124" spans="13:39" x14ac:dyDescent="0.3">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row>
    <row r="125" spans="13:39" x14ac:dyDescent="0.3">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row>
    <row r="126" spans="13:39" x14ac:dyDescent="0.3">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row>
    <row r="127" spans="13:39" x14ac:dyDescent="0.3">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row>
    <row r="128" spans="13:39" x14ac:dyDescent="0.3">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row>
    <row r="129" spans="13:39" x14ac:dyDescent="0.3">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row>
    <row r="130" spans="13:39" x14ac:dyDescent="0.3">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row>
    <row r="131" spans="13:39" x14ac:dyDescent="0.3">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row>
    <row r="132" spans="13:39" x14ac:dyDescent="0.3">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row>
    <row r="133" spans="13:39" x14ac:dyDescent="0.3">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row>
    <row r="134" spans="13:39" x14ac:dyDescent="0.3">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row>
    <row r="135" spans="13:39" x14ac:dyDescent="0.3">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row>
    <row r="136" spans="13:39" x14ac:dyDescent="0.3">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row>
    <row r="137" spans="13:39" x14ac:dyDescent="0.3">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row>
    <row r="138" spans="13:39" x14ac:dyDescent="0.3">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row>
    <row r="139" spans="13:39" x14ac:dyDescent="0.3">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row>
    <row r="140" spans="13:39" x14ac:dyDescent="0.3">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row>
    <row r="141" spans="13:39" x14ac:dyDescent="0.3">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row>
    <row r="142" spans="13:39" x14ac:dyDescent="0.3">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row>
    <row r="143" spans="13:39" x14ac:dyDescent="0.3">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row>
    <row r="144" spans="13:39" x14ac:dyDescent="0.3">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row>
    <row r="145" spans="13:39" x14ac:dyDescent="0.3">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row>
    <row r="146" spans="13:39" x14ac:dyDescent="0.3">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row>
    <row r="147" spans="13:39" x14ac:dyDescent="0.3">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row>
    <row r="148" spans="13:39" x14ac:dyDescent="0.3">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row>
    <row r="149" spans="13:39" x14ac:dyDescent="0.3">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row>
    <row r="150" spans="13:39" x14ac:dyDescent="0.3">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row>
    <row r="151" spans="13:39" x14ac:dyDescent="0.3">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row>
    <row r="152" spans="13:39" x14ac:dyDescent="0.3">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row>
    <row r="153" spans="13:39" x14ac:dyDescent="0.3">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row>
    <row r="154" spans="13:39" x14ac:dyDescent="0.3">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row>
    <row r="155" spans="13:39" x14ac:dyDescent="0.3">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row>
    <row r="156" spans="13:39" x14ac:dyDescent="0.3">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row>
    <row r="157" spans="13:39" x14ac:dyDescent="0.3">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row>
    <row r="158" spans="13:39" x14ac:dyDescent="0.3">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row>
    <row r="159" spans="13:39" x14ac:dyDescent="0.3">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row>
    <row r="160" spans="13:39" x14ac:dyDescent="0.3">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row>
    <row r="161" spans="13:39" x14ac:dyDescent="0.3">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row>
    <row r="162" spans="13:39" x14ac:dyDescent="0.3">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row>
    <row r="163" spans="13:39" x14ac:dyDescent="0.3">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row>
    <row r="164" spans="13:39" x14ac:dyDescent="0.3">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row>
    <row r="165" spans="13:39" x14ac:dyDescent="0.3">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row>
    <row r="166" spans="13:39" x14ac:dyDescent="0.3">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row>
    <row r="167" spans="13:39" x14ac:dyDescent="0.3">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row>
    <row r="168" spans="13:39" x14ac:dyDescent="0.3">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row>
    <row r="169" spans="13:39" x14ac:dyDescent="0.3">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row>
    <row r="170" spans="13:39" x14ac:dyDescent="0.3">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row>
    <row r="171" spans="13:39" x14ac:dyDescent="0.3">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row>
    <row r="172" spans="13:39" x14ac:dyDescent="0.3">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row>
    <row r="173" spans="13:39" x14ac:dyDescent="0.3">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row>
    <row r="174" spans="13:39" x14ac:dyDescent="0.3">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row>
    <row r="175" spans="13:39" x14ac:dyDescent="0.3">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row>
    <row r="176" spans="13:39" x14ac:dyDescent="0.3">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row>
    <row r="177" spans="13:39" x14ac:dyDescent="0.3">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row>
    <row r="178" spans="13:39" x14ac:dyDescent="0.3">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row>
    <row r="179" spans="13:39" x14ac:dyDescent="0.3">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row>
    <row r="180" spans="13:39" x14ac:dyDescent="0.3">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row>
    <row r="181" spans="13:39" x14ac:dyDescent="0.3">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row>
    <row r="182" spans="13:39" x14ac:dyDescent="0.3">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row>
    <row r="183" spans="13:39" x14ac:dyDescent="0.3">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row>
    <row r="184" spans="13:39" x14ac:dyDescent="0.3">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row>
  </sheetData>
  <mergeCells count="18">
    <mergeCell ref="B63:L63"/>
    <mergeCell ref="B61:L61"/>
    <mergeCell ref="B62:L62"/>
    <mergeCell ref="B59:L59"/>
    <mergeCell ref="B60:I60"/>
    <mergeCell ref="B56:L56"/>
    <mergeCell ref="B57:L57"/>
    <mergeCell ref="B54:L54"/>
    <mergeCell ref="B55:L55"/>
    <mergeCell ref="B50:L50"/>
    <mergeCell ref="B52:L52"/>
    <mergeCell ref="B31:L31"/>
    <mergeCell ref="B37:L37"/>
    <mergeCell ref="J19:L19"/>
    <mergeCell ref="B25:L25"/>
    <mergeCell ref="C3:L3"/>
    <mergeCell ref="G4:H4"/>
    <mergeCell ref="I4:J4"/>
  </mergeCells>
  <hyperlinks>
    <hyperlink ref="H1" location="Index" display="Back to Index"/>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I177"/>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 min="15" max="15" width="3" customWidth="1"/>
    <col min="16" max="16" width="54.5546875" customWidth="1"/>
    <col min="17" max="18" width="9" customWidth="1"/>
    <col min="19" max="19" width="9.6640625" bestFit="1" customWidth="1"/>
    <col min="20" max="20" width="11.6640625" customWidth="1"/>
    <col min="21" max="21" width="12.5546875" customWidth="1"/>
    <col min="22" max="22" width="11" customWidth="1"/>
    <col min="23" max="24" width="9" customWidth="1"/>
    <col min="25" max="25" width="6.6640625" customWidth="1"/>
    <col min="26" max="26" width="8.6640625" customWidth="1"/>
    <col min="29" max="29" width="3" customWidth="1"/>
    <col min="30" max="30" width="54.5546875" customWidth="1"/>
    <col min="31" max="32" width="9" customWidth="1"/>
    <col min="33" max="33" width="9.6640625" bestFit="1" customWidth="1"/>
    <col min="34" max="34" width="11.6640625" customWidth="1"/>
    <col min="35" max="35" width="12.5546875" customWidth="1"/>
    <col min="36" max="36" width="11" customWidth="1"/>
    <col min="37" max="38" width="9" customWidth="1"/>
    <col min="39" max="39" width="6.6640625" customWidth="1"/>
    <col min="40" max="40" width="8.6640625" customWidth="1"/>
  </cols>
  <sheetData>
    <row r="1" spans="1:35" ht="14.25" customHeight="1" x14ac:dyDescent="0.4">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row>
    <row r="2" spans="1:35"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row>
    <row r="3" spans="1:35" ht="15" customHeight="1" x14ac:dyDescent="0.3">
      <c r="A3" s="38"/>
      <c r="B3" s="192" t="s">
        <v>0</v>
      </c>
      <c r="C3" s="905" t="s">
        <v>721</v>
      </c>
      <c r="D3" s="963"/>
      <c r="E3" s="963"/>
      <c r="F3" s="963"/>
      <c r="G3" s="963"/>
      <c r="H3" s="963"/>
      <c r="I3" s="963"/>
      <c r="J3" s="963"/>
      <c r="K3" s="963"/>
      <c r="L3" s="964"/>
      <c r="M3" s="38"/>
      <c r="N3" s="38"/>
      <c r="O3" s="38"/>
      <c r="P3" s="38"/>
      <c r="Q3" s="38"/>
      <c r="R3" s="38"/>
      <c r="S3" s="38"/>
      <c r="T3" s="38"/>
      <c r="U3" s="38"/>
      <c r="V3" s="38"/>
      <c r="W3" s="38"/>
      <c r="X3" s="38"/>
      <c r="Y3" s="38"/>
      <c r="Z3" s="38"/>
      <c r="AA3" s="38"/>
      <c r="AB3" s="38"/>
      <c r="AC3" s="38"/>
      <c r="AD3" s="38"/>
      <c r="AE3" s="38"/>
      <c r="AF3" s="38"/>
      <c r="AG3" s="38"/>
      <c r="AH3" s="38"/>
      <c r="AI3" s="38"/>
    </row>
    <row r="4" spans="1:35" ht="15" customHeight="1" x14ac:dyDescent="0.3">
      <c r="A4" s="38"/>
      <c r="B4" s="193"/>
      <c r="C4" s="194">
        <v>2015</v>
      </c>
      <c r="D4" s="194">
        <v>2020</v>
      </c>
      <c r="E4" s="194">
        <v>2030</v>
      </c>
      <c r="F4" s="194">
        <v>2050</v>
      </c>
      <c r="G4" s="905" t="s">
        <v>2</v>
      </c>
      <c r="H4" s="925"/>
      <c r="I4" s="905" t="s">
        <v>3</v>
      </c>
      <c r="J4" s="925"/>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row>
    <row r="5" spans="1:35" x14ac:dyDescent="0.3">
      <c r="A5" s="38"/>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row>
    <row r="6" spans="1:35" x14ac:dyDescent="0.3">
      <c r="A6" s="38"/>
      <c r="B6" s="198" t="s">
        <v>459</v>
      </c>
      <c r="C6" s="199">
        <v>2.9</v>
      </c>
      <c r="D6" s="199">
        <v>2.9</v>
      </c>
      <c r="E6" s="199">
        <v>2.9</v>
      </c>
      <c r="F6" s="199">
        <v>2.8</v>
      </c>
      <c r="G6" s="199">
        <v>2.8</v>
      </c>
      <c r="H6" s="199">
        <v>2.9</v>
      </c>
      <c r="I6" s="199">
        <v>2.7</v>
      </c>
      <c r="J6" s="199">
        <v>2.9</v>
      </c>
      <c r="K6" s="200" t="s">
        <v>39</v>
      </c>
      <c r="L6" s="481"/>
      <c r="M6" s="38"/>
      <c r="N6" s="38"/>
      <c r="O6" s="38"/>
      <c r="P6" s="38"/>
      <c r="Q6" s="38"/>
      <c r="R6" s="38"/>
      <c r="S6" s="38"/>
      <c r="T6" s="38"/>
      <c r="U6" s="38"/>
      <c r="V6" s="38"/>
      <c r="W6" s="38"/>
      <c r="X6" s="38"/>
      <c r="Y6" s="38"/>
      <c r="Z6" s="38"/>
      <c r="AA6" s="38"/>
      <c r="AB6" s="38"/>
      <c r="AC6" s="38"/>
      <c r="AD6" s="38"/>
      <c r="AE6" s="38"/>
      <c r="AF6" s="38"/>
      <c r="AG6" s="38"/>
      <c r="AH6" s="38"/>
      <c r="AI6" s="38"/>
    </row>
    <row r="7" spans="1:35" x14ac:dyDescent="0.3">
      <c r="A7" s="38"/>
      <c r="B7" s="198" t="s">
        <v>481</v>
      </c>
      <c r="C7" s="199">
        <v>14.3</v>
      </c>
      <c r="D7" s="199">
        <v>14.3</v>
      </c>
      <c r="E7" s="199">
        <v>14.3</v>
      </c>
      <c r="F7" s="199">
        <v>14</v>
      </c>
      <c r="G7" s="202">
        <v>14</v>
      </c>
      <c r="H7" s="202">
        <v>14</v>
      </c>
      <c r="I7" s="202">
        <v>14</v>
      </c>
      <c r="J7" s="202">
        <v>14</v>
      </c>
      <c r="K7" s="200" t="s">
        <v>542</v>
      </c>
      <c r="L7" s="200">
        <v>1</v>
      </c>
      <c r="M7" s="38"/>
      <c r="N7" s="38"/>
      <c r="O7" s="38"/>
      <c r="P7" s="38"/>
      <c r="Q7" s="38"/>
      <c r="R7" s="38"/>
      <c r="S7" s="38"/>
      <c r="T7" s="38"/>
      <c r="U7" s="38"/>
      <c r="V7" s="38"/>
      <c r="W7" s="38"/>
      <c r="X7" s="38"/>
      <c r="Y7" s="38"/>
      <c r="Z7" s="38"/>
      <c r="AA7" s="38"/>
      <c r="AB7" s="38"/>
      <c r="AC7" s="38"/>
      <c r="AD7" s="38"/>
      <c r="AE7" s="38"/>
      <c r="AF7" s="38"/>
      <c r="AG7" s="38"/>
      <c r="AH7" s="38"/>
      <c r="AI7" s="38"/>
    </row>
    <row r="8" spans="1:35" x14ac:dyDescent="0.3">
      <c r="A8" s="38"/>
      <c r="B8" s="203" t="s">
        <v>483</v>
      </c>
      <c r="C8" s="199">
        <v>13.5</v>
      </c>
      <c r="D8" s="199">
        <v>13.5</v>
      </c>
      <c r="E8" s="199">
        <v>13.6</v>
      </c>
      <c r="F8" s="199">
        <v>13.3</v>
      </c>
      <c r="G8" s="202">
        <v>13</v>
      </c>
      <c r="H8" s="202">
        <v>14</v>
      </c>
      <c r="I8" s="202">
        <v>12</v>
      </c>
      <c r="J8" s="202">
        <v>14</v>
      </c>
      <c r="K8" s="204" t="s">
        <v>542</v>
      </c>
      <c r="L8" s="204">
        <v>1</v>
      </c>
      <c r="M8" s="38"/>
      <c r="N8" s="38"/>
      <c r="O8" s="38"/>
      <c r="P8" s="38"/>
      <c r="Q8" s="38"/>
      <c r="R8" s="38"/>
      <c r="S8" s="38"/>
      <c r="T8" s="38"/>
      <c r="U8" s="38"/>
      <c r="V8" s="38"/>
      <c r="W8" s="38"/>
      <c r="X8" s="38"/>
      <c r="Y8" s="38"/>
      <c r="Z8" s="38"/>
      <c r="AA8" s="38"/>
      <c r="AB8" s="38"/>
      <c r="AC8" s="38"/>
      <c r="AD8" s="38"/>
      <c r="AE8" s="38"/>
      <c r="AF8" s="38"/>
      <c r="AG8" s="38"/>
      <c r="AH8" s="38"/>
      <c r="AI8" s="38"/>
    </row>
    <row r="9" spans="1:35" x14ac:dyDescent="0.3">
      <c r="A9" s="38"/>
      <c r="B9" s="198" t="s">
        <v>484</v>
      </c>
      <c r="C9" s="199">
        <v>97.3</v>
      </c>
      <c r="D9" s="199">
        <v>97.3</v>
      </c>
      <c r="E9" s="199">
        <v>97.3</v>
      </c>
      <c r="F9" s="199">
        <v>97.6</v>
      </c>
      <c r="G9" s="202">
        <v>71</v>
      </c>
      <c r="H9" s="202">
        <v>98</v>
      </c>
      <c r="I9" s="202">
        <v>69</v>
      </c>
      <c r="J9" s="202">
        <v>98</v>
      </c>
      <c r="K9" s="200" t="s">
        <v>543</v>
      </c>
      <c r="L9" s="200">
        <v>1</v>
      </c>
      <c r="M9" s="38"/>
      <c r="N9" s="38"/>
      <c r="O9" s="38"/>
      <c r="P9" s="38"/>
      <c r="Q9" s="38"/>
      <c r="R9" s="38"/>
      <c r="S9" s="38"/>
      <c r="T9" s="38"/>
      <c r="U9" s="38"/>
      <c r="V9" s="38"/>
      <c r="W9" s="38"/>
      <c r="X9" s="38"/>
      <c r="Y9" s="38"/>
      <c r="Z9" s="38"/>
      <c r="AA9" s="38"/>
      <c r="AB9" s="38"/>
      <c r="AC9" s="38"/>
      <c r="AD9" s="38"/>
      <c r="AE9" s="38"/>
      <c r="AF9" s="38"/>
      <c r="AG9" s="38"/>
      <c r="AH9" s="38"/>
      <c r="AI9" s="38"/>
    </row>
    <row r="10" spans="1:35" x14ac:dyDescent="0.3">
      <c r="A10" s="38"/>
      <c r="B10" s="198" t="s">
        <v>485</v>
      </c>
      <c r="C10" s="199">
        <v>98.1</v>
      </c>
      <c r="D10" s="199">
        <v>98.1</v>
      </c>
      <c r="E10" s="199">
        <v>98</v>
      </c>
      <c r="F10" s="199">
        <v>98.3</v>
      </c>
      <c r="G10" s="202">
        <v>72</v>
      </c>
      <c r="H10" s="202">
        <v>98</v>
      </c>
      <c r="I10" s="202">
        <v>71</v>
      </c>
      <c r="J10" s="202">
        <v>99</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c r="AH10" s="38"/>
      <c r="AI10" s="38"/>
    </row>
    <row r="11" spans="1:35" x14ac:dyDescent="0.3">
      <c r="A11" s="38"/>
      <c r="B11" s="198" t="s">
        <v>487</v>
      </c>
      <c r="C11" s="199">
        <v>2</v>
      </c>
      <c r="D11" s="199">
        <v>2</v>
      </c>
      <c r="E11" s="199">
        <v>2</v>
      </c>
      <c r="F11" s="199">
        <v>2</v>
      </c>
      <c r="G11" s="202">
        <v>2</v>
      </c>
      <c r="H11" s="202">
        <v>28</v>
      </c>
      <c r="I11" s="202">
        <v>2</v>
      </c>
      <c r="J11" s="202">
        <v>30</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c r="AH11" s="38"/>
      <c r="AI11" s="38"/>
    </row>
    <row r="12" spans="1:35" x14ac:dyDescent="0.3">
      <c r="A12" s="38"/>
      <c r="B12" s="198" t="s">
        <v>489</v>
      </c>
      <c r="C12" s="205">
        <v>0.15</v>
      </c>
      <c r="D12" s="205">
        <v>0.15</v>
      </c>
      <c r="E12" s="205">
        <v>0.15</v>
      </c>
      <c r="F12" s="205">
        <v>0.14000000000000001</v>
      </c>
      <c r="G12" s="205">
        <v>0.14000000000000001</v>
      </c>
      <c r="H12" s="205">
        <v>0.15</v>
      </c>
      <c r="I12" s="205">
        <v>0.14000000000000001</v>
      </c>
      <c r="J12" s="205">
        <v>0.15</v>
      </c>
      <c r="K12" s="678" t="s">
        <v>94</v>
      </c>
      <c r="L12" s="200"/>
      <c r="M12" s="38"/>
      <c r="N12" s="38"/>
      <c r="O12" s="38"/>
      <c r="P12" s="38"/>
      <c r="Q12" s="38"/>
      <c r="R12" s="38"/>
      <c r="S12" s="38"/>
      <c r="T12" s="38"/>
      <c r="U12" s="38"/>
      <c r="V12" s="38"/>
      <c r="W12" s="38"/>
      <c r="X12" s="38"/>
      <c r="Y12" s="38"/>
      <c r="Z12" s="38"/>
      <c r="AA12" s="38"/>
      <c r="AB12" s="38"/>
      <c r="AC12" s="38"/>
      <c r="AD12" s="38"/>
      <c r="AE12" s="38"/>
      <c r="AF12" s="38"/>
      <c r="AG12" s="38"/>
      <c r="AH12" s="38"/>
      <c r="AI12" s="38"/>
    </row>
    <row r="13" spans="1:35" x14ac:dyDescent="0.3">
      <c r="A13" s="38"/>
      <c r="B13" s="198" t="s">
        <v>490</v>
      </c>
      <c r="C13" s="206">
        <v>1</v>
      </c>
      <c r="D13" s="206">
        <v>1</v>
      </c>
      <c r="E13" s="206">
        <v>1</v>
      </c>
      <c r="F13" s="206">
        <v>1</v>
      </c>
      <c r="G13" s="206">
        <v>1</v>
      </c>
      <c r="H13" s="206">
        <v>1</v>
      </c>
      <c r="I13" s="206">
        <v>1</v>
      </c>
      <c r="J13" s="206">
        <v>1</v>
      </c>
      <c r="K13" s="200" t="s">
        <v>65</v>
      </c>
      <c r="L13" s="200"/>
      <c r="M13" s="38"/>
      <c r="N13" s="38"/>
      <c r="O13" s="38"/>
      <c r="P13" s="38"/>
      <c r="Q13" s="38"/>
      <c r="R13" s="38"/>
      <c r="S13" s="38"/>
      <c r="T13" s="38"/>
      <c r="U13" s="38"/>
      <c r="V13" s="38"/>
      <c r="W13" s="38"/>
      <c r="X13" s="38"/>
      <c r="Y13" s="38"/>
      <c r="Z13" s="38"/>
      <c r="AA13" s="38"/>
      <c r="AB13" s="38"/>
      <c r="AC13" s="38"/>
      <c r="AD13" s="38"/>
      <c r="AE13" s="38"/>
      <c r="AF13" s="38"/>
      <c r="AG13" s="38"/>
      <c r="AH13" s="38"/>
      <c r="AI13" s="38"/>
    </row>
    <row r="14" spans="1:35" x14ac:dyDescent="0.3">
      <c r="A14" s="38"/>
      <c r="B14" s="198" t="s">
        <v>13</v>
      </c>
      <c r="C14" s="200">
        <v>3</v>
      </c>
      <c r="D14" s="200">
        <v>3</v>
      </c>
      <c r="E14" s="200">
        <v>3</v>
      </c>
      <c r="F14" s="200">
        <v>3</v>
      </c>
      <c r="G14" s="200">
        <v>3</v>
      </c>
      <c r="H14" s="200">
        <v>3</v>
      </c>
      <c r="I14" s="200">
        <v>3</v>
      </c>
      <c r="J14" s="200">
        <v>3</v>
      </c>
      <c r="K14" s="200"/>
      <c r="L14" s="200" t="s">
        <v>94</v>
      </c>
      <c r="M14" s="38"/>
      <c r="N14" s="38"/>
      <c r="O14" s="38"/>
      <c r="P14" s="38"/>
      <c r="Q14" s="38"/>
      <c r="R14" s="38"/>
      <c r="S14" s="38"/>
      <c r="T14" s="38"/>
      <c r="U14" s="38"/>
      <c r="V14" s="38"/>
      <c r="W14" s="38"/>
      <c r="X14" s="38"/>
      <c r="Y14" s="38"/>
      <c r="Z14" s="38"/>
      <c r="AA14" s="38"/>
      <c r="AB14" s="38"/>
      <c r="AC14" s="38"/>
      <c r="AD14" s="38"/>
      <c r="AE14" s="38"/>
      <c r="AF14" s="38"/>
      <c r="AG14" s="38"/>
      <c r="AH14" s="38"/>
      <c r="AI14" s="38"/>
    </row>
    <row r="15" spans="1:35" x14ac:dyDescent="0.3">
      <c r="A15" s="38"/>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c r="AH15" s="38"/>
      <c r="AI15" s="38"/>
    </row>
    <row r="16" spans="1:35" x14ac:dyDescent="0.3">
      <c r="A16" s="38"/>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row>
    <row r="17" spans="1:35" x14ac:dyDescent="0.3">
      <c r="A17" s="38"/>
      <c r="B17" s="207" t="s">
        <v>18</v>
      </c>
      <c r="C17" s="200">
        <v>1</v>
      </c>
      <c r="D17" s="200">
        <v>1</v>
      </c>
      <c r="E17" s="200">
        <v>1</v>
      </c>
      <c r="F17" s="200">
        <v>1</v>
      </c>
      <c r="G17" s="200">
        <v>0.5</v>
      </c>
      <c r="H17" s="200">
        <v>1.5</v>
      </c>
      <c r="I17" s="200">
        <v>0.5</v>
      </c>
      <c r="J17" s="200">
        <v>1.5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row>
    <row r="18" spans="1:35" x14ac:dyDescent="0.3">
      <c r="A18" s="38"/>
      <c r="B18" s="209" t="s">
        <v>491</v>
      </c>
      <c r="C18" s="200">
        <v>0.7</v>
      </c>
      <c r="D18" s="200">
        <v>0.7</v>
      </c>
      <c r="E18" s="200">
        <v>0.7</v>
      </c>
      <c r="F18" s="200">
        <v>0.7</v>
      </c>
      <c r="G18" s="200">
        <v>0.6</v>
      </c>
      <c r="H18" s="200">
        <v>0.8</v>
      </c>
      <c r="I18" s="200">
        <v>0.5</v>
      </c>
      <c r="J18" s="200">
        <v>0.9</v>
      </c>
      <c r="K18" s="481"/>
      <c r="L18" s="200" t="s">
        <v>94</v>
      </c>
      <c r="M18" s="38"/>
      <c r="N18" s="38"/>
      <c r="O18" s="38"/>
      <c r="P18" s="38"/>
      <c r="Q18" s="38"/>
      <c r="R18" s="38"/>
      <c r="S18" s="38"/>
      <c r="T18" s="38"/>
      <c r="U18" s="38"/>
      <c r="V18" s="38"/>
      <c r="W18" s="38"/>
      <c r="X18" s="38"/>
      <c r="Y18" s="38"/>
      <c r="Z18" s="38"/>
      <c r="AA18" s="38"/>
      <c r="AB18" s="38"/>
      <c r="AC18" s="38"/>
      <c r="AD18" s="38"/>
      <c r="AE18" s="38"/>
      <c r="AF18" s="38"/>
      <c r="AG18" s="38"/>
      <c r="AH18" s="38"/>
      <c r="AI18" s="38"/>
    </row>
    <row r="19" spans="1:35" x14ac:dyDescent="0.3">
      <c r="A19" s="38"/>
      <c r="B19" s="210" t="s">
        <v>361</v>
      </c>
      <c r="C19" s="211"/>
      <c r="D19" s="211"/>
      <c r="E19" s="211"/>
      <c r="F19" s="211"/>
      <c r="G19" s="211"/>
      <c r="H19" s="211"/>
      <c r="I19" s="211"/>
      <c r="J19" s="969"/>
      <c r="K19" s="969"/>
      <c r="L19" s="970"/>
      <c r="M19" s="38"/>
      <c r="N19" s="38"/>
      <c r="O19" s="38"/>
      <c r="P19" s="38"/>
      <c r="Q19" s="38"/>
      <c r="R19" s="38"/>
      <c r="S19" s="38"/>
      <c r="T19" s="38"/>
      <c r="U19" s="38"/>
      <c r="V19" s="38"/>
      <c r="W19" s="38"/>
      <c r="X19" s="38"/>
      <c r="Y19" s="38"/>
      <c r="Z19" s="38"/>
      <c r="AA19" s="38"/>
      <c r="AB19" s="38"/>
      <c r="AC19" s="38"/>
      <c r="AD19" s="38"/>
      <c r="AE19" s="38"/>
      <c r="AF19" s="38"/>
      <c r="AG19" s="38"/>
      <c r="AH19" s="38"/>
      <c r="AI19" s="38"/>
    </row>
    <row r="20" spans="1:35" x14ac:dyDescent="0.3">
      <c r="A20" s="38"/>
      <c r="B20" s="207" t="s">
        <v>22</v>
      </c>
      <c r="C20" s="200" t="s">
        <v>183</v>
      </c>
      <c r="D20" s="200" t="s">
        <v>183</v>
      </c>
      <c r="E20" s="200" t="s">
        <v>183</v>
      </c>
      <c r="F20" s="200" t="s">
        <v>183</v>
      </c>
      <c r="G20" s="200" t="s">
        <v>183</v>
      </c>
      <c r="H20" s="200" t="s">
        <v>183</v>
      </c>
      <c r="I20" s="200" t="s">
        <v>183</v>
      </c>
      <c r="J20" s="200" t="s">
        <v>183</v>
      </c>
      <c r="K20" s="481"/>
      <c r="L20" s="481"/>
      <c r="M20" s="38"/>
      <c r="N20" s="38"/>
      <c r="O20" s="38"/>
      <c r="P20" s="38"/>
      <c r="Q20" s="38"/>
      <c r="R20" s="38"/>
      <c r="S20" s="38"/>
      <c r="T20" s="38"/>
      <c r="U20" s="38"/>
      <c r="V20" s="38"/>
      <c r="W20" s="38"/>
      <c r="X20" s="38"/>
      <c r="Y20" s="38"/>
      <c r="Z20" s="38"/>
      <c r="AA20" s="38"/>
      <c r="AB20" s="38"/>
      <c r="AC20" s="38"/>
      <c r="AD20" s="38"/>
      <c r="AE20" s="38"/>
      <c r="AF20" s="38"/>
      <c r="AG20" s="38"/>
      <c r="AH20" s="38"/>
      <c r="AI20" s="38"/>
    </row>
    <row r="21" spans="1:35" x14ac:dyDescent="0.3">
      <c r="A21" s="38"/>
      <c r="B21" s="207" t="s">
        <v>24</v>
      </c>
      <c r="C21" s="200">
        <v>10</v>
      </c>
      <c r="D21" s="200">
        <v>10</v>
      </c>
      <c r="E21" s="200">
        <v>10</v>
      </c>
      <c r="F21" s="200">
        <v>10</v>
      </c>
      <c r="G21" s="200">
        <v>10</v>
      </c>
      <c r="H21" s="200">
        <v>10</v>
      </c>
      <c r="I21" s="200">
        <v>10</v>
      </c>
      <c r="J21" s="200">
        <v>10</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c r="AH21" s="38"/>
      <c r="AI21" s="38"/>
    </row>
    <row r="22" spans="1:35" x14ac:dyDescent="0.3">
      <c r="A22" s="38"/>
      <c r="B22" s="207" t="s">
        <v>95</v>
      </c>
      <c r="C22" s="200">
        <v>20</v>
      </c>
      <c r="D22" s="200">
        <v>20</v>
      </c>
      <c r="E22" s="200">
        <v>20</v>
      </c>
      <c r="F22" s="200">
        <v>20</v>
      </c>
      <c r="G22" s="200">
        <v>20</v>
      </c>
      <c r="H22" s="200">
        <v>20</v>
      </c>
      <c r="I22" s="200">
        <v>20</v>
      </c>
      <c r="J22" s="200">
        <v>20</v>
      </c>
      <c r="K22" s="481" t="s">
        <v>23</v>
      </c>
      <c r="L22" s="481">
        <v>1</v>
      </c>
      <c r="M22" s="38"/>
      <c r="N22" s="38"/>
      <c r="O22" s="38"/>
      <c r="P22" s="38"/>
      <c r="Q22" s="38"/>
      <c r="R22" s="38"/>
      <c r="S22" s="38"/>
      <c r="T22" s="38"/>
      <c r="U22" s="38"/>
      <c r="V22" s="38"/>
      <c r="W22" s="38"/>
      <c r="X22" s="38"/>
      <c r="Y22" s="38"/>
      <c r="Z22" s="38"/>
      <c r="AA22" s="38"/>
      <c r="AB22" s="38"/>
      <c r="AC22" s="38"/>
      <c r="AD22" s="38"/>
      <c r="AE22" s="38"/>
      <c r="AF22" s="38"/>
      <c r="AG22" s="38"/>
      <c r="AH22" s="38"/>
      <c r="AI22" s="38"/>
    </row>
    <row r="23" spans="1:35" x14ac:dyDescent="0.3">
      <c r="A23" s="38"/>
      <c r="B23" s="207" t="s">
        <v>96</v>
      </c>
      <c r="C23" s="200">
        <v>0.25</v>
      </c>
      <c r="D23" s="200">
        <v>0.25</v>
      </c>
      <c r="E23" s="200">
        <v>0.25</v>
      </c>
      <c r="F23" s="200">
        <v>0.25</v>
      </c>
      <c r="G23" s="200">
        <v>0.25</v>
      </c>
      <c r="H23" s="200">
        <v>0.25</v>
      </c>
      <c r="I23" s="200">
        <v>0.25</v>
      </c>
      <c r="J23" s="200">
        <v>0.25</v>
      </c>
      <c r="K23" s="481" t="s">
        <v>31</v>
      </c>
      <c r="L23" s="481">
        <v>1</v>
      </c>
      <c r="M23" s="38"/>
      <c r="N23" s="38"/>
      <c r="O23" s="38"/>
      <c r="P23" s="38"/>
      <c r="Q23" s="38"/>
      <c r="R23" s="38"/>
      <c r="S23" s="38"/>
      <c r="T23" s="38"/>
      <c r="U23" s="38"/>
      <c r="V23" s="38"/>
      <c r="W23" s="38"/>
      <c r="X23" s="38"/>
      <c r="Y23" s="38"/>
      <c r="Z23" s="38"/>
      <c r="AA23" s="38"/>
      <c r="AB23" s="38"/>
      <c r="AC23" s="38"/>
      <c r="AD23" s="38"/>
      <c r="AE23" s="38"/>
      <c r="AF23" s="38"/>
      <c r="AG23" s="38"/>
      <c r="AH23" s="38"/>
      <c r="AI23" s="38"/>
    </row>
    <row r="24" spans="1:35" x14ac:dyDescent="0.3">
      <c r="A24" s="38"/>
      <c r="B24" s="207" t="s">
        <v>97</v>
      </c>
      <c r="C24" s="200">
        <v>0.5</v>
      </c>
      <c r="D24" s="200">
        <v>0.5</v>
      </c>
      <c r="E24" s="200">
        <v>0.5</v>
      </c>
      <c r="F24" s="200">
        <v>0.5</v>
      </c>
      <c r="G24" s="200">
        <v>0.5</v>
      </c>
      <c r="H24" s="200">
        <v>0.5</v>
      </c>
      <c r="I24" s="200">
        <v>0.5</v>
      </c>
      <c r="J24" s="200">
        <v>0.5</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c r="AH24" s="38"/>
      <c r="AI24" s="38"/>
    </row>
    <row r="25" spans="1:35" x14ac:dyDescent="0.3">
      <c r="A25" s="38"/>
      <c r="B25" s="966" t="s">
        <v>99</v>
      </c>
      <c r="C25" s="967"/>
      <c r="D25" s="967"/>
      <c r="E25" s="967"/>
      <c r="F25" s="967"/>
      <c r="G25" s="967"/>
      <c r="H25" s="967"/>
      <c r="I25" s="967"/>
      <c r="J25" s="967"/>
      <c r="K25" s="967"/>
      <c r="L25" s="968"/>
      <c r="M25" s="38"/>
      <c r="N25" s="38"/>
      <c r="O25" s="38"/>
      <c r="P25" s="38"/>
      <c r="Q25" s="38"/>
      <c r="R25" s="38"/>
      <c r="S25" s="38"/>
      <c r="T25" s="38"/>
      <c r="U25" s="38"/>
      <c r="V25" s="38"/>
      <c r="W25" s="38"/>
      <c r="X25" s="38"/>
      <c r="Y25" s="38"/>
      <c r="Z25" s="38"/>
      <c r="AA25" s="38"/>
      <c r="AB25" s="38"/>
      <c r="AC25" s="38"/>
      <c r="AD25" s="38"/>
      <c r="AE25" s="38"/>
      <c r="AF25" s="38"/>
      <c r="AG25" s="38"/>
      <c r="AH25" s="38"/>
      <c r="AI25" s="38"/>
    </row>
    <row r="26" spans="1:35" x14ac:dyDescent="0.3">
      <c r="A26" s="38"/>
      <c r="B26" s="207" t="s">
        <v>675</v>
      </c>
      <c r="C26" s="212">
        <v>98</v>
      </c>
      <c r="D26" s="212">
        <v>98</v>
      </c>
      <c r="E26" s="212">
        <v>98</v>
      </c>
      <c r="F26" s="212">
        <v>98</v>
      </c>
      <c r="G26" s="212">
        <v>94.9</v>
      </c>
      <c r="H26" s="212">
        <v>99</v>
      </c>
      <c r="I26" s="212">
        <v>98</v>
      </c>
      <c r="J26" s="212">
        <v>99</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c r="AH26" s="38"/>
      <c r="AI26" s="38"/>
    </row>
    <row r="27" spans="1:35" x14ac:dyDescent="0.3">
      <c r="A27" s="38"/>
      <c r="B27" s="207" t="s">
        <v>676</v>
      </c>
      <c r="C27" s="202">
        <v>90</v>
      </c>
      <c r="D27" s="202">
        <v>63</v>
      </c>
      <c r="E27" s="202">
        <v>41</v>
      </c>
      <c r="F27" s="202">
        <v>32</v>
      </c>
      <c r="G27" s="202">
        <v>41</v>
      </c>
      <c r="H27" s="202">
        <v>81</v>
      </c>
      <c r="I27" s="202">
        <v>20</v>
      </c>
      <c r="J27" s="202">
        <v>41</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row>
    <row r="28" spans="1:35" x14ac:dyDescent="0.3">
      <c r="A28" s="38"/>
      <c r="B28" s="207" t="s">
        <v>100</v>
      </c>
      <c r="C28" s="202">
        <v>16</v>
      </c>
      <c r="D28" s="202">
        <v>11</v>
      </c>
      <c r="E28" s="202">
        <v>8</v>
      </c>
      <c r="F28" s="202">
        <v>4</v>
      </c>
      <c r="G28" s="202">
        <v>4</v>
      </c>
      <c r="H28" s="202">
        <v>16</v>
      </c>
      <c r="I28" s="202">
        <v>2</v>
      </c>
      <c r="J28" s="202">
        <v>16</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c r="AH28" s="38"/>
      <c r="AI28" s="38"/>
    </row>
    <row r="29" spans="1:35" x14ac:dyDescent="0.3">
      <c r="A29" s="38"/>
      <c r="B29" s="207" t="s">
        <v>101</v>
      </c>
      <c r="C29" s="202">
        <v>1</v>
      </c>
      <c r="D29" s="202">
        <v>1</v>
      </c>
      <c r="E29" s="202">
        <v>1</v>
      </c>
      <c r="F29" s="202">
        <v>1</v>
      </c>
      <c r="G29" s="202">
        <v>1</v>
      </c>
      <c r="H29" s="202">
        <v>3</v>
      </c>
      <c r="I29" s="202">
        <v>0</v>
      </c>
      <c r="J29" s="202">
        <v>1</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c r="AH29" s="38"/>
      <c r="AI29" s="38"/>
    </row>
    <row r="30" spans="1:35" x14ac:dyDescent="0.3">
      <c r="A30" s="38"/>
      <c r="B30" s="207" t="s">
        <v>494</v>
      </c>
      <c r="C30" s="208">
        <v>2</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c r="AH30" s="38"/>
      <c r="AI30" s="38"/>
    </row>
    <row r="31" spans="1:35" x14ac:dyDescent="0.3">
      <c r="A31" s="38"/>
      <c r="B31" s="966" t="s">
        <v>25</v>
      </c>
      <c r="C31" s="967"/>
      <c r="D31" s="967"/>
      <c r="E31" s="967"/>
      <c r="F31" s="967"/>
      <c r="G31" s="967"/>
      <c r="H31" s="967"/>
      <c r="I31" s="967"/>
      <c r="J31" s="967"/>
      <c r="K31" s="967"/>
      <c r="L31" s="968"/>
      <c r="M31" s="38"/>
      <c r="N31" s="38"/>
      <c r="O31" s="38"/>
      <c r="P31" s="38"/>
      <c r="Q31" s="38"/>
      <c r="R31" s="38"/>
      <c r="S31" s="38"/>
      <c r="T31" s="38"/>
      <c r="U31" s="38"/>
      <c r="V31" s="38"/>
      <c r="W31" s="38"/>
      <c r="X31" s="38"/>
      <c r="Y31" s="38"/>
      <c r="Z31" s="38"/>
      <c r="AA31" s="38"/>
      <c r="AB31" s="38"/>
      <c r="AC31" s="38"/>
      <c r="AD31" s="38"/>
      <c r="AE31" s="38"/>
      <c r="AF31" s="38"/>
      <c r="AG31" s="38"/>
      <c r="AH31" s="38"/>
      <c r="AI31" s="38"/>
    </row>
    <row r="32" spans="1:35" ht="20.399999999999999" x14ac:dyDescent="0.3">
      <c r="A32" s="38"/>
      <c r="B32" s="207" t="s">
        <v>495</v>
      </c>
      <c r="C32" s="208">
        <v>6.7</v>
      </c>
      <c r="D32" s="208">
        <v>6.5</v>
      </c>
      <c r="E32" s="208">
        <v>6.2</v>
      </c>
      <c r="F32" s="208">
        <v>6</v>
      </c>
      <c r="G32" s="208">
        <v>5.7</v>
      </c>
      <c r="H32" s="208">
        <v>7.7</v>
      </c>
      <c r="I32" s="208">
        <v>4.7</v>
      </c>
      <c r="J32" s="208">
        <v>8.1</v>
      </c>
      <c r="K32" s="213" t="s">
        <v>667</v>
      </c>
      <c r="L32" s="481">
        <v>1</v>
      </c>
      <c r="M32" s="38"/>
      <c r="N32" s="38"/>
      <c r="O32" s="38"/>
      <c r="P32" s="38"/>
      <c r="Q32" s="38"/>
      <c r="R32" s="38"/>
      <c r="S32" s="38"/>
      <c r="T32" s="38"/>
      <c r="U32" s="38"/>
      <c r="V32" s="38"/>
      <c r="W32" s="38"/>
      <c r="X32" s="38"/>
      <c r="Y32" s="38"/>
      <c r="Z32" s="38"/>
      <c r="AA32" s="38"/>
      <c r="AB32" s="38"/>
      <c r="AC32" s="38"/>
      <c r="AD32" s="38"/>
      <c r="AE32" s="38"/>
      <c r="AF32" s="38"/>
      <c r="AG32" s="38"/>
      <c r="AH32" s="38"/>
      <c r="AI32" s="38"/>
    </row>
    <row r="33" spans="1:35" x14ac:dyDescent="0.3">
      <c r="A33" s="38"/>
      <c r="B33" s="207" t="s">
        <v>28</v>
      </c>
      <c r="C33" s="208">
        <v>4.0999999999999996</v>
      </c>
      <c r="D33" s="208">
        <v>4</v>
      </c>
      <c r="E33" s="208">
        <v>3.8</v>
      </c>
      <c r="F33" s="208">
        <v>3.8</v>
      </c>
      <c r="G33" s="208">
        <v>3.5</v>
      </c>
      <c r="H33" s="208">
        <v>4.8</v>
      </c>
      <c r="I33" s="208">
        <v>2.9</v>
      </c>
      <c r="J33" s="208">
        <v>5.2</v>
      </c>
      <c r="K33" s="219" t="s">
        <v>362</v>
      </c>
      <c r="L33" s="481"/>
      <c r="M33" s="38"/>
      <c r="N33" s="38"/>
      <c r="O33" s="38"/>
      <c r="P33" s="38"/>
      <c r="Q33" s="38"/>
      <c r="R33" s="38"/>
      <c r="S33" s="38"/>
      <c r="T33" s="38"/>
      <c r="U33" s="38"/>
      <c r="V33" s="38"/>
      <c r="W33" s="38"/>
      <c r="X33" s="38"/>
      <c r="Y33" s="38"/>
      <c r="Z33" s="38"/>
      <c r="AA33" s="38"/>
      <c r="AB33" s="38"/>
      <c r="AC33" s="38"/>
      <c r="AD33" s="38"/>
      <c r="AE33" s="38"/>
      <c r="AF33" s="38"/>
      <c r="AG33" s="38"/>
      <c r="AH33" s="38"/>
      <c r="AI33" s="38"/>
    </row>
    <row r="34" spans="1:35" x14ac:dyDescent="0.3">
      <c r="A34" s="38"/>
      <c r="B34" s="27" t="s">
        <v>29</v>
      </c>
      <c r="C34" s="156">
        <v>2.5</v>
      </c>
      <c r="D34" s="156">
        <v>2.5</v>
      </c>
      <c r="E34" s="156">
        <v>2.2999999999999998</v>
      </c>
      <c r="F34" s="156">
        <v>2.2000000000000002</v>
      </c>
      <c r="G34" s="156">
        <v>2.1</v>
      </c>
      <c r="H34" s="156">
        <v>2.9</v>
      </c>
      <c r="I34" s="156">
        <v>1.8</v>
      </c>
      <c r="J34" s="156">
        <v>3</v>
      </c>
      <c r="K34" s="166" t="s">
        <v>362</v>
      </c>
      <c r="L34" s="153"/>
      <c r="M34" s="38"/>
      <c r="N34" s="38"/>
      <c r="O34" s="38"/>
      <c r="P34" s="38"/>
      <c r="Q34" s="38"/>
      <c r="R34" s="38"/>
      <c r="S34" s="38"/>
      <c r="T34" s="38"/>
      <c r="U34" s="38"/>
      <c r="V34" s="38"/>
      <c r="W34" s="38"/>
      <c r="X34" s="38"/>
      <c r="Y34" s="38"/>
      <c r="Z34" s="38"/>
      <c r="AA34" s="38"/>
      <c r="AB34" s="38"/>
      <c r="AC34" s="38"/>
      <c r="AD34" s="38"/>
      <c r="AE34" s="38"/>
      <c r="AF34" s="38"/>
      <c r="AG34" s="38"/>
      <c r="AH34" s="38"/>
      <c r="AI34" s="38"/>
    </row>
    <row r="35" spans="1:35" x14ac:dyDescent="0.3">
      <c r="A35" s="38"/>
      <c r="B35" s="27" t="s">
        <v>496</v>
      </c>
      <c r="C35" s="102">
        <v>292700</v>
      </c>
      <c r="D35" s="102">
        <v>288900</v>
      </c>
      <c r="E35" s="102">
        <v>280500</v>
      </c>
      <c r="F35" s="102">
        <v>277900</v>
      </c>
      <c r="G35" s="102">
        <v>252000</v>
      </c>
      <c r="H35" s="102">
        <v>331000</v>
      </c>
      <c r="I35" s="102">
        <v>215600</v>
      </c>
      <c r="J35" s="102">
        <v>347000</v>
      </c>
      <c r="K35" s="166"/>
      <c r="L35" s="153"/>
      <c r="M35" s="38"/>
      <c r="N35" s="38"/>
      <c r="O35" s="38"/>
      <c r="P35" s="38"/>
      <c r="Q35" s="38"/>
      <c r="R35" s="38"/>
      <c r="S35" s="38"/>
      <c r="T35" s="38"/>
      <c r="U35" s="38"/>
      <c r="V35" s="38"/>
      <c r="W35" s="38"/>
      <c r="X35" s="38"/>
      <c r="Y35" s="38"/>
      <c r="Z35" s="38"/>
      <c r="AA35" s="38"/>
      <c r="AB35" s="38"/>
      <c r="AC35" s="38"/>
      <c r="AD35" s="38"/>
      <c r="AE35" s="38"/>
      <c r="AF35" s="38"/>
      <c r="AG35" s="38"/>
      <c r="AH35" s="38"/>
      <c r="AI35" s="38"/>
    </row>
    <row r="36" spans="1:35" x14ac:dyDescent="0.3">
      <c r="A36" s="38"/>
      <c r="B36" s="27" t="s">
        <v>497</v>
      </c>
      <c r="C36" s="156">
        <v>7.8</v>
      </c>
      <c r="D36" s="156">
        <v>7.8</v>
      </c>
      <c r="E36" s="156">
        <v>7.7</v>
      </c>
      <c r="F36" s="156">
        <v>7.9</v>
      </c>
      <c r="G36" s="156">
        <v>6.6</v>
      </c>
      <c r="H36" s="156">
        <v>8.9</v>
      </c>
      <c r="I36" s="156">
        <v>5.9</v>
      </c>
      <c r="J36" s="156">
        <v>9.8000000000000007</v>
      </c>
      <c r="K36" s="166"/>
      <c r="L36" s="153"/>
      <c r="M36" s="38"/>
      <c r="N36" s="38"/>
      <c r="O36" s="38"/>
      <c r="P36" s="38"/>
      <c r="Q36" s="38"/>
      <c r="R36" s="38"/>
      <c r="S36" s="38"/>
      <c r="T36" s="38"/>
      <c r="U36" s="38"/>
      <c r="V36" s="38"/>
      <c r="W36" s="38"/>
      <c r="X36" s="38"/>
      <c r="Y36" s="38"/>
      <c r="Z36" s="38"/>
      <c r="AA36" s="38"/>
      <c r="AB36" s="38"/>
      <c r="AC36" s="38"/>
      <c r="AD36" s="38"/>
      <c r="AE36" s="38"/>
      <c r="AF36" s="38"/>
      <c r="AG36" s="38"/>
      <c r="AH36" s="38"/>
      <c r="AI36" s="38"/>
    </row>
    <row r="37" spans="1:35" x14ac:dyDescent="0.3">
      <c r="A37" s="38"/>
      <c r="B37" s="960" t="s">
        <v>33</v>
      </c>
      <c r="C37" s="961"/>
      <c r="D37" s="961"/>
      <c r="E37" s="961"/>
      <c r="F37" s="961"/>
      <c r="G37" s="961"/>
      <c r="H37" s="961"/>
      <c r="I37" s="961"/>
      <c r="J37" s="961"/>
      <c r="K37" s="961"/>
      <c r="L37" s="962"/>
      <c r="M37" s="38"/>
      <c r="N37" s="38"/>
      <c r="O37" s="38"/>
      <c r="P37" s="38"/>
      <c r="Q37" s="38"/>
      <c r="R37" s="38"/>
      <c r="S37" s="38"/>
      <c r="T37" s="38"/>
      <c r="U37" s="38"/>
      <c r="V37" s="38"/>
      <c r="W37" s="38"/>
      <c r="X37" s="38"/>
      <c r="Y37" s="38"/>
      <c r="Z37" s="38"/>
      <c r="AA37" s="38"/>
      <c r="AB37" s="38"/>
      <c r="AC37" s="38"/>
      <c r="AD37" s="38"/>
      <c r="AE37" s="38"/>
      <c r="AF37" s="38"/>
      <c r="AG37" s="38"/>
      <c r="AH37" s="38"/>
      <c r="AI37" s="38"/>
    </row>
    <row r="38" spans="1:35" x14ac:dyDescent="0.3">
      <c r="A38" s="38"/>
      <c r="B38" s="28" t="s">
        <v>498</v>
      </c>
      <c r="C38" s="156" t="s">
        <v>499</v>
      </c>
      <c r="D38" s="156" t="s">
        <v>499</v>
      </c>
      <c r="E38" s="156" t="s">
        <v>499</v>
      </c>
      <c r="F38" s="156" t="s">
        <v>499</v>
      </c>
      <c r="G38" s="156" t="s">
        <v>499</v>
      </c>
      <c r="H38" s="156" t="s">
        <v>499</v>
      </c>
      <c r="I38" s="156" t="s">
        <v>499</v>
      </c>
      <c r="J38" s="156" t="s">
        <v>499</v>
      </c>
      <c r="K38" s="153"/>
      <c r="L38" s="154"/>
      <c r="M38" s="38"/>
      <c r="N38" s="38"/>
      <c r="O38" s="38"/>
      <c r="P38" s="38"/>
      <c r="Q38" s="38"/>
      <c r="R38" s="38"/>
      <c r="S38" s="38"/>
      <c r="T38" s="38"/>
      <c r="U38" s="38"/>
      <c r="V38" s="38"/>
      <c r="W38" s="38"/>
      <c r="X38" s="38"/>
      <c r="Y38" s="38"/>
      <c r="Z38" s="38"/>
      <c r="AA38" s="38"/>
      <c r="AB38" s="38"/>
      <c r="AC38" s="38"/>
      <c r="AD38" s="38"/>
      <c r="AE38" s="38"/>
      <c r="AF38" s="38"/>
      <c r="AG38" s="38"/>
      <c r="AH38" s="38"/>
      <c r="AI38" s="38"/>
    </row>
    <row r="39" spans="1:35" x14ac:dyDescent="0.3">
      <c r="A39" s="38"/>
      <c r="B39" s="28" t="s">
        <v>500</v>
      </c>
      <c r="C39" s="156" t="s">
        <v>501</v>
      </c>
      <c r="D39" s="156" t="s">
        <v>501</v>
      </c>
      <c r="E39" s="156" t="s">
        <v>501</v>
      </c>
      <c r="F39" s="156" t="s">
        <v>501</v>
      </c>
      <c r="G39" s="156" t="s">
        <v>503</v>
      </c>
      <c r="H39" s="156" t="s">
        <v>501</v>
      </c>
      <c r="I39" s="156" t="s">
        <v>503</v>
      </c>
      <c r="J39" s="156" t="s">
        <v>501</v>
      </c>
      <c r="K39" s="153"/>
      <c r="L39" s="154"/>
      <c r="M39" s="38"/>
      <c r="N39" s="38"/>
      <c r="O39" s="38"/>
      <c r="P39" s="38"/>
      <c r="Q39" s="38"/>
      <c r="R39" s="38"/>
      <c r="S39" s="38"/>
      <c r="T39" s="38"/>
      <c r="U39" s="38"/>
      <c r="V39" s="38"/>
      <c r="W39" s="38"/>
      <c r="X39" s="38"/>
      <c r="Y39" s="38"/>
      <c r="Z39" s="38"/>
      <c r="AA39" s="38"/>
      <c r="AB39" s="38"/>
      <c r="AC39" s="38"/>
      <c r="AD39" s="38"/>
      <c r="AE39" s="38"/>
      <c r="AF39" s="38"/>
      <c r="AG39" s="38"/>
      <c r="AH39" s="38"/>
      <c r="AI39" s="38"/>
    </row>
    <row r="40" spans="1:35" x14ac:dyDescent="0.3">
      <c r="A40" s="38"/>
      <c r="B40" s="28" t="s">
        <v>502</v>
      </c>
      <c r="C40" s="156" t="s">
        <v>501</v>
      </c>
      <c r="D40" s="156" t="s">
        <v>501</v>
      </c>
      <c r="E40" s="156" t="s">
        <v>501</v>
      </c>
      <c r="F40" s="156" t="s">
        <v>501</v>
      </c>
      <c r="G40" s="156" t="s">
        <v>503</v>
      </c>
      <c r="H40" s="156" t="s">
        <v>501</v>
      </c>
      <c r="I40" s="156" t="s">
        <v>503</v>
      </c>
      <c r="J40" s="156" t="s">
        <v>501</v>
      </c>
      <c r="K40" s="153"/>
      <c r="L40" s="154"/>
      <c r="M40" s="38"/>
      <c r="N40" s="38"/>
      <c r="O40" s="38"/>
      <c r="P40" s="38"/>
      <c r="Q40" s="38"/>
      <c r="R40" s="38"/>
      <c r="S40" s="38"/>
      <c r="T40" s="38"/>
      <c r="U40" s="38"/>
      <c r="V40" s="38"/>
      <c r="W40" s="38"/>
      <c r="X40" s="38"/>
      <c r="Y40" s="38"/>
      <c r="Z40" s="38"/>
      <c r="AA40" s="38"/>
      <c r="AB40" s="38"/>
      <c r="AC40" s="38"/>
      <c r="AD40" s="38"/>
      <c r="AE40" s="38"/>
      <c r="AF40" s="38"/>
      <c r="AG40" s="38"/>
      <c r="AH40" s="38"/>
      <c r="AI40" s="38"/>
    </row>
    <row r="41" spans="1:35" x14ac:dyDescent="0.3">
      <c r="A41" s="38"/>
      <c r="B41" s="28" t="s">
        <v>504</v>
      </c>
      <c r="C41" s="158">
        <v>0.95</v>
      </c>
      <c r="D41" s="158">
        <v>0.93</v>
      </c>
      <c r="E41" s="158">
        <v>0.88</v>
      </c>
      <c r="F41" s="158">
        <v>0.84</v>
      </c>
      <c r="G41" s="158">
        <v>0.81</v>
      </c>
      <c r="H41" s="158">
        <v>1.0900000000000001</v>
      </c>
      <c r="I41" s="158">
        <v>0.66</v>
      </c>
      <c r="J41" s="158">
        <v>1.1399999999999999</v>
      </c>
      <c r="K41" s="33" t="s">
        <v>668</v>
      </c>
      <c r="L41" s="154">
        <v>1</v>
      </c>
      <c r="M41" s="38"/>
      <c r="N41" s="38"/>
      <c r="O41" s="38"/>
      <c r="P41" s="38"/>
      <c r="Q41" s="38"/>
      <c r="R41" s="38"/>
      <c r="S41" s="38"/>
      <c r="T41" s="38"/>
      <c r="U41" s="38"/>
      <c r="V41" s="38"/>
      <c r="W41" s="38"/>
      <c r="X41" s="38"/>
      <c r="Y41" s="38"/>
      <c r="Z41" s="38"/>
      <c r="AA41" s="38"/>
      <c r="AB41" s="38"/>
      <c r="AC41" s="38"/>
      <c r="AD41" s="38"/>
      <c r="AE41" s="38"/>
      <c r="AF41" s="38"/>
      <c r="AG41" s="38"/>
      <c r="AH41" s="38"/>
      <c r="AI41" s="38"/>
    </row>
    <row r="42" spans="1:35" x14ac:dyDescent="0.3">
      <c r="A42" s="38"/>
      <c r="B42" s="28" t="s">
        <v>28</v>
      </c>
      <c r="C42" s="158">
        <v>0.59</v>
      </c>
      <c r="D42" s="158">
        <v>0.57999999999999996</v>
      </c>
      <c r="E42" s="158">
        <v>0.55000000000000004</v>
      </c>
      <c r="F42" s="158">
        <v>0.53</v>
      </c>
      <c r="G42" s="158">
        <v>0.5</v>
      </c>
      <c r="H42" s="158">
        <v>0.68</v>
      </c>
      <c r="I42" s="158">
        <v>0.41</v>
      </c>
      <c r="J42" s="158">
        <v>0.72</v>
      </c>
      <c r="K42" s="166" t="s">
        <v>362</v>
      </c>
      <c r="L42" s="154"/>
      <c r="M42" s="38"/>
      <c r="N42" s="38"/>
      <c r="O42" s="38"/>
      <c r="P42" s="38"/>
      <c r="Q42" s="38"/>
      <c r="R42" s="38"/>
      <c r="S42" s="38"/>
      <c r="T42" s="38"/>
      <c r="U42" s="38"/>
      <c r="V42" s="38"/>
      <c r="W42" s="38"/>
      <c r="X42" s="38"/>
      <c r="Y42" s="38"/>
      <c r="Z42" s="38"/>
      <c r="AA42" s="38"/>
      <c r="AB42" s="38"/>
      <c r="AC42" s="38"/>
      <c r="AD42" s="38"/>
      <c r="AE42" s="38"/>
      <c r="AF42" s="38"/>
      <c r="AG42" s="38"/>
      <c r="AH42" s="38"/>
      <c r="AI42" s="38"/>
    </row>
    <row r="43" spans="1:35" x14ac:dyDescent="0.3">
      <c r="A43" s="39"/>
      <c r="B43" s="28" t="s">
        <v>29</v>
      </c>
      <c r="C43" s="158">
        <v>0.36</v>
      </c>
      <c r="D43" s="158">
        <v>0.35</v>
      </c>
      <c r="E43" s="158">
        <v>0.33</v>
      </c>
      <c r="F43" s="158">
        <v>0.3</v>
      </c>
      <c r="G43" s="158">
        <v>0.31</v>
      </c>
      <c r="H43" s="158">
        <v>0.41</v>
      </c>
      <c r="I43" s="158">
        <v>0.25</v>
      </c>
      <c r="J43" s="158">
        <v>0.42</v>
      </c>
      <c r="K43" s="166" t="s">
        <v>362</v>
      </c>
      <c r="L43" s="154"/>
      <c r="M43" s="38"/>
      <c r="N43" s="38"/>
      <c r="O43" s="38"/>
      <c r="P43" s="38"/>
      <c r="Q43" s="38"/>
      <c r="R43" s="38"/>
      <c r="S43" s="38"/>
      <c r="T43" s="38"/>
      <c r="U43" s="38"/>
      <c r="V43" s="38"/>
      <c r="W43" s="38"/>
      <c r="X43" s="38"/>
      <c r="Y43" s="38"/>
      <c r="Z43" s="38"/>
      <c r="AA43" s="38"/>
      <c r="AB43" s="38"/>
      <c r="AC43" s="38"/>
      <c r="AD43" s="38"/>
      <c r="AE43" s="38"/>
      <c r="AF43" s="38"/>
      <c r="AG43" s="38"/>
      <c r="AH43" s="38"/>
      <c r="AI43" s="38"/>
    </row>
    <row r="44" spans="1:35" x14ac:dyDescent="0.3">
      <c r="A44" s="39"/>
      <c r="B44" s="28" t="s">
        <v>505</v>
      </c>
      <c r="C44" s="102">
        <v>41800</v>
      </c>
      <c r="D44" s="102">
        <v>41200</v>
      </c>
      <c r="E44" s="102">
        <v>40200</v>
      </c>
      <c r="F44" s="102">
        <v>39000</v>
      </c>
      <c r="G44" s="102">
        <v>35300</v>
      </c>
      <c r="H44" s="102">
        <v>47800</v>
      </c>
      <c r="I44" s="102">
        <v>29600</v>
      </c>
      <c r="J44" s="102">
        <v>50100</v>
      </c>
      <c r="K44" s="166"/>
      <c r="L44" s="154"/>
      <c r="M44" s="38"/>
      <c r="N44" s="38"/>
      <c r="O44" s="38"/>
      <c r="P44" s="38"/>
      <c r="Q44" s="38"/>
      <c r="R44" s="38"/>
      <c r="S44" s="38"/>
      <c r="T44" s="38"/>
      <c r="U44" s="38"/>
      <c r="V44" s="38"/>
      <c r="W44" s="38"/>
      <c r="X44" s="38"/>
      <c r="Y44" s="38"/>
      <c r="Z44" s="38"/>
      <c r="AA44" s="38"/>
      <c r="AB44" s="38"/>
      <c r="AC44" s="38"/>
      <c r="AD44" s="38"/>
      <c r="AE44" s="38"/>
      <c r="AF44" s="38"/>
      <c r="AG44" s="38"/>
      <c r="AH44" s="38"/>
      <c r="AI44" s="38"/>
    </row>
    <row r="45" spans="1:35" x14ac:dyDescent="0.3">
      <c r="A45" s="39"/>
      <c r="B45" s="28" t="s">
        <v>506</v>
      </c>
      <c r="C45" s="156">
        <v>1.1000000000000001</v>
      </c>
      <c r="D45" s="156">
        <v>1.1000000000000001</v>
      </c>
      <c r="E45" s="156">
        <v>1.1000000000000001</v>
      </c>
      <c r="F45" s="156">
        <v>1.1000000000000001</v>
      </c>
      <c r="G45" s="156">
        <v>0.9</v>
      </c>
      <c r="H45" s="156">
        <v>1.3</v>
      </c>
      <c r="I45" s="156">
        <v>0.8</v>
      </c>
      <c r="J45" s="156">
        <v>1.4</v>
      </c>
      <c r="K45" s="166"/>
      <c r="L45" s="154"/>
      <c r="M45" s="38"/>
      <c r="N45" s="38"/>
      <c r="O45" s="38"/>
      <c r="P45" s="38"/>
      <c r="Q45" s="38"/>
      <c r="R45" s="38"/>
      <c r="S45" s="38"/>
      <c r="T45" s="38"/>
      <c r="U45" s="38"/>
      <c r="V45" s="38"/>
      <c r="W45" s="38"/>
      <c r="X45" s="38"/>
      <c r="Y45" s="38"/>
      <c r="Z45" s="38"/>
      <c r="AA45" s="38"/>
      <c r="AB45" s="38"/>
      <c r="AC45" s="38"/>
      <c r="AD45" s="38"/>
      <c r="AE45" s="38"/>
      <c r="AF45" s="38"/>
      <c r="AG45" s="38"/>
      <c r="AH45" s="38"/>
      <c r="AI45" s="38"/>
    </row>
    <row r="46" spans="1:35" ht="22.8" x14ac:dyDescent="0.3">
      <c r="A46" s="39"/>
      <c r="B46" s="28" t="s">
        <v>544</v>
      </c>
      <c r="C46" s="167">
        <v>0.02</v>
      </c>
      <c r="D46" s="167">
        <v>0.02</v>
      </c>
      <c r="E46" s="167">
        <v>1.9E-2</v>
      </c>
      <c r="F46" s="167">
        <v>1.7000000000000001E-2</v>
      </c>
      <c r="G46" s="167">
        <v>1.7000000000000001E-2</v>
      </c>
      <c r="H46" s="167">
        <v>2.3E-2</v>
      </c>
      <c r="I46" s="167">
        <v>1.4E-2</v>
      </c>
      <c r="J46" s="167">
        <v>2.3E-2</v>
      </c>
      <c r="K46" s="166" t="s">
        <v>55</v>
      </c>
      <c r="L46" s="167"/>
      <c r="M46" s="38"/>
      <c r="N46" s="38"/>
      <c r="O46" s="38"/>
      <c r="P46" s="38"/>
      <c r="Q46" s="38"/>
      <c r="R46" s="38"/>
      <c r="S46" s="38"/>
      <c r="T46" s="38"/>
      <c r="U46" s="38"/>
      <c r="V46" s="38"/>
      <c r="W46" s="38"/>
      <c r="X46" s="38"/>
      <c r="Y46" s="38"/>
      <c r="Z46" s="38"/>
      <c r="AA46" s="38"/>
      <c r="AB46" s="38"/>
      <c r="AC46" s="38"/>
      <c r="AD46" s="38"/>
      <c r="AE46" s="38"/>
      <c r="AF46" s="38"/>
      <c r="AG46" s="38"/>
      <c r="AH46" s="38"/>
      <c r="AI46" s="38"/>
    </row>
    <row r="47" spans="1:35" x14ac:dyDescent="0.3">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row>
    <row r="48" spans="1:35" x14ac:dyDescent="0.3">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row>
    <row r="49" spans="1:35" x14ac:dyDescent="0.3">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row>
    <row r="50" spans="1:35" ht="15" customHeight="1" x14ac:dyDescent="0.3">
      <c r="A50" s="160">
        <v>1</v>
      </c>
      <c r="B50" s="903" t="s">
        <v>545</v>
      </c>
      <c r="C50" s="903"/>
      <c r="D50" s="903"/>
      <c r="E50" s="903"/>
      <c r="F50" s="903"/>
      <c r="G50" s="903"/>
      <c r="H50" s="903"/>
      <c r="I50" s="903"/>
      <c r="J50" s="903"/>
      <c r="K50" s="903"/>
      <c r="L50" s="903"/>
      <c r="M50" s="38"/>
      <c r="N50" s="38"/>
      <c r="O50" s="38"/>
      <c r="P50" s="38"/>
      <c r="Q50" s="38"/>
      <c r="R50" s="38"/>
      <c r="S50" s="38"/>
      <c r="T50" s="38"/>
      <c r="U50" s="38"/>
      <c r="V50" s="38"/>
      <c r="W50" s="38"/>
      <c r="X50" s="38"/>
      <c r="Y50" s="38"/>
      <c r="Z50" s="38"/>
      <c r="AA50" s="38"/>
      <c r="AB50" s="38"/>
      <c r="AC50" s="38"/>
      <c r="AD50" s="38"/>
      <c r="AE50" s="38"/>
      <c r="AF50" s="38"/>
      <c r="AG50" s="38"/>
      <c r="AH50" s="38"/>
      <c r="AI50" s="38"/>
    </row>
    <row r="51" spans="1:35" x14ac:dyDescent="0.3">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row>
    <row r="52" spans="1:35" ht="15" customHeight="1" x14ac:dyDescent="0.3">
      <c r="A52" s="160" t="s">
        <v>39</v>
      </c>
      <c r="B52" s="903" t="s">
        <v>546</v>
      </c>
      <c r="C52" s="903"/>
      <c r="D52" s="903"/>
      <c r="E52" s="903"/>
      <c r="F52" s="903"/>
      <c r="G52" s="903"/>
      <c r="H52" s="903"/>
      <c r="I52" s="903"/>
      <c r="J52" s="903"/>
      <c r="K52" s="903"/>
      <c r="L52" s="903"/>
      <c r="M52" s="38"/>
      <c r="N52" s="38"/>
      <c r="O52" s="38"/>
      <c r="P52" s="38"/>
      <c r="Q52" s="38"/>
      <c r="R52" s="38"/>
      <c r="S52" s="38"/>
      <c r="T52" s="38"/>
      <c r="U52" s="38"/>
      <c r="V52" s="38"/>
      <c r="W52" s="38"/>
      <c r="X52" s="38"/>
      <c r="Y52" s="38"/>
      <c r="Z52" s="38"/>
      <c r="AA52" s="38"/>
      <c r="AB52" s="38"/>
      <c r="AC52" s="38"/>
      <c r="AD52" s="38"/>
      <c r="AE52" s="38"/>
      <c r="AF52" s="38"/>
      <c r="AG52" s="38"/>
      <c r="AH52" s="38"/>
      <c r="AI52" s="38"/>
    </row>
    <row r="53" spans="1:35" x14ac:dyDescent="0.3">
      <c r="A53" s="160" t="s">
        <v>15</v>
      </c>
      <c r="B53" s="148" t="s">
        <v>547</v>
      </c>
      <c r="C53" s="148"/>
      <c r="D53" s="148"/>
      <c r="E53" s="148"/>
      <c r="F53" s="148"/>
      <c r="G53" s="148"/>
      <c r="H53" s="148"/>
      <c r="I53" s="148"/>
      <c r="J53" s="148"/>
      <c r="K53" s="148"/>
      <c r="L53" s="148"/>
      <c r="M53" s="38"/>
      <c r="N53" s="38"/>
      <c r="O53" s="38"/>
      <c r="P53" s="38"/>
      <c r="Q53" s="38"/>
      <c r="R53" s="38"/>
      <c r="S53" s="38"/>
      <c r="T53" s="38"/>
      <c r="U53" s="38"/>
      <c r="V53" s="38"/>
      <c r="W53" s="38"/>
      <c r="X53" s="38"/>
      <c r="Y53" s="38"/>
      <c r="Z53" s="38"/>
      <c r="AA53" s="38"/>
      <c r="AB53" s="38"/>
      <c r="AC53" s="38"/>
      <c r="AD53" s="38"/>
      <c r="AE53" s="38"/>
      <c r="AF53" s="38"/>
      <c r="AG53" s="38"/>
      <c r="AH53" s="38"/>
      <c r="AI53" s="38"/>
    </row>
    <row r="54" spans="1:35" ht="15" customHeight="1" x14ac:dyDescent="0.3">
      <c r="A54" s="160" t="s">
        <v>20</v>
      </c>
      <c r="B54" s="903" t="s">
        <v>548</v>
      </c>
      <c r="C54" s="903"/>
      <c r="D54" s="903"/>
      <c r="E54" s="903"/>
      <c r="F54" s="903"/>
      <c r="G54" s="903"/>
      <c r="H54" s="903"/>
      <c r="I54" s="903"/>
      <c r="J54" s="903"/>
      <c r="K54" s="903"/>
      <c r="L54" s="903"/>
      <c r="M54" s="38"/>
      <c r="N54" s="38"/>
      <c r="O54" s="38"/>
      <c r="P54" s="38"/>
      <c r="Q54" s="38"/>
      <c r="R54" s="38"/>
      <c r="S54" s="38"/>
      <c r="T54" s="38"/>
      <c r="U54" s="38"/>
      <c r="V54" s="38"/>
      <c r="W54" s="38"/>
      <c r="X54" s="38"/>
      <c r="Y54" s="38"/>
      <c r="Z54" s="38"/>
      <c r="AA54" s="38"/>
      <c r="AB54" s="38"/>
      <c r="AC54" s="38"/>
      <c r="AD54" s="38"/>
      <c r="AE54" s="38"/>
      <c r="AF54" s="38"/>
      <c r="AG54" s="38"/>
      <c r="AH54" s="38"/>
      <c r="AI54" s="38"/>
    </row>
    <row r="55" spans="1:35" ht="15" customHeight="1" x14ac:dyDescent="0.3">
      <c r="A55" s="160" t="s">
        <v>549</v>
      </c>
      <c r="B55" s="903" t="s">
        <v>550</v>
      </c>
      <c r="C55" s="903"/>
      <c r="D55" s="903"/>
      <c r="E55" s="903"/>
      <c r="F55" s="903"/>
      <c r="G55" s="903"/>
      <c r="H55" s="903"/>
      <c r="I55" s="903"/>
      <c r="J55" s="903"/>
      <c r="K55" s="903"/>
      <c r="L55" s="903"/>
      <c r="M55" s="38"/>
      <c r="N55" s="38"/>
      <c r="O55" s="38"/>
      <c r="P55" s="38"/>
      <c r="Q55" s="38"/>
      <c r="R55" s="38"/>
      <c r="S55" s="38"/>
      <c r="T55" s="38"/>
      <c r="U55" s="38"/>
      <c r="V55" s="38"/>
      <c r="W55" s="38"/>
      <c r="X55" s="38"/>
      <c r="Y55" s="38"/>
      <c r="Z55" s="38"/>
      <c r="AA55" s="38"/>
      <c r="AB55" s="38"/>
      <c r="AC55" s="38"/>
      <c r="AD55" s="38"/>
      <c r="AE55" s="38"/>
      <c r="AF55" s="38"/>
      <c r="AG55" s="38"/>
      <c r="AH55" s="38"/>
      <c r="AI55" s="38"/>
    </row>
    <row r="56" spans="1:35" ht="15" customHeight="1" x14ac:dyDescent="0.3">
      <c r="A56" s="160" t="s">
        <v>44</v>
      </c>
      <c r="B56" s="903" t="s">
        <v>551</v>
      </c>
      <c r="C56" s="903"/>
      <c r="D56" s="903"/>
      <c r="E56" s="903"/>
      <c r="F56" s="903"/>
      <c r="G56" s="903"/>
      <c r="H56" s="903"/>
      <c r="I56" s="903"/>
      <c r="J56" s="903"/>
      <c r="K56" s="903"/>
      <c r="L56" s="903"/>
      <c r="M56" s="38"/>
      <c r="N56" s="38"/>
      <c r="O56" s="38"/>
      <c r="P56" s="38"/>
      <c r="Q56" s="38"/>
      <c r="R56" s="38"/>
      <c r="S56" s="38"/>
      <c r="T56" s="38"/>
      <c r="U56" s="38"/>
      <c r="V56" s="38"/>
      <c r="W56" s="38"/>
      <c r="X56" s="38"/>
      <c r="Y56" s="38"/>
      <c r="Z56" s="38"/>
      <c r="AA56" s="38"/>
      <c r="AB56" s="38"/>
      <c r="AC56" s="38"/>
      <c r="AD56" s="38"/>
      <c r="AE56" s="38"/>
      <c r="AF56" s="38"/>
      <c r="AG56" s="38"/>
      <c r="AH56" s="38"/>
      <c r="AI56" s="38"/>
    </row>
    <row r="57" spans="1:35" ht="15" customHeight="1" x14ac:dyDescent="0.3">
      <c r="A57" s="160" t="s">
        <v>46</v>
      </c>
      <c r="B57" s="903" t="s">
        <v>552</v>
      </c>
      <c r="C57" s="903"/>
      <c r="D57" s="903"/>
      <c r="E57" s="903"/>
      <c r="F57" s="903"/>
      <c r="G57" s="903"/>
      <c r="H57" s="903"/>
      <c r="I57" s="903"/>
      <c r="J57" s="903"/>
      <c r="K57" s="903"/>
      <c r="L57" s="903"/>
      <c r="M57" s="38"/>
      <c r="N57" s="38"/>
      <c r="O57" s="38"/>
      <c r="P57" s="38"/>
      <c r="Q57" s="38"/>
      <c r="R57" s="38"/>
      <c r="S57" s="38"/>
      <c r="T57" s="38"/>
      <c r="U57" s="38"/>
      <c r="V57" s="38"/>
      <c r="W57" s="38"/>
      <c r="X57" s="38"/>
      <c r="Y57" s="38"/>
      <c r="Z57" s="38"/>
      <c r="AA57" s="38"/>
      <c r="AB57" s="38"/>
      <c r="AC57" s="38"/>
      <c r="AD57" s="38"/>
      <c r="AE57" s="38"/>
      <c r="AF57" s="38"/>
      <c r="AG57" s="38"/>
      <c r="AH57" s="38"/>
      <c r="AI57" s="38"/>
    </row>
    <row r="58" spans="1:35" x14ac:dyDescent="0.3">
      <c r="A58" s="160" t="s">
        <v>31</v>
      </c>
      <c r="B58" s="148" t="s">
        <v>553</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row>
    <row r="59" spans="1:35" ht="15" customHeight="1" x14ac:dyDescent="0.3">
      <c r="A59" s="160" t="s">
        <v>35</v>
      </c>
      <c r="B59" s="903" t="s">
        <v>554</v>
      </c>
      <c r="C59" s="903"/>
      <c r="D59" s="903"/>
      <c r="E59" s="903"/>
      <c r="F59" s="903"/>
      <c r="G59" s="903"/>
      <c r="H59" s="903"/>
      <c r="I59" s="903"/>
      <c r="J59" s="903"/>
      <c r="K59" s="903"/>
      <c r="L59" s="903"/>
      <c r="M59" s="38"/>
      <c r="N59" s="38"/>
      <c r="O59" s="38"/>
      <c r="P59" s="38"/>
      <c r="Q59" s="38"/>
      <c r="R59" s="38"/>
      <c r="S59" s="38"/>
      <c r="T59" s="38"/>
      <c r="U59" s="38"/>
      <c r="V59" s="38"/>
      <c r="W59" s="38"/>
      <c r="X59" s="38"/>
      <c r="Y59" s="38"/>
      <c r="Z59" s="38"/>
      <c r="AA59" s="38"/>
      <c r="AB59" s="38"/>
      <c r="AC59" s="38"/>
      <c r="AD59" s="38"/>
      <c r="AE59" s="38"/>
      <c r="AF59" s="38"/>
      <c r="AG59" s="38"/>
      <c r="AH59" s="38"/>
      <c r="AI59" s="38"/>
    </row>
    <row r="60" spans="1:35" ht="15" customHeight="1" x14ac:dyDescent="0.3">
      <c r="A60" s="160" t="s">
        <v>65</v>
      </c>
      <c r="B60" s="903" t="s">
        <v>555</v>
      </c>
      <c r="C60" s="903"/>
      <c r="D60" s="903"/>
      <c r="E60" s="903"/>
      <c r="F60" s="903"/>
      <c r="G60" s="903"/>
      <c r="H60" s="903"/>
      <c r="I60" s="903"/>
      <c r="J60" s="903"/>
      <c r="K60" s="903"/>
      <c r="L60" s="903"/>
      <c r="M60" s="38"/>
      <c r="N60" s="38"/>
      <c r="O60" s="38"/>
      <c r="P60" s="38"/>
      <c r="Q60" s="38"/>
      <c r="R60" s="38"/>
      <c r="S60" s="38"/>
      <c r="T60" s="38"/>
      <c r="U60" s="38"/>
      <c r="V60" s="38"/>
      <c r="W60" s="38"/>
      <c r="X60" s="38"/>
      <c r="Y60" s="38"/>
      <c r="Z60" s="38"/>
      <c r="AA60" s="38"/>
      <c r="AB60" s="38"/>
      <c r="AC60" s="38"/>
      <c r="AD60" s="38"/>
      <c r="AE60" s="38"/>
      <c r="AF60" s="38"/>
      <c r="AG60" s="38"/>
      <c r="AH60" s="38"/>
      <c r="AI60" s="38"/>
    </row>
    <row r="61" spans="1:35" ht="69" customHeight="1" x14ac:dyDescent="0.3">
      <c r="A61" s="160" t="s">
        <v>50</v>
      </c>
      <c r="B61" s="903" t="s">
        <v>556</v>
      </c>
      <c r="C61" s="903"/>
      <c r="D61" s="903"/>
      <c r="E61" s="903"/>
      <c r="F61" s="903"/>
      <c r="G61" s="903"/>
      <c r="H61" s="903"/>
      <c r="I61" s="903"/>
      <c r="J61" s="903"/>
      <c r="K61" s="903"/>
      <c r="L61" s="903"/>
      <c r="M61" s="38"/>
      <c r="N61" s="38"/>
      <c r="O61" s="38"/>
      <c r="P61" s="38"/>
      <c r="Q61" s="38"/>
      <c r="R61" s="38"/>
      <c r="S61" s="38"/>
      <c r="T61" s="38"/>
      <c r="U61" s="38"/>
      <c r="V61" s="38"/>
      <c r="W61" s="38"/>
      <c r="X61" s="38"/>
      <c r="Y61" s="38"/>
      <c r="Z61" s="38"/>
      <c r="AA61" s="38"/>
      <c r="AB61" s="38"/>
      <c r="AC61" s="38"/>
      <c r="AD61" s="38"/>
      <c r="AE61" s="38"/>
      <c r="AF61" s="38"/>
      <c r="AG61" s="38"/>
      <c r="AH61" s="38"/>
      <c r="AI61" s="38"/>
    </row>
    <row r="62" spans="1:35" ht="30" customHeight="1" x14ac:dyDescent="0.3">
      <c r="A62" s="160" t="s">
        <v>55</v>
      </c>
      <c r="B62" s="904" t="s">
        <v>557</v>
      </c>
      <c r="C62" s="904"/>
      <c r="D62" s="904"/>
      <c r="E62" s="904"/>
      <c r="F62" s="904"/>
      <c r="G62" s="904"/>
      <c r="H62" s="904"/>
      <c r="I62" s="904"/>
      <c r="J62" s="904"/>
      <c r="K62" s="904"/>
      <c r="L62" s="904"/>
      <c r="M62" s="38"/>
      <c r="N62" s="38"/>
      <c r="O62" s="38"/>
      <c r="P62" s="38"/>
      <c r="Q62" s="38"/>
      <c r="R62" s="38"/>
      <c r="S62" s="38"/>
      <c r="T62" s="38"/>
      <c r="U62" s="38"/>
      <c r="V62" s="38"/>
      <c r="W62" s="38"/>
      <c r="X62" s="38"/>
      <c r="Y62" s="38"/>
      <c r="Z62" s="38"/>
      <c r="AA62" s="38"/>
      <c r="AB62" s="38"/>
      <c r="AC62" s="38"/>
      <c r="AD62" s="38"/>
      <c r="AE62" s="38"/>
      <c r="AF62" s="38"/>
      <c r="AG62" s="38"/>
      <c r="AH62" s="38"/>
      <c r="AI62" s="38"/>
    </row>
    <row r="63" spans="1:35" ht="27" customHeight="1" x14ac:dyDescent="0.3">
      <c r="A63" s="160" t="s">
        <v>67</v>
      </c>
      <c r="B63" s="904" t="s">
        <v>666</v>
      </c>
      <c r="C63" s="904"/>
      <c r="D63" s="904"/>
      <c r="E63" s="904"/>
      <c r="F63" s="904"/>
      <c r="G63" s="904"/>
      <c r="H63" s="904"/>
      <c r="I63" s="904"/>
      <c r="J63" s="904"/>
      <c r="K63" s="904"/>
      <c r="L63" s="904"/>
      <c r="M63" s="38"/>
      <c r="N63" s="38"/>
      <c r="O63" s="38"/>
      <c r="P63" s="38"/>
      <c r="Q63" s="38"/>
      <c r="R63" s="38"/>
      <c r="S63" s="38"/>
      <c r="T63" s="38"/>
      <c r="U63" s="38"/>
      <c r="V63" s="38"/>
      <c r="W63" s="38"/>
      <c r="X63" s="38"/>
      <c r="Y63" s="38"/>
      <c r="Z63" s="38"/>
      <c r="AA63" s="38"/>
      <c r="AB63" s="38"/>
      <c r="AC63" s="38"/>
      <c r="AD63" s="38"/>
      <c r="AE63" s="38"/>
      <c r="AF63" s="38"/>
      <c r="AG63" s="38"/>
      <c r="AH63" s="38"/>
      <c r="AI63" s="38"/>
    </row>
    <row r="64" spans="1:35" x14ac:dyDescent="0.3">
      <c r="M64" s="38"/>
      <c r="N64" s="38"/>
      <c r="O64" s="38"/>
      <c r="P64" s="38"/>
      <c r="Q64" s="38"/>
      <c r="R64" s="38"/>
      <c r="S64" s="38"/>
      <c r="T64" s="38"/>
      <c r="U64" s="38"/>
      <c r="V64" s="38"/>
      <c r="W64" s="38"/>
      <c r="X64" s="38"/>
      <c r="Y64" s="38"/>
      <c r="Z64" s="38"/>
      <c r="AA64" s="38"/>
      <c r="AB64" s="38"/>
      <c r="AC64" s="38"/>
      <c r="AD64" s="38"/>
      <c r="AE64" s="38"/>
      <c r="AF64" s="38"/>
      <c r="AG64" s="38"/>
      <c r="AH64" s="38"/>
      <c r="AI64" s="38"/>
    </row>
    <row r="65" spans="13:35" x14ac:dyDescent="0.3">
      <c r="M65" s="38"/>
      <c r="N65" s="38"/>
      <c r="O65" s="38"/>
      <c r="P65" s="38"/>
      <c r="Q65" s="38"/>
      <c r="R65" s="38"/>
      <c r="S65" s="38"/>
      <c r="T65" s="38"/>
      <c r="U65" s="38"/>
      <c r="V65" s="38"/>
      <c r="W65" s="38"/>
      <c r="X65" s="38"/>
      <c r="Y65" s="38"/>
      <c r="Z65" s="38"/>
      <c r="AA65" s="38"/>
      <c r="AB65" s="38"/>
      <c r="AC65" s="38"/>
      <c r="AD65" s="38"/>
      <c r="AE65" s="38"/>
      <c r="AF65" s="38"/>
      <c r="AG65" s="38"/>
      <c r="AH65" s="38"/>
      <c r="AI65" s="38"/>
    </row>
    <row r="66" spans="13:35" x14ac:dyDescent="0.3">
      <c r="M66" s="38"/>
      <c r="N66" s="38"/>
      <c r="O66" s="38"/>
      <c r="P66" s="38"/>
      <c r="Q66" s="38"/>
      <c r="R66" s="38"/>
      <c r="S66" s="38"/>
      <c r="T66" s="38"/>
      <c r="U66" s="38"/>
      <c r="V66" s="38"/>
      <c r="W66" s="38"/>
      <c r="X66" s="38"/>
      <c r="Y66" s="38"/>
      <c r="Z66" s="38"/>
      <c r="AA66" s="38"/>
      <c r="AB66" s="38"/>
      <c r="AC66" s="38"/>
      <c r="AD66" s="38"/>
      <c r="AE66" s="38"/>
      <c r="AF66" s="38"/>
      <c r="AG66" s="38"/>
      <c r="AH66" s="38"/>
      <c r="AI66" s="38"/>
    </row>
    <row r="67" spans="13:35" x14ac:dyDescent="0.3">
      <c r="M67" s="38"/>
      <c r="N67" s="38"/>
      <c r="O67" s="38"/>
      <c r="P67" s="38"/>
      <c r="Q67" s="38"/>
      <c r="R67" s="38"/>
      <c r="S67" s="38"/>
      <c r="T67" s="38"/>
      <c r="U67" s="38"/>
      <c r="V67" s="38"/>
      <c r="W67" s="38"/>
      <c r="X67" s="38"/>
      <c r="Y67" s="38"/>
      <c r="Z67" s="38"/>
      <c r="AA67" s="38"/>
      <c r="AB67" s="38"/>
      <c r="AC67" s="38"/>
      <c r="AD67" s="38"/>
      <c r="AE67" s="38"/>
      <c r="AF67" s="38"/>
      <c r="AG67" s="38"/>
      <c r="AH67" s="38"/>
      <c r="AI67" s="38"/>
    </row>
    <row r="68" spans="13:35" x14ac:dyDescent="0.3">
      <c r="M68" s="38"/>
      <c r="N68" s="38"/>
      <c r="O68" s="38"/>
      <c r="P68" s="38"/>
      <c r="Q68" s="38"/>
      <c r="R68" s="38"/>
      <c r="S68" s="38"/>
      <c r="T68" s="38"/>
      <c r="U68" s="38"/>
      <c r="V68" s="38"/>
      <c r="W68" s="38"/>
      <c r="X68" s="38"/>
      <c r="Y68" s="38"/>
      <c r="Z68" s="38"/>
      <c r="AA68" s="38"/>
      <c r="AB68" s="38"/>
      <c r="AC68" s="38"/>
      <c r="AD68" s="38"/>
      <c r="AE68" s="38"/>
      <c r="AF68" s="38"/>
      <c r="AG68" s="38"/>
      <c r="AH68" s="38"/>
      <c r="AI68" s="38"/>
    </row>
    <row r="69" spans="13:35" x14ac:dyDescent="0.3">
      <c r="M69" s="38"/>
      <c r="N69" s="38"/>
      <c r="O69" s="38"/>
      <c r="P69" s="38"/>
      <c r="Q69" s="38"/>
      <c r="R69" s="38"/>
      <c r="S69" s="38"/>
      <c r="T69" s="38"/>
      <c r="U69" s="38"/>
      <c r="V69" s="38"/>
      <c r="W69" s="38"/>
      <c r="X69" s="38"/>
      <c r="Y69" s="38"/>
      <c r="Z69" s="38"/>
      <c r="AA69" s="38"/>
      <c r="AB69" s="38"/>
      <c r="AC69" s="38"/>
      <c r="AD69" s="38"/>
      <c r="AE69" s="38"/>
      <c r="AF69" s="38"/>
      <c r="AG69" s="38"/>
      <c r="AH69" s="38"/>
      <c r="AI69" s="38"/>
    </row>
    <row r="70" spans="13:35" x14ac:dyDescent="0.3">
      <c r="M70" s="38"/>
      <c r="N70" s="38"/>
      <c r="O70" s="38"/>
      <c r="P70" s="38"/>
      <c r="Q70" s="38"/>
      <c r="R70" s="38"/>
      <c r="S70" s="38"/>
      <c r="T70" s="38"/>
      <c r="U70" s="38"/>
      <c r="V70" s="38"/>
      <c r="W70" s="38"/>
      <c r="X70" s="38"/>
      <c r="Y70" s="38"/>
      <c r="Z70" s="38"/>
      <c r="AA70" s="38"/>
      <c r="AB70" s="38"/>
      <c r="AC70" s="38"/>
      <c r="AD70" s="38"/>
      <c r="AE70" s="38"/>
      <c r="AF70" s="38"/>
      <c r="AG70" s="38"/>
      <c r="AH70" s="38"/>
      <c r="AI70" s="38"/>
    </row>
    <row r="71" spans="13:35" x14ac:dyDescent="0.3">
      <c r="M71" s="38"/>
      <c r="N71" s="38"/>
      <c r="O71" s="38"/>
      <c r="P71" s="38"/>
      <c r="Q71" s="38"/>
      <c r="R71" s="38"/>
      <c r="S71" s="38"/>
      <c r="T71" s="38"/>
      <c r="U71" s="38"/>
      <c r="V71" s="38"/>
      <c r="W71" s="38"/>
      <c r="X71" s="38"/>
      <c r="Y71" s="38"/>
      <c r="Z71" s="38"/>
      <c r="AA71" s="38"/>
      <c r="AB71" s="38"/>
      <c r="AC71" s="38"/>
      <c r="AD71" s="38"/>
      <c r="AE71" s="38"/>
      <c r="AF71" s="38"/>
      <c r="AG71" s="38"/>
      <c r="AH71" s="38"/>
      <c r="AI71" s="38"/>
    </row>
    <row r="72" spans="13:35" x14ac:dyDescent="0.3">
      <c r="M72" s="38"/>
      <c r="N72" s="38"/>
      <c r="O72" s="38"/>
      <c r="P72" s="38"/>
      <c r="Q72" s="38"/>
      <c r="R72" s="38"/>
      <c r="S72" s="38"/>
      <c r="T72" s="38"/>
      <c r="U72" s="38"/>
      <c r="V72" s="38"/>
      <c r="W72" s="38"/>
      <c r="X72" s="38"/>
      <c r="Y72" s="38"/>
      <c r="Z72" s="38"/>
      <c r="AA72" s="38"/>
      <c r="AB72" s="38"/>
      <c r="AC72" s="38"/>
      <c r="AD72" s="38"/>
      <c r="AE72" s="38"/>
      <c r="AF72" s="38"/>
      <c r="AG72" s="38"/>
      <c r="AH72" s="38"/>
      <c r="AI72" s="38"/>
    </row>
    <row r="73" spans="13:35" x14ac:dyDescent="0.3">
      <c r="M73" s="38"/>
      <c r="N73" s="38"/>
      <c r="O73" s="38"/>
      <c r="P73" s="38"/>
      <c r="Q73" s="38"/>
      <c r="R73" s="38"/>
      <c r="S73" s="38"/>
      <c r="T73" s="38"/>
      <c r="U73" s="38"/>
      <c r="V73" s="38"/>
      <c r="W73" s="38"/>
      <c r="X73" s="38"/>
      <c r="Y73" s="38"/>
      <c r="Z73" s="38"/>
      <c r="AA73" s="38"/>
      <c r="AB73" s="38"/>
      <c r="AC73" s="38"/>
      <c r="AD73" s="38"/>
      <c r="AE73" s="38"/>
      <c r="AF73" s="38"/>
      <c r="AG73" s="38"/>
      <c r="AH73" s="38"/>
      <c r="AI73" s="38"/>
    </row>
    <row r="74" spans="13:35" x14ac:dyDescent="0.3">
      <c r="M74" s="38"/>
      <c r="N74" s="38"/>
      <c r="O74" s="38"/>
      <c r="P74" s="38"/>
      <c r="Q74" s="38"/>
      <c r="R74" s="38"/>
      <c r="S74" s="38"/>
      <c r="T74" s="38"/>
      <c r="U74" s="38"/>
      <c r="V74" s="38"/>
      <c r="W74" s="38"/>
      <c r="X74" s="38"/>
      <c r="Y74" s="38"/>
      <c r="Z74" s="38"/>
      <c r="AA74" s="38"/>
      <c r="AB74" s="38"/>
      <c r="AC74" s="38"/>
      <c r="AD74" s="38"/>
      <c r="AE74" s="38"/>
      <c r="AF74" s="38"/>
      <c r="AG74" s="38"/>
      <c r="AH74" s="38"/>
      <c r="AI74" s="38"/>
    </row>
    <row r="75" spans="13:35" x14ac:dyDescent="0.3">
      <c r="M75" s="38"/>
      <c r="N75" s="38"/>
      <c r="O75" s="38"/>
      <c r="P75" s="38"/>
      <c r="Q75" s="38"/>
      <c r="R75" s="38"/>
      <c r="S75" s="38"/>
      <c r="T75" s="38"/>
      <c r="U75" s="38"/>
      <c r="V75" s="38"/>
      <c r="W75" s="38"/>
      <c r="X75" s="38"/>
      <c r="Y75" s="38"/>
      <c r="Z75" s="38"/>
      <c r="AA75" s="38"/>
      <c r="AB75" s="38"/>
      <c r="AC75" s="38"/>
      <c r="AD75" s="38"/>
      <c r="AE75" s="38"/>
      <c r="AF75" s="38"/>
      <c r="AG75" s="38"/>
      <c r="AH75" s="38"/>
      <c r="AI75" s="38"/>
    </row>
    <row r="76" spans="13:35" x14ac:dyDescent="0.3">
      <c r="M76" s="38"/>
      <c r="N76" s="38"/>
      <c r="O76" s="38"/>
      <c r="P76" s="38"/>
      <c r="Q76" s="38"/>
      <c r="R76" s="38"/>
      <c r="S76" s="38"/>
      <c r="T76" s="38"/>
      <c r="U76" s="38"/>
      <c r="V76" s="38"/>
      <c r="W76" s="38"/>
      <c r="X76" s="38"/>
      <c r="Y76" s="38"/>
      <c r="Z76" s="38"/>
      <c r="AA76" s="38"/>
      <c r="AB76" s="38"/>
      <c r="AC76" s="38"/>
      <c r="AD76" s="38"/>
      <c r="AE76" s="38"/>
      <c r="AF76" s="38"/>
      <c r="AG76" s="38"/>
      <c r="AH76" s="38"/>
      <c r="AI76" s="38"/>
    </row>
    <row r="77" spans="13:35" x14ac:dyDescent="0.3">
      <c r="M77" s="38"/>
      <c r="N77" s="38"/>
      <c r="O77" s="38"/>
      <c r="P77" s="38"/>
      <c r="Q77" s="38"/>
      <c r="R77" s="38"/>
      <c r="S77" s="38"/>
      <c r="T77" s="38"/>
      <c r="U77" s="38"/>
      <c r="V77" s="38"/>
      <c r="W77" s="38"/>
      <c r="X77" s="38"/>
      <c r="Y77" s="38"/>
      <c r="Z77" s="38"/>
      <c r="AA77" s="38"/>
      <c r="AB77" s="38"/>
      <c r="AC77" s="38"/>
      <c r="AD77" s="38"/>
      <c r="AE77" s="38"/>
      <c r="AF77" s="38"/>
      <c r="AG77" s="38"/>
      <c r="AH77" s="38"/>
      <c r="AI77" s="38"/>
    </row>
    <row r="78" spans="13:35" x14ac:dyDescent="0.3">
      <c r="M78" s="38"/>
      <c r="N78" s="38"/>
      <c r="O78" s="38"/>
      <c r="P78" s="38"/>
      <c r="Q78" s="38"/>
      <c r="R78" s="38"/>
      <c r="S78" s="38"/>
      <c r="T78" s="38"/>
      <c r="U78" s="38"/>
      <c r="V78" s="38"/>
      <c r="W78" s="38"/>
      <c r="X78" s="38"/>
      <c r="Y78" s="38"/>
      <c r="Z78" s="38"/>
      <c r="AA78" s="38"/>
      <c r="AB78" s="38"/>
      <c r="AC78" s="38"/>
      <c r="AD78" s="38"/>
      <c r="AE78" s="38"/>
      <c r="AF78" s="38"/>
      <c r="AG78" s="38"/>
      <c r="AH78" s="38"/>
      <c r="AI78" s="38"/>
    </row>
    <row r="79" spans="13:35" x14ac:dyDescent="0.3">
      <c r="M79" s="38"/>
      <c r="N79" s="38"/>
      <c r="O79" s="38"/>
      <c r="P79" s="38"/>
      <c r="Q79" s="38"/>
      <c r="R79" s="38"/>
      <c r="S79" s="38"/>
      <c r="T79" s="38"/>
      <c r="U79" s="38"/>
      <c r="V79" s="38"/>
      <c r="W79" s="38"/>
      <c r="X79" s="38"/>
      <c r="Y79" s="38"/>
      <c r="Z79" s="38"/>
      <c r="AA79" s="38"/>
      <c r="AB79" s="38"/>
      <c r="AC79" s="38"/>
      <c r="AD79" s="38"/>
      <c r="AE79" s="38"/>
      <c r="AF79" s="38"/>
      <c r="AG79" s="38"/>
      <c r="AH79" s="38"/>
      <c r="AI79" s="38"/>
    </row>
    <row r="80" spans="13:35" x14ac:dyDescent="0.3">
      <c r="M80" s="38"/>
      <c r="N80" s="38"/>
      <c r="O80" s="38"/>
      <c r="P80" s="38"/>
      <c r="Q80" s="38"/>
      <c r="R80" s="38"/>
      <c r="S80" s="38"/>
      <c r="T80" s="38"/>
      <c r="U80" s="38"/>
      <c r="V80" s="38"/>
      <c r="W80" s="38"/>
      <c r="X80" s="38"/>
      <c r="Y80" s="38"/>
      <c r="Z80" s="38"/>
      <c r="AA80" s="38"/>
      <c r="AB80" s="38"/>
      <c r="AC80" s="38"/>
      <c r="AD80" s="38"/>
      <c r="AE80" s="38"/>
      <c r="AF80" s="38"/>
      <c r="AG80" s="38"/>
      <c r="AH80" s="38"/>
      <c r="AI80" s="38"/>
    </row>
    <row r="81" spans="13:35" x14ac:dyDescent="0.3">
      <c r="M81" s="38"/>
      <c r="N81" s="38"/>
      <c r="O81" s="38"/>
      <c r="P81" s="38"/>
      <c r="Q81" s="38"/>
      <c r="R81" s="38"/>
      <c r="S81" s="38"/>
      <c r="T81" s="38"/>
      <c r="U81" s="38"/>
      <c r="V81" s="38"/>
      <c r="W81" s="38"/>
      <c r="X81" s="38"/>
      <c r="Y81" s="38"/>
      <c r="Z81" s="38"/>
      <c r="AA81" s="38"/>
      <c r="AB81" s="38"/>
      <c r="AC81" s="38"/>
      <c r="AD81" s="38"/>
      <c r="AE81" s="38"/>
      <c r="AF81" s="38"/>
      <c r="AG81" s="38"/>
      <c r="AH81" s="38"/>
      <c r="AI81" s="38"/>
    </row>
    <row r="82" spans="13:35" x14ac:dyDescent="0.3">
      <c r="M82" s="38"/>
      <c r="N82" s="38"/>
      <c r="O82" s="38"/>
      <c r="P82" s="38"/>
      <c r="Q82" s="38"/>
      <c r="R82" s="38"/>
      <c r="S82" s="38"/>
      <c r="T82" s="38"/>
      <c r="U82" s="38"/>
      <c r="V82" s="38"/>
      <c r="W82" s="38"/>
      <c r="X82" s="38"/>
      <c r="Y82" s="38"/>
      <c r="Z82" s="38"/>
      <c r="AA82" s="38"/>
      <c r="AB82" s="38"/>
      <c r="AC82" s="38"/>
      <c r="AD82" s="38"/>
      <c r="AE82" s="38"/>
      <c r="AF82" s="38"/>
      <c r="AG82" s="38"/>
      <c r="AH82" s="38"/>
      <c r="AI82" s="38"/>
    </row>
    <row r="83" spans="13:35" x14ac:dyDescent="0.3">
      <c r="M83" s="38"/>
      <c r="N83" s="38"/>
      <c r="O83" s="38"/>
      <c r="P83" s="38"/>
      <c r="Q83" s="38"/>
      <c r="R83" s="38"/>
      <c r="S83" s="38"/>
      <c r="T83" s="38"/>
      <c r="U83" s="38"/>
      <c r="V83" s="38"/>
      <c r="W83" s="38"/>
      <c r="X83" s="38"/>
      <c r="Y83" s="38"/>
      <c r="Z83" s="38"/>
      <c r="AA83" s="38"/>
      <c r="AB83" s="38"/>
      <c r="AC83" s="38"/>
      <c r="AD83" s="38"/>
      <c r="AE83" s="38"/>
      <c r="AF83" s="38"/>
      <c r="AG83" s="38"/>
      <c r="AH83" s="38"/>
      <c r="AI83" s="38"/>
    </row>
    <row r="84" spans="13:35" x14ac:dyDescent="0.3">
      <c r="M84" s="38"/>
      <c r="N84" s="38"/>
      <c r="O84" s="38"/>
      <c r="P84" s="38"/>
      <c r="Q84" s="38"/>
      <c r="R84" s="38"/>
      <c r="S84" s="38"/>
      <c r="T84" s="38"/>
      <c r="U84" s="38"/>
      <c r="V84" s="38"/>
      <c r="W84" s="38"/>
      <c r="X84" s="38"/>
      <c r="Y84" s="38"/>
      <c r="Z84" s="38"/>
      <c r="AA84" s="38"/>
      <c r="AB84" s="38"/>
      <c r="AC84" s="38"/>
      <c r="AD84" s="38"/>
      <c r="AE84" s="38"/>
      <c r="AF84" s="38"/>
      <c r="AG84" s="38"/>
      <c r="AH84" s="38"/>
      <c r="AI84" s="38"/>
    </row>
    <row r="85" spans="13:35" x14ac:dyDescent="0.3">
      <c r="M85" s="38"/>
      <c r="N85" s="38"/>
      <c r="O85" s="38"/>
      <c r="P85" s="38"/>
      <c r="Q85" s="38"/>
      <c r="R85" s="38"/>
      <c r="S85" s="38"/>
      <c r="T85" s="38"/>
      <c r="U85" s="38"/>
      <c r="V85" s="38"/>
      <c r="W85" s="38"/>
      <c r="X85" s="38"/>
      <c r="Y85" s="38"/>
      <c r="Z85" s="38"/>
      <c r="AA85" s="38"/>
      <c r="AB85" s="38"/>
      <c r="AC85" s="38"/>
      <c r="AD85" s="38"/>
      <c r="AE85" s="38"/>
      <c r="AF85" s="38"/>
      <c r="AG85" s="38"/>
      <c r="AH85" s="38"/>
      <c r="AI85" s="38"/>
    </row>
    <row r="86" spans="13:35" x14ac:dyDescent="0.3">
      <c r="M86" s="38"/>
      <c r="N86" s="38"/>
      <c r="O86" s="38"/>
      <c r="P86" s="38"/>
      <c r="Q86" s="38"/>
      <c r="R86" s="38"/>
      <c r="S86" s="38"/>
      <c r="T86" s="38"/>
      <c r="U86" s="38"/>
      <c r="V86" s="38"/>
      <c r="W86" s="38"/>
      <c r="X86" s="38"/>
      <c r="Y86" s="38"/>
      <c r="Z86" s="38"/>
      <c r="AA86" s="38"/>
      <c r="AB86" s="38"/>
      <c r="AC86" s="38"/>
      <c r="AD86" s="38"/>
      <c r="AE86" s="38"/>
      <c r="AF86" s="38"/>
      <c r="AG86" s="38"/>
      <c r="AH86" s="38"/>
      <c r="AI86" s="38"/>
    </row>
    <row r="87" spans="13:35" x14ac:dyDescent="0.3">
      <c r="M87" s="38"/>
      <c r="N87" s="38"/>
      <c r="O87" s="38"/>
      <c r="P87" s="38"/>
      <c r="Q87" s="38"/>
      <c r="R87" s="38"/>
      <c r="S87" s="38"/>
      <c r="T87" s="38"/>
      <c r="U87" s="38"/>
      <c r="V87" s="38"/>
      <c r="W87" s="38"/>
      <c r="X87" s="38"/>
      <c r="Y87" s="38"/>
      <c r="Z87" s="38"/>
      <c r="AA87" s="38"/>
      <c r="AB87" s="38"/>
      <c r="AC87" s="38"/>
      <c r="AD87" s="38"/>
      <c r="AE87" s="38"/>
      <c r="AF87" s="38"/>
      <c r="AG87" s="38"/>
      <c r="AH87" s="38"/>
      <c r="AI87" s="38"/>
    </row>
    <row r="88" spans="13:35" x14ac:dyDescent="0.3">
      <c r="M88" s="38"/>
      <c r="N88" s="38"/>
      <c r="O88" s="38"/>
      <c r="P88" s="38"/>
      <c r="Q88" s="38"/>
      <c r="R88" s="38"/>
      <c r="S88" s="38"/>
      <c r="T88" s="38"/>
      <c r="U88" s="38"/>
      <c r="V88" s="38"/>
      <c r="W88" s="38"/>
      <c r="X88" s="38"/>
      <c r="Y88" s="38"/>
      <c r="Z88" s="38"/>
      <c r="AA88" s="38"/>
      <c r="AB88" s="38"/>
      <c r="AC88" s="38"/>
      <c r="AD88" s="38"/>
      <c r="AE88" s="38"/>
      <c r="AF88" s="38"/>
      <c r="AG88" s="38"/>
      <c r="AH88" s="38"/>
      <c r="AI88" s="38"/>
    </row>
    <row r="89" spans="13:35" x14ac:dyDescent="0.3">
      <c r="M89" s="38"/>
      <c r="N89" s="38"/>
      <c r="O89" s="38"/>
      <c r="P89" s="38"/>
      <c r="Q89" s="38"/>
      <c r="R89" s="38"/>
      <c r="S89" s="38"/>
      <c r="T89" s="38"/>
      <c r="U89" s="38"/>
      <c r="V89" s="38"/>
      <c r="W89" s="38"/>
      <c r="X89" s="38"/>
      <c r="Y89" s="38"/>
      <c r="Z89" s="38"/>
      <c r="AA89" s="38"/>
      <c r="AB89" s="38"/>
      <c r="AC89" s="38"/>
      <c r="AD89" s="38"/>
      <c r="AE89" s="38"/>
      <c r="AF89" s="38"/>
      <c r="AG89" s="38"/>
      <c r="AH89" s="38"/>
      <c r="AI89" s="38"/>
    </row>
    <row r="90" spans="13:35" x14ac:dyDescent="0.3">
      <c r="M90" s="38"/>
      <c r="N90" s="38"/>
      <c r="O90" s="38"/>
      <c r="P90" s="38"/>
      <c r="Q90" s="38"/>
      <c r="R90" s="38"/>
      <c r="S90" s="38"/>
      <c r="T90" s="38"/>
      <c r="U90" s="38"/>
      <c r="V90" s="38"/>
      <c r="W90" s="38"/>
      <c r="X90" s="38"/>
      <c r="Y90" s="38"/>
      <c r="Z90" s="38"/>
      <c r="AA90" s="38"/>
      <c r="AB90" s="38"/>
      <c r="AC90" s="38"/>
      <c r="AD90" s="38"/>
      <c r="AE90" s="38"/>
      <c r="AF90" s="38"/>
      <c r="AG90" s="38"/>
      <c r="AH90" s="38"/>
      <c r="AI90" s="38"/>
    </row>
    <row r="91" spans="13:35" x14ac:dyDescent="0.3">
      <c r="M91" s="38"/>
      <c r="N91" s="38"/>
      <c r="O91" s="38"/>
      <c r="P91" s="38"/>
      <c r="Q91" s="38"/>
      <c r="R91" s="38"/>
      <c r="S91" s="38"/>
      <c r="T91" s="38"/>
      <c r="U91" s="38"/>
      <c r="V91" s="38"/>
      <c r="W91" s="38"/>
      <c r="X91" s="38"/>
      <c r="Y91" s="38"/>
      <c r="Z91" s="38"/>
      <c r="AA91" s="38"/>
      <c r="AB91" s="38"/>
      <c r="AC91" s="38"/>
      <c r="AD91" s="38"/>
      <c r="AE91" s="38"/>
      <c r="AF91" s="38"/>
      <c r="AG91" s="38"/>
      <c r="AH91" s="38"/>
      <c r="AI91" s="38"/>
    </row>
    <row r="92" spans="13:35" x14ac:dyDescent="0.3">
      <c r="M92" s="38"/>
      <c r="N92" s="38"/>
      <c r="O92" s="38"/>
      <c r="P92" s="38"/>
      <c r="Q92" s="38"/>
      <c r="R92" s="38"/>
      <c r="S92" s="38"/>
      <c r="T92" s="38"/>
      <c r="U92" s="38"/>
      <c r="V92" s="38"/>
      <c r="W92" s="38"/>
      <c r="X92" s="38"/>
      <c r="Y92" s="38"/>
      <c r="Z92" s="38"/>
      <c r="AA92" s="38"/>
      <c r="AB92" s="38"/>
      <c r="AC92" s="38"/>
      <c r="AD92" s="38"/>
      <c r="AE92" s="38"/>
      <c r="AF92" s="38"/>
      <c r="AG92" s="38"/>
      <c r="AH92" s="38"/>
      <c r="AI92" s="38"/>
    </row>
    <row r="93" spans="13:35" x14ac:dyDescent="0.3">
      <c r="M93" s="38"/>
      <c r="N93" s="38"/>
      <c r="O93" s="38"/>
      <c r="P93" s="38"/>
      <c r="Q93" s="38"/>
      <c r="R93" s="38"/>
      <c r="S93" s="38"/>
      <c r="T93" s="38"/>
      <c r="U93" s="38"/>
      <c r="V93" s="38"/>
      <c r="W93" s="38"/>
      <c r="X93" s="38"/>
      <c r="Y93" s="38"/>
      <c r="Z93" s="38"/>
      <c r="AA93" s="38"/>
      <c r="AB93" s="38"/>
      <c r="AC93" s="38"/>
      <c r="AD93" s="38"/>
      <c r="AE93" s="38"/>
      <c r="AF93" s="38"/>
      <c r="AG93" s="38"/>
      <c r="AH93" s="38"/>
      <c r="AI93" s="38"/>
    </row>
    <row r="94" spans="13:35" x14ac:dyDescent="0.3">
      <c r="M94" s="38"/>
      <c r="N94" s="38"/>
      <c r="O94" s="38"/>
      <c r="P94" s="38"/>
      <c r="Q94" s="38"/>
      <c r="R94" s="38"/>
      <c r="S94" s="38"/>
      <c r="T94" s="38"/>
      <c r="U94" s="38"/>
      <c r="V94" s="38"/>
      <c r="W94" s="38"/>
      <c r="X94" s="38"/>
      <c r="Y94" s="38"/>
      <c r="Z94" s="38"/>
      <c r="AA94" s="38"/>
      <c r="AB94" s="38"/>
      <c r="AC94" s="38"/>
      <c r="AD94" s="38"/>
      <c r="AE94" s="38"/>
      <c r="AF94" s="38"/>
      <c r="AG94" s="38"/>
      <c r="AH94" s="38"/>
      <c r="AI94" s="38"/>
    </row>
    <row r="95" spans="13:35" x14ac:dyDescent="0.3">
      <c r="M95" s="38"/>
      <c r="N95" s="38"/>
      <c r="O95" s="38"/>
      <c r="P95" s="38"/>
      <c r="Q95" s="38"/>
      <c r="R95" s="38"/>
      <c r="S95" s="38"/>
      <c r="T95" s="38"/>
      <c r="U95" s="38"/>
      <c r="V95" s="38"/>
      <c r="W95" s="38"/>
      <c r="X95" s="38"/>
      <c r="Y95" s="38"/>
      <c r="Z95" s="38"/>
      <c r="AA95" s="38"/>
      <c r="AB95" s="38"/>
      <c r="AC95" s="38"/>
      <c r="AD95" s="38"/>
      <c r="AE95" s="38"/>
      <c r="AF95" s="38"/>
      <c r="AG95" s="38"/>
      <c r="AH95" s="38"/>
      <c r="AI95" s="38"/>
    </row>
    <row r="96" spans="13:35" x14ac:dyDescent="0.3">
      <c r="M96" s="38"/>
      <c r="N96" s="38"/>
      <c r="O96" s="38"/>
      <c r="P96" s="38"/>
      <c r="Q96" s="38"/>
      <c r="R96" s="38"/>
      <c r="S96" s="38"/>
      <c r="T96" s="38"/>
      <c r="U96" s="38"/>
      <c r="V96" s="38"/>
      <c r="W96" s="38"/>
      <c r="X96" s="38"/>
      <c r="Y96" s="38"/>
      <c r="Z96" s="38"/>
      <c r="AA96" s="38"/>
      <c r="AB96" s="38"/>
      <c r="AC96" s="38"/>
      <c r="AD96" s="38"/>
      <c r="AE96" s="38"/>
      <c r="AF96" s="38"/>
      <c r="AG96" s="38"/>
      <c r="AH96" s="38"/>
      <c r="AI96" s="38"/>
    </row>
    <row r="97" spans="13:35" x14ac:dyDescent="0.3">
      <c r="M97" s="38"/>
      <c r="N97" s="38"/>
      <c r="O97" s="38"/>
      <c r="P97" s="38"/>
      <c r="Q97" s="38"/>
      <c r="R97" s="38"/>
      <c r="S97" s="38"/>
      <c r="T97" s="38"/>
      <c r="U97" s="38"/>
      <c r="V97" s="38"/>
      <c r="W97" s="38"/>
      <c r="X97" s="38"/>
      <c r="Y97" s="38"/>
      <c r="Z97" s="38"/>
      <c r="AA97" s="38"/>
      <c r="AB97" s="38"/>
      <c r="AC97" s="38"/>
      <c r="AD97" s="38"/>
      <c r="AE97" s="38"/>
      <c r="AF97" s="38"/>
      <c r="AG97" s="38"/>
      <c r="AH97" s="38"/>
      <c r="AI97" s="38"/>
    </row>
    <row r="98" spans="13:35" x14ac:dyDescent="0.3">
      <c r="M98" s="38"/>
      <c r="N98" s="38"/>
      <c r="O98" s="38"/>
      <c r="P98" s="38"/>
      <c r="Q98" s="38"/>
      <c r="R98" s="38"/>
      <c r="S98" s="38"/>
      <c r="T98" s="38"/>
      <c r="U98" s="38"/>
      <c r="V98" s="38"/>
      <c r="W98" s="38"/>
      <c r="X98" s="38"/>
      <c r="Y98" s="38"/>
      <c r="Z98" s="38"/>
      <c r="AA98" s="38"/>
      <c r="AB98" s="38"/>
      <c r="AC98" s="38"/>
      <c r="AD98" s="38"/>
      <c r="AE98" s="38"/>
      <c r="AF98" s="38"/>
      <c r="AG98" s="38"/>
      <c r="AH98" s="38"/>
      <c r="AI98" s="38"/>
    </row>
    <row r="99" spans="13:35" x14ac:dyDescent="0.3">
      <c r="M99" s="38"/>
      <c r="N99" s="38"/>
      <c r="O99" s="38"/>
      <c r="P99" s="38"/>
      <c r="Q99" s="38"/>
      <c r="R99" s="38"/>
      <c r="S99" s="38"/>
      <c r="T99" s="38"/>
      <c r="U99" s="38"/>
      <c r="V99" s="38"/>
      <c r="W99" s="38"/>
      <c r="X99" s="38"/>
      <c r="Y99" s="38"/>
      <c r="Z99" s="38"/>
      <c r="AA99" s="38"/>
      <c r="AB99" s="38"/>
      <c r="AC99" s="38"/>
      <c r="AD99" s="38"/>
      <c r="AE99" s="38"/>
      <c r="AF99" s="38"/>
      <c r="AG99" s="38"/>
      <c r="AH99" s="38"/>
      <c r="AI99" s="38"/>
    </row>
    <row r="100" spans="13:35" x14ac:dyDescent="0.3">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row>
    <row r="101" spans="13:35" x14ac:dyDescent="0.3">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row>
    <row r="102" spans="13:35" x14ac:dyDescent="0.3">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row>
    <row r="103" spans="13:35" x14ac:dyDescent="0.3">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row>
    <row r="104" spans="13:35" x14ac:dyDescent="0.3">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row>
    <row r="105" spans="13:35" x14ac:dyDescent="0.3">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row>
    <row r="106" spans="13:35" x14ac:dyDescent="0.3">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row>
    <row r="107" spans="13:35" x14ac:dyDescent="0.3">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row>
    <row r="108" spans="13:35" x14ac:dyDescent="0.3">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row>
    <row r="109" spans="13:35" x14ac:dyDescent="0.3">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row>
    <row r="110" spans="13:35" x14ac:dyDescent="0.3">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row>
    <row r="111" spans="13:35" x14ac:dyDescent="0.3">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row>
    <row r="112" spans="13:35" x14ac:dyDescent="0.3">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row>
    <row r="113" spans="13:35" x14ac:dyDescent="0.3">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row>
    <row r="114" spans="13:35" x14ac:dyDescent="0.3">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row>
    <row r="115" spans="13:35" x14ac:dyDescent="0.3">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row>
    <row r="116" spans="13:35" x14ac:dyDescent="0.3">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row>
    <row r="117" spans="13:35" x14ac:dyDescent="0.3">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row>
    <row r="118" spans="13:35" x14ac:dyDescent="0.3">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row>
    <row r="119" spans="13:35" x14ac:dyDescent="0.3">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row>
    <row r="120" spans="13:35" x14ac:dyDescent="0.3">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row>
    <row r="121" spans="13:35" x14ac:dyDescent="0.3">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row>
    <row r="122" spans="13:35" x14ac:dyDescent="0.3">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row>
    <row r="123" spans="13:35" x14ac:dyDescent="0.3">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row>
    <row r="124" spans="13:35" x14ac:dyDescent="0.3">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row>
    <row r="125" spans="13:35" x14ac:dyDescent="0.3">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row>
    <row r="126" spans="13:35" x14ac:dyDescent="0.3">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row>
    <row r="127" spans="13:35" x14ac:dyDescent="0.3">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row>
    <row r="128" spans="13:35" x14ac:dyDescent="0.3">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row>
    <row r="129" spans="13:35" x14ac:dyDescent="0.3">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row>
    <row r="130" spans="13:35" x14ac:dyDescent="0.3">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row>
    <row r="131" spans="13:35" x14ac:dyDescent="0.3">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row>
    <row r="132" spans="13:35" x14ac:dyDescent="0.3">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row>
    <row r="133" spans="13:35" x14ac:dyDescent="0.3">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row>
    <row r="134" spans="13:35" x14ac:dyDescent="0.3">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row>
    <row r="135" spans="13:35" x14ac:dyDescent="0.3">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row>
    <row r="136" spans="13:35" x14ac:dyDescent="0.3">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row>
    <row r="137" spans="13:35" x14ac:dyDescent="0.3">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row>
    <row r="138" spans="13:35" x14ac:dyDescent="0.3">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row>
    <row r="139" spans="13:35" x14ac:dyDescent="0.3">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row>
    <row r="140" spans="13:35" x14ac:dyDescent="0.3">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row>
    <row r="141" spans="13:35" x14ac:dyDescent="0.3">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row>
    <row r="142" spans="13:35" x14ac:dyDescent="0.3">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row>
    <row r="143" spans="13:35" x14ac:dyDescent="0.3">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row>
    <row r="144" spans="13:35" x14ac:dyDescent="0.3">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row>
    <row r="145" spans="13:35" x14ac:dyDescent="0.3">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row>
    <row r="146" spans="13:35" x14ac:dyDescent="0.3">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row>
    <row r="147" spans="13:35" x14ac:dyDescent="0.3">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row>
    <row r="148" spans="13:35" x14ac:dyDescent="0.3">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row>
    <row r="149" spans="13:35" x14ac:dyDescent="0.3">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row>
    <row r="150" spans="13:35" x14ac:dyDescent="0.3">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row>
    <row r="151" spans="13:35" x14ac:dyDescent="0.3">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row>
    <row r="152" spans="13:35" x14ac:dyDescent="0.3">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row>
    <row r="153" spans="13:35" x14ac:dyDescent="0.3">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row>
    <row r="154" spans="13:35" x14ac:dyDescent="0.3">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row>
    <row r="155" spans="13:35" x14ac:dyDescent="0.3">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row>
    <row r="156" spans="13:35" x14ac:dyDescent="0.3">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row>
    <row r="157" spans="13:35" x14ac:dyDescent="0.3">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row>
    <row r="158" spans="13:35" x14ac:dyDescent="0.3">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row>
    <row r="159" spans="13:35" x14ac:dyDescent="0.3">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row>
    <row r="160" spans="13:35" x14ac:dyDescent="0.3">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row>
    <row r="161" spans="13:35" x14ac:dyDescent="0.3">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row>
    <row r="162" spans="13:35" x14ac:dyDescent="0.3">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row>
    <row r="163" spans="13:35" x14ac:dyDescent="0.3">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row>
    <row r="164" spans="13:35" x14ac:dyDescent="0.3">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row>
    <row r="165" spans="13:35" x14ac:dyDescent="0.3">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row>
    <row r="166" spans="13:35" x14ac:dyDescent="0.3">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row>
    <row r="167" spans="13:35" x14ac:dyDescent="0.3">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row>
    <row r="168" spans="13:35" x14ac:dyDescent="0.3">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row>
    <row r="169" spans="13:35" x14ac:dyDescent="0.3">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row>
    <row r="170" spans="13:35" x14ac:dyDescent="0.3">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row>
    <row r="171" spans="13:35" x14ac:dyDescent="0.3">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row>
    <row r="172" spans="13:35" x14ac:dyDescent="0.3">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row>
    <row r="173" spans="13:35" x14ac:dyDescent="0.3">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row>
    <row r="174" spans="13:35" x14ac:dyDescent="0.3">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row>
    <row r="175" spans="13:35" x14ac:dyDescent="0.3">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row>
    <row r="176" spans="13:35" x14ac:dyDescent="0.3">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row>
    <row r="177" spans="13:35" x14ac:dyDescent="0.3">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row>
  </sheetData>
  <mergeCells count="18">
    <mergeCell ref="B59:L59"/>
    <mergeCell ref="B60:L60"/>
    <mergeCell ref="B61:L61"/>
    <mergeCell ref="B62:L62"/>
    <mergeCell ref="B63:L63"/>
    <mergeCell ref="B57:L57"/>
    <mergeCell ref="B56:L56"/>
    <mergeCell ref="C3:L3"/>
    <mergeCell ref="G4:H4"/>
    <mergeCell ref="I4:J4"/>
    <mergeCell ref="J19:L19"/>
    <mergeCell ref="B25:L25"/>
    <mergeCell ref="B31:L31"/>
    <mergeCell ref="B37:L37"/>
    <mergeCell ref="B50:L50"/>
    <mergeCell ref="B52:L52"/>
    <mergeCell ref="B54:L54"/>
    <mergeCell ref="B55:L55"/>
  </mergeCells>
  <hyperlinks>
    <hyperlink ref="H1" location="Index" display="Back to Index"/>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L63"/>
  <sheetViews>
    <sheetView showGridLines="0" topLeftCell="A31" workbookViewId="0">
      <selection sqref="A1:L1048576"/>
    </sheetView>
  </sheetViews>
  <sheetFormatPr defaultColWidth="9.109375" defaultRowHeight="14.4" x14ac:dyDescent="0.3"/>
  <cols>
    <col min="1" max="1" width="2.88671875" style="184" customWidth="1"/>
    <col min="2" max="2" width="54.5546875" style="184" customWidth="1"/>
    <col min="3" max="4" width="9" style="184" customWidth="1"/>
    <col min="5" max="5" width="9.6640625" style="184" bestFit="1" customWidth="1"/>
    <col min="6" max="6" width="11.6640625" style="184" customWidth="1"/>
    <col min="7" max="7" width="12.5546875" style="184" customWidth="1"/>
    <col min="8" max="8" width="11" style="184" customWidth="1"/>
    <col min="9" max="10" width="9" style="184" customWidth="1"/>
    <col min="11" max="11" width="6.6640625" style="184" customWidth="1"/>
    <col min="12" max="12" width="8.6640625" style="184" customWidth="1"/>
    <col min="13" max="14" width="9.109375" style="184"/>
    <col min="15" max="15" width="3" style="184" customWidth="1"/>
    <col min="16" max="16" width="54.5546875" style="184" customWidth="1"/>
    <col min="17" max="18" width="9" style="184" customWidth="1"/>
    <col min="19" max="19" width="9.6640625" style="184" bestFit="1" customWidth="1"/>
    <col min="20" max="20" width="11.6640625" style="184" customWidth="1"/>
    <col min="21" max="21" width="12.5546875" style="184" customWidth="1"/>
    <col min="22" max="22" width="11" style="184" customWidth="1"/>
    <col min="23" max="24" width="9" style="184" customWidth="1"/>
    <col min="25" max="25" width="6.6640625" style="184" customWidth="1"/>
    <col min="26" max="26" width="8.6640625" style="184" customWidth="1"/>
    <col min="27" max="28" width="9.109375" style="184"/>
    <col min="29" max="29" width="3" style="184" customWidth="1"/>
    <col min="30" max="30" width="54.5546875" style="184" customWidth="1"/>
    <col min="31" max="32" width="9" style="184" customWidth="1"/>
    <col min="33" max="33" width="9.6640625" style="184" bestFit="1" customWidth="1"/>
    <col min="34" max="34" width="11.6640625" style="184" customWidth="1"/>
    <col min="35" max="35" width="12.5546875" style="184" customWidth="1"/>
    <col min="36" max="36" width="11" style="184" customWidth="1"/>
    <col min="37" max="38" width="9" style="184" customWidth="1"/>
    <col min="39" max="39" width="6.6640625" style="184" customWidth="1"/>
    <col min="40" max="40" width="8.6640625" style="184" customWidth="1"/>
    <col min="41" max="16384" width="9.109375" style="184"/>
  </cols>
  <sheetData>
    <row r="1" spans="1:12" ht="14.25" customHeight="1" x14ac:dyDescent="0.4">
      <c r="A1" s="38"/>
      <c r="B1" s="155"/>
      <c r="C1" s="39"/>
      <c r="D1" s="38"/>
      <c r="E1" s="38"/>
      <c r="F1" s="38"/>
      <c r="G1" s="38"/>
      <c r="H1" s="402" t="s">
        <v>679</v>
      </c>
      <c r="I1" s="38"/>
      <c r="J1" s="38"/>
      <c r="K1" s="38"/>
      <c r="L1" s="38"/>
    </row>
    <row r="2" spans="1:12" ht="14.25" customHeight="1" x14ac:dyDescent="0.3">
      <c r="A2" s="38"/>
      <c r="B2" s="38"/>
      <c r="C2" s="38"/>
      <c r="D2" s="38"/>
      <c r="E2" s="38"/>
      <c r="F2" s="38"/>
      <c r="G2" s="38"/>
      <c r="H2" s="38"/>
      <c r="I2" s="38"/>
      <c r="J2" s="38"/>
      <c r="K2" s="38"/>
      <c r="L2" s="38"/>
    </row>
    <row r="3" spans="1:12" ht="15" customHeight="1" x14ac:dyDescent="0.3">
      <c r="A3" s="191"/>
      <c r="B3" s="192" t="s">
        <v>0</v>
      </c>
      <c r="C3" s="905" t="s">
        <v>722</v>
      </c>
      <c r="D3" s="963"/>
      <c r="E3" s="963"/>
      <c r="F3" s="963"/>
      <c r="G3" s="963"/>
      <c r="H3" s="963"/>
      <c r="I3" s="963"/>
      <c r="J3" s="963"/>
      <c r="K3" s="963"/>
      <c r="L3" s="964"/>
    </row>
    <row r="4" spans="1:12" ht="15" customHeight="1" x14ac:dyDescent="0.3">
      <c r="A4" s="191"/>
      <c r="B4" s="193"/>
      <c r="C4" s="194">
        <v>2015</v>
      </c>
      <c r="D4" s="194">
        <v>2020</v>
      </c>
      <c r="E4" s="194">
        <v>2030</v>
      </c>
      <c r="F4" s="194">
        <v>2050</v>
      </c>
      <c r="G4" s="905" t="s">
        <v>2</v>
      </c>
      <c r="H4" s="925"/>
      <c r="I4" s="905" t="s">
        <v>3</v>
      </c>
      <c r="J4" s="925"/>
      <c r="K4" s="194" t="s">
        <v>4</v>
      </c>
      <c r="L4" s="194" t="s">
        <v>5</v>
      </c>
    </row>
    <row r="5" spans="1:12" x14ac:dyDescent="0.3">
      <c r="A5" s="191"/>
      <c r="B5" s="484" t="s">
        <v>6</v>
      </c>
      <c r="C5" s="485"/>
      <c r="D5" s="485"/>
      <c r="E5" s="485"/>
      <c r="F5" s="485"/>
      <c r="G5" s="485" t="s">
        <v>7</v>
      </c>
      <c r="H5" s="485" t="s">
        <v>8</v>
      </c>
      <c r="I5" s="485" t="s">
        <v>7</v>
      </c>
      <c r="J5" s="485" t="s">
        <v>8</v>
      </c>
      <c r="K5" s="485"/>
      <c r="L5" s="486"/>
    </row>
    <row r="6" spans="1:12" x14ac:dyDescent="0.3">
      <c r="A6" s="191"/>
      <c r="B6" s="198" t="s">
        <v>459</v>
      </c>
      <c r="C6" s="199">
        <v>260.60000000000002</v>
      </c>
      <c r="D6" s="199">
        <v>261.2</v>
      </c>
      <c r="E6" s="199">
        <v>261.89999999999998</v>
      </c>
      <c r="F6" s="199">
        <v>261.89999999999998</v>
      </c>
      <c r="G6" s="199">
        <v>258.5</v>
      </c>
      <c r="H6" s="199">
        <v>338.5</v>
      </c>
      <c r="I6" s="199">
        <v>258.5</v>
      </c>
      <c r="J6" s="199">
        <v>338.5</v>
      </c>
      <c r="K6" s="200" t="s">
        <v>39</v>
      </c>
      <c r="L6" s="481"/>
    </row>
    <row r="7" spans="1:12" x14ac:dyDescent="0.3">
      <c r="A7" s="191"/>
      <c r="B7" s="198" t="s">
        <v>481</v>
      </c>
      <c r="C7" s="199">
        <v>32.6</v>
      </c>
      <c r="D7" s="199">
        <v>32.6</v>
      </c>
      <c r="E7" s="199">
        <v>32.700000000000003</v>
      </c>
      <c r="F7" s="199">
        <v>32.700000000000003</v>
      </c>
      <c r="G7" s="202">
        <v>32</v>
      </c>
      <c r="H7" s="202">
        <v>42</v>
      </c>
      <c r="I7" s="202">
        <v>32</v>
      </c>
      <c r="J7" s="202">
        <v>42</v>
      </c>
      <c r="K7" s="200" t="s">
        <v>542</v>
      </c>
      <c r="L7" s="200">
        <v>1</v>
      </c>
    </row>
    <row r="8" spans="1:12" x14ac:dyDescent="0.3">
      <c r="A8" s="191"/>
      <c r="B8" s="203" t="s">
        <v>483</v>
      </c>
      <c r="C8" s="199">
        <v>30.9</v>
      </c>
      <c r="D8" s="199">
        <v>31</v>
      </c>
      <c r="E8" s="199">
        <v>31.1</v>
      </c>
      <c r="F8" s="199">
        <v>31.1</v>
      </c>
      <c r="G8" s="202">
        <v>29</v>
      </c>
      <c r="H8" s="202">
        <v>40</v>
      </c>
      <c r="I8" s="202">
        <v>29</v>
      </c>
      <c r="J8" s="202">
        <v>40</v>
      </c>
      <c r="K8" s="204" t="s">
        <v>542</v>
      </c>
      <c r="L8" s="204">
        <v>1</v>
      </c>
    </row>
    <row r="9" spans="1:12" x14ac:dyDescent="0.3">
      <c r="A9" s="191"/>
      <c r="B9" s="198" t="s">
        <v>484</v>
      </c>
      <c r="C9" s="199">
        <v>63.8</v>
      </c>
      <c r="D9" s="199">
        <v>63.9</v>
      </c>
      <c r="E9" s="199">
        <v>63.8</v>
      </c>
      <c r="F9" s="199">
        <v>63.8</v>
      </c>
      <c r="G9" s="202">
        <v>43</v>
      </c>
      <c r="H9" s="202">
        <v>64</v>
      </c>
      <c r="I9" s="202">
        <v>43</v>
      </c>
      <c r="J9" s="202">
        <v>64</v>
      </c>
      <c r="K9" s="200" t="s">
        <v>543</v>
      </c>
      <c r="L9" s="200">
        <v>1</v>
      </c>
    </row>
    <row r="10" spans="1:12" x14ac:dyDescent="0.3">
      <c r="A10" s="191"/>
      <c r="B10" s="198" t="s">
        <v>485</v>
      </c>
      <c r="C10" s="199">
        <v>65.400000000000006</v>
      </c>
      <c r="D10" s="199">
        <v>65.5</v>
      </c>
      <c r="E10" s="199">
        <v>65.400000000000006</v>
      </c>
      <c r="F10" s="199">
        <v>65.400000000000006</v>
      </c>
      <c r="G10" s="202">
        <v>47</v>
      </c>
      <c r="H10" s="202">
        <v>66</v>
      </c>
      <c r="I10" s="202">
        <v>47</v>
      </c>
      <c r="J10" s="202">
        <v>66</v>
      </c>
      <c r="K10" s="200" t="s">
        <v>543</v>
      </c>
      <c r="L10" s="200">
        <v>1</v>
      </c>
    </row>
    <row r="11" spans="1:12" x14ac:dyDescent="0.3">
      <c r="A11" s="191"/>
      <c r="B11" s="198" t="s">
        <v>487</v>
      </c>
      <c r="C11" s="199">
        <v>1.7</v>
      </c>
      <c r="D11" s="199">
        <v>1.7</v>
      </c>
      <c r="E11" s="199">
        <v>1.7</v>
      </c>
      <c r="F11" s="199">
        <v>1.7</v>
      </c>
      <c r="G11" s="202">
        <v>2</v>
      </c>
      <c r="H11" s="202">
        <v>12</v>
      </c>
      <c r="I11" s="202">
        <v>2</v>
      </c>
      <c r="J11" s="202">
        <v>12</v>
      </c>
      <c r="K11" s="200" t="s">
        <v>20</v>
      </c>
      <c r="L11" s="200">
        <v>1</v>
      </c>
    </row>
    <row r="12" spans="1:12" x14ac:dyDescent="0.3">
      <c r="A12" s="191"/>
      <c r="B12" s="198" t="s">
        <v>489</v>
      </c>
      <c r="C12" s="205">
        <v>0.51</v>
      </c>
      <c r="D12" s="205">
        <v>0.51</v>
      </c>
      <c r="E12" s="205">
        <v>0.51</v>
      </c>
      <c r="F12" s="205">
        <v>0.51</v>
      </c>
      <c r="G12" s="205">
        <v>0.51</v>
      </c>
      <c r="H12" s="205">
        <v>0.66</v>
      </c>
      <c r="I12" s="205">
        <v>0.51</v>
      </c>
      <c r="J12" s="205">
        <v>0.66</v>
      </c>
      <c r="K12" s="200" t="s">
        <v>94</v>
      </c>
      <c r="L12" s="200"/>
    </row>
    <row r="13" spans="1:12" x14ac:dyDescent="0.3">
      <c r="A13" s="191"/>
      <c r="B13" s="198" t="s">
        <v>490</v>
      </c>
      <c r="C13" s="206">
        <v>1</v>
      </c>
      <c r="D13" s="206">
        <v>1</v>
      </c>
      <c r="E13" s="206">
        <v>1</v>
      </c>
      <c r="F13" s="206">
        <v>1</v>
      </c>
      <c r="G13" s="206">
        <v>1</v>
      </c>
      <c r="H13" s="206">
        <v>1</v>
      </c>
      <c r="I13" s="206">
        <v>1</v>
      </c>
      <c r="J13" s="206">
        <v>1</v>
      </c>
      <c r="K13" s="200" t="s">
        <v>65</v>
      </c>
      <c r="L13" s="200"/>
    </row>
    <row r="14" spans="1:12" x14ac:dyDescent="0.3">
      <c r="A14" s="191"/>
      <c r="B14" s="198" t="s">
        <v>13</v>
      </c>
      <c r="C14" s="200">
        <v>3</v>
      </c>
      <c r="D14" s="200">
        <v>3</v>
      </c>
      <c r="E14" s="200">
        <v>3</v>
      </c>
      <c r="F14" s="200">
        <v>3</v>
      </c>
      <c r="G14" s="200">
        <v>3</v>
      </c>
      <c r="H14" s="200">
        <v>3</v>
      </c>
      <c r="I14" s="200">
        <v>3</v>
      </c>
      <c r="J14" s="200">
        <v>3</v>
      </c>
      <c r="K14" s="200"/>
      <c r="L14" s="200" t="s">
        <v>94</v>
      </c>
    </row>
    <row r="15" spans="1:12" x14ac:dyDescent="0.3">
      <c r="A15" s="191"/>
      <c r="B15" s="207" t="s">
        <v>93</v>
      </c>
      <c r="C15" s="208">
        <v>3</v>
      </c>
      <c r="D15" s="208">
        <v>3</v>
      </c>
      <c r="E15" s="208">
        <v>3</v>
      </c>
      <c r="F15" s="208">
        <v>3</v>
      </c>
      <c r="G15" s="208">
        <v>2.6</v>
      </c>
      <c r="H15" s="208">
        <v>3.5</v>
      </c>
      <c r="I15" s="208">
        <v>2.2999999999999998</v>
      </c>
      <c r="J15" s="208">
        <v>3.8</v>
      </c>
      <c r="K15" s="481"/>
      <c r="L15" s="200"/>
    </row>
    <row r="16" spans="1:12" x14ac:dyDescent="0.3">
      <c r="A16" s="191"/>
      <c r="B16" s="207" t="s">
        <v>16</v>
      </c>
      <c r="C16" s="200">
        <v>25</v>
      </c>
      <c r="D16" s="200">
        <v>25</v>
      </c>
      <c r="E16" s="200">
        <v>25</v>
      </c>
      <c r="F16" s="200">
        <v>25</v>
      </c>
      <c r="G16" s="200">
        <v>20</v>
      </c>
      <c r="H16" s="200">
        <v>35</v>
      </c>
      <c r="I16" s="200">
        <v>20</v>
      </c>
      <c r="J16" s="200">
        <v>35</v>
      </c>
      <c r="K16" s="481"/>
      <c r="L16" s="200">
        <v>1</v>
      </c>
    </row>
    <row r="17" spans="1:12" x14ac:dyDescent="0.3">
      <c r="A17" s="191"/>
      <c r="B17" s="207" t="s">
        <v>18</v>
      </c>
      <c r="C17" s="200">
        <v>1</v>
      </c>
      <c r="D17" s="200">
        <v>1</v>
      </c>
      <c r="E17" s="200">
        <v>1</v>
      </c>
      <c r="F17" s="200">
        <v>1</v>
      </c>
      <c r="G17" s="200">
        <v>0.5</v>
      </c>
      <c r="H17" s="200">
        <v>1.5</v>
      </c>
      <c r="I17" s="200">
        <v>0.5</v>
      </c>
      <c r="J17" s="200">
        <v>1.5</v>
      </c>
      <c r="K17" s="481"/>
      <c r="L17" s="200">
        <v>1</v>
      </c>
    </row>
    <row r="18" spans="1:12" x14ac:dyDescent="0.3">
      <c r="A18" s="191"/>
      <c r="B18" s="209" t="s">
        <v>491</v>
      </c>
      <c r="C18" s="208">
        <v>0.06</v>
      </c>
      <c r="D18" s="208">
        <v>0.06</v>
      </c>
      <c r="E18" s="208">
        <v>0.06</v>
      </c>
      <c r="F18" s="208">
        <v>0.06</v>
      </c>
      <c r="G18" s="208">
        <v>0.05</v>
      </c>
      <c r="H18" s="208">
        <v>7.0000000000000007E-2</v>
      </c>
      <c r="I18" s="208">
        <v>0.04</v>
      </c>
      <c r="J18" s="208">
        <v>7.0000000000000007E-2</v>
      </c>
      <c r="K18" s="481"/>
      <c r="L18" s="200" t="s">
        <v>94</v>
      </c>
    </row>
    <row r="19" spans="1:12" x14ac:dyDescent="0.3">
      <c r="A19" s="191"/>
      <c r="B19" s="210" t="s">
        <v>361</v>
      </c>
      <c r="C19" s="211"/>
      <c r="D19" s="211"/>
      <c r="E19" s="211"/>
      <c r="F19" s="211"/>
      <c r="G19" s="211"/>
      <c r="H19" s="211"/>
      <c r="I19" s="211"/>
      <c r="J19" s="969"/>
      <c r="K19" s="969"/>
      <c r="L19" s="970"/>
    </row>
    <row r="20" spans="1:12" x14ac:dyDescent="0.3">
      <c r="A20" s="191"/>
      <c r="B20" s="207" t="s">
        <v>22</v>
      </c>
      <c r="C20" s="200">
        <v>2</v>
      </c>
      <c r="D20" s="200">
        <v>2</v>
      </c>
      <c r="E20" s="200">
        <v>2</v>
      </c>
      <c r="F20" s="200">
        <v>2</v>
      </c>
      <c r="G20" s="200">
        <v>2</v>
      </c>
      <c r="H20" s="200">
        <v>2</v>
      </c>
      <c r="I20" s="200">
        <v>2</v>
      </c>
      <c r="J20" s="200">
        <v>2</v>
      </c>
      <c r="K20" s="481"/>
      <c r="L20" s="481"/>
    </row>
    <row r="21" spans="1:12" x14ac:dyDescent="0.3">
      <c r="A21" s="191"/>
      <c r="B21" s="207" t="s">
        <v>24</v>
      </c>
      <c r="C21" s="200">
        <v>4</v>
      </c>
      <c r="D21" s="200">
        <v>4</v>
      </c>
      <c r="E21" s="200">
        <v>4</v>
      </c>
      <c r="F21" s="200">
        <v>4</v>
      </c>
      <c r="G21" s="200">
        <v>4</v>
      </c>
      <c r="H21" s="200">
        <v>4</v>
      </c>
      <c r="I21" s="200">
        <v>4</v>
      </c>
      <c r="J21" s="200">
        <v>4</v>
      </c>
      <c r="K21" s="481" t="s">
        <v>23</v>
      </c>
      <c r="L21" s="481">
        <v>1</v>
      </c>
    </row>
    <row r="22" spans="1:12" x14ac:dyDescent="0.3">
      <c r="A22" s="191"/>
      <c r="B22" s="207" t="s">
        <v>95</v>
      </c>
      <c r="C22" s="200">
        <v>15</v>
      </c>
      <c r="D22" s="200">
        <v>15</v>
      </c>
      <c r="E22" s="200">
        <v>15</v>
      </c>
      <c r="F22" s="200">
        <v>15</v>
      </c>
      <c r="G22" s="200">
        <v>15</v>
      </c>
      <c r="H22" s="200">
        <v>15</v>
      </c>
      <c r="I22" s="200">
        <v>15</v>
      </c>
      <c r="J22" s="200">
        <v>15</v>
      </c>
      <c r="K22" s="481"/>
      <c r="L22" s="481">
        <v>1</v>
      </c>
    </row>
    <row r="23" spans="1:12" x14ac:dyDescent="0.3">
      <c r="A23" s="191"/>
      <c r="B23" s="207" t="s">
        <v>96</v>
      </c>
      <c r="C23" s="200">
        <v>2</v>
      </c>
      <c r="D23" s="200">
        <v>2</v>
      </c>
      <c r="E23" s="200">
        <v>2</v>
      </c>
      <c r="F23" s="200">
        <v>2</v>
      </c>
      <c r="G23" s="200">
        <v>2</v>
      </c>
      <c r="H23" s="200">
        <v>2</v>
      </c>
      <c r="I23" s="200">
        <v>2</v>
      </c>
      <c r="J23" s="200">
        <v>2</v>
      </c>
      <c r="K23" s="481" t="s">
        <v>31</v>
      </c>
      <c r="L23" s="481">
        <v>1</v>
      </c>
    </row>
    <row r="24" spans="1:12" x14ac:dyDescent="0.3">
      <c r="A24" s="191"/>
      <c r="B24" s="207" t="s">
        <v>97</v>
      </c>
      <c r="C24" s="200">
        <v>12</v>
      </c>
      <c r="D24" s="200">
        <v>12</v>
      </c>
      <c r="E24" s="200">
        <v>12</v>
      </c>
      <c r="F24" s="200">
        <v>12</v>
      </c>
      <c r="G24" s="200">
        <v>12</v>
      </c>
      <c r="H24" s="200">
        <v>12</v>
      </c>
      <c r="I24" s="200">
        <v>12</v>
      </c>
      <c r="J24" s="200">
        <v>12</v>
      </c>
      <c r="K24" s="481" t="s">
        <v>44</v>
      </c>
      <c r="L24" s="481">
        <v>1</v>
      </c>
    </row>
    <row r="25" spans="1:12" x14ac:dyDescent="0.3">
      <c r="A25" s="191"/>
      <c r="B25" s="966" t="s">
        <v>99</v>
      </c>
      <c r="C25" s="967"/>
      <c r="D25" s="967"/>
      <c r="E25" s="967"/>
      <c r="F25" s="967"/>
      <c r="G25" s="967"/>
      <c r="H25" s="967"/>
      <c r="I25" s="967"/>
      <c r="J25" s="967"/>
      <c r="K25" s="967"/>
      <c r="L25" s="968"/>
    </row>
    <row r="26" spans="1:12" x14ac:dyDescent="0.3">
      <c r="A26" s="191"/>
      <c r="B26" s="207" t="s">
        <v>675</v>
      </c>
      <c r="C26" s="212">
        <v>98.3</v>
      </c>
      <c r="D26" s="212">
        <v>98.3</v>
      </c>
      <c r="E26" s="212">
        <v>98.3</v>
      </c>
      <c r="F26" s="212">
        <v>98.3</v>
      </c>
      <c r="G26" s="212">
        <v>95.6</v>
      </c>
      <c r="H26" s="212">
        <v>99.1</v>
      </c>
      <c r="I26" s="212">
        <v>98.3</v>
      </c>
      <c r="J26" s="212">
        <v>99.1</v>
      </c>
      <c r="K26" s="213" t="s">
        <v>67</v>
      </c>
      <c r="L26" s="481">
        <v>1</v>
      </c>
    </row>
    <row r="27" spans="1:12" x14ac:dyDescent="0.3">
      <c r="A27" s="191"/>
      <c r="B27" s="207" t="s">
        <v>676</v>
      </c>
      <c r="C27" s="202">
        <v>20</v>
      </c>
      <c r="D27" s="202">
        <v>21</v>
      </c>
      <c r="E27" s="202">
        <v>18</v>
      </c>
      <c r="F27" s="202">
        <v>11</v>
      </c>
      <c r="G27" s="202">
        <v>11</v>
      </c>
      <c r="H27" s="202">
        <v>26</v>
      </c>
      <c r="I27" s="202">
        <v>7</v>
      </c>
      <c r="J27" s="202">
        <v>18</v>
      </c>
      <c r="K27" s="214" t="s">
        <v>671</v>
      </c>
      <c r="L27" s="481"/>
    </row>
    <row r="28" spans="1:12" x14ac:dyDescent="0.3">
      <c r="A28" s="191"/>
      <c r="B28" s="207" t="s">
        <v>100</v>
      </c>
      <c r="C28" s="202">
        <v>0</v>
      </c>
      <c r="D28" s="202">
        <v>0</v>
      </c>
      <c r="E28" s="202">
        <v>0</v>
      </c>
      <c r="F28" s="202">
        <v>0</v>
      </c>
      <c r="G28" s="202">
        <v>0</v>
      </c>
      <c r="H28" s="202">
        <v>0</v>
      </c>
      <c r="I28" s="202">
        <v>0</v>
      </c>
      <c r="J28" s="202">
        <v>0</v>
      </c>
      <c r="K28" s="481" t="s">
        <v>67</v>
      </c>
      <c r="L28" s="481"/>
    </row>
    <row r="29" spans="1:12" x14ac:dyDescent="0.3">
      <c r="A29" s="191"/>
      <c r="B29" s="207" t="s">
        <v>101</v>
      </c>
      <c r="C29" s="202">
        <v>1</v>
      </c>
      <c r="D29" s="202">
        <v>1</v>
      </c>
      <c r="E29" s="202">
        <v>1</v>
      </c>
      <c r="F29" s="202">
        <v>1</v>
      </c>
      <c r="G29" s="202">
        <v>1</v>
      </c>
      <c r="H29" s="202">
        <v>3</v>
      </c>
      <c r="I29" s="202">
        <v>0</v>
      </c>
      <c r="J29" s="202">
        <v>1</v>
      </c>
      <c r="K29" s="481" t="s">
        <v>67</v>
      </c>
      <c r="L29" s="481"/>
    </row>
    <row r="30" spans="1:12" x14ac:dyDescent="0.3">
      <c r="A30" s="191"/>
      <c r="B30" s="215" t="s">
        <v>494</v>
      </c>
      <c r="C30" s="208">
        <v>0.3</v>
      </c>
      <c r="D30" s="208">
        <v>0.3</v>
      </c>
      <c r="E30" s="208">
        <v>0.3</v>
      </c>
      <c r="F30" s="208">
        <v>0.3</v>
      </c>
      <c r="G30" s="208">
        <v>0.1</v>
      </c>
      <c r="H30" s="208">
        <v>2</v>
      </c>
      <c r="I30" s="208">
        <v>0.1</v>
      </c>
      <c r="J30" s="208">
        <v>1</v>
      </c>
      <c r="K30" s="481" t="s">
        <v>67</v>
      </c>
      <c r="L30" s="481"/>
    </row>
    <row r="31" spans="1:12" x14ac:dyDescent="0.3">
      <c r="A31" s="191"/>
      <c r="B31" s="966" t="s">
        <v>25</v>
      </c>
      <c r="C31" s="967"/>
      <c r="D31" s="967"/>
      <c r="E31" s="967"/>
      <c r="F31" s="967"/>
      <c r="G31" s="967"/>
      <c r="H31" s="967"/>
      <c r="I31" s="967"/>
      <c r="J31" s="967"/>
      <c r="K31" s="967"/>
      <c r="L31" s="968"/>
    </row>
    <row r="32" spans="1:12" x14ac:dyDescent="0.3">
      <c r="A32" s="191"/>
      <c r="B32" s="207" t="s">
        <v>495</v>
      </c>
      <c r="C32" s="208">
        <v>2.4</v>
      </c>
      <c r="D32" s="208">
        <v>2.2999999999999998</v>
      </c>
      <c r="E32" s="208">
        <v>2.2000000000000002</v>
      </c>
      <c r="F32" s="208">
        <v>2</v>
      </c>
      <c r="G32" s="208">
        <v>2</v>
      </c>
      <c r="H32" s="208">
        <v>2.7</v>
      </c>
      <c r="I32" s="208">
        <v>1.6</v>
      </c>
      <c r="J32" s="208">
        <v>2.7</v>
      </c>
      <c r="K32" s="213" t="s">
        <v>672</v>
      </c>
      <c r="L32" s="481">
        <v>1</v>
      </c>
    </row>
    <row r="33" spans="1:12" x14ac:dyDescent="0.3">
      <c r="A33" s="191"/>
      <c r="B33" s="207" t="s">
        <v>28</v>
      </c>
      <c r="C33" s="208">
        <v>1.3</v>
      </c>
      <c r="D33" s="208">
        <v>1.3</v>
      </c>
      <c r="E33" s="208">
        <v>1.2</v>
      </c>
      <c r="F33" s="208">
        <v>1.1000000000000001</v>
      </c>
      <c r="G33" s="208">
        <v>1.1000000000000001</v>
      </c>
      <c r="H33" s="208">
        <v>1.5</v>
      </c>
      <c r="I33" s="208">
        <v>0.9</v>
      </c>
      <c r="J33" s="208">
        <v>1.5</v>
      </c>
      <c r="K33" s="481" t="s">
        <v>362</v>
      </c>
      <c r="L33" s="481"/>
    </row>
    <row r="34" spans="1:12" x14ac:dyDescent="0.3">
      <c r="A34" s="191"/>
      <c r="B34" s="207" t="s">
        <v>29</v>
      </c>
      <c r="C34" s="208">
        <v>1</v>
      </c>
      <c r="D34" s="208">
        <v>1</v>
      </c>
      <c r="E34" s="208">
        <v>1</v>
      </c>
      <c r="F34" s="208">
        <v>0.9</v>
      </c>
      <c r="G34" s="208">
        <v>0.9</v>
      </c>
      <c r="H34" s="208">
        <v>1.2</v>
      </c>
      <c r="I34" s="208">
        <v>0.7</v>
      </c>
      <c r="J34" s="208">
        <v>1.2</v>
      </c>
      <c r="K34" s="201" t="s">
        <v>362</v>
      </c>
      <c r="L34" s="201"/>
    </row>
    <row r="35" spans="1:12" x14ac:dyDescent="0.3">
      <c r="A35" s="191"/>
      <c r="B35" s="207" t="s">
        <v>496</v>
      </c>
      <c r="C35" s="202">
        <v>65700</v>
      </c>
      <c r="D35" s="202">
        <v>64000</v>
      </c>
      <c r="E35" s="202">
        <v>61000</v>
      </c>
      <c r="F35" s="202">
        <v>55900</v>
      </c>
      <c r="G35" s="202">
        <v>54500</v>
      </c>
      <c r="H35" s="202">
        <v>57300</v>
      </c>
      <c r="I35" s="202">
        <v>43800</v>
      </c>
      <c r="J35" s="202">
        <v>56400</v>
      </c>
      <c r="K35" s="201"/>
      <c r="L35" s="201"/>
    </row>
    <row r="36" spans="1:12" x14ac:dyDescent="0.3">
      <c r="A36" s="191"/>
      <c r="B36" s="207" t="s">
        <v>497</v>
      </c>
      <c r="C36" s="208">
        <v>1.6</v>
      </c>
      <c r="D36" s="208">
        <v>1.6</v>
      </c>
      <c r="E36" s="208">
        <v>1.6</v>
      </c>
      <c r="F36" s="208">
        <v>1.6</v>
      </c>
      <c r="G36" s="208">
        <v>1.3</v>
      </c>
      <c r="H36" s="208">
        <v>1.8</v>
      </c>
      <c r="I36" s="208">
        <v>1.2</v>
      </c>
      <c r="J36" s="208">
        <v>1.9</v>
      </c>
      <c r="K36" s="201"/>
      <c r="L36" s="201"/>
    </row>
    <row r="37" spans="1:12" x14ac:dyDescent="0.3">
      <c r="A37" s="191"/>
      <c r="B37" s="943" t="s">
        <v>33</v>
      </c>
      <c r="C37" s="944"/>
      <c r="D37" s="944"/>
      <c r="E37" s="944"/>
      <c r="F37" s="944"/>
      <c r="G37" s="944"/>
      <c r="H37" s="944"/>
      <c r="I37" s="944"/>
      <c r="J37" s="944"/>
      <c r="K37" s="944"/>
      <c r="L37" s="945"/>
    </row>
    <row r="38" spans="1:12" x14ac:dyDescent="0.3">
      <c r="A38" s="191"/>
      <c r="B38" s="198" t="s">
        <v>498</v>
      </c>
      <c r="C38" s="208" t="s">
        <v>499</v>
      </c>
      <c r="D38" s="208" t="s">
        <v>499</v>
      </c>
      <c r="E38" s="208" t="s">
        <v>499</v>
      </c>
      <c r="F38" s="208" t="s">
        <v>499</v>
      </c>
      <c r="G38" s="208" t="s">
        <v>499</v>
      </c>
      <c r="H38" s="208" t="s">
        <v>501</v>
      </c>
      <c r="I38" s="208" t="s">
        <v>499</v>
      </c>
      <c r="J38" s="208" t="s">
        <v>501</v>
      </c>
      <c r="K38" s="213"/>
      <c r="L38" s="201"/>
    </row>
    <row r="39" spans="1:12" x14ac:dyDescent="0.3">
      <c r="A39" s="191"/>
      <c r="B39" s="198" t="s">
        <v>500</v>
      </c>
      <c r="C39" s="208" t="s">
        <v>501</v>
      </c>
      <c r="D39" s="208" t="s">
        <v>501</v>
      </c>
      <c r="E39" s="208" t="s">
        <v>501</v>
      </c>
      <c r="F39" s="208" t="s">
        <v>501</v>
      </c>
      <c r="G39" s="208" t="s">
        <v>503</v>
      </c>
      <c r="H39" s="208" t="s">
        <v>501</v>
      </c>
      <c r="I39" s="208" t="s">
        <v>503</v>
      </c>
      <c r="J39" s="208" t="s">
        <v>501</v>
      </c>
      <c r="K39" s="213"/>
      <c r="L39" s="201"/>
    </row>
    <row r="40" spans="1:12" x14ac:dyDescent="0.3">
      <c r="A40" s="191"/>
      <c r="B40" s="198" t="s">
        <v>502</v>
      </c>
      <c r="C40" s="208" t="s">
        <v>501</v>
      </c>
      <c r="D40" s="208" t="s">
        <v>501</v>
      </c>
      <c r="E40" s="208" t="s">
        <v>501</v>
      </c>
      <c r="F40" s="208" t="s">
        <v>501</v>
      </c>
      <c r="G40" s="208" t="s">
        <v>503</v>
      </c>
      <c r="H40" s="208" t="s">
        <v>501</v>
      </c>
      <c r="I40" s="208" t="s">
        <v>503</v>
      </c>
      <c r="J40" s="208" t="s">
        <v>501</v>
      </c>
      <c r="K40" s="213"/>
      <c r="L40" s="201"/>
    </row>
    <row r="41" spans="1:12" x14ac:dyDescent="0.3">
      <c r="A41" s="191"/>
      <c r="B41" s="198" t="s">
        <v>504</v>
      </c>
      <c r="C41" s="216">
        <v>0.77</v>
      </c>
      <c r="D41" s="216">
        <v>0.75</v>
      </c>
      <c r="E41" s="216">
        <v>0.72</v>
      </c>
      <c r="F41" s="216">
        <v>0.65</v>
      </c>
      <c r="G41" s="216">
        <v>0.64</v>
      </c>
      <c r="H41" s="216">
        <v>0.89</v>
      </c>
      <c r="I41" s="216">
        <v>0.53</v>
      </c>
      <c r="J41" s="216">
        <v>0.89</v>
      </c>
      <c r="K41" s="201" t="s">
        <v>672</v>
      </c>
      <c r="L41" s="201">
        <v>1</v>
      </c>
    </row>
    <row r="42" spans="1:12" x14ac:dyDescent="0.3">
      <c r="A42" s="191"/>
      <c r="B42" s="198" t="s">
        <v>28</v>
      </c>
      <c r="C42" s="216">
        <v>0.43</v>
      </c>
      <c r="D42" s="216">
        <v>0.42</v>
      </c>
      <c r="E42" s="216">
        <v>0.4</v>
      </c>
      <c r="F42" s="216">
        <v>0.36</v>
      </c>
      <c r="G42" s="216">
        <v>0.35</v>
      </c>
      <c r="H42" s="216">
        <v>0.49</v>
      </c>
      <c r="I42" s="216">
        <v>0.28999999999999998</v>
      </c>
      <c r="J42" s="216">
        <v>0.5</v>
      </c>
      <c r="K42" s="201" t="s">
        <v>362</v>
      </c>
      <c r="L42" s="201"/>
    </row>
    <row r="43" spans="1:12" x14ac:dyDescent="0.3">
      <c r="A43" s="217"/>
      <c r="B43" s="198" t="s">
        <v>29</v>
      </c>
      <c r="C43" s="216">
        <v>0.34</v>
      </c>
      <c r="D43" s="216">
        <v>0.33</v>
      </c>
      <c r="E43" s="216">
        <v>0.32</v>
      </c>
      <c r="F43" s="216">
        <v>0.28999999999999998</v>
      </c>
      <c r="G43" s="216">
        <v>0.28999999999999998</v>
      </c>
      <c r="H43" s="216">
        <v>0.39</v>
      </c>
      <c r="I43" s="216">
        <v>0.24</v>
      </c>
      <c r="J43" s="216">
        <v>0.4</v>
      </c>
      <c r="K43" s="201" t="s">
        <v>362</v>
      </c>
      <c r="L43" s="201"/>
    </row>
    <row r="44" spans="1:12" x14ac:dyDescent="0.3">
      <c r="A44" s="217"/>
      <c r="B44" s="198" t="s">
        <v>505</v>
      </c>
      <c r="C44" s="202">
        <v>21400</v>
      </c>
      <c r="D44" s="202">
        <v>20900</v>
      </c>
      <c r="E44" s="202">
        <v>20000</v>
      </c>
      <c r="F44" s="202">
        <v>18300</v>
      </c>
      <c r="G44" s="202">
        <v>17600</v>
      </c>
      <c r="H44" s="202">
        <v>24300</v>
      </c>
      <c r="I44" s="202">
        <v>14100</v>
      </c>
      <c r="J44" s="202">
        <v>23900</v>
      </c>
      <c r="K44" s="201"/>
      <c r="L44" s="201"/>
    </row>
    <row r="45" spans="1:12" x14ac:dyDescent="0.3">
      <c r="A45" s="217"/>
      <c r="B45" s="198" t="s">
        <v>506</v>
      </c>
      <c r="C45" s="216">
        <v>0.51</v>
      </c>
      <c r="D45" s="216">
        <v>0.51</v>
      </c>
      <c r="E45" s="216">
        <v>0.51</v>
      </c>
      <c r="F45" s="216">
        <v>0.51</v>
      </c>
      <c r="G45" s="216">
        <v>0.43</v>
      </c>
      <c r="H45" s="216">
        <v>0.59</v>
      </c>
      <c r="I45" s="216">
        <v>0.38</v>
      </c>
      <c r="J45" s="216">
        <v>0.64</v>
      </c>
      <c r="K45" s="201"/>
      <c r="L45" s="201"/>
    </row>
    <row r="46" spans="1:12" x14ac:dyDescent="0.3">
      <c r="A46" s="217"/>
      <c r="B46" s="198" t="s">
        <v>544</v>
      </c>
      <c r="C46" s="218">
        <v>3.0000000000000001E-3</v>
      </c>
      <c r="D46" s="218">
        <v>2E-3</v>
      </c>
      <c r="E46" s="218">
        <v>2E-3</v>
      </c>
      <c r="F46" s="218">
        <v>2E-3</v>
      </c>
      <c r="G46" s="218">
        <v>2E-3</v>
      </c>
      <c r="H46" s="218">
        <v>3.0000000000000001E-3</v>
      </c>
      <c r="I46" s="218">
        <v>2E-3</v>
      </c>
      <c r="J46" s="218">
        <v>3.0000000000000001E-3</v>
      </c>
      <c r="K46" s="219" t="s">
        <v>55</v>
      </c>
      <c r="L46" s="219"/>
    </row>
    <row r="47" spans="1:12" x14ac:dyDescent="0.3">
      <c r="A47" s="39"/>
      <c r="B47" s="38"/>
      <c r="C47" s="179"/>
      <c r="D47" s="179"/>
      <c r="E47" s="179"/>
      <c r="F47" s="179"/>
      <c r="G47" s="179"/>
      <c r="H47" s="179"/>
      <c r="I47" s="179"/>
      <c r="J47" s="179"/>
      <c r="K47" s="38"/>
      <c r="L47" s="38"/>
    </row>
    <row r="48" spans="1:12" x14ac:dyDescent="0.3">
      <c r="A48" s="39"/>
      <c r="B48" s="38"/>
      <c r="C48" s="179"/>
      <c r="D48" s="179"/>
      <c r="E48" s="179"/>
      <c r="F48" s="179"/>
      <c r="G48" s="179"/>
      <c r="H48" s="179"/>
      <c r="I48" s="179"/>
      <c r="J48" s="179"/>
      <c r="K48" s="38"/>
      <c r="L48" s="38"/>
    </row>
    <row r="49" spans="1:12" x14ac:dyDescent="0.3">
      <c r="A49" s="39" t="s">
        <v>118</v>
      </c>
      <c r="B49" s="38"/>
      <c r="C49" s="159"/>
      <c r="D49" s="159"/>
      <c r="E49" s="159"/>
      <c r="F49" s="159"/>
      <c r="G49" s="159"/>
      <c r="H49" s="159"/>
      <c r="I49" s="38"/>
      <c r="J49" s="38"/>
      <c r="K49" s="38"/>
      <c r="L49" s="38"/>
    </row>
    <row r="50" spans="1:12" ht="15" customHeight="1" x14ac:dyDescent="0.3">
      <c r="A50" s="160">
        <v>1</v>
      </c>
      <c r="B50" s="903" t="s">
        <v>560</v>
      </c>
      <c r="C50" s="903"/>
      <c r="D50" s="903"/>
      <c r="E50" s="903"/>
      <c r="F50" s="903"/>
      <c r="G50" s="903"/>
      <c r="H50" s="903"/>
      <c r="I50" s="903"/>
      <c r="J50" s="903"/>
      <c r="K50" s="903"/>
      <c r="L50" s="903"/>
    </row>
    <row r="51" spans="1:12" x14ac:dyDescent="0.3">
      <c r="A51" s="39" t="s">
        <v>38</v>
      </c>
      <c r="B51" s="38"/>
      <c r="C51" s="159"/>
      <c r="D51" s="159"/>
      <c r="E51" s="159"/>
      <c r="F51" s="159"/>
      <c r="G51" s="159"/>
      <c r="H51" s="159"/>
      <c r="I51" s="38"/>
      <c r="J51" s="38"/>
      <c r="K51" s="38"/>
      <c r="L51" s="38"/>
    </row>
    <row r="52" spans="1:12" ht="30" customHeight="1" x14ac:dyDescent="0.3">
      <c r="A52" s="160" t="s">
        <v>39</v>
      </c>
      <c r="B52" s="903" t="s">
        <v>736</v>
      </c>
      <c r="C52" s="903"/>
      <c r="D52" s="903"/>
      <c r="E52" s="903"/>
      <c r="F52" s="903"/>
      <c r="G52" s="903"/>
      <c r="H52" s="903"/>
      <c r="I52" s="903"/>
      <c r="J52" s="903"/>
      <c r="K52" s="903"/>
      <c r="L52" s="903"/>
    </row>
    <row r="53" spans="1:12" x14ac:dyDescent="0.3">
      <c r="A53" s="160" t="s">
        <v>15</v>
      </c>
      <c r="B53" s="38" t="s">
        <v>569</v>
      </c>
      <c r="C53" s="38"/>
      <c r="D53" s="38"/>
      <c r="E53" s="38"/>
      <c r="F53" s="38"/>
      <c r="G53" s="38"/>
      <c r="H53" s="38"/>
      <c r="I53" s="38"/>
      <c r="J53" s="38"/>
      <c r="K53" s="38"/>
      <c r="L53" s="38"/>
    </row>
    <row r="54" spans="1:12" ht="15" customHeight="1" x14ac:dyDescent="0.3">
      <c r="A54" s="160" t="s">
        <v>20</v>
      </c>
      <c r="B54" s="903" t="s">
        <v>581</v>
      </c>
      <c r="C54" s="903"/>
      <c r="D54" s="903"/>
      <c r="E54" s="903"/>
      <c r="F54" s="903"/>
      <c r="G54" s="903"/>
      <c r="H54" s="903"/>
      <c r="I54" s="903"/>
      <c r="J54" s="903"/>
      <c r="K54" s="903"/>
      <c r="L54" s="903"/>
    </row>
    <row r="55" spans="1:12" ht="15" customHeight="1" x14ac:dyDescent="0.3">
      <c r="A55" s="160" t="s">
        <v>23</v>
      </c>
      <c r="B55" s="903" t="s">
        <v>582</v>
      </c>
      <c r="C55" s="903"/>
      <c r="D55" s="903"/>
      <c r="E55" s="903"/>
      <c r="F55" s="903"/>
      <c r="G55" s="903"/>
      <c r="H55" s="903"/>
      <c r="I55" s="903"/>
      <c r="J55" s="903"/>
      <c r="K55" s="903"/>
      <c r="L55" s="903"/>
    </row>
    <row r="56" spans="1:12" ht="15" customHeight="1" x14ac:dyDescent="0.3">
      <c r="A56" s="160" t="s">
        <v>44</v>
      </c>
      <c r="B56" s="903" t="s">
        <v>583</v>
      </c>
      <c r="C56" s="903"/>
      <c r="D56" s="903"/>
      <c r="E56" s="903"/>
      <c r="F56" s="903"/>
      <c r="G56" s="903"/>
      <c r="H56" s="903"/>
      <c r="I56" s="903"/>
      <c r="J56" s="903"/>
      <c r="K56" s="903"/>
      <c r="L56" s="903"/>
    </row>
    <row r="57" spans="1:12" ht="15" customHeight="1" x14ac:dyDescent="0.3">
      <c r="A57" s="160" t="s">
        <v>46</v>
      </c>
      <c r="B57" s="903" t="s">
        <v>584</v>
      </c>
      <c r="C57" s="903"/>
      <c r="D57" s="903"/>
      <c r="E57" s="903"/>
      <c r="F57" s="903"/>
      <c r="G57" s="903"/>
      <c r="H57" s="903"/>
      <c r="I57" s="903"/>
      <c r="J57" s="903"/>
      <c r="K57" s="903"/>
      <c r="L57" s="903"/>
    </row>
    <row r="58" spans="1:12" x14ac:dyDescent="0.3">
      <c r="A58" s="160" t="s">
        <v>31</v>
      </c>
      <c r="B58" s="232" t="s">
        <v>585</v>
      </c>
      <c r="C58" s="38"/>
      <c r="D58" s="38"/>
      <c r="E58" s="38"/>
      <c r="F58" s="38"/>
      <c r="G58" s="38"/>
      <c r="H58" s="38"/>
      <c r="I58" s="38"/>
      <c r="J58" s="38"/>
      <c r="K58" s="38"/>
      <c r="L58" s="38"/>
    </row>
    <row r="59" spans="1:12" ht="38.25" customHeight="1" x14ac:dyDescent="0.3">
      <c r="A59" s="160" t="s">
        <v>35</v>
      </c>
      <c r="B59" s="903" t="s">
        <v>554</v>
      </c>
      <c r="C59" s="903"/>
      <c r="D59" s="903"/>
      <c r="E59" s="903"/>
      <c r="F59" s="903"/>
      <c r="G59" s="903"/>
      <c r="H59" s="903"/>
      <c r="I59" s="903"/>
      <c r="J59" s="903"/>
      <c r="K59" s="903"/>
      <c r="L59" s="903"/>
    </row>
    <row r="60" spans="1:12" ht="15" customHeight="1" x14ac:dyDescent="0.3">
      <c r="A60" s="160" t="s">
        <v>65</v>
      </c>
      <c r="B60" s="903" t="s">
        <v>586</v>
      </c>
      <c r="C60" s="903"/>
      <c r="D60" s="903"/>
      <c r="E60" s="903"/>
      <c r="F60" s="903"/>
      <c r="G60" s="903"/>
      <c r="H60" s="903"/>
      <c r="I60" s="903"/>
      <c r="J60" s="38"/>
      <c r="K60" s="38"/>
      <c r="L60" s="38"/>
    </row>
    <row r="61" spans="1:12" ht="15" customHeight="1" x14ac:dyDescent="0.3">
      <c r="A61" s="160" t="s">
        <v>50</v>
      </c>
      <c r="B61" s="903" t="s">
        <v>556</v>
      </c>
      <c r="C61" s="903"/>
      <c r="D61" s="903"/>
      <c r="E61" s="903"/>
      <c r="F61" s="903"/>
      <c r="G61" s="903"/>
      <c r="H61" s="903"/>
      <c r="I61" s="903"/>
      <c r="J61" s="903"/>
      <c r="K61" s="903"/>
      <c r="L61" s="903"/>
    </row>
    <row r="62" spans="1:12" ht="27.75" customHeight="1" x14ac:dyDescent="0.3">
      <c r="A62" s="160" t="s">
        <v>55</v>
      </c>
      <c r="B62" s="904" t="s">
        <v>557</v>
      </c>
      <c r="C62" s="904"/>
      <c r="D62" s="904"/>
      <c r="E62" s="904"/>
      <c r="F62" s="904"/>
      <c r="G62" s="904"/>
      <c r="H62" s="904"/>
      <c r="I62" s="904"/>
      <c r="J62" s="904"/>
      <c r="K62" s="904"/>
      <c r="L62" s="904"/>
    </row>
    <row r="63" spans="1:12" ht="25.5" customHeight="1" x14ac:dyDescent="0.3">
      <c r="A63" s="160" t="s">
        <v>67</v>
      </c>
      <c r="B63" s="904" t="s">
        <v>666</v>
      </c>
      <c r="C63" s="904"/>
      <c r="D63" s="904"/>
      <c r="E63" s="904"/>
      <c r="F63" s="904"/>
      <c r="G63" s="904"/>
      <c r="H63" s="904"/>
      <c r="I63" s="904"/>
      <c r="J63" s="904"/>
      <c r="K63" s="904"/>
      <c r="L63" s="904"/>
    </row>
  </sheetData>
  <mergeCells count="18">
    <mergeCell ref="B63:L63"/>
    <mergeCell ref="B61:L61"/>
    <mergeCell ref="B62:L62"/>
    <mergeCell ref="B59:L59"/>
    <mergeCell ref="B60:I60"/>
    <mergeCell ref="B56:L56"/>
    <mergeCell ref="B57:L57"/>
    <mergeCell ref="B54:L54"/>
    <mergeCell ref="B55:L55"/>
    <mergeCell ref="B37:L37"/>
    <mergeCell ref="B50:L50"/>
    <mergeCell ref="B52:L52"/>
    <mergeCell ref="J19:L19"/>
    <mergeCell ref="B25:L25"/>
    <mergeCell ref="B31:L31"/>
    <mergeCell ref="C3:L3"/>
    <mergeCell ref="G4:H4"/>
    <mergeCell ref="I4:J4"/>
  </mergeCells>
  <hyperlinks>
    <hyperlink ref="H1" location="Index" display="Back to Index"/>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AH153"/>
  <sheetViews>
    <sheetView showGridLines="0" workbookViewId="0">
      <selection activeCell="H1" sqref="H1"/>
    </sheetView>
  </sheetViews>
  <sheetFormatPr defaultColWidth="9.109375" defaultRowHeight="14.4" x14ac:dyDescent="0.3"/>
  <cols>
    <col min="1" max="1" width="2.88671875" style="184" customWidth="1"/>
    <col min="2" max="2" width="54.5546875" style="184" customWidth="1"/>
    <col min="3" max="4" width="9" style="184" customWidth="1"/>
    <col min="5" max="5" width="9.6640625" style="184" bestFit="1" customWidth="1"/>
    <col min="6" max="6" width="11.6640625" style="184" customWidth="1"/>
    <col min="7" max="7" width="12.5546875" style="184" customWidth="1"/>
    <col min="8" max="8" width="11" style="184" customWidth="1"/>
    <col min="9" max="10" width="9" style="184" customWidth="1"/>
    <col min="11" max="11" width="6.6640625" style="184" customWidth="1"/>
    <col min="12" max="12" width="8.6640625" style="184" customWidth="1"/>
    <col min="13" max="14" width="9.109375" style="184"/>
    <col min="15" max="15" width="3" style="184" customWidth="1"/>
    <col min="16" max="16" width="54.5546875" style="184" customWidth="1"/>
    <col min="17" max="18" width="9" style="184" customWidth="1"/>
    <col min="19" max="19" width="9.6640625" style="184" bestFit="1" customWidth="1"/>
    <col min="20" max="20" width="11.6640625" style="184" customWidth="1"/>
    <col min="21" max="21" width="12.5546875" style="184" customWidth="1"/>
    <col min="22" max="22" width="11" style="184" customWidth="1"/>
    <col min="23" max="24" width="9" style="184" customWidth="1"/>
    <col min="25" max="25" width="6.6640625" style="184" customWidth="1"/>
    <col min="26" max="26" width="8.6640625" style="184" customWidth="1"/>
    <col min="27" max="28" width="9.109375" style="184"/>
    <col min="29" max="29" width="3" style="184" customWidth="1"/>
    <col min="30" max="30" width="54.5546875" style="184" customWidth="1"/>
    <col min="31" max="32" width="9" style="184" customWidth="1"/>
    <col min="33" max="33" width="9.6640625" style="184" bestFit="1" customWidth="1"/>
    <col min="34" max="34" width="11.6640625" style="184" customWidth="1"/>
    <col min="35" max="35" width="12.5546875" style="184" customWidth="1"/>
    <col min="36" max="36" width="11" style="184" customWidth="1"/>
    <col min="37" max="38" width="9" style="184" customWidth="1"/>
    <col min="39" max="39" width="6.6640625" style="184" customWidth="1"/>
    <col min="40" max="40" width="8.6640625" style="184" customWidth="1"/>
    <col min="41" max="16384" width="9.109375" style="184"/>
  </cols>
  <sheetData>
    <row r="1" spans="1:34" ht="14.25" customHeight="1" x14ac:dyDescent="0.4">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4"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row>
    <row r="3" spans="1:34" ht="15" customHeight="1" x14ac:dyDescent="0.3">
      <c r="A3" s="191"/>
      <c r="B3" s="192" t="s">
        <v>0</v>
      </c>
      <c r="C3" s="905" t="s">
        <v>723</v>
      </c>
      <c r="D3" s="963"/>
      <c r="E3" s="963"/>
      <c r="F3" s="963"/>
      <c r="G3" s="963"/>
      <c r="H3" s="963"/>
      <c r="I3" s="963"/>
      <c r="J3" s="963"/>
      <c r="K3" s="963"/>
      <c r="L3" s="964"/>
      <c r="M3" s="38"/>
      <c r="N3" s="38"/>
      <c r="O3" s="38"/>
      <c r="P3" s="38"/>
      <c r="Q3" s="38"/>
      <c r="R3" s="38"/>
      <c r="S3" s="38"/>
      <c r="T3" s="38"/>
      <c r="U3" s="38"/>
      <c r="V3" s="38"/>
      <c r="W3" s="38"/>
      <c r="X3" s="38"/>
      <c r="Y3" s="38"/>
      <c r="Z3" s="38"/>
      <c r="AA3" s="38"/>
      <c r="AB3" s="38"/>
      <c r="AC3" s="38"/>
      <c r="AD3" s="38"/>
      <c r="AE3" s="38"/>
      <c r="AF3" s="38"/>
      <c r="AG3" s="38"/>
      <c r="AH3" s="38"/>
    </row>
    <row r="4" spans="1:34" ht="15" customHeight="1" x14ac:dyDescent="0.3">
      <c r="A4" s="191"/>
      <c r="B4" s="193"/>
      <c r="C4" s="194">
        <v>2015</v>
      </c>
      <c r="D4" s="194">
        <v>2020</v>
      </c>
      <c r="E4" s="194">
        <v>2030</v>
      </c>
      <c r="F4" s="194">
        <v>2050</v>
      </c>
      <c r="G4" s="905" t="s">
        <v>2</v>
      </c>
      <c r="H4" s="925"/>
      <c r="I4" s="905" t="s">
        <v>3</v>
      </c>
      <c r="J4" s="925"/>
      <c r="K4" s="194" t="s">
        <v>4</v>
      </c>
      <c r="L4" s="194" t="s">
        <v>5</v>
      </c>
      <c r="M4" s="38"/>
      <c r="N4" s="38"/>
      <c r="O4" s="38"/>
      <c r="P4" s="38"/>
      <c r="Q4" s="38"/>
      <c r="R4" s="38"/>
      <c r="S4" s="38"/>
      <c r="T4" s="38"/>
      <c r="U4" s="38"/>
      <c r="V4" s="38"/>
      <c r="W4" s="38"/>
      <c r="X4" s="38"/>
      <c r="Y4" s="38"/>
      <c r="Z4" s="38"/>
      <c r="AA4" s="38"/>
      <c r="AB4" s="38"/>
      <c r="AC4" s="38"/>
      <c r="AD4" s="38"/>
      <c r="AE4" s="38"/>
      <c r="AF4" s="38"/>
      <c r="AG4" s="38"/>
      <c r="AH4" s="38"/>
    </row>
    <row r="5" spans="1:34" x14ac:dyDescent="0.3">
      <c r="A5" s="191"/>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row>
    <row r="6" spans="1:34" x14ac:dyDescent="0.3">
      <c r="A6" s="191"/>
      <c r="B6" s="198" t="s">
        <v>459</v>
      </c>
      <c r="C6" s="199">
        <v>24.1</v>
      </c>
      <c r="D6" s="199">
        <v>24.1</v>
      </c>
      <c r="E6" s="199">
        <v>23.9</v>
      </c>
      <c r="F6" s="199">
        <v>23.9</v>
      </c>
      <c r="G6" s="199">
        <v>23.2</v>
      </c>
      <c r="H6" s="199">
        <v>32.5</v>
      </c>
      <c r="I6" s="199">
        <v>23.5</v>
      </c>
      <c r="J6" s="199">
        <v>32.700000000000003</v>
      </c>
      <c r="K6" s="200" t="s">
        <v>39</v>
      </c>
      <c r="L6" s="481"/>
      <c r="M6" s="38"/>
      <c r="N6" s="38"/>
      <c r="O6" s="38"/>
      <c r="P6" s="38"/>
      <c r="Q6" s="38"/>
      <c r="R6" s="38"/>
      <c r="S6" s="38"/>
      <c r="T6" s="38"/>
      <c r="U6" s="38"/>
      <c r="V6" s="38"/>
      <c r="W6" s="38"/>
      <c r="X6" s="38"/>
      <c r="Y6" s="38"/>
      <c r="Z6" s="38"/>
      <c r="AA6" s="38"/>
      <c r="AB6" s="38"/>
      <c r="AC6" s="38"/>
      <c r="AD6" s="38"/>
      <c r="AE6" s="38"/>
      <c r="AF6" s="38"/>
      <c r="AG6" s="38"/>
      <c r="AH6" s="38"/>
    </row>
    <row r="7" spans="1:34" x14ac:dyDescent="0.3">
      <c r="A7" s="191"/>
      <c r="B7" s="198" t="s">
        <v>481</v>
      </c>
      <c r="C7" s="199">
        <v>30.2</v>
      </c>
      <c r="D7" s="199">
        <v>30.2</v>
      </c>
      <c r="E7" s="199">
        <v>29.8</v>
      </c>
      <c r="F7" s="199">
        <v>29.8</v>
      </c>
      <c r="G7" s="202">
        <v>29</v>
      </c>
      <c r="H7" s="202">
        <v>41</v>
      </c>
      <c r="I7" s="202">
        <v>29</v>
      </c>
      <c r="J7" s="202">
        <v>41</v>
      </c>
      <c r="K7" s="200" t="s">
        <v>558</v>
      </c>
      <c r="L7" s="200">
        <v>1</v>
      </c>
      <c r="M7" s="38"/>
      <c r="N7" s="38"/>
      <c r="O7" s="38"/>
      <c r="P7" s="38"/>
      <c r="Q7" s="38"/>
      <c r="R7" s="38"/>
      <c r="S7" s="38"/>
      <c r="T7" s="38"/>
      <c r="U7" s="38"/>
      <c r="V7" s="38"/>
      <c r="W7" s="38"/>
      <c r="X7" s="38"/>
      <c r="Y7" s="38"/>
      <c r="Z7" s="38"/>
      <c r="AA7" s="38"/>
      <c r="AB7" s="38"/>
      <c r="AC7" s="38"/>
      <c r="AD7" s="38"/>
      <c r="AE7" s="38"/>
      <c r="AF7" s="38"/>
      <c r="AG7" s="38"/>
      <c r="AH7" s="38"/>
    </row>
    <row r="8" spans="1:34" x14ac:dyDescent="0.3">
      <c r="A8" s="191"/>
      <c r="B8" s="203" t="s">
        <v>483</v>
      </c>
      <c r="C8" s="199">
        <v>28.6</v>
      </c>
      <c r="D8" s="199">
        <v>28.6</v>
      </c>
      <c r="E8" s="199">
        <v>28.3</v>
      </c>
      <c r="F8" s="199">
        <v>28.3</v>
      </c>
      <c r="G8" s="202">
        <v>26</v>
      </c>
      <c r="H8" s="202">
        <v>39</v>
      </c>
      <c r="I8" s="202">
        <v>26</v>
      </c>
      <c r="J8" s="202">
        <v>39</v>
      </c>
      <c r="K8" s="200" t="s">
        <v>558</v>
      </c>
      <c r="L8" s="204">
        <v>1</v>
      </c>
      <c r="M8" s="38"/>
      <c r="N8" s="38"/>
      <c r="O8" s="38"/>
      <c r="P8" s="38"/>
      <c r="Q8" s="38"/>
      <c r="R8" s="38"/>
      <c r="S8" s="38"/>
      <c r="T8" s="38"/>
      <c r="U8" s="38"/>
      <c r="V8" s="38"/>
      <c r="W8" s="38"/>
      <c r="X8" s="38"/>
      <c r="Y8" s="38"/>
      <c r="Z8" s="38"/>
      <c r="AA8" s="38"/>
      <c r="AB8" s="38"/>
      <c r="AC8" s="38"/>
      <c r="AD8" s="38"/>
      <c r="AE8" s="38"/>
      <c r="AF8" s="38"/>
      <c r="AG8" s="38"/>
      <c r="AH8" s="38"/>
    </row>
    <row r="9" spans="1:34" x14ac:dyDescent="0.3">
      <c r="A9" s="191"/>
      <c r="B9" s="198" t="s">
        <v>484</v>
      </c>
      <c r="C9" s="199">
        <v>66.5</v>
      </c>
      <c r="D9" s="199">
        <v>66.5</v>
      </c>
      <c r="E9" s="199">
        <v>66.8</v>
      </c>
      <c r="F9" s="199">
        <v>66.8</v>
      </c>
      <c r="G9" s="202">
        <v>44</v>
      </c>
      <c r="H9" s="202">
        <v>69</v>
      </c>
      <c r="I9" s="202">
        <v>44</v>
      </c>
      <c r="J9" s="202">
        <v>68</v>
      </c>
      <c r="K9" s="200" t="s">
        <v>558</v>
      </c>
      <c r="L9" s="200">
        <v>1</v>
      </c>
      <c r="M9" s="38"/>
      <c r="N9" s="38"/>
      <c r="O9" s="38"/>
      <c r="P9" s="38"/>
      <c r="Q9" s="38"/>
      <c r="R9" s="38"/>
      <c r="S9" s="38"/>
      <c r="T9" s="38"/>
      <c r="U9" s="38"/>
      <c r="V9" s="38"/>
      <c r="W9" s="38"/>
      <c r="X9" s="38"/>
      <c r="Y9" s="38"/>
      <c r="Z9" s="38"/>
      <c r="AA9" s="38"/>
      <c r="AB9" s="38"/>
      <c r="AC9" s="38"/>
      <c r="AD9" s="38"/>
      <c r="AE9" s="38"/>
      <c r="AF9" s="38"/>
      <c r="AG9" s="38"/>
      <c r="AH9" s="38"/>
    </row>
    <row r="10" spans="1:34" x14ac:dyDescent="0.3">
      <c r="A10" s="191"/>
      <c r="B10" s="198" t="s">
        <v>485</v>
      </c>
      <c r="C10" s="199">
        <v>68</v>
      </c>
      <c r="D10" s="199">
        <v>68</v>
      </c>
      <c r="E10" s="199">
        <v>68.3</v>
      </c>
      <c r="F10" s="199">
        <v>68.3</v>
      </c>
      <c r="G10" s="202">
        <v>47</v>
      </c>
      <c r="H10" s="202">
        <v>71</v>
      </c>
      <c r="I10" s="202">
        <v>47</v>
      </c>
      <c r="J10" s="202">
        <v>70</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c r="AH10" s="38"/>
    </row>
    <row r="11" spans="1:34" x14ac:dyDescent="0.3">
      <c r="A11" s="191"/>
      <c r="B11" s="198" t="s">
        <v>487</v>
      </c>
      <c r="C11" s="199">
        <v>1.7</v>
      </c>
      <c r="D11" s="199">
        <v>1.7</v>
      </c>
      <c r="E11" s="199">
        <v>1.7</v>
      </c>
      <c r="F11" s="199">
        <v>1.7</v>
      </c>
      <c r="G11" s="202">
        <v>2</v>
      </c>
      <c r="H11" s="202">
        <v>12</v>
      </c>
      <c r="I11" s="202">
        <v>2</v>
      </c>
      <c r="J11" s="202">
        <v>12</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c r="AH11" s="38"/>
    </row>
    <row r="12" spans="1:34" x14ac:dyDescent="0.3">
      <c r="A12" s="191"/>
      <c r="B12" s="198" t="s">
        <v>489</v>
      </c>
      <c r="C12" s="205">
        <v>0.45</v>
      </c>
      <c r="D12" s="205">
        <v>0.45</v>
      </c>
      <c r="E12" s="205">
        <v>0.45</v>
      </c>
      <c r="F12" s="205">
        <v>0.45</v>
      </c>
      <c r="G12" s="205">
        <v>0.44</v>
      </c>
      <c r="H12" s="205">
        <v>0.61</v>
      </c>
      <c r="I12" s="205">
        <v>0.44</v>
      </c>
      <c r="J12" s="205">
        <v>0.61</v>
      </c>
      <c r="K12" s="200" t="s">
        <v>94</v>
      </c>
      <c r="L12" s="200"/>
      <c r="M12" s="38"/>
      <c r="N12" s="38"/>
      <c r="O12" s="38"/>
      <c r="P12" s="38"/>
      <c r="Q12" s="38"/>
      <c r="R12" s="38"/>
      <c r="S12" s="38"/>
      <c r="T12" s="38"/>
      <c r="U12" s="38"/>
      <c r="V12" s="38"/>
      <c r="W12" s="38"/>
      <c r="X12" s="38"/>
      <c r="Y12" s="38"/>
      <c r="Z12" s="38"/>
      <c r="AA12" s="38"/>
      <c r="AB12" s="38"/>
      <c r="AC12" s="38"/>
      <c r="AD12" s="38"/>
      <c r="AE12" s="38"/>
      <c r="AF12" s="38"/>
      <c r="AG12" s="38"/>
      <c r="AH12" s="38"/>
    </row>
    <row r="13" spans="1:34" x14ac:dyDescent="0.3">
      <c r="A13" s="191"/>
      <c r="B13" s="198" t="s">
        <v>490</v>
      </c>
      <c r="C13" s="206">
        <v>1</v>
      </c>
      <c r="D13" s="206">
        <v>1</v>
      </c>
      <c r="E13" s="206">
        <v>1</v>
      </c>
      <c r="F13" s="206">
        <v>1</v>
      </c>
      <c r="G13" s="206">
        <v>1</v>
      </c>
      <c r="H13" s="206">
        <v>1</v>
      </c>
      <c r="I13" s="206">
        <v>1</v>
      </c>
      <c r="J13" s="206">
        <v>1</v>
      </c>
      <c r="K13" s="200" t="s">
        <v>65</v>
      </c>
      <c r="L13" s="200"/>
      <c r="M13" s="38"/>
      <c r="N13" s="38"/>
      <c r="O13" s="38"/>
      <c r="P13" s="38"/>
      <c r="Q13" s="38"/>
      <c r="R13" s="38"/>
      <c r="S13" s="38"/>
      <c r="T13" s="38"/>
      <c r="U13" s="38"/>
      <c r="V13" s="38"/>
      <c r="W13" s="38"/>
      <c r="X13" s="38"/>
      <c r="Y13" s="38"/>
      <c r="Z13" s="38"/>
      <c r="AA13" s="38"/>
      <c r="AB13" s="38"/>
      <c r="AC13" s="38"/>
      <c r="AD13" s="38"/>
      <c r="AE13" s="38"/>
      <c r="AF13" s="38"/>
      <c r="AG13" s="38"/>
      <c r="AH13" s="38"/>
    </row>
    <row r="14" spans="1:34" x14ac:dyDescent="0.3">
      <c r="A14" s="191"/>
      <c r="B14" s="198" t="s">
        <v>13</v>
      </c>
      <c r="C14" s="200">
        <v>3</v>
      </c>
      <c r="D14" s="200">
        <v>3</v>
      </c>
      <c r="E14" s="200">
        <v>3</v>
      </c>
      <c r="F14" s="200">
        <v>3</v>
      </c>
      <c r="G14" s="200">
        <v>3</v>
      </c>
      <c r="H14" s="200">
        <v>3</v>
      </c>
      <c r="I14" s="200">
        <v>3</v>
      </c>
      <c r="J14" s="200">
        <v>3</v>
      </c>
      <c r="K14" s="200"/>
      <c r="L14" s="200" t="s">
        <v>94</v>
      </c>
      <c r="M14" s="38"/>
      <c r="N14" s="38"/>
      <c r="O14" s="38"/>
      <c r="P14" s="38"/>
      <c r="Q14" s="38"/>
      <c r="R14" s="38"/>
      <c r="S14" s="38"/>
      <c r="T14" s="38"/>
      <c r="U14" s="38"/>
      <c r="V14" s="38"/>
      <c r="W14" s="38"/>
      <c r="X14" s="38"/>
      <c r="Y14" s="38"/>
      <c r="Z14" s="38"/>
      <c r="AA14" s="38"/>
      <c r="AB14" s="38"/>
      <c r="AC14" s="38"/>
      <c r="AD14" s="38"/>
      <c r="AE14" s="38"/>
      <c r="AF14" s="38"/>
      <c r="AG14" s="38"/>
      <c r="AH14" s="38"/>
    </row>
    <row r="15" spans="1:34" x14ac:dyDescent="0.3">
      <c r="A15" s="191"/>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c r="AH15" s="38"/>
    </row>
    <row r="16" spans="1:34" x14ac:dyDescent="0.3">
      <c r="A16" s="191"/>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c r="AH16" s="38"/>
    </row>
    <row r="17" spans="1:34" x14ac:dyDescent="0.3">
      <c r="A17" s="191"/>
      <c r="B17" s="207" t="s">
        <v>18</v>
      </c>
      <c r="C17" s="200">
        <v>1</v>
      </c>
      <c r="D17" s="200">
        <v>1</v>
      </c>
      <c r="E17" s="200">
        <v>1</v>
      </c>
      <c r="F17" s="200">
        <v>1</v>
      </c>
      <c r="G17" s="200">
        <v>0.5</v>
      </c>
      <c r="H17" s="200">
        <v>1.5</v>
      </c>
      <c r="I17" s="200">
        <v>0.5</v>
      </c>
      <c r="J17" s="200">
        <v>1.5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row>
    <row r="18" spans="1:34" x14ac:dyDescent="0.3">
      <c r="A18" s="191"/>
      <c r="B18" s="209" t="s">
        <v>491</v>
      </c>
      <c r="C18" s="208">
        <v>0.19</v>
      </c>
      <c r="D18" s="208">
        <v>0.19</v>
      </c>
      <c r="E18" s="208">
        <v>0.19</v>
      </c>
      <c r="F18" s="208">
        <v>0.19</v>
      </c>
      <c r="G18" s="208">
        <v>0.16</v>
      </c>
      <c r="H18" s="208">
        <v>0.21</v>
      </c>
      <c r="I18" s="208">
        <v>0.14000000000000001</v>
      </c>
      <c r="J18" s="208">
        <v>0.24</v>
      </c>
      <c r="K18" s="481"/>
      <c r="L18" s="200" t="s">
        <v>94</v>
      </c>
      <c r="M18" s="38"/>
      <c r="N18" s="38"/>
      <c r="O18" s="38"/>
      <c r="P18" s="38"/>
      <c r="Q18" s="38"/>
      <c r="R18" s="38"/>
      <c r="S18" s="38"/>
      <c r="T18" s="38"/>
      <c r="U18" s="38"/>
      <c r="V18" s="38"/>
      <c r="W18" s="38"/>
      <c r="X18" s="38"/>
      <c r="Y18" s="38"/>
      <c r="Z18" s="38"/>
      <c r="AA18" s="38"/>
      <c r="AB18" s="38"/>
      <c r="AC18" s="38"/>
      <c r="AD18" s="38"/>
      <c r="AE18" s="38"/>
      <c r="AF18" s="38"/>
      <c r="AG18" s="38"/>
      <c r="AH18" s="38"/>
    </row>
    <row r="19" spans="1:34" x14ac:dyDescent="0.3">
      <c r="A19" s="191"/>
      <c r="B19" s="210" t="s">
        <v>361</v>
      </c>
      <c r="C19" s="211"/>
      <c r="D19" s="211"/>
      <c r="E19" s="211"/>
      <c r="F19" s="211"/>
      <c r="G19" s="211"/>
      <c r="H19" s="211"/>
      <c r="I19" s="211"/>
      <c r="J19" s="470"/>
      <c r="K19" s="470"/>
      <c r="L19" s="471"/>
      <c r="M19" s="38"/>
      <c r="N19" s="38"/>
      <c r="O19" s="38"/>
      <c r="P19" s="38"/>
      <c r="Q19" s="38"/>
      <c r="R19" s="38"/>
      <c r="S19" s="38"/>
      <c r="T19" s="38"/>
      <c r="U19" s="38"/>
      <c r="V19" s="38"/>
      <c r="W19" s="38"/>
      <c r="X19" s="38"/>
      <c r="Y19" s="38"/>
      <c r="Z19" s="38"/>
      <c r="AA19" s="38"/>
      <c r="AB19" s="38"/>
      <c r="AC19" s="38"/>
      <c r="AD19" s="38"/>
      <c r="AE19" s="38"/>
      <c r="AF19" s="38"/>
      <c r="AG19" s="38"/>
      <c r="AH19" s="38"/>
    </row>
    <row r="20" spans="1:34" x14ac:dyDescent="0.3">
      <c r="A20" s="191"/>
      <c r="B20" s="207" t="s">
        <v>22</v>
      </c>
      <c r="C20" s="200" t="s">
        <v>183</v>
      </c>
      <c r="D20" s="200" t="s">
        <v>183</v>
      </c>
      <c r="E20" s="200" t="s">
        <v>183</v>
      </c>
      <c r="F20" s="200" t="s">
        <v>183</v>
      </c>
      <c r="G20" s="200" t="s">
        <v>183</v>
      </c>
      <c r="H20" s="200" t="s">
        <v>183</v>
      </c>
      <c r="I20" s="200" t="s">
        <v>183</v>
      </c>
      <c r="J20" s="200" t="s">
        <v>183</v>
      </c>
      <c r="K20" s="481"/>
      <c r="L20" s="481"/>
      <c r="M20" s="38"/>
      <c r="N20" s="38"/>
      <c r="O20" s="38"/>
      <c r="P20" s="38"/>
      <c r="Q20" s="38"/>
      <c r="R20" s="38"/>
      <c r="S20" s="38"/>
      <c r="T20" s="38"/>
      <c r="U20" s="38"/>
      <c r="V20" s="38"/>
      <c r="W20" s="38"/>
      <c r="X20" s="38"/>
      <c r="Y20" s="38"/>
      <c r="Z20" s="38"/>
      <c r="AA20" s="38"/>
      <c r="AB20" s="38"/>
      <c r="AC20" s="38"/>
      <c r="AD20" s="38"/>
      <c r="AE20" s="38"/>
      <c r="AF20" s="38"/>
      <c r="AG20" s="38"/>
      <c r="AH20" s="38"/>
    </row>
    <row r="21" spans="1:34" x14ac:dyDescent="0.3">
      <c r="A21" s="191"/>
      <c r="B21" s="207" t="s">
        <v>24</v>
      </c>
      <c r="C21" s="200">
        <v>10</v>
      </c>
      <c r="D21" s="200">
        <v>10</v>
      </c>
      <c r="E21" s="200">
        <v>10</v>
      </c>
      <c r="F21" s="200">
        <v>10</v>
      </c>
      <c r="G21" s="200">
        <v>10</v>
      </c>
      <c r="H21" s="200">
        <v>10</v>
      </c>
      <c r="I21" s="200">
        <v>10</v>
      </c>
      <c r="J21" s="200">
        <v>10</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c r="AH21" s="38"/>
    </row>
    <row r="22" spans="1:34" x14ac:dyDescent="0.3">
      <c r="A22" s="191"/>
      <c r="B22" s="207" t="s">
        <v>95</v>
      </c>
      <c r="C22" s="200">
        <v>15</v>
      </c>
      <c r="D22" s="200">
        <v>15</v>
      </c>
      <c r="E22" s="200">
        <v>15</v>
      </c>
      <c r="F22" s="200">
        <v>15</v>
      </c>
      <c r="G22" s="200">
        <v>15</v>
      </c>
      <c r="H22" s="200">
        <v>15</v>
      </c>
      <c r="I22" s="200">
        <v>15</v>
      </c>
      <c r="J22" s="200">
        <v>15</v>
      </c>
      <c r="K22" s="481"/>
      <c r="L22" s="481"/>
      <c r="M22" s="38"/>
      <c r="N22" s="38"/>
      <c r="O22" s="38"/>
      <c r="P22" s="38"/>
      <c r="Q22" s="38"/>
      <c r="R22" s="38"/>
      <c r="S22" s="38"/>
      <c r="T22" s="38"/>
      <c r="U22" s="38"/>
      <c r="V22" s="38"/>
      <c r="W22" s="38"/>
      <c r="X22" s="38"/>
      <c r="Y22" s="38"/>
      <c r="Z22" s="38"/>
      <c r="AA22" s="38"/>
      <c r="AB22" s="38"/>
      <c r="AC22" s="38"/>
      <c r="AD22" s="38"/>
      <c r="AE22" s="38"/>
      <c r="AF22" s="38"/>
      <c r="AG22" s="38"/>
      <c r="AH22" s="38"/>
    </row>
    <row r="23" spans="1:34" x14ac:dyDescent="0.3">
      <c r="A23" s="191"/>
      <c r="B23" s="207" t="s">
        <v>96</v>
      </c>
      <c r="C23" s="200">
        <v>0.25</v>
      </c>
      <c r="D23" s="200">
        <v>0.25</v>
      </c>
      <c r="E23" s="200">
        <v>0.25</v>
      </c>
      <c r="F23" s="200">
        <v>0.25</v>
      </c>
      <c r="G23" s="200">
        <v>0.25</v>
      </c>
      <c r="H23" s="200">
        <v>0.25</v>
      </c>
      <c r="I23" s="200">
        <v>0.25</v>
      </c>
      <c r="J23" s="200">
        <v>0.25</v>
      </c>
      <c r="K23" s="481" t="s">
        <v>44</v>
      </c>
      <c r="L23" s="481">
        <v>1</v>
      </c>
      <c r="M23" s="38"/>
      <c r="N23" s="38"/>
      <c r="O23" s="38"/>
      <c r="P23" s="38"/>
      <c r="Q23" s="38"/>
      <c r="R23" s="38"/>
      <c r="S23" s="38"/>
      <c r="T23" s="38"/>
      <c r="U23" s="38"/>
      <c r="V23" s="38"/>
      <c r="W23" s="38"/>
      <c r="X23" s="38"/>
      <c r="Y23" s="38"/>
      <c r="Z23" s="38"/>
      <c r="AA23" s="38"/>
      <c r="AB23" s="38"/>
      <c r="AC23" s="38"/>
      <c r="AD23" s="38"/>
      <c r="AE23" s="38"/>
      <c r="AF23" s="38"/>
      <c r="AG23" s="38"/>
      <c r="AH23" s="38"/>
    </row>
    <row r="24" spans="1:34" x14ac:dyDescent="0.3">
      <c r="A24" s="191"/>
      <c r="B24" s="207" t="s">
        <v>97</v>
      </c>
      <c r="C24" s="200">
        <v>8</v>
      </c>
      <c r="D24" s="200">
        <v>8</v>
      </c>
      <c r="E24" s="200">
        <v>8</v>
      </c>
      <c r="F24" s="200">
        <v>8</v>
      </c>
      <c r="G24" s="200">
        <v>8</v>
      </c>
      <c r="H24" s="200">
        <v>8</v>
      </c>
      <c r="I24" s="200">
        <v>8</v>
      </c>
      <c r="J24" s="200">
        <v>8</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c r="AH24" s="38"/>
    </row>
    <row r="25" spans="1:34" x14ac:dyDescent="0.3">
      <c r="A25" s="191"/>
      <c r="B25" s="472" t="s">
        <v>99</v>
      </c>
      <c r="C25" s="473"/>
      <c r="D25" s="473"/>
      <c r="E25" s="473"/>
      <c r="F25" s="473"/>
      <c r="G25" s="473"/>
      <c r="H25" s="473"/>
      <c r="I25" s="473"/>
      <c r="J25" s="473"/>
      <c r="K25" s="473"/>
      <c r="L25" s="474"/>
      <c r="M25" s="38"/>
      <c r="N25" s="38"/>
      <c r="O25" s="38"/>
      <c r="P25" s="38"/>
      <c r="Q25" s="38"/>
      <c r="R25" s="38"/>
      <c r="S25" s="38"/>
      <c r="T25" s="38"/>
      <c r="U25" s="38"/>
      <c r="V25" s="38"/>
      <c r="W25" s="38"/>
      <c r="X25" s="38"/>
      <c r="Y25" s="38"/>
      <c r="Z25" s="38"/>
      <c r="AA25" s="38"/>
      <c r="AB25" s="38"/>
      <c r="AC25" s="38"/>
      <c r="AD25" s="38"/>
      <c r="AE25" s="38"/>
      <c r="AF25" s="38"/>
      <c r="AG25" s="38"/>
      <c r="AH25" s="38"/>
    </row>
    <row r="26" spans="1:34" x14ac:dyDescent="0.3">
      <c r="A26" s="191"/>
      <c r="B26" s="207" t="s">
        <v>675</v>
      </c>
      <c r="C26" s="212">
        <v>98.3</v>
      </c>
      <c r="D26" s="212">
        <v>98.3</v>
      </c>
      <c r="E26" s="212">
        <v>98.3</v>
      </c>
      <c r="F26" s="212">
        <v>98.3</v>
      </c>
      <c r="G26" s="212">
        <v>95.6</v>
      </c>
      <c r="H26" s="212">
        <v>99.1</v>
      </c>
      <c r="I26" s="212">
        <v>98.3</v>
      </c>
      <c r="J26" s="212">
        <v>99.1</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c r="AH26" s="38"/>
    </row>
    <row r="27" spans="1:34" x14ac:dyDescent="0.3">
      <c r="A27" s="191"/>
      <c r="B27" s="207" t="s">
        <v>676</v>
      </c>
      <c r="C27" s="202">
        <v>78</v>
      </c>
      <c r="D27" s="202">
        <v>62</v>
      </c>
      <c r="E27" s="202">
        <v>35</v>
      </c>
      <c r="F27" s="202">
        <v>21</v>
      </c>
      <c r="G27" s="202">
        <v>35</v>
      </c>
      <c r="H27" s="202">
        <v>70</v>
      </c>
      <c r="I27" s="202">
        <v>18</v>
      </c>
      <c r="J27" s="202">
        <v>35</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c r="AH27" s="38"/>
    </row>
    <row r="28" spans="1:34" x14ac:dyDescent="0.3">
      <c r="A28" s="191"/>
      <c r="B28" s="207" t="s">
        <v>100</v>
      </c>
      <c r="C28" s="202">
        <v>0</v>
      </c>
      <c r="D28" s="202">
        <v>0</v>
      </c>
      <c r="E28" s="202">
        <v>0</v>
      </c>
      <c r="F28" s="202">
        <v>0</v>
      </c>
      <c r="G28" s="202">
        <v>0</v>
      </c>
      <c r="H28" s="202">
        <v>0</v>
      </c>
      <c r="I28" s="202">
        <v>0</v>
      </c>
      <c r="J28" s="202">
        <v>0</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c r="AH28" s="38"/>
    </row>
    <row r="29" spans="1:34" x14ac:dyDescent="0.3">
      <c r="A29" s="191"/>
      <c r="B29" s="207" t="s">
        <v>101</v>
      </c>
      <c r="C29" s="202">
        <v>1</v>
      </c>
      <c r="D29" s="202">
        <v>1</v>
      </c>
      <c r="E29" s="202">
        <v>1</v>
      </c>
      <c r="F29" s="202">
        <v>1</v>
      </c>
      <c r="G29" s="202">
        <v>1</v>
      </c>
      <c r="H29" s="202">
        <v>3</v>
      </c>
      <c r="I29" s="202">
        <v>0</v>
      </c>
      <c r="J29" s="202">
        <v>1</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c r="AH29" s="38"/>
    </row>
    <row r="30" spans="1:34" x14ac:dyDescent="0.3">
      <c r="A30" s="191"/>
      <c r="B30" s="215" t="s">
        <v>494</v>
      </c>
      <c r="C30" s="208">
        <v>2</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c r="AH30" s="38"/>
    </row>
    <row r="31" spans="1:34" x14ac:dyDescent="0.3">
      <c r="A31" s="191"/>
      <c r="B31" s="472" t="s">
        <v>25</v>
      </c>
      <c r="C31" s="473"/>
      <c r="D31" s="473"/>
      <c r="E31" s="473"/>
      <c r="F31" s="473"/>
      <c r="G31" s="473"/>
      <c r="H31" s="473"/>
      <c r="I31" s="473"/>
      <c r="J31" s="473"/>
      <c r="K31" s="473"/>
      <c r="L31" s="474"/>
      <c r="M31" s="38"/>
      <c r="N31" s="38"/>
      <c r="O31" s="38"/>
      <c r="P31" s="38"/>
      <c r="Q31" s="38"/>
      <c r="R31" s="38"/>
      <c r="S31" s="38"/>
      <c r="T31" s="38"/>
      <c r="U31" s="38"/>
      <c r="V31" s="38"/>
      <c r="W31" s="38"/>
      <c r="X31" s="38"/>
      <c r="Y31" s="38"/>
      <c r="Z31" s="38"/>
      <c r="AA31" s="38"/>
      <c r="AB31" s="38"/>
      <c r="AC31" s="38"/>
      <c r="AD31" s="38"/>
      <c r="AE31" s="38"/>
      <c r="AF31" s="38"/>
      <c r="AG31" s="38"/>
      <c r="AH31" s="38"/>
    </row>
    <row r="32" spans="1:34" x14ac:dyDescent="0.3">
      <c r="A32" s="191"/>
      <c r="B32" s="207" t="s">
        <v>495</v>
      </c>
      <c r="C32" s="208">
        <v>3.2</v>
      </c>
      <c r="D32" s="208">
        <v>3.1</v>
      </c>
      <c r="E32" s="208">
        <v>3.1</v>
      </c>
      <c r="F32" s="208">
        <v>2.8</v>
      </c>
      <c r="G32" s="208">
        <v>2.6</v>
      </c>
      <c r="H32" s="208">
        <v>3.7</v>
      </c>
      <c r="I32" s="208">
        <v>2.2000000000000002</v>
      </c>
      <c r="J32" s="208">
        <v>3.8</v>
      </c>
      <c r="K32" s="213" t="s">
        <v>670</v>
      </c>
      <c r="L32" s="481">
        <v>1</v>
      </c>
      <c r="M32" s="38"/>
      <c r="N32" s="38"/>
      <c r="O32" s="38"/>
      <c r="P32" s="38"/>
      <c r="Q32" s="38"/>
      <c r="R32" s="38"/>
      <c r="S32" s="38"/>
      <c r="T32" s="38"/>
      <c r="U32" s="38"/>
      <c r="V32" s="38"/>
      <c r="W32" s="38"/>
      <c r="X32" s="38"/>
      <c r="Y32" s="38"/>
      <c r="Z32" s="38"/>
      <c r="AA32" s="38"/>
      <c r="AB32" s="38"/>
      <c r="AC32" s="38"/>
      <c r="AD32" s="38"/>
      <c r="AE32" s="38"/>
      <c r="AF32" s="38"/>
      <c r="AG32" s="38"/>
      <c r="AH32" s="38"/>
    </row>
    <row r="33" spans="1:34" x14ac:dyDescent="0.3">
      <c r="A33" s="191"/>
      <c r="B33" s="207" t="s">
        <v>28</v>
      </c>
      <c r="C33" s="208">
        <v>2</v>
      </c>
      <c r="D33" s="208">
        <v>2</v>
      </c>
      <c r="E33" s="208">
        <v>2</v>
      </c>
      <c r="F33" s="208">
        <v>1.8</v>
      </c>
      <c r="G33" s="208">
        <v>1.6</v>
      </c>
      <c r="H33" s="208">
        <v>2.4</v>
      </c>
      <c r="I33" s="208">
        <v>1.4</v>
      </c>
      <c r="J33" s="208">
        <v>2.5</v>
      </c>
      <c r="K33" s="481" t="s">
        <v>362</v>
      </c>
      <c r="L33" s="481"/>
      <c r="M33" s="38"/>
      <c r="N33" s="38"/>
      <c r="O33" s="38"/>
      <c r="P33" s="38"/>
      <c r="Q33" s="38"/>
      <c r="R33" s="38"/>
      <c r="S33" s="38"/>
      <c r="T33" s="38"/>
      <c r="U33" s="38"/>
      <c r="V33" s="38"/>
      <c r="W33" s="38"/>
      <c r="X33" s="38"/>
      <c r="Y33" s="38"/>
      <c r="Z33" s="38"/>
      <c r="AA33" s="38"/>
      <c r="AB33" s="38"/>
      <c r="AC33" s="38"/>
      <c r="AD33" s="38"/>
      <c r="AE33" s="38"/>
      <c r="AF33" s="38"/>
      <c r="AG33" s="38"/>
      <c r="AH33" s="38"/>
    </row>
    <row r="34" spans="1:34" x14ac:dyDescent="0.3">
      <c r="A34" s="191"/>
      <c r="B34" s="207" t="s">
        <v>29</v>
      </c>
      <c r="C34" s="208">
        <v>1.1000000000000001</v>
      </c>
      <c r="D34" s="208">
        <v>1.1000000000000001</v>
      </c>
      <c r="E34" s="208">
        <v>1.1000000000000001</v>
      </c>
      <c r="F34" s="208">
        <v>1</v>
      </c>
      <c r="G34" s="208">
        <v>1</v>
      </c>
      <c r="H34" s="208">
        <v>1.3</v>
      </c>
      <c r="I34" s="208">
        <v>0.8</v>
      </c>
      <c r="J34" s="208">
        <v>1.3</v>
      </c>
      <c r="K34" s="201" t="s">
        <v>362</v>
      </c>
      <c r="L34" s="201"/>
      <c r="M34" s="38"/>
      <c r="N34" s="38"/>
      <c r="O34" s="38"/>
      <c r="P34" s="38"/>
      <c r="Q34" s="38"/>
      <c r="R34" s="38"/>
      <c r="S34" s="38"/>
      <c r="T34" s="38"/>
      <c r="U34" s="38"/>
      <c r="V34" s="38"/>
      <c r="W34" s="38"/>
      <c r="X34" s="38"/>
      <c r="Y34" s="38"/>
      <c r="Z34" s="38"/>
      <c r="AA34" s="38"/>
      <c r="AB34" s="38"/>
      <c r="AC34" s="38"/>
      <c r="AD34" s="38"/>
      <c r="AE34" s="38"/>
      <c r="AF34" s="38"/>
      <c r="AG34" s="38"/>
      <c r="AH34" s="38"/>
    </row>
    <row r="35" spans="1:34" x14ac:dyDescent="0.3">
      <c r="A35" s="191"/>
      <c r="B35" s="207" t="s">
        <v>496</v>
      </c>
      <c r="C35" s="202">
        <v>130800</v>
      </c>
      <c r="D35" s="202">
        <v>127100</v>
      </c>
      <c r="E35" s="202">
        <v>123300</v>
      </c>
      <c r="F35" s="202">
        <v>110800</v>
      </c>
      <c r="G35" s="202">
        <v>110600</v>
      </c>
      <c r="H35" s="202">
        <v>110700</v>
      </c>
      <c r="I35" s="202">
        <v>85800</v>
      </c>
      <c r="J35" s="202">
        <v>104200</v>
      </c>
      <c r="K35" s="201"/>
      <c r="L35" s="201"/>
      <c r="M35" s="38"/>
      <c r="N35" s="38"/>
      <c r="O35" s="38"/>
      <c r="P35" s="38"/>
      <c r="Q35" s="38"/>
      <c r="R35" s="38"/>
      <c r="S35" s="38"/>
      <c r="T35" s="38"/>
      <c r="U35" s="38"/>
      <c r="V35" s="38"/>
      <c r="W35" s="38"/>
      <c r="X35" s="38"/>
      <c r="Y35" s="38"/>
      <c r="Z35" s="38"/>
      <c r="AA35" s="38"/>
      <c r="AB35" s="38"/>
      <c r="AC35" s="38"/>
      <c r="AD35" s="38"/>
      <c r="AE35" s="38"/>
      <c r="AF35" s="38"/>
      <c r="AG35" s="38"/>
      <c r="AH35" s="38"/>
    </row>
    <row r="36" spans="1:34" x14ac:dyDescent="0.3">
      <c r="A36" s="191"/>
      <c r="B36" s="207" t="s">
        <v>497</v>
      </c>
      <c r="C36" s="208">
        <v>1.7</v>
      </c>
      <c r="D36" s="208">
        <v>1.7</v>
      </c>
      <c r="E36" s="208">
        <v>1.7</v>
      </c>
      <c r="F36" s="208">
        <v>1.7</v>
      </c>
      <c r="G36" s="208">
        <v>1.4</v>
      </c>
      <c r="H36" s="208">
        <v>1.9</v>
      </c>
      <c r="I36" s="208">
        <v>1.3</v>
      </c>
      <c r="J36" s="208">
        <v>2.1</v>
      </c>
      <c r="K36" s="201"/>
      <c r="L36" s="201"/>
      <c r="M36" s="38"/>
      <c r="N36" s="38"/>
      <c r="O36" s="38"/>
      <c r="P36" s="38"/>
      <c r="Q36" s="38"/>
      <c r="R36" s="38"/>
      <c r="S36" s="38"/>
      <c r="T36" s="38"/>
      <c r="U36" s="38"/>
      <c r="V36" s="38"/>
      <c r="W36" s="38"/>
      <c r="X36" s="38"/>
      <c r="Y36" s="38"/>
      <c r="Z36" s="38"/>
      <c r="AA36" s="38"/>
      <c r="AB36" s="38"/>
      <c r="AC36" s="38"/>
      <c r="AD36" s="38"/>
      <c r="AE36" s="38"/>
      <c r="AF36" s="38"/>
      <c r="AG36" s="38"/>
      <c r="AH36" s="38"/>
    </row>
    <row r="37" spans="1:34" x14ac:dyDescent="0.3">
      <c r="A37" s="191"/>
      <c r="B37" s="233" t="s">
        <v>33</v>
      </c>
      <c r="C37" s="234"/>
      <c r="D37" s="234"/>
      <c r="E37" s="234"/>
      <c r="F37" s="234"/>
      <c r="G37" s="234"/>
      <c r="H37" s="234"/>
      <c r="I37" s="234"/>
      <c r="J37" s="234"/>
      <c r="K37" s="234"/>
      <c r="L37" s="235"/>
      <c r="M37" s="38"/>
      <c r="N37" s="38"/>
      <c r="O37" s="38"/>
      <c r="P37" s="38"/>
      <c r="Q37" s="38"/>
      <c r="R37" s="38"/>
      <c r="S37" s="38"/>
      <c r="T37" s="38"/>
      <c r="U37" s="38"/>
      <c r="V37" s="38"/>
      <c r="W37" s="38"/>
      <c r="X37" s="38"/>
      <c r="Y37" s="38"/>
      <c r="Z37" s="38"/>
      <c r="AA37" s="38"/>
      <c r="AB37" s="38"/>
      <c r="AC37" s="38"/>
      <c r="AD37" s="38"/>
      <c r="AE37" s="38"/>
      <c r="AF37" s="38"/>
      <c r="AG37" s="38"/>
      <c r="AH37" s="38"/>
    </row>
    <row r="38" spans="1:34" x14ac:dyDescent="0.3">
      <c r="A38" s="191"/>
      <c r="B38" s="198" t="s">
        <v>498</v>
      </c>
      <c r="C38" s="208" t="s">
        <v>499</v>
      </c>
      <c r="D38" s="208" t="s">
        <v>499</v>
      </c>
      <c r="E38" s="208" t="s">
        <v>499</v>
      </c>
      <c r="F38" s="208" t="s">
        <v>499</v>
      </c>
      <c r="G38" s="208" t="s">
        <v>499</v>
      </c>
      <c r="H38" s="208" t="s">
        <v>501</v>
      </c>
      <c r="I38" s="208" t="s">
        <v>499</v>
      </c>
      <c r="J38" s="208" t="s">
        <v>501</v>
      </c>
      <c r="K38" s="201"/>
      <c r="L38" s="200"/>
      <c r="M38" s="38"/>
      <c r="N38" s="38"/>
      <c r="O38" s="38"/>
      <c r="P38" s="38"/>
      <c r="Q38" s="38"/>
      <c r="R38" s="38"/>
      <c r="S38" s="38"/>
      <c r="T38" s="38"/>
      <c r="U38" s="38"/>
      <c r="V38" s="38"/>
      <c r="W38" s="38"/>
      <c r="X38" s="38"/>
      <c r="Y38" s="38"/>
      <c r="Z38" s="38"/>
      <c r="AA38" s="38"/>
      <c r="AB38" s="38"/>
      <c r="AC38" s="38"/>
      <c r="AD38" s="38"/>
      <c r="AE38" s="38"/>
      <c r="AF38" s="38"/>
      <c r="AG38" s="38"/>
      <c r="AH38" s="38"/>
    </row>
    <row r="39" spans="1:34" x14ac:dyDescent="0.3">
      <c r="A39" s="191"/>
      <c r="B39" s="198" t="s">
        <v>500</v>
      </c>
      <c r="C39" s="208" t="s">
        <v>501</v>
      </c>
      <c r="D39" s="208" t="s">
        <v>501</v>
      </c>
      <c r="E39" s="208" t="s">
        <v>501</v>
      </c>
      <c r="F39" s="208" t="s">
        <v>501</v>
      </c>
      <c r="G39" s="208" t="s">
        <v>503</v>
      </c>
      <c r="H39" s="208" t="s">
        <v>501</v>
      </c>
      <c r="I39" s="208" t="s">
        <v>503</v>
      </c>
      <c r="J39" s="208" t="s">
        <v>501</v>
      </c>
      <c r="K39" s="201"/>
      <c r="L39" s="200"/>
      <c r="M39" s="38"/>
      <c r="N39" s="38"/>
      <c r="O39" s="38"/>
      <c r="P39" s="38"/>
      <c r="Q39" s="38"/>
      <c r="R39" s="38"/>
      <c r="S39" s="38"/>
      <c r="T39" s="38"/>
      <c r="U39" s="38"/>
      <c r="V39" s="38"/>
      <c r="W39" s="38"/>
      <c r="X39" s="38"/>
      <c r="Y39" s="38"/>
      <c r="Z39" s="38"/>
      <c r="AA39" s="38"/>
      <c r="AB39" s="38"/>
      <c r="AC39" s="38"/>
      <c r="AD39" s="38"/>
      <c r="AE39" s="38"/>
      <c r="AF39" s="38"/>
      <c r="AG39" s="38"/>
      <c r="AH39" s="38"/>
    </row>
    <row r="40" spans="1:34" x14ac:dyDescent="0.3">
      <c r="A40" s="191"/>
      <c r="B40" s="198" t="s">
        <v>502</v>
      </c>
      <c r="C40" s="208" t="s">
        <v>501</v>
      </c>
      <c r="D40" s="208" t="s">
        <v>501</v>
      </c>
      <c r="E40" s="208" t="s">
        <v>501</v>
      </c>
      <c r="F40" s="208" t="s">
        <v>501</v>
      </c>
      <c r="G40" s="208" t="s">
        <v>503</v>
      </c>
      <c r="H40" s="208" t="s">
        <v>501</v>
      </c>
      <c r="I40" s="208" t="s">
        <v>503</v>
      </c>
      <c r="J40" s="208" t="s">
        <v>501</v>
      </c>
      <c r="K40" s="201"/>
      <c r="L40" s="200"/>
      <c r="M40" s="38"/>
      <c r="N40" s="38"/>
      <c r="O40" s="38"/>
      <c r="P40" s="38"/>
      <c r="Q40" s="38"/>
      <c r="R40" s="38"/>
      <c r="S40" s="38"/>
      <c r="T40" s="38"/>
      <c r="U40" s="38"/>
      <c r="V40" s="38"/>
      <c r="W40" s="38"/>
      <c r="X40" s="38"/>
      <c r="Y40" s="38"/>
      <c r="Z40" s="38"/>
      <c r="AA40" s="38"/>
      <c r="AB40" s="38"/>
      <c r="AC40" s="38"/>
      <c r="AD40" s="38"/>
      <c r="AE40" s="38"/>
      <c r="AF40" s="38"/>
      <c r="AG40" s="38"/>
      <c r="AH40" s="38"/>
    </row>
    <row r="41" spans="1:34" x14ac:dyDescent="0.3">
      <c r="A41" s="191"/>
      <c r="B41" s="198" t="s">
        <v>504</v>
      </c>
      <c r="C41" s="216">
        <v>0.95</v>
      </c>
      <c r="D41" s="216">
        <v>0.93</v>
      </c>
      <c r="E41" s="216">
        <v>0.91</v>
      </c>
      <c r="F41" s="216">
        <v>0.83</v>
      </c>
      <c r="G41" s="216">
        <v>0.77</v>
      </c>
      <c r="H41" s="216">
        <v>1.1200000000000001</v>
      </c>
      <c r="I41" s="216">
        <v>0.66</v>
      </c>
      <c r="J41" s="216">
        <v>1.1299999999999999</v>
      </c>
      <c r="K41" s="201" t="s">
        <v>670</v>
      </c>
      <c r="L41" s="200">
        <v>1</v>
      </c>
      <c r="M41" s="38"/>
      <c r="N41" s="38"/>
      <c r="O41" s="38"/>
      <c r="P41" s="38"/>
      <c r="Q41" s="38"/>
      <c r="R41" s="38"/>
      <c r="S41" s="38"/>
      <c r="T41" s="38"/>
      <c r="U41" s="38"/>
      <c r="V41" s="38"/>
      <c r="W41" s="38"/>
      <c r="X41" s="38"/>
      <c r="Y41" s="38"/>
      <c r="Z41" s="38"/>
      <c r="AA41" s="38"/>
      <c r="AB41" s="38"/>
      <c r="AC41" s="38"/>
      <c r="AD41" s="38"/>
      <c r="AE41" s="38"/>
      <c r="AF41" s="38"/>
      <c r="AG41" s="38"/>
      <c r="AH41" s="38"/>
    </row>
    <row r="42" spans="1:34" x14ac:dyDescent="0.3">
      <c r="A42" s="191"/>
      <c r="B42" s="198" t="s">
        <v>28</v>
      </c>
      <c r="C42" s="216">
        <v>0.61</v>
      </c>
      <c r="D42" s="216">
        <v>0.59</v>
      </c>
      <c r="E42" s="216">
        <v>0.59</v>
      </c>
      <c r="F42" s="216">
        <v>0.54</v>
      </c>
      <c r="G42" s="216">
        <v>0.48</v>
      </c>
      <c r="H42" s="216">
        <v>0.73</v>
      </c>
      <c r="I42" s="216">
        <v>0.42</v>
      </c>
      <c r="J42" s="216">
        <v>0.73</v>
      </c>
      <c r="K42" s="201" t="s">
        <v>362</v>
      </c>
      <c r="L42" s="200"/>
      <c r="M42" s="38"/>
      <c r="N42" s="38"/>
      <c r="O42" s="38"/>
      <c r="P42" s="38"/>
      <c r="Q42" s="38"/>
      <c r="R42" s="38"/>
      <c r="S42" s="38"/>
      <c r="T42" s="38"/>
      <c r="U42" s="38"/>
      <c r="V42" s="38"/>
      <c r="W42" s="38"/>
      <c r="X42" s="38"/>
      <c r="Y42" s="38"/>
      <c r="Z42" s="38"/>
      <c r="AA42" s="38"/>
      <c r="AB42" s="38"/>
      <c r="AC42" s="38"/>
      <c r="AD42" s="38"/>
      <c r="AE42" s="38"/>
      <c r="AF42" s="38"/>
      <c r="AG42" s="38"/>
      <c r="AH42" s="38"/>
    </row>
    <row r="43" spans="1:34" x14ac:dyDescent="0.3">
      <c r="A43" s="217"/>
      <c r="B43" s="198" t="s">
        <v>29</v>
      </c>
      <c r="C43" s="216">
        <v>0.34</v>
      </c>
      <c r="D43" s="216">
        <v>0.33</v>
      </c>
      <c r="E43" s="216">
        <v>0.32</v>
      </c>
      <c r="F43" s="216">
        <v>0.28999999999999998</v>
      </c>
      <c r="G43" s="216">
        <v>0.28999999999999998</v>
      </c>
      <c r="H43" s="216">
        <v>0.4</v>
      </c>
      <c r="I43" s="216">
        <v>0.24</v>
      </c>
      <c r="J43" s="216">
        <v>0.4</v>
      </c>
      <c r="K43" s="201" t="s">
        <v>362</v>
      </c>
      <c r="L43" s="200"/>
      <c r="M43" s="38"/>
      <c r="N43" s="38"/>
      <c r="O43" s="38"/>
      <c r="P43" s="38"/>
      <c r="Q43" s="38"/>
      <c r="R43" s="38"/>
      <c r="S43" s="38"/>
      <c r="T43" s="38"/>
      <c r="U43" s="38"/>
      <c r="V43" s="38"/>
      <c r="W43" s="38"/>
      <c r="X43" s="38"/>
      <c r="Y43" s="38"/>
      <c r="Z43" s="38"/>
      <c r="AA43" s="38"/>
      <c r="AB43" s="38"/>
      <c r="AC43" s="38"/>
      <c r="AD43" s="38"/>
      <c r="AE43" s="38"/>
      <c r="AF43" s="38"/>
      <c r="AG43" s="38"/>
      <c r="AH43" s="38"/>
    </row>
    <row r="44" spans="1:34" x14ac:dyDescent="0.3">
      <c r="A44" s="217"/>
      <c r="B44" s="198" t="s">
        <v>505</v>
      </c>
      <c r="C44" s="202">
        <v>39500</v>
      </c>
      <c r="D44" s="202">
        <v>38300</v>
      </c>
      <c r="E44" s="202">
        <v>36800</v>
      </c>
      <c r="F44" s="202">
        <v>33100</v>
      </c>
      <c r="G44" s="202">
        <v>32100</v>
      </c>
      <c r="H44" s="202">
        <v>45000</v>
      </c>
      <c r="I44" s="202">
        <v>25200</v>
      </c>
      <c r="J44" s="202">
        <v>42700</v>
      </c>
      <c r="K44" s="201"/>
      <c r="L44" s="200"/>
      <c r="M44" s="38"/>
      <c r="N44" s="38"/>
      <c r="O44" s="38"/>
      <c r="P44" s="38"/>
      <c r="Q44" s="38"/>
      <c r="R44" s="38"/>
      <c r="S44" s="38"/>
      <c r="T44" s="38"/>
      <c r="U44" s="38"/>
      <c r="V44" s="38"/>
      <c r="W44" s="38"/>
      <c r="X44" s="38"/>
      <c r="Y44" s="38"/>
      <c r="Z44" s="38"/>
      <c r="AA44" s="38"/>
      <c r="AB44" s="38"/>
      <c r="AC44" s="38"/>
      <c r="AD44" s="38"/>
      <c r="AE44" s="38"/>
      <c r="AF44" s="38"/>
      <c r="AG44" s="38"/>
      <c r="AH44" s="38"/>
    </row>
    <row r="45" spans="1:34" x14ac:dyDescent="0.3">
      <c r="A45" s="217"/>
      <c r="B45" s="198" t="s">
        <v>506</v>
      </c>
      <c r="C45" s="216">
        <v>0.51</v>
      </c>
      <c r="D45" s="216">
        <v>0.51</v>
      </c>
      <c r="E45" s="216">
        <v>0.51</v>
      </c>
      <c r="F45" s="216">
        <v>0.51</v>
      </c>
      <c r="G45" s="216">
        <v>0.43</v>
      </c>
      <c r="H45" s="216">
        <v>0.59</v>
      </c>
      <c r="I45" s="216">
        <v>0.38</v>
      </c>
      <c r="J45" s="216">
        <v>0.64</v>
      </c>
      <c r="K45" s="201"/>
      <c r="L45" s="200"/>
      <c r="M45" s="38"/>
      <c r="N45" s="38"/>
      <c r="O45" s="38"/>
      <c r="P45" s="38"/>
      <c r="Q45" s="38"/>
      <c r="R45" s="38"/>
      <c r="S45" s="38"/>
      <c r="T45" s="38"/>
      <c r="U45" s="38"/>
      <c r="V45" s="38"/>
      <c r="W45" s="38"/>
      <c r="X45" s="38"/>
      <c r="Y45" s="38"/>
      <c r="Z45" s="38"/>
      <c r="AA45" s="38"/>
      <c r="AB45" s="38"/>
      <c r="AC45" s="38"/>
      <c r="AD45" s="38"/>
      <c r="AE45" s="38"/>
      <c r="AF45" s="38"/>
      <c r="AG45" s="38"/>
      <c r="AH45" s="38"/>
    </row>
    <row r="46" spans="1:34" x14ac:dyDescent="0.3">
      <c r="A46" s="217"/>
      <c r="B46" s="198" t="s">
        <v>544</v>
      </c>
      <c r="C46" s="218">
        <v>3.0000000000000001E-3</v>
      </c>
      <c r="D46" s="218">
        <v>3.0000000000000001E-3</v>
      </c>
      <c r="E46" s="218">
        <v>3.0000000000000001E-3</v>
      </c>
      <c r="F46" s="218">
        <v>3.0000000000000001E-3</v>
      </c>
      <c r="G46" s="218">
        <v>3.0000000000000001E-3</v>
      </c>
      <c r="H46" s="218">
        <v>3.0000000000000001E-3</v>
      </c>
      <c r="I46" s="218">
        <v>2E-3</v>
      </c>
      <c r="J46" s="218">
        <v>3.0000000000000001E-3</v>
      </c>
      <c r="K46" s="219" t="s">
        <v>55</v>
      </c>
      <c r="L46" s="218"/>
      <c r="M46" s="38"/>
      <c r="N46" s="38"/>
      <c r="O46" s="38"/>
      <c r="P46" s="38"/>
      <c r="Q46" s="38"/>
      <c r="R46" s="38"/>
      <c r="S46" s="38"/>
      <c r="T46" s="38"/>
      <c r="U46" s="38"/>
      <c r="V46" s="38"/>
      <c r="W46" s="38"/>
      <c r="X46" s="38"/>
      <c r="Y46" s="38"/>
      <c r="Z46" s="38"/>
      <c r="AA46" s="38"/>
      <c r="AB46" s="38"/>
      <c r="AC46" s="38"/>
      <c r="AD46" s="38"/>
      <c r="AE46" s="38"/>
      <c r="AF46" s="38"/>
      <c r="AG46" s="38"/>
      <c r="AH46" s="38"/>
    </row>
    <row r="47" spans="1:34" x14ac:dyDescent="0.3">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c r="AH47" s="38"/>
    </row>
    <row r="48" spans="1:34" x14ac:dyDescent="0.3">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c r="AH48" s="38"/>
    </row>
    <row r="49" spans="1:34" x14ac:dyDescent="0.3">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row>
    <row r="50" spans="1:34" ht="15" customHeight="1" x14ac:dyDescent="0.3">
      <c r="A50" s="160">
        <v>1</v>
      </c>
      <c r="B50" s="903" t="s">
        <v>560</v>
      </c>
      <c r="C50" s="903"/>
      <c r="D50" s="903"/>
      <c r="E50" s="903"/>
      <c r="F50" s="903"/>
      <c r="G50" s="903"/>
      <c r="H50" s="903"/>
      <c r="I50" s="903"/>
      <c r="J50" s="903"/>
      <c r="K50" s="903"/>
      <c r="L50" s="903"/>
      <c r="M50" s="38"/>
      <c r="N50" s="38"/>
      <c r="O50" s="38"/>
      <c r="P50" s="38"/>
      <c r="Q50" s="38"/>
      <c r="R50" s="38"/>
      <c r="S50" s="38"/>
      <c r="T50" s="38"/>
      <c r="U50" s="38"/>
      <c r="V50" s="38"/>
      <c r="W50" s="38"/>
      <c r="X50" s="38"/>
      <c r="Y50" s="38"/>
      <c r="Z50" s="38"/>
      <c r="AA50" s="38"/>
      <c r="AB50" s="38"/>
      <c r="AC50" s="38"/>
      <c r="AD50" s="38"/>
      <c r="AE50" s="38"/>
      <c r="AF50" s="38"/>
      <c r="AG50" s="38"/>
      <c r="AH50" s="38"/>
    </row>
    <row r="51" spans="1:34" x14ac:dyDescent="0.3">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row>
    <row r="52" spans="1:34" ht="30" customHeight="1" x14ac:dyDescent="0.3">
      <c r="A52" s="160" t="s">
        <v>39</v>
      </c>
      <c r="B52" s="903" t="s">
        <v>577</v>
      </c>
      <c r="C52" s="903"/>
      <c r="D52" s="903"/>
      <c r="E52" s="903"/>
      <c r="F52" s="903"/>
      <c r="G52" s="903"/>
      <c r="H52" s="903"/>
      <c r="I52" s="903"/>
      <c r="J52" s="903"/>
      <c r="K52" s="903"/>
      <c r="L52" s="903"/>
      <c r="M52" s="38"/>
      <c r="N52" s="38"/>
      <c r="O52" s="38"/>
      <c r="P52" s="38"/>
      <c r="Q52" s="38"/>
      <c r="R52" s="38"/>
      <c r="S52" s="38"/>
      <c r="T52" s="38"/>
      <c r="U52" s="38"/>
      <c r="V52" s="38"/>
      <c r="W52" s="38"/>
      <c r="X52" s="38"/>
      <c r="Y52" s="38"/>
      <c r="Z52" s="38"/>
      <c r="AA52" s="38"/>
      <c r="AB52" s="38"/>
      <c r="AC52" s="38"/>
      <c r="AD52" s="38"/>
      <c r="AE52" s="38"/>
      <c r="AF52" s="38"/>
      <c r="AG52" s="38"/>
      <c r="AH52" s="38"/>
    </row>
    <row r="53" spans="1:34" x14ac:dyDescent="0.3">
      <c r="A53" s="160" t="s">
        <v>15</v>
      </c>
      <c r="B53" s="38" t="s">
        <v>562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row>
    <row r="54" spans="1:34" ht="15" customHeight="1" x14ac:dyDescent="0.3">
      <c r="A54" s="160" t="s">
        <v>20</v>
      </c>
      <c r="B54" s="903" t="s">
        <v>578</v>
      </c>
      <c r="C54" s="903"/>
      <c r="D54" s="903"/>
      <c r="E54" s="903"/>
      <c r="F54" s="903"/>
      <c r="G54" s="903"/>
      <c r="H54" s="903"/>
      <c r="I54" s="903"/>
      <c r="J54" s="903"/>
      <c r="K54" s="903"/>
      <c r="L54" s="903"/>
      <c r="M54" s="38"/>
      <c r="N54" s="38"/>
      <c r="O54" s="38"/>
      <c r="P54" s="38"/>
      <c r="Q54" s="38"/>
      <c r="R54" s="38"/>
      <c r="S54" s="38"/>
      <c r="T54" s="38"/>
      <c r="U54" s="38"/>
      <c r="V54" s="38"/>
      <c r="W54" s="38"/>
      <c r="X54" s="38"/>
      <c r="Y54" s="38"/>
      <c r="Z54" s="38"/>
      <c r="AA54" s="38"/>
      <c r="AB54" s="38"/>
      <c r="AC54" s="38"/>
      <c r="AD54" s="38"/>
      <c r="AE54" s="38"/>
      <c r="AF54" s="38"/>
      <c r="AG54" s="38"/>
      <c r="AH54" s="38"/>
    </row>
    <row r="55" spans="1:34" ht="15" customHeight="1" x14ac:dyDescent="0.3">
      <c r="A55" s="160" t="s">
        <v>23</v>
      </c>
      <c r="B55" s="903" t="s">
        <v>564</v>
      </c>
      <c r="C55" s="903"/>
      <c r="D55" s="903"/>
      <c r="E55" s="903"/>
      <c r="F55" s="903"/>
      <c r="G55" s="903"/>
      <c r="H55" s="903"/>
      <c r="I55" s="903"/>
      <c r="J55" s="903"/>
      <c r="K55" s="903"/>
      <c r="L55" s="903"/>
      <c r="M55" s="38"/>
      <c r="N55" s="38"/>
      <c r="O55" s="38"/>
      <c r="P55" s="38"/>
      <c r="Q55" s="38"/>
      <c r="R55" s="38"/>
      <c r="S55" s="38"/>
      <c r="T55" s="38"/>
      <c r="U55" s="38"/>
      <c r="V55" s="38"/>
      <c r="W55" s="38"/>
      <c r="X55" s="38"/>
      <c r="Y55" s="38"/>
      <c r="Z55" s="38"/>
      <c r="AA55" s="38"/>
      <c r="AB55" s="38"/>
      <c r="AC55" s="38"/>
      <c r="AD55" s="38"/>
      <c r="AE55" s="38"/>
      <c r="AF55" s="38"/>
      <c r="AG55" s="38"/>
      <c r="AH55" s="38"/>
    </row>
    <row r="56" spans="1:34" ht="15" customHeight="1" x14ac:dyDescent="0.3">
      <c r="A56" s="160" t="s">
        <v>44</v>
      </c>
      <c r="B56" s="903" t="s">
        <v>579</v>
      </c>
      <c r="C56" s="903"/>
      <c r="D56" s="903"/>
      <c r="E56" s="903"/>
      <c r="F56" s="903"/>
      <c r="G56" s="903"/>
      <c r="H56" s="903"/>
      <c r="I56" s="903"/>
      <c r="J56" s="903"/>
      <c r="K56" s="903"/>
      <c r="L56" s="903"/>
      <c r="M56" s="38"/>
      <c r="N56" s="38"/>
      <c r="O56" s="38"/>
      <c r="P56" s="38"/>
      <c r="Q56" s="38"/>
      <c r="R56" s="38"/>
      <c r="S56" s="38"/>
      <c r="T56" s="38"/>
      <c r="U56" s="38"/>
      <c r="V56" s="38"/>
      <c r="W56" s="38"/>
      <c r="X56" s="38"/>
      <c r="Y56" s="38"/>
      <c r="Z56" s="38"/>
      <c r="AA56" s="38"/>
      <c r="AB56" s="38"/>
      <c r="AC56" s="38"/>
      <c r="AD56" s="38"/>
      <c r="AE56" s="38"/>
      <c r="AF56" s="38"/>
      <c r="AG56" s="38"/>
      <c r="AH56" s="38"/>
    </row>
    <row r="57" spans="1:34" ht="15" customHeight="1" x14ac:dyDescent="0.3">
      <c r="A57" s="160" t="s">
        <v>46</v>
      </c>
      <c r="B57" s="903" t="s">
        <v>580</v>
      </c>
      <c r="C57" s="903"/>
      <c r="D57" s="903"/>
      <c r="E57" s="903"/>
      <c r="F57" s="903"/>
      <c r="G57" s="903"/>
      <c r="H57" s="903"/>
      <c r="I57" s="903"/>
      <c r="J57" s="903"/>
      <c r="K57" s="903"/>
      <c r="L57" s="903"/>
      <c r="M57" s="38"/>
      <c r="N57" s="38"/>
      <c r="O57" s="38"/>
      <c r="P57" s="38"/>
      <c r="Q57" s="38"/>
      <c r="R57" s="38"/>
      <c r="S57" s="38"/>
      <c r="T57" s="38"/>
      <c r="U57" s="38"/>
      <c r="V57" s="38"/>
      <c r="W57" s="38"/>
      <c r="X57" s="38"/>
      <c r="Y57" s="38"/>
      <c r="Z57" s="38"/>
      <c r="AA57" s="38"/>
      <c r="AB57" s="38"/>
      <c r="AC57" s="38"/>
      <c r="AD57" s="38"/>
      <c r="AE57" s="38"/>
      <c r="AF57" s="38"/>
      <c r="AG57" s="38"/>
      <c r="AH57" s="38"/>
    </row>
    <row r="58" spans="1:34" x14ac:dyDescent="0.3">
      <c r="A58" s="160" t="s">
        <v>31</v>
      </c>
      <c r="B58" s="232" t="s">
        <v>567</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row>
    <row r="59" spans="1:34" ht="38.25" customHeight="1" x14ac:dyDescent="0.3">
      <c r="A59" s="160" t="s">
        <v>35</v>
      </c>
      <c r="B59" s="903" t="s">
        <v>554</v>
      </c>
      <c r="C59" s="903"/>
      <c r="D59" s="903"/>
      <c r="E59" s="903"/>
      <c r="F59" s="903"/>
      <c r="G59" s="903"/>
      <c r="H59" s="903"/>
      <c r="I59" s="903"/>
      <c r="J59" s="903"/>
      <c r="K59" s="903"/>
      <c r="L59" s="903"/>
      <c r="M59" s="38"/>
      <c r="N59" s="38"/>
      <c r="O59" s="38"/>
      <c r="P59" s="38"/>
      <c r="Q59" s="38"/>
      <c r="R59" s="38"/>
      <c r="S59" s="38"/>
      <c r="T59" s="38"/>
      <c r="U59" s="38"/>
      <c r="V59" s="38"/>
      <c r="W59" s="38"/>
      <c r="X59" s="38"/>
      <c r="Y59" s="38"/>
      <c r="Z59" s="38"/>
      <c r="AA59" s="38"/>
      <c r="AB59" s="38"/>
      <c r="AC59" s="38"/>
      <c r="AD59" s="38"/>
      <c r="AE59" s="38"/>
      <c r="AF59" s="38"/>
      <c r="AG59" s="38"/>
      <c r="AH59" s="38"/>
    </row>
    <row r="60" spans="1:34" ht="15" customHeight="1" x14ac:dyDescent="0.3">
      <c r="A60" s="160" t="s">
        <v>65</v>
      </c>
      <c r="B60" s="903" t="s">
        <v>568</v>
      </c>
      <c r="C60" s="903"/>
      <c r="D60" s="903"/>
      <c r="E60" s="903"/>
      <c r="F60" s="903"/>
      <c r="G60" s="903"/>
      <c r="H60" s="903"/>
      <c r="I60" s="903"/>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row>
    <row r="61" spans="1:34" ht="15" customHeight="1" x14ac:dyDescent="0.3">
      <c r="A61" s="160" t="s">
        <v>50</v>
      </c>
      <c r="B61" s="903" t="s">
        <v>556</v>
      </c>
      <c r="C61" s="903"/>
      <c r="D61" s="903"/>
      <c r="E61" s="903"/>
      <c r="F61" s="903"/>
      <c r="G61" s="903"/>
      <c r="H61" s="903"/>
      <c r="I61" s="903"/>
      <c r="J61" s="903"/>
      <c r="K61" s="903"/>
      <c r="L61" s="903"/>
      <c r="M61" s="38"/>
      <c r="N61" s="38"/>
      <c r="O61" s="38"/>
      <c r="P61" s="38"/>
      <c r="Q61" s="38"/>
      <c r="R61" s="38"/>
      <c r="S61" s="38"/>
      <c r="T61" s="38"/>
      <c r="U61" s="38"/>
      <c r="V61" s="38"/>
      <c r="W61" s="38"/>
      <c r="X61" s="38"/>
      <c r="Y61" s="38"/>
      <c r="Z61" s="38"/>
      <c r="AA61" s="38"/>
      <c r="AB61" s="38"/>
      <c r="AC61" s="38"/>
      <c r="AD61" s="38"/>
      <c r="AE61" s="38"/>
      <c r="AF61" s="38"/>
      <c r="AG61" s="38"/>
      <c r="AH61" s="38"/>
    </row>
    <row r="62" spans="1:34" ht="27.75" customHeight="1" x14ac:dyDescent="0.3">
      <c r="A62" s="160" t="s">
        <v>55</v>
      </c>
      <c r="B62" s="904" t="s">
        <v>557</v>
      </c>
      <c r="C62" s="904"/>
      <c r="D62" s="904"/>
      <c r="E62" s="904"/>
      <c r="F62" s="904"/>
      <c r="G62" s="904"/>
      <c r="H62" s="904"/>
      <c r="I62" s="904"/>
      <c r="J62" s="904"/>
      <c r="K62" s="904"/>
      <c r="L62" s="904"/>
      <c r="M62" s="38"/>
      <c r="N62" s="38"/>
      <c r="O62" s="38"/>
      <c r="P62" s="38"/>
      <c r="Q62" s="38"/>
      <c r="R62" s="38"/>
      <c r="S62" s="38"/>
      <c r="T62" s="38"/>
      <c r="U62" s="38"/>
      <c r="V62" s="38"/>
      <c r="W62" s="38"/>
      <c r="X62" s="38"/>
      <c r="Y62" s="38"/>
      <c r="Z62" s="38"/>
      <c r="AA62" s="38"/>
      <c r="AB62" s="38"/>
      <c r="AC62" s="38"/>
      <c r="AD62" s="38"/>
      <c r="AE62" s="38"/>
      <c r="AF62" s="38"/>
      <c r="AG62" s="38"/>
      <c r="AH62" s="38"/>
    </row>
    <row r="63" spans="1:34" ht="25.5" customHeight="1" x14ac:dyDescent="0.3">
      <c r="A63" s="160" t="s">
        <v>67</v>
      </c>
      <c r="B63" s="904" t="s">
        <v>666</v>
      </c>
      <c r="C63" s="904"/>
      <c r="D63" s="904"/>
      <c r="E63" s="904"/>
      <c r="F63" s="904"/>
      <c r="G63" s="904"/>
      <c r="H63" s="904"/>
      <c r="I63" s="904"/>
      <c r="J63" s="904"/>
      <c r="K63" s="904"/>
      <c r="L63" s="904"/>
      <c r="M63" s="38"/>
      <c r="N63" s="38"/>
      <c r="O63" s="38"/>
      <c r="P63" s="38"/>
      <c r="Q63" s="38"/>
      <c r="R63" s="38"/>
      <c r="S63" s="38"/>
      <c r="T63" s="38"/>
      <c r="U63" s="38"/>
      <c r="V63" s="38"/>
      <c r="W63" s="38"/>
      <c r="X63" s="38"/>
      <c r="Y63" s="38"/>
      <c r="Z63" s="38"/>
      <c r="AA63" s="38"/>
      <c r="AB63" s="38"/>
      <c r="AC63" s="38"/>
      <c r="AD63" s="38"/>
      <c r="AE63" s="38"/>
      <c r="AF63" s="38"/>
      <c r="AG63" s="38"/>
      <c r="AH63" s="38"/>
    </row>
    <row r="64" spans="1:34" x14ac:dyDescent="0.3">
      <c r="M64" s="38"/>
      <c r="N64" s="38"/>
      <c r="O64" s="38"/>
      <c r="P64" s="38"/>
      <c r="Q64" s="38"/>
      <c r="R64" s="38"/>
      <c r="S64" s="38"/>
      <c r="T64" s="38"/>
      <c r="U64" s="38"/>
      <c r="V64" s="38"/>
      <c r="W64" s="38"/>
      <c r="X64" s="38"/>
      <c r="Y64" s="38"/>
      <c r="Z64" s="38"/>
      <c r="AA64" s="38"/>
      <c r="AB64" s="38"/>
      <c r="AC64" s="38"/>
      <c r="AD64" s="38"/>
      <c r="AE64" s="38"/>
      <c r="AF64" s="38"/>
      <c r="AG64" s="38"/>
      <c r="AH64" s="38"/>
    </row>
    <row r="65" spans="13:34" x14ac:dyDescent="0.3">
      <c r="M65" s="38"/>
      <c r="N65" s="38"/>
      <c r="O65" s="38"/>
      <c r="P65" s="38"/>
      <c r="Q65" s="38"/>
      <c r="R65" s="38"/>
      <c r="S65" s="38"/>
      <c r="T65" s="38"/>
      <c r="U65" s="38"/>
      <c r="V65" s="38"/>
      <c r="W65" s="38"/>
      <c r="X65" s="38"/>
      <c r="Y65" s="38"/>
      <c r="Z65" s="38"/>
      <c r="AA65" s="38"/>
      <c r="AB65" s="38"/>
      <c r="AC65" s="38"/>
      <c r="AD65" s="38"/>
      <c r="AE65" s="38"/>
      <c r="AF65" s="38"/>
      <c r="AG65" s="38"/>
      <c r="AH65" s="38"/>
    </row>
    <row r="66" spans="13:34" x14ac:dyDescent="0.3">
      <c r="M66" s="38"/>
      <c r="N66" s="38"/>
      <c r="O66" s="38"/>
      <c r="P66" s="38"/>
      <c r="Q66" s="38"/>
      <c r="R66" s="38"/>
      <c r="S66" s="38"/>
      <c r="T66" s="38"/>
      <c r="U66" s="38"/>
      <c r="V66" s="38"/>
      <c r="W66" s="38"/>
      <c r="X66" s="38"/>
      <c r="Y66" s="38"/>
      <c r="Z66" s="38"/>
      <c r="AA66" s="38"/>
      <c r="AB66" s="38"/>
      <c r="AC66" s="38"/>
      <c r="AD66" s="38"/>
      <c r="AE66" s="38"/>
      <c r="AF66" s="38"/>
      <c r="AG66" s="38"/>
      <c r="AH66" s="38"/>
    </row>
    <row r="67" spans="13:34" x14ac:dyDescent="0.3">
      <c r="M67" s="38"/>
      <c r="N67" s="38"/>
      <c r="O67" s="38"/>
      <c r="P67" s="38"/>
      <c r="Q67" s="38"/>
      <c r="R67" s="38"/>
      <c r="S67" s="38"/>
      <c r="T67" s="38"/>
      <c r="U67" s="38"/>
      <c r="V67" s="38"/>
      <c r="W67" s="38"/>
      <c r="X67" s="38"/>
      <c r="Y67" s="38"/>
      <c r="Z67" s="38"/>
      <c r="AA67" s="38"/>
      <c r="AB67" s="38"/>
      <c r="AC67" s="38"/>
      <c r="AD67" s="38"/>
      <c r="AE67" s="38"/>
      <c r="AF67" s="38"/>
      <c r="AG67" s="38"/>
      <c r="AH67" s="38"/>
    </row>
    <row r="68" spans="13:34" x14ac:dyDescent="0.3">
      <c r="M68" s="38"/>
      <c r="N68" s="38"/>
      <c r="O68" s="38"/>
      <c r="P68" s="38"/>
      <c r="Q68" s="38"/>
      <c r="R68" s="38"/>
      <c r="S68" s="38"/>
      <c r="T68" s="38"/>
      <c r="U68" s="38"/>
      <c r="V68" s="38"/>
      <c r="W68" s="38"/>
      <c r="X68" s="38"/>
      <c r="Y68" s="38"/>
      <c r="Z68" s="38"/>
      <c r="AA68" s="38"/>
      <c r="AB68" s="38"/>
      <c r="AC68" s="38"/>
      <c r="AD68" s="38"/>
      <c r="AE68" s="38"/>
      <c r="AF68" s="38"/>
      <c r="AG68" s="38"/>
      <c r="AH68" s="38"/>
    </row>
    <row r="69" spans="13:34" x14ac:dyDescent="0.3">
      <c r="M69" s="38"/>
      <c r="N69" s="38"/>
      <c r="O69" s="38"/>
      <c r="P69" s="38"/>
      <c r="Q69" s="38"/>
      <c r="R69" s="38"/>
      <c r="S69" s="38"/>
      <c r="T69" s="38"/>
      <c r="U69" s="38"/>
      <c r="V69" s="38"/>
      <c r="W69" s="38"/>
      <c r="X69" s="38"/>
      <c r="Y69" s="38"/>
      <c r="Z69" s="38"/>
      <c r="AA69" s="38"/>
      <c r="AB69" s="38"/>
      <c r="AC69" s="38"/>
      <c r="AD69" s="38"/>
      <c r="AE69" s="38"/>
      <c r="AF69" s="38"/>
      <c r="AG69" s="38"/>
      <c r="AH69" s="38"/>
    </row>
    <row r="70" spans="13:34" x14ac:dyDescent="0.3">
      <c r="M70" s="38"/>
      <c r="N70" s="38"/>
      <c r="O70" s="38"/>
      <c r="P70" s="38"/>
      <c r="Q70" s="38"/>
      <c r="R70" s="38"/>
      <c r="S70" s="38"/>
      <c r="T70" s="38"/>
      <c r="U70" s="38"/>
      <c r="V70" s="38"/>
      <c r="W70" s="38"/>
      <c r="X70" s="38"/>
      <c r="Y70" s="38"/>
      <c r="Z70" s="38"/>
      <c r="AA70" s="38"/>
      <c r="AB70" s="38"/>
      <c r="AC70" s="38"/>
      <c r="AD70" s="38"/>
      <c r="AE70" s="38"/>
      <c r="AF70" s="38"/>
      <c r="AG70" s="38"/>
      <c r="AH70" s="38"/>
    </row>
    <row r="71" spans="13:34" x14ac:dyDescent="0.3">
      <c r="M71" s="38"/>
      <c r="N71" s="38"/>
      <c r="O71" s="38"/>
      <c r="P71" s="38"/>
      <c r="Q71" s="38"/>
      <c r="R71" s="38"/>
      <c r="S71" s="38"/>
      <c r="T71" s="38"/>
      <c r="U71" s="38"/>
      <c r="V71" s="38"/>
      <c r="W71" s="38"/>
      <c r="X71" s="38"/>
      <c r="Y71" s="38"/>
      <c r="Z71" s="38"/>
      <c r="AA71" s="38"/>
      <c r="AB71" s="38"/>
      <c r="AC71" s="38"/>
      <c r="AD71" s="38"/>
      <c r="AE71" s="38"/>
      <c r="AF71" s="38"/>
      <c r="AG71" s="38"/>
      <c r="AH71" s="38"/>
    </row>
    <row r="72" spans="13:34" x14ac:dyDescent="0.3">
      <c r="M72" s="38"/>
      <c r="N72" s="38"/>
      <c r="O72" s="38"/>
      <c r="P72" s="38"/>
      <c r="Q72" s="38"/>
      <c r="R72" s="38"/>
      <c r="S72" s="38"/>
      <c r="T72" s="38"/>
      <c r="U72" s="38"/>
      <c r="V72" s="38"/>
      <c r="W72" s="38"/>
      <c r="X72" s="38"/>
      <c r="Y72" s="38"/>
      <c r="Z72" s="38"/>
      <c r="AA72" s="38"/>
      <c r="AB72" s="38"/>
      <c r="AC72" s="38"/>
      <c r="AD72" s="38"/>
      <c r="AE72" s="38"/>
      <c r="AF72" s="38"/>
      <c r="AG72" s="38"/>
      <c r="AH72" s="38"/>
    </row>
    <row r="73" spans="13:34" x14ac:dyDescent="0.3">
      <c r="M73" s="38"/>
      <c r="N73" s="38"/>
      <c r="O73" s="38"/>
      <c r="P73" s="38"/>
      <c r="Q73" s="38"/>
      <c r="R73" s="38"/>
      <c r="S73" s="38"/>
      <c r="T73" s="38"/>
      <c r="U73" s="38"/>
      <c r="V73" s="38"/>
      <c r="W73" s="38"/>
      <c r="X73" s="38"/>
      <c r="Y73" s="38"/>
      <c r="Z73" s="38"/>
      <c r="AA73" s="38"/>
      <c r="AB73" s="38"/>
      <c r="AC73" s="38"/>
      <c r="AD73" s="38"/>
      <c r="AE73" s="38"/>
      <c r="AF73" s="38"/>
      <c r="AG73" s="38"/>
      <c r="AH73" s="38"/>
    </row>
    <row r="74" spans="13:34" x14ac:dyDescent="0.3">
      <c r="M74" s="38"/>
      <c r="N74" s="38"/>
      <c r="O74" s="38"/>
      <c r="P74" s="38"/>
      <c r="Q74" s="38"/>
      <c r="R74" s="38"/>
      <c r="S74" s="38"/>
      <c r="T74" s="38"/>
      <c r="U74" s="38"/>
      <c r="V74" s="38"/>
      <c r="W74" s="38"/>
      <c r="X74" s="38"/>
      <c r="Y74" s="38"/>
      <c r="Z74" s="38"/>
      <c r="AA74" s="38"/>
      <c r="AB74" s="38"/>
      <c r="AC74" s="38"/>
      <c r="AD74" s="38"/>
      <c r="AE74" s="38"/>
      <c r="AF74" s="38"/>
      <c r="AG74" s="38"/>
      <c r="AH74" s="38"/>
    </row>
    <row r="75" spans="13:34" x14ac:dyDescent="0.3">
      <c r="M75" s="38"/>
      <c r="N75" s="38"/>
      <c r="O75" s="38"/>
      <c r="P75" s="38"/>
      <c r="Q75" s="38"/>
      <c r="R75" s="38"/>
      <c r="S75" s="38"/>
      <c r="T75" s="38"/>
      <c r="U75" s="38"/>
      <c r="V75" s="38"/>
      <c r="W75" s="38"/>
      <c r="X75" s="38"/>
      <c r="Y75" s="38"/>
      <c r="Z75" s="38"/>
      <c r="AA75" s="38"/>
      <c r="AB75" s="38"/>
      <c r="AC75" s="38"/>
      <c r="AD75" s="38"/>
      <c r="AE75" s="38"/>
      <c r="AF75" s="38"/>
      <c r="AG75" s="38"/>
      <c r="AH75" s="38"/>
    </row>
    <row r="76" spans="13:34" x14ac:dyDescent="0.3">
      <c r="M76" s="38"/>
      <c r="N76" s="38"/>
      <c r="O76" s="38"/>
      <c r="P76" s="38"/>
      <c r="Q76" s="38"/>
      <c r="R76" s="38"/>
      <c r="S76" s="38"/>
      <c r="T76" s="38"/>
      <c r="U76" s="38"/>
      <c r="V76" s="38"/>
      <c r="W76" s="38"/>
      <c r="X76" s="38"/>
      <c r="Y76" s="38"/>
      <c r="Z76" s="38"/>
      <c r="AA76" s="38"/>
      <c r="AB76" s="38"/>
      <c r="AC76" s="38"/>
      <c r="AD76" s="38"/>
      <c r="AE76" s="38"/>
      <c r="AF76" s="38"/>
      <c r="AG76" s="38"/>
      <c r="AH76" s="38"/>
    </row>
    <row r="77" spans="13:34" x14ac:dyDescent="0.3">
      <c r="M77" s="38"/>
      <c r="N77" s="38"/>
      <c r="O77" s="38"/>
      <c r="P77" s="38"/>
      <c r="Q77" s="38"/>
      <c r="R77" s="38"/>
      <c r="S77" s="38"/>
      <c r="T77" s="38"/>
      <c r="U77" s="38"/>
      <c r="V77" s="38"/>
      <c r="W77" s="38"/>
      <c r="X77" s="38"/>
      <c r="Y77" s="38"/>
      <c r="Z77" s="38"/>
      <c r="AA77" s="38"/>
      <c r="AB77" s="38"/>
      <c r="AC77" s="38"/>
      <c r="AD77" s="38"/>
      <c r="AE77" s="38"/>
      <c r="AF77" s="38"/>
      <c r="AG77" s="38"/>
      <c r="AH77" s="38"/>
    </row>
    <row r="78" spans="13:34" x14ac:dyDescent="0.3">
      <c r="M78" s="38"/>
      <c r="N78" s="38"/>
      <c r="O78" s="38"/>
      <c r="P78" s="38"/>
      <c r="Q78" s="38"/>
      <c r="R78" s="38"/>
      <c r="S78" s="38"/>
      <c r="T78" s="38"/>
      <c r="U78" s="38"/>
      <c r="V78" s="38"/>
      <c r="W78" s="38"/>
      <c r="X78" s="38"/>
      <c r="Y78" s="38"/>
      <c r="Z78" s="38"/>
      <c r="AA78" s="38"/>
      <c r="AB78" s="38"/>
      <c r="AC78" s="38"/>
      <c r="AD78" s="38"/>
      <c r="AE78" s="38"/>
      <c r="AF78" s="38"/>
      <c r="AG78" s="38"/>
      <c r="AH78" s="38"/>
    </row>
    <row r="79" spans="13:34" x14ac:dyDescent="0.3">
      <c r="M79" s="38"/>
      <c r="N79" s="38"/>
      <c r="O79" s="38"/>
      <c r="P79" s="38"/>
      <c r="Q79" s="38"/>
      <c r="R79" s="38"/>
      <c r="S79" s="38"/>
      <c r="T79" s="38"/>
      <c r="U79" s="38"/>
      <c r="V79" s="38"/>
      <c r="W79" s="38"/>
      <c r="X79" s="38"/>
      <c r="Y79" s="38"/>
      <c r="Z79" s="38"/>
      <c r="AA79" s="38"/>
      <c r="AB79" s="38"/>
      <c r="AC79" s="38"/>
      <c r="AD79" s="38"/>
      <c r="AE79" s="38"/>
      <c r="AF79" s="38"/>
      <c r="AG79" s="38"/>
      <c r="AH79" s="38"/>
    </row>
    <row r="80" spans="13:34" x14ac:dyDescent="0.3">
      <c r="M80" s="38"/>
      <c r="N80" s="38"/>
      <c r="O80" s="38"/>
      <c r="P80" s="38"/>
      <c r="Q80" s="38"/>
      <c r="R80" s="38"/>
      <c r="S80" s="38"/>
      <c r="T80" s="38"/>
      <c r="U80" s="38"/>
      <c r="V80" s="38"/>
      <c r="W80" s="38"/>
      <c r="X80" s="38"/>
      <c r="Y80" s="38"/>
      <c r="Z80" s="38"/>
      <c r="AA80" s="38"/>
      <c r="AB80" s="38"/>
      <c r="AC80" s="38"/>
      <c r="AD80" s="38"/>
      <c r="AE80" s="38"/>
      <c r="AF80" s="38"/>
      <c r="AG80" s="38"/>
      <c r="AH80" s="38"/>
    </row>
    <row r="81" spans="13:34" x14ac:dyDescent="0.3">
      <c r="M81" s="38"/>
      <c r="N81" s="38"/>
      <c r="O81" s="38"/>
      <c r="P81" s="38"/>
      <c r="Q81" s="38"/>
      <c r="R81" s="38"/>
      <c r="S81" s="38"/>
      <c r="T81" s="38"/>
      <c r="U81" s="38"/>
      <c r="V81" s="38"/>
      <c r="W81" s="38"/>
      <c r="X81" s="38"/>
      <c r="Y81" s="38"/>
      <c r="Z81" s="38"/>
      <c r="AA81" s="38"/>
      <c r="AB81" s="38"/>
      <c r="AC81" s="38"/>
      <c r="AD81" s="38"/>
      <c r="AE81" s="38"/>
      <c r="AF81" s="38"/>
      <c r="AG81" s="38"/>
      <c r="AH81" s="38"/>
    </row>
    <row r="82" spans="13:34" x14ac:dyDescent="0.3">
      <c r="M82" s="38"/>
      <c r="N82" s="38"/>
      <c r="O82" s="38"/>
      <c r="P82" s="38"/>
      <c r="Q82" s="38"/>
      <c r="R82" s="38"/>
      <c r="S82" s="38"/>
      <c r="T82" s="38"/>
      <c r="U82" s="38"/>
      <c r="V82" s="38"/>
      <c r="W82" s="38"/>
      <c r="X82" s="38"/>
      <c r="Y82" s="38"/>
      <c r="Z82" s="38"/>
      <c r="AA82" s="38"/>
      <c r="AB82" s="38"/>
      <c r="AC82" s="38"/>
      <c r="AD82" s="38"/>
      <c r="AE82" s="38"/>
      <c r="AF82" s="38"/>
      <c r="AG82" s="38"/>
      <c r="AH82" s="38"/>
    </row>
    <row r="83" spans="13:34" x14ac:dyDescent="0.3">
      <c r="M83" s="38"/>
      <c r="N83" s="38"/>
      <c r="O83" s="38"/>
      <c r="P83" s="38"/>
      <c r="Q83" s="38"/>
      <c r="R83" s="38"/>
      <c r="S83" s="38"/>
      <c r="T83" s="38"/>
      <c r="U83" s="38"/>
      <c r="V83" s="38"/>
      <c r="W83" s="38"/>
      <c r="X83" s="38"/>
      <c r="Y83" s="38"/>
      <c r="Z83" s="38"/>
      <c r="AA83" s="38"/>
      <c r="AB83" s="38"/>
      <c r="AC83" s="38"/>
      <c r="AD83" s="38"/>
      <c r="AE83" s="38"/>
      <c r="AF83" s="38"/>
      <c r="AG83" s="38"/>
      <c r="AH83" s="38"/>
    </row>
    <row r="84" spans="13:34" x14ac:dyDescent="0.3">
      <c r="M84" s="38"/>
      <c r="N84" s="38"/>
      <c r="O84" s="38"/>
      <c r="P84" s="38"/>
      <c r="Q84" s="38"/>
      <c r="R84" s="38"/>
      <c r="S84" s="38"/>
      <c r="T84" s="38"/>
      <c r="U84" s="38"/>
      <c r="V84" s="38"/>
      <c r="W84" s="38"/>
      <c r="X84" s="38"/>
      <c r="Y84" s="38"/>
      <c r="Z84" s="38"/>
      <c r="AA84" s="38"/>
      <c r="AB84" s="38"/>
      <c r="AC84" s="38"/>
      <c r="AD84" s="38"/>
      <c r="AE84" s="38"/>
      <c r="AF84" s="38"/>
      <c r="AG84" s="38"/>
      <c r="AH84" s="38"/>
    </row>
    <row r="85" spans="13:34" x14ac:dyDescent="0.3">
      <c r="M85" s="38"/>
      <c r="N85" s="38"/>
      <c r="O85" s="38"/>
      <c r="P85" s="38"/>
      <c r="Q85" s="38"/>
      <c r="R85" s="38"/>
      <c r="S85" s="38"/>
      <c r="T85" s="38"/>
      <c r="U85" s="38"/>
      <c r="V85" s="38"/>
      <c r="W85" s="38"/>
      <c r="X85" s="38"/>
      <c r="Y85" s="38"/>
      <c r="Z85" s="38"/>
      <c r="AA85" s="38"/>
      <c r="AB85" s="38"/>
      <c r="AC85" s="38"/>
      <c r="AD85" s="38"/>
      <c r="AE85" s="38"/>
      <c r="AF85" s="38"/>
      <c r="AG85" s="38"/>
      <c r="AH85" s="38"/>
    </row>
    <row r="86" spans="13:34" x14ac:dyDescent="0.3">
      <c r="M86" s="38"/>
      <c r="N86" s="38"/>
      <c r="O86" s="38"/>
      <c r="P86" s="38"/>
      <c r="Q86" s="38"/>
      <c r="R86" s="38"/>
      <c r="S86" s="38"/>
      <c r="T86" s="38"/>
      <c r="U86" s="38"/>
      <c r="V86" s="38"/>
      <c r="W86" s="38"/>
      <c r="X86" s="38"/>
      <c r="Y86" s="38"/>
      <c r="Z86" s="38"/>
      <c r="AA86" s="38"/>
      <c r="AB86" s="38"/>
      <c r="AC86" s="38"/>
      <c r="AD86" s="38"/>
      <c r="AE86" s="38"/>
      <c r="AF86" s="38"/>
      <c r="AG86" s="38"/>
      <c r="AH86" s="38"/>
    </row>
    <row r="87" spans="13:34" x14ac:dyDescent="0.3">
      <c r="M87" s="38"/>
      <c r="N87" s="38"/>
      <c r="O87" s="38"/>
      <c r="P87" s="38"/>
      <c r="Q87" s="38"/>
      <c r="R87" s="38"/>
      <c r="S87" s="38"/>
      <c r="T87" s="38"/>
      <c r="U87" s="38"/>
      <c r="V87" s="38"/>
      <c r="W87" s="38"/>
      <c r="X87" s="38"/>
      <c r="Y87" s="38"/>
      <c r="Z87" s="38"/>
      <c r="AA87" s="38"/>
      <c r="AB87" s="38"/>
      <c r="AC87" s="38"/>
      <c r="AD87" s="38"/>
      <c r="AE87" s="38"/>
      <c r="AF87" s="38"/>
      <c r="AG87" s="38"/>
      <c r="AH87" s="38"/>
    </row>
    <row r="88" spans="13:34" x14ac:dyDescent="0.3">
      <c r="M88" s="38"/>
      <c r="N88" s="38"/>
      <c r="O88" s="38"/>
      <c r="P88" s="38"/>
      <c r="Q88" s="38"/>
      <c r="R88" s="38"/>
      <c r="S88" s="38"/>
      <c r="T88" s="38"/>
      <c r="U88" s="38"/>
      <c r="V88" s="38"/>
      <c r="W88" s="38"/>
      <c r="X88" s="38"/>
      <c r="Y88" s="38"/>
      <c r="Z88" s="38"/>
      <c r="AA88" s="38"/>
      <c r="AB88" s="38"/>
      <c r="AC88" s="38"/>
      <c r="AD88" s="38"/>
      <c r="AE88" s="38"/>
      <c r="AF88" s="38"/>
      <c r="AG88" s="38"/>
      <c r="AH88" s="38"/>
    </row>
    <row r="89" spans="13:34" x14ac:dyDescent="0.3">
      <c r="M89" s="38"/>
      <c r="N89" s="38"/>
      <c r="O89" s="38"/>
      <c r="P89" s="38"/>
      <c r="Q89" s="38"/>
      <c r="R89" s="38"/>
      <c r="S89" s="38"/>
      <c r="T89" s="38"/>
      <c r="U89" s="38"/>
      <c r="V89" s="38"/>
      <c r="W89" s="38"/>
      <c r="X89" s="38"/>
      <c r="Y89" s="38"/>
      <c r="Z89" s="38"/>
      <c r="AA89" s="38"/>
      <c r="AB89" s="38"/>
      <c r="AC89" s="38"/>
      <c r="AD89" s="38"/>
      <c r="AE89" s="38"/>
      <c r="AF89" s="38"/>
      <c r="AG89" s="38"/>
      <c r="AH89" s="38"/>
    </row>
    <row r="90" spans="13:34" x14ac:dyDescent="0.3">
      <c r="M90" s="38"/>
      <c r="N90" s="38"/>
      <c r="O90" s="38"/>
      <c r="P90" s="38"/>
      <c r="Q90" s="38"/>
      <c r="R90" s="38"/>
      <c r="S90" s="38"/>
      <c r="T90" s="38"/>
      <c r="U90" s="38"/>
      <c r="V90" s="38"/>
      <c r="W90" s="38"/>
      <c r="X90" s="38"/>
      <c r="Y90" s="38"/>
      <c r="Z90" s="38"/>
      <c r="AA90" s="38"/>
      <c r="AB90" s="38"/>
      <c r="AC90" s="38"/>
      <c r="AD90" s="38"/>
      <c r="AE90" s="38"/>
      <c r="AF90" s="38"/>
      <c r="AG90" s="38"/>
      <c r="AH90" s="38"/>
    </row>
    <row r="91" spans="13:34" x14ac:dyDescent="0.3">
      <c r="M91" s="38"/>
      <c r="N91" s="38"/>
      <c r="O91" s="38"/>
      <c r="P91" s="38"/>
      <c r="Q91" s="38"/>
      <c r="R91" s="38"/>
      <c r="S91" s="38"/>
      <c r="T91" s="38"/>
      <c r="U91" s="38"/>
      <c r="V91" s="38"/>
      <c r="W91" s="38"/>
      <c r="X91" s="38"/>
      <c r="Y91" s="38"/>
      <c r="Z91" s="38"/>
      <c r="AA91" s="38"/>
      <c r="AB91" s="38"/>
      <c r="AC91" s="38"/>
      <c r="AD91" s="38"/>
      <c r="AE91" s="38"/>
      <c r="AF91" s="38"/>
      <c r="AG91" s="38"/>
      <c r="AH91" s="38"/>
    </row>
    <row r="92" spans="13:34" x14ac:dyDescent="0.3">
      <c r="M92" s="38"/>
      <c r="N92" s="38"/>
      <c r="O92" s="38"/>
      <c r="P92" s="38"/>
      <c r="Q92" s="38"/>
      <c r="R92" s="38"/>
      <c r="S92" s="38"/>
      <c r="T92" s="38"/>
      <c r="U92" s="38"/>
      <c r="V92" s="38"/>
      <c r="W92" s="38"/>
      <c r="X92" s="38"/>
      <c r="Y92" s="38"/>
      <c r="Z92" s="38"/>
      <c r="AA92" s="38"/>
      <c r="AB92" s="38"/>
      <c r="AC92" s="38"/>
      <c r="AD92" s="38"/>
      <c r="AE92" s="38"/>
      <c r="AF92" s="38"/>
      <c r="AG92" s="38"/>
      <c r="AH92" s="38"/>
    </row>
    <row r="93" spans="13:34" x14ac:dyDescent="0.3">
      <c r="M93" s="38"/>
      <c r="N93" s="38"/>
      <c r="O93" s="38"/>
      <c r="P93" s="38"/>
      <c r="Q93" s="38"/>
      <c r="R93" s="38"/>
      <c r="S93" s="38"/>
      <c r="T93" s="38"/>
      <c r="U93" s="38"/>
      <c r="V93" s="38"/>
      <c r="W93" s="38"/>
      <c r="X93" s="38"/>
      <c r="Y93" s="38"/>
      <c r="Z93" s="38"/>
      <c r="AA93" s="38"/>
      <c r="AB93" s="38"/>
      <c r="AC93" s="38"/>
      <c r="AD93" s="38"/>
      <c r="AE93" s="38"/>
      <c r="AF93" s="38"/>
      <c r="AG93" s="38"/>
      <c r="AH93" s="38"/>
    </row>
    <row r="94" spans="13:34" x14ac:dyDescent="0.3">
      <c r="M94" s="38"/>
      <c r="N94" s="38"/>
      <c r="O94" s="38"/>
      <c r="P94" s="38"/>
      <c r="Q94" s="38"/>
      <c r="R94" s="38"/>
      <c r="S94" s="38"/>
      <c r="T94" s="38"/>
      <c r="U94" s="38"/>
      <c r="V94" s="38"/>
      <c r="W94" s="38"/>
      <c r="X94" s="38"/>
      <c r="Y94" s="38"/>
      <c r="Z94" s="38"/>
      <c r="AA94" s="38"/>
      <c r="AB94" s="38"/>
      <c r="AC94" s="38"/>
      <c r="AD94" s="38"/>
      <c r="AE94" s="38"/>
      <c r="AF94" s="38"/>
      <c r="AG94" s="38"/>
      <c r="AH94" s="38"/>
    </row>
    <row r="95" spans="13:34" x14ac:dyDescent="0.3">
      <c r="M95" s="38"/>
      <c r="N95" s="38"/>
      <c r="O95" s="38"/>
      <c r="P95" s="38"/>
      <c r="Q95" s="38"/>
      <c r="R95" s="38"/>
      <c r="S95" s="38"/>
      <c r="T95" s="38"/>
      <c r="U95" s="38"/>
      <c r="V95" s="38"/>
      <c r="W95" s="38"/>
      <c r="X95" s="38"/>
      <c r="Y95" s="38"/>
      <c r="Z95" s="38"/>
      <c r="AA95" s="38"/>
      <c r="AB95" s="38"/>
      <c r="AC95" s="38"/>
      <c r="AD95" s="38"/>
      <c r="AE95" s="38"/>
      <c r="AF95" s="38"/>
      <c r="AG95" s="38"/>
      <c r="AH95" s="38"/>
    </row>
    <row r="96" spans="13:34" x14ac:dyDescent="0.3">
      <c r="M96" s="38"/>
      <c r="N96" s="38"/>
      <c r="O96" s="38"/>
      <c r="P96" s="38"/>
      <c r="Q96" s="38"/>
      <c r="R96" s="38"/>
      <c r="S96" s="38"/>
      <c r="T96" s="38"/>
      <c r="U96" s="38"/>
      <c r="V96" s="38"/>
      <c r="W96" s="38"/>
      <c r="X96" s="38"/>
      <c r="Y96" s="38"/>
      <c r="Z96" s="38"/>
      <c r="AA96" s="38"/>
      <c r="AB96" s="38"/>
      <c r="AC96" s="38"/>
      <c r="AD96" s="38"/>
      <c r="AE96" s="38"/>
      <c r="AF96" s="38"/>
      <c r="AG96" s="38"/>
      <c r="AH96" s="38"/>
    </row>
    <row r="97" spans="13:34" x14ac:dyDescent="0.3">
      <c r="M97" s="38"/>
      <c r="N97" s="38"/>
      <c r="O97" s="38"/>
      <c r="P97" s="38"/>
      <c r="Q97" s="38"/>
      <c r="R97" s="38"/>
      <c r="S97" s="38"/>
      <c r="T97" s="38"/>
      <c r="U97" s="38"/>
      <c r="V97" s="38"/>
      <c r="W97" s="38"/>
      <c r="X97" s="38"/>
      <c r="Y97" s="38"/>
      <c r="Z97" s="38"/>
      <c r="AA97" s="38"/>
      <c r="AB97" s="38"/>
      <c r="AC97" s="38"/>
      <c r="AD97" s="38"/>
      <c r="AE97" s="38"/>
      <c r="AF97" s="38"/>
      <c r="AG97" s="38"/>
      <c r="AH97" s="38"/>
    </row>
    <row r="98" spans="13:34" x14ac:dyDescent="0.3">
      <c r="M98" s="38"/>
      <c r="N98" s="38"/>
      <c r="O98" s="38"/>
      <c r="P98" s="38"/>
      <c r="Q98" s="38"/>
      <c r="R98" s="38"/>
      <c r="S98" s="38"/>
      <c r="T98" s="38"/>
      <c r="U98" s="38"/>
      <c r="V98" s="38"/>
      <c r="W98" s="38"/>
      <c r="X98" s="38"/>
      <c r="Y98" s="38"/>
      <c r="Z98" s="38"/>
      <c r="AA98" s="38"/>
      <c r="AB98" s="38"/>
      <c r="AC98" s="38"/>
      <c r="AD98" s="38"/>
      <c r="AE98" s="38"/>
      <c r="AF98" s="38"/>
      <c r="AG98" s="38"/>
      <c r="AH98" s="38"/>
    </row>
    <row r="99" spans="13:34" x14ac:dyDescent="0.3">
      <c r="M99" s="38"/>
      <c r="N99" s="38"/>
      <c r="O99" s="38"/>
      <c r="P99" s="38"/>
      <c r="Q99" s="38"/>
      <c r="R99" s="38"/>
      <c r="S99" s="38"/>
      <c r="T99" s="38"/>
      <c r="U99" s="38"/>
      <c r="V99" s="38"/>
      <c r="W99" s="38"/>
      <c r="X99" s="38"/>
      <c r="Y99" s="38"/>
      <c r="Z99" s="38"/>
      <c r="AA99" s="38"/>
      <c r="AB99" s="38"/>
      <c r="AC99" s="38"/>
      <c r="AD99" s="38"/>
      <c r="AE99" s="38"/>
      <c r="AF99" s="38"/>
      <c r="AG99" s="38"/>
      <c r="AH99" s="38"/>
    </row>
    <row r="100" spans="13:34" x14ac:dyDescent="0.3">
      <c r="M100" s="38"/>
      <c r="N100" s="38"/>
      <c r="O100" s="38"/>
      <c r="P100" s="38"/>
      <c r="Q100" s="38"/>
      <c r="R100" s="38"/>
      <c r="S100" s="38"/>
      <c r="T100" s="38"/>
      <c r="U100" s="38"/>
      <c r="V100" s="38"/>
      <c r="W100" s="38"/>
      <c r="X100" s="38"/>
      <c r="Y100" s="38"/>
      <c r="Z100" s="38"/>
      <c r="AA100" s="38"/>
      <c r="AB100" s="38"/>
      <c r="AC100" s="38"/>
      <c r="AD100" s="38"/>
      <c r="AE100" s="38"/>
      <c r="AF100" s="38"/>
      <c r="AG100" s="38"/>
      <c r="AH100" s="38"/>
    </row>
    <row r="101" spans="13:34" x14ac:dyDescent="0.3">
      <c r="M101" s="38"/>
      <c r="N101" s="38"/>
      <c r="O101" s="38"/>
      <c r="P101" s="38"/>
      <c r="Q101" s="38"/>
      <c r="R101" s="38"/>
      <c r="S101" s="38"/>
      <c r="T101" s="38"/>
      <c r="U101" s="38"/>
      <c r="V101" s="38"/>
      <c r="W101" s="38"/>
      <c r="X101" s="38"/>
      <c r="Y101" s="38"/>
      <c r="Z101" s="38"/>
      <c r="AA101" s="38"/>
      <c r="AB101" s="38"/>
      <c r="AC101" s="38"/>
      <c r="AD101" s="38"/>
      <c r="AE101" s="38"/>
      <c r="AF101" s="38"/>
      <c r="AG101" s="38"/>
      <c r="AH101" s="38"/>
    </row>
    <row r="102" spans="13:34" x14ac:dyDescent="0.3">
      <c r="M102" s="38"/>
      <c r="N102" s="38"/>
      <c r="O102" s="38"/>
      <c r="P102" s="38"/>
      <c r="Q102" s="38"/>
      <c r="R102" s="38"/>
      <c r="S102" s="38"/>
      <c r="T102" s="38"/>
      <c r="U102" s="38"/>
      <c r="V102" s="38"/>
      <c r="W102" s="38"/>
      <c r="X102" s="38"/>
      <c r="Y102" s="38"/>
      <c r="Z102" s="38"/>
      <c r="AA102" s="38"/>
      <c r="AB102" s="38"/>
      <c r="AC102" s="38"/>
      <c r="AD102" s="38"/>
      <c r="AE102" s="38"/>
      <c r="AF102" s="38"/>
      <c r="AG102" s="38"/>
      <c r="AH102" s="38"/>
    </row>
    <row r="103" spans="13:34" x14ac:dyDescent="0.3">
      <c r="M103" s="38"/>
      <c r="N103" s="38"/>
      <c r="O103" s="38"/>
      <c r="P103" s="38"/>
      <c r="Q103" s="38"/>
      <c r="R103" s="38"/>
      <c r="S103" s="38"/>
      <c r="T103" s="38"/>
      <c r="U103" s="38"/>
      <c r="V103" s="38"/>
      <c r="W103" s="38"/>
      <c r="X103" s="38"/>
      <c r="Y103" s="38"/>
      <c r="Z103" s="38"/>
      <c r="AA103" s="38"/>
      <c r="AB103" s="38"/>
      <c r="AC103" s="38"/>
      <c r="AD103" s="38"/>
      <c r="AE103" s="38"/>
      <c r="AF103" s="38"/>
      <c r="AG103" s="38"/>
      <c r="AH103" s="38"/>
    </row>
    <row r="104" spans="13:34" x14ac:dyDescent="0.3">
      <c r="M104" s="38"/>
      <c r="N104" s="38"/>
      <c r="O104" s="38"/>
      <c r="P104" s="38"/>
      <c r="Q104" s="38"/>
      <c r="R104" s="38"/>
      <c r="S104" s="38"/>
      <c r="T104" s="38"/>
      <c r="U104" s="38"/>
      <c r="V104" s="38"/>
      <c r="W104" s="38"/>
      <c r="X104" s="38"/>
      <c r="Y104" s="38"/>
      <c r="Z104" s="38"/>
      <c r="AA104" s="38"/>
      <c r="AB104" s="38"/>
      <c r="AC104" s="38"/>
      <c r="AD104" s="38"/>
      <c r="AE104" s="38"/>
      <c r="AF104" s="38"/>
      <c r="AG104" s="38"/>
      <c r="AH104" s="38"/>
    </row>
    <row r="105" spans="13:34" x14ac:dyDescent="0.3">
      <c r="M105" s="38"/>
      <c r="N105" s="38"/>
      <c r="O105" s="38"/>
      <c r="P105" s="38"/>
      <c r="Q105" s="38"/>
      <c r="R105" s="38"/>
      <c r="S105" s="38"/>
      <c r="T105" s="38"/>
      <c r="U105" s="38"/>
      <c r="V105" s="38"/>
      <c r="W105" s="38"/>
      <c r="X105" s="38"/>
      <c r="Y105" s="38"/>
      <c r="Z105" s="38"/>
      <c r="AA105" s="38"/>
      <c r="AB105" s="38"/>
      <c r="AC105" s="38"/>
      <c r="AD105" s="38"/>
      <c r="AE105" s="38"/>
      <c r="AF105" s="38"/>
      <c r="AG105" s="38"/>
      <c r="AH105" s="38"/>
    </row>
    <row r="106" spans="13:34" x14ac:dyDescent="0.3">
      <c r="M106" s="38"/>
      <c r="N106" s="38"/>
      <c r="O106" s="38"/>
      <c r="P106" s="38"/>
      <c r="Q106" s="38"/>
      <c r="R106" s="38"/>
      <c r="S106" s="38"/>
      <c r="T106" s="38"/>
      <c r="U106" s="38"/>
      <c r="V106" s="38"/>
      <c r="W106" s="38"/>
      <c r="X106" s="38"/>
      <c r="Y106" s="38"/>
      <c r="Z106" s="38"/>
      <c r="AA106" s="38"/>
      <c r="AB106" s="38"/>
      <c r="AC106" s="38"/>
      <c r="AD106" s="38"/>
      <c r="AE106" s="38"/>
      <c r="AF106" s="38"/>
      <c r="AG106" s="38"/>
      <c r="AH106" s="38"/>
    </row>
    <row r="107" spans="13:34" x14ac:dyDescent="0.3">
      <c r="M107" s="38"/>
      <c r="N107" s="38"/>
      <c r="O107" s="38"/>
      <c r="P107" s="38"/>
      <c r="Q107" s="38"/>
      <c r="R107" s="38"/>
      <c r="S107" s="38"/>
      <c r="T107" s="38"/>
      <c r="U107" s="38"/>
      <c r="V107" s="38"/>
      <c r="W107" s="38"/>
      <c r="X107" s="38"/>
      <c r="Y107" s="38"/>
      <c r="Z107" s="38"/>
      <c r="AA107" s="38"/>
      <c r="AB107" s="38"/>
      <c r="AC107" s="38"/>
      <c r="AD107" s="38"/>
      <c r="AE107" s="38"/>
      <c r="AF107" s="38"/>
      <c r="AG107" s="38"/>
      <c r="AH107" s="38"/>
    </row>
    <row r="108" spans="13:34" x14ac:dyDescent="0.3">
      <c r="M108" s="38"/>
      <c r="N108" s="38"/>
      <c r="O108" s="38"/>
      <c r="P108" s="38"/>
      <c r="Q108" s="38"/>
      <c r="R108" s="38"/>
      <c r="S108" s="38"/>
      <c r="T108" s="38"/>
      <c r="U108" s="38"/>
      <c r="V108" s="38"/>
      <c r="W108" s="38"/>
      <c r="X108" s="38"/>
      <c r="Y108" s="38"/>
      <c r="Z108" s="38"/>
      <c r="AA108" s="38"/>
      <c r="AB108" s="38"/>
      <c r="AC108" s="38"/>
      <c r="AD108" s="38"/>
      <c r="AE108" s="38"/>
      <c r="AF108" s="38"/>
      <c r="AG108" s="38"/>
      <c r="AH108" s="38"/>
    </row>
    <row r="109" spans="13:34" x14ac:dyDescent="0.3">
      <c r="M109" s="38"/>
      <c r="N109" s="38"/>
      <c r="O109" s="38"/>
      <c r="P109" s="38"/>
      <c r="Q109" s="38"/>
      <c r="R109" s="38"/>
      <c r="S109" s="38"/>
      <c r="T109" s="38"/>
      <c r="U109" s="38"/>
      <c r="V109" s="38"/>
      <c r="W109" s="38"/>
      <c r="X109" s="38"/>
      <c r="Y109" s="38"/>
      <c r="Z109" s="38"/>
      <c r="AA109" s="38"/>
      <c r="AB109" s="38"/>
      <c r="AC109" s="38"/>
      <c r="AD109" s="38"/>
      <c r="AE109" s="38"/>
      <c r="AF109" s="38"/>
      <c r="AG109" s="38"/>
      <c r="AH109" s="38"/>
    </row>
    <row r="110" spans="13:34" x14ac:dyDescent="0.3">
      <c r="M110" s="38"/>
      <c r="N110" s="38"/>
      <c r="O110" s="38"/>
      <c r="P110" s="38"/>
      <c r="Q110" s="38"/>
      <c r="R110" s="38"/>
      <c r="S110" s="38"/>
      <c r="T110" s="38"/>
      <c r="U110" s="38"/>
      <c r="V110" s="38"/>
      <c r="W110" s="38"/>
      <c r="X110" s="38"/>
      <c r="Y110" s="38"/>
      <c r="Z110" s="38"/>
      <c r="AA110" s="38"/>
      <c r="AB110" s="38"/>
      <c r="AC110" s="38"/>
      <c r="AD110" s="38"/>
      <c r="AE110" s="38"/>
      <c r="AF110" s="38"/>
      <c r="AG110" s="38"/>
      <c r="AH110" s="38"/>
    </row>
    <row r="111" spans="13:34" x14ac:dyDescent="0.3">
      <c r="M111" s="38"/>
      <c r="N111" s="38"/>
      <c r="O111" s="38"/>
      <c r="P111" s="38"/>
      <c r="Q111" s="38"/>
      <c r="R111" s="38"/>
      <c r="S111" s="38"/>
      <c r="T111" s="38"/>
      <c r="U111" s="38"/>
      <c r="V111" s="38"/>
      <c r="W111" s="38"/>
      <c r="X111" s="38"/>
      <c r="Y111" s="38"/>
      <c r="Z111" s="38"/>
      <c r="AA111" s="38"/>
      <c r="AB111" s="38"/>
      <c r="AC111" s="38"/>
      <c r="AD111" s="38"/>
      <c r="AE111" s="38"/>
      <c r="AF111" s="38"/>
      <c r="AG111" s="38"/>
      <c r="AH111" s="38"/>
    </row>
    <row r="112" spans="13:34" x14ac:dyDescent="0.3">
      <c r="M112" s="38"/>
      <c r="N112" s="38"/>
      <c r="O112" s="38"/>
      <c r="P112" s="38"/>
      <c r="Q112" s="38"/>
      <c r="R112" s="38"/>
      <c r="S112" s="38"/>
      <c r="T112" s="38"/>
      <c r="U112" s="38"/>
      <c r="V112" s="38"/>
      <c r="W112" s="38"/>
      <c r="X112" s="38"/>
      <c r="Y112" s="38"/>
      <c r="Z112" s="38"/>
      <c r="AA112" s="38"/>
      <c r="AB112" s="38"/>
      <c r="AC112" s="38"/>
      <c r="AD112" s="38"/>
      <c r="AE112" s="38"/>
      <c r="AF112" s="38"/>
      <c r="AG112" s="38"/>
      <c r="AH112" s="38"/>
    </row>
    <row r="113" spans="13:34" x14ac:dyDescent="0.3">
      <c r="M113" s="38"/>
      <c r="N113" s="38"/>
      <c r="O113" s="38"/>
      <c r="P113" s="38"/>
      <c r="Q113" s="38"/>
      <c r="R113" s="38"/>
      <c r="S113" s="38"/>
      <c r="T113" s="38"/>
      <c r="U113" s="38"/>
      <c r="V113" s="38"/>
      <c r="W113" s="38"/>
      <c r="X113" s="38"/>
      <c r="Y113" s="38"/>
      <c r="Z113" s="38"/>
      <c r="AA113" s="38"/>
      <c r="AB113" s="38"/>
      <c r="AC113" s="38"/>
      <c r="AD113" s="38"/>
      <c r="AE113" s="38"/>
      <c r="AF113" s="38"/>
      <c r="AG113" s="38"/>
      <c r="AH113" s="38"/>
    </row>
    <row r="114" spans="13:34" x14ac:dyDescent="0.3">
      <c r="M114" s="38"/>
      <c r="N114" s="38"/>
      <c r="O114" s="38"/>
      <c r="P114" s="38"/>
      <c r="Q114" s="38"/>
      <c r="R114" s="38"/>
      <c r="S114" s="38"/>
      <c r="T114" s="38"/>
      <c r="U114" s="38"/>
      <c r="V114" s="38"/>
      <c r="W114" s="38"/>
      <c r="X114" s="38"/>
      <c r="Y114" s="38"/>
      <c r="Z114" s="38"/>
      <c r="AA114" s="38"/>
      <c r="AB114" s="38"/>
      <c r="AC114" s="38"/>
      <c r="AD114" s="38"/>
      <c r="AE114" s="38"/>
      <c r="AF114" s="38"/>
      <c r="AG114" s="38"/>
      <c r="AH114" s="38"/>
    </row>
    <row r="115" spans="13:34" x14ac:dyDescent="0.3">
      <c r="M115" s="38"/>
      <c r="N115" s="38"/>
      <c r="O115" s="38"/>
      <c r="P115" s="38"/>
      <c r="Q115" s="38"/>
      <c r="R115" s="38"/>
      <c r="S115" s="38"/>
      <c r="T115" s="38"/>
      <c r="U115" s="38"/>
      <c r="V115" s="38"/>
      <c r="W115" s="38"/>
      <c r="X115" s="38"/>
      <c r="Y115" s="38"/>
      <c r="Z115" s="38"/>
      <c r="AA115" s="38"/>
      <c r="AB115" s="38"/>
      <c r="AC115" s="38"/>
      <c r="AD115" s="38"/>
      <c r="AE115" s="38"/>
      <c r="AF115" s="38"/>
      <c r="AG115" s="38"/>
      <c r="AH115" s="38"/>
    </row>
    <row r="116" spans="13:34" x14ac:dyDescent="0.3">
      <c r="M116" s="38"/>
      <c r="N116" s="38"/>
      <c r="O116" s="38"/>
      <c r="P116" s="38"/>
      <c r="Q116" s="38"/>
      <c r="R116" s="38"/>
      <c r="S116" s="38"/>
      <c r="T116" s="38"/>
      <c r="U116" s="38"/>
      <c r="V116" s="38"/>
      <c r="W116" s="38"/>
      <c r="X116" s="38"/>
      <c r="Y116" s="38"/>
      <c r="Z116" s="38"/>
      <c r="AA116" s="38"/>
      <c r="AB116" s="38"/>
      <c r="AC116" s="38"/>
      <c r="AD116" s="38"/>
      <c r="AE116" s="38"/>
      <c r="AF116" s="38"/>
      <c r="AG116" s="38"/>
      <c r="AH116" s="38"/>
    </row>
    <row r="117" spans="13:34" x14ac:dyDescent="0.3">
      <c r="M117" s="38"/>
      <c r="N117" s="38"/>
      <c r="O117" s="38"/>
      <c r="P117" s="38"/>
      <c r="Q117" s="38"/>
      <c r="R117" s="38"/>
      <c r="S117" s="38"/>
      <c r="T117" s="38"/>
      <c r="U117" s="38"/>
      <c r="V117" s="38"/>
      <c r="W117" s="38"/>
      <c r="X117" s="38"/>
      <c r="Y117" s="38"/>
      <c r="Z117" s="38"/>
      <c r="AA117" s="38"/>
      <c r="AB117" s="38"/>
      <c r="AC117" s="38"/>
      <c r="AD117" s="38"/>
      <c r="AE117" s="38"/>
      <c r="AF117" s="38"/>
      <c r="AG117" s="38"/>
      <c r="AH117" s="38"/>
    </row>
    <row r="118" spans="13:34" x14ac:dyDescent="0.3">
      <c r="M118" s="38"/>
      <c r="N118" s="38"/>
      <c r="O118" s="38"/>
      <c r="P118" s="38"/>
      <c r="Q118" s="38"/>
      <c r="R118" s="38"/>
      <c r="S118" s="38"/>
      <c r="T118" s="38"/>
      <c r="U118" s="38"/>
      <c r="V118" s="38"/>
      <c r="W118" s="38"/>
      <c r="X118" s="38"/>
      <c r="Y118" s="38"/>
      <c r="Z118" s="38"/>
      <c r="AA118" s="38"/>
      <c r="AB118" s="38"/>
      <c r="AC118" s="38"/>
      <c r="AD118" s="38"/>
      <c r="AE118" s="38"/>
      <c r="AF118" s="38"/>
      <c r="AG118" s="38"/>
      <c r="AH118" s="38"/>
    </row>
    <row r="119" spans="13:34" x14ac:dyDescent="0.3">
      <c r="M119" s="38"/>
      <c r="N119" s="38"/>
      <c r="O119" s="38"/>
      <c r="P119" s="38"/>
      <c r="Q119" s="38"/>
      <c r="R119" s="38"/>
      <c r="S119" s="38"/>
      <c r="T119" s="38"/>
      <c r="U119" s="38"/>
      <c r="V119" s="38"/>
      <c r="W119" s="38"/>
      <c r="X119" s="38"/>
      <c r="Y119" s="38"/>
      <c r="Z119" s="38"/>
      <c r="AA119" s="38"/>
      <c r="AB119" s="38"/>
      <c r="AC119" s="38"/>
      <c r="AD119" s="38"/>
      <c r="AE119" s="38"/>
      <c r="AF119" s="38"/>
      <c r="AG119" s="38"/>
      <c r="AH119" s="38"/>
    </row>
    <row r="120" spans="13:34" x14ac:dyDescent="0.3">
      <c r="M120" s="38"/>
      <c r="N120" s="38"/>
      <c r="O120" s="38"/>
      <c r="P120" s="38"/>
      <c r="Q120" s="38"/>
      <c r="R120" s="38"/>
      <c r="S120" s="38"/>
      <c r="T120" s="38"/>
      <c r="U120" s="38"/>
      <c r="V120" s="38"/>
      <c r="W120" s="38"/>
      <c r="X120" s="38"/>
      <c r="Y120" s="38"/>
      <c r="Z120" s="38"/>
      <c r="AA120" s="38"/>
      <c r="AB120" s="38"/>
      <c r="AC120" s="38"/>
      <c r="AD120" s="38"/>
      <c r="AE120" s="38"/>
      <c r="AF120" s="38"/>
      <c r="AG120" s="38"/>
      <c r="AH120" s="38"/>
    </row>
    <row r="121" spans="13:34" x14ac:dyDescent="0.3">
      <c r="M121" s="38"/>
      <c r="N121" s="38"/>
      <c r="O121" s="38"/>
      <c r="P121" s="38"/>
      <c r="Q121" s="38"/>
      <c r="R121" s="38"/>
      <c r="S121" s="38"/>
      <c r="T121" s="38"/>
      <c r="U121" s="38"/>
      <c r="V121" s="38"/>
      <c r="W121" s="38"/>
      <c r="X121" s="38"/>
      <c r="Y121" s="38"/>
      <c r="Z121" s="38"/>
      <c r="AA121" s="38"/>
      <c r="AB121" s="38"/>
      <c r="AC121" s="38"/>
      <c r="AD121" s="38"/>
      <c r="AE121" s="38"/>
      <c r="AF121" s="38"/>
      <c r="AG121" s="38"/>
      <c r="AH121" s="38"/>
    </row>
    <row r="122" spans="13:34" x14ac:dyDescent="0.3">
      <c r="M122" s="38"/>
      <c r="N122" s="38"/>
      <c r="O122" s="38"/>
      <c r="P122" s="38"/>
      <c r="Q122" s="38"/>
      <c r="R122" s="38"/>
      <c r="S122" s="38"/>
      <c r="T122" s="38"/>
      <c r="U122" s="38"/>
      <c r="V122" s="38"/>
      <c r="W122" s="38"/>
      <c r="X122" s="38"/>
      <c r="Y122" s="38"/>
      <c r="Z122" s="38"/>
      <c r="AA122" s="38"/>
      <c r="AB122" s="38"/>
      <c r="AC122" s="38"/>
      <c r="AD122" s="38"/>
      <c r="AE122" s="38"/>
      <c r="AF122" s="38"/>
      <c r="AG122" s="38"/>
      <c r="AH122" s="38"/>
    </row>
    <row r="123" spans="13:34" x14ac:dyDescent="0.3">
      <c r="M123" s="38"/>
      <c r="N123" s="38"/>
      <c r="O123" s="38"/>
      <c r="P123" s="38"/>
      <c r="Q123" s="38"/>
      <c r="R123" s="38"/>
      <c r="S123" s="38"/>
      <c r="T123" s="38"/>
      <c r="U123" s="38"/>
      <c r="V123" s="38"/>
      <c r="W123" s="38"/>
      <c r="X123" s="38"/>
      <c r="Y123" s="38"/>
      <c r="Z123" s="38"/>
      <c r="AA123" s="38"/>
      <c r="AB123" s="38"/>
      <c r="AC123" s="38"/>
      <c r="AD123" s="38"/>
      <c r="AE123" s="38"/>
      <c r="AF123" s="38"/>
      <c r="AG123" s="38"/>
      <c r="AH123" s="38"/>
    </row>
    <row r="124" spans="13:34" x14ac:dyDescent="0.3">
      <c r="M124" s="38"/>
      <c r="N124" s="38"/>
      <c r="O124" s="38"/>
      <c r="P124" s="38"/>
      <c r="Q124" s="38"/>
      <c r="R124" s="38"/>
      <c r="S124" s="38"/>
      <c r="T124" s="38"/>
      <c r="U124" s="38"/>
      <c r="V124" s="38"/>
      <c r="W124" s="38"/>
      <c r="X124" s="38"/>
      <c r="Y124" s="38"/>
      <c r="Z124" s="38"/>
      <c r="AA124" s="38"/>
      <c r="AB124" s="38"/>
      <c r="AC124" s="38"/>
      <c r="AD124" s="38"/>
      <c r="AE124" s="38"/>
      <c r="AF124" s="38"/>
      <c r="AG124" s="38"/>
      <c r="AH124" s="38"/>
    </row>
    <row r="125" spans="13:34" x14ac:dyDescent="0.3">
      <c r="M125" s="38"/>
      <c r="N125" s="38"/>
      <c r="O125" s="38"/>
      <c r="P125" s="38"/>
      <c r="Q125" s="38"/>
      <c r="R125" s="38"/>
      <c r="S125" s="38"/>
      <c r="T125" s="38"/>
      <c r="U125" s="38"/>
      <c r="V125" s="38"/>
      <c r="W125" s="38"/>
      <c r="X125" s="38"/>
      <c r="Y125" s="38"/>
      <c r="Z125" s="38"/>
      <c r="AA125" s="38"/>
      <c r="AB125" s="38"/>
      <c r="AC125" s="38"/>
      <c r="AD125" s="38"/>
      <c r="AE125" s="38"/>
      <c r="AF125" s="38"/>
      <c r="AG125" s="38"/>
      <c r="AH125" s="38"/>
    </row>
    <row r="126" spans="13:34" x14ac:dyDescent="0.3">
      <c r="M126" s="38"/>
      <c r="N126" s="38"/>
      <c r="O126" s="38"/>
      <c r="P126" s="38"/>
      <c r="Q126" s="38"/>
      <c r="R126" s="38"/>
      <c r="S126" s="38"/>
      <c r="T126" s="38"/>
      <c r="U126" s="38"/>
      <c r="V126" s="38"/>
      <c r="W126" s="38"/>
      <c r="X126" s="38"/>
      <c r="Y126" s="38"/>
      <c r="Z126" s="38"/>
      <c r="AA126" s="38"/>
      <c r="AB126" s="38"/>
      <c r="AC126" s="38"/>
      <c r="AD126" s="38"/>
      <c r="AE126" s="38"/>
      <c r="AF126" s="38"/>
      <c r="AG126" s="38"/>
      <c r="AH126" s="38"/>
    </row>
    <row r="127" spans="13:34" x14ac:dyDescent="0.3">
      <c r="M127" s="38"/>
      <c r="N127" s="38"/>
      <c r="O127" s="38"/>
      <c r="P127" s="38"/>
      <c r="Q127" s="38"/>
      <c r="R127" s="38"/>
      <c r="S127" s="38"/>
      <c r="T127" s="38"/>
      <c r="U127" s="38"/>
      <c r="V127" s="38"/>
      <c r="W127" s="38"/>
      <c r="X127" s="38"/>
      <c r="Y127" s="38"/>
      <c r="Z127" s="38"/>
      <c r="AA127" s="38"/>
      <c r="AB127" s="38"/>
      <c r="AC127" s="38"/>
      <c r="AD127" s="38"/>
      <c r="AE127" s="38"/>
      <c r="AF127" s="38"/>
      <c r="AG127" s="38"/>
      <c r="AH127" s="38"/>
    </row>
    <row r="128" spans="13:34" x14ac:dyDescent="0.3">
      <c r="M128" s="38"/>
      <c r="N128" s="38"/>
      <c r="O128" s="38"/>
      <c r="P128" s="38"/>
      <c r="Q128" s="38"/>
      <c r="R128" s="38"/>
      <c r="S128" s="38"/>
      <c r="T128" s="38"/>
      <c r="U128" s="38"/>
      <c r="V128" s="38"/>
      <c r="W128" s="38"/>
      <c r="X128" s="38"/>
      <c r="Y128" s="38"/>
      <c r="Z128" s="38"/>
      <c r="AA128" s="38"/>
      <c r="AB128" s="38"/>
      <c r="AC128" s="38"/>
      <c r="AD128" s="38"/>
      <c r="AE128" s="38"/>
      <c r="AF128" s="38"/>
      <c r="AG128" s="38"/>
      <c r="AH128" s="38"/>
    </row>
    <row r="129" spans="13:34" x14ac:dyDescent="0.3">
      <c r="M129" s="38"/>
      <c r="N129" s="38"/>
      <c r="O129" s="38"/>
      <c r="P129" s="38"/>
      <c r="Q129" s="38"/>
      <c r="R129" s="38"/>
      <c r="S129" s="38"/>
      <c r="T129" s="38"/>
      <c r="U129" s="38"/>
      <c r="V129" s="38"/>
      <c r="W129" s="38"/>
      <c r="X129" s="38"/>
      <c r="Y129" s="38"/>
      <c r="Z129" s="38"/>
      <c r="AA129" s="38"/>
      <c r="AB129" s="38"/>
      <c r="AC129" s="38"/>
      <c r="AD129" s="38"/>
      <c r="AE129" s="38"/>
      <c r="AF129" s="38"/>
      <c r="AG129" s="38"/>
      <c r="AH129" s="38"/>
    </row>
    <row r="130" spans="13:34" x14ac:dyDescent="0.3">
      <c r="M130" s="38"/>
      <c r="N130" s="38"/>
      <c r="O130" s="38"/>
      <c r="P130" s="38"/>
      <c r="Q130" s="38"/>
      <c r="R130" s="38"/>
      <c r="S130" s="38"/>
      <c r="T130" s="38"/>
      <c r="U130" s="38"/>
      <c r="V130" s="38"/>
      <c r="W130" s="38"/>
      <c r="X130" s="38"/>
      <c r="Y130" s="38"/>
      <c r="Z130" s="38"/>
      <c r="AA130" s="38"/>
      <c r="AB130" s="38"/>
      <c r="AC130" s="38"/>
      <c r="AD130" s="38"/>
      <c r="AE130" s="38"/>
      <c r="AF130" s="38"/>
      <c r="AG130" s="38"/>
      <c r="AH130" s="38"/>
    </row>
    <row r="131" spans="13:34" x14ac:dyDescent="0.3">
      <c r="M131" s="38"/>
      <c r="N131" s="38"/>
      <c r="O131" s="38"/>
      <c r="P131" s="38"/>
      <c r="Q131" s="38"/>
      <c r="R131" s="38"/>
      <c r="S131" s="38"/>
      <c r="T131" s="38"/>
      <c r="U131" s="38"/>
      <c r="V131" s="38"/>
      <c r="W131" s="38"/>
      <c r="X131" s="38"/>
      <c r="Y131" s="38"/>
      <c r="Z131" s="38"/>
      <c r="AA131" s="38"/>
      <c r="AB131" s="38"/>
      <c r="AC131" s="38"/>
      <c r="AD131" s="38"/>
      <c r="AE131" s="38"/>
      <c r="AF131" s="38"/>
      <c r="AG131" s="38"/>
      <c r="AH131" s="38"/>
    </row>
    <row r="132" spans="13:34" x14ac:dyDescent="0.3">
      <c r="M132" s="38"/>
      <c r="N132" s="38"/>
      <c r="O132" s="38"/>
      <c r="P132" s="38"/>
      <c r="Q132" s="38"/>
      <c r="R132" s="38"/>
      <c r="S132" s="38"/>
      <c r="T132" s="38"/>
      <c r="U132" s="38"/>
      <c r="V132" s="38"/>
      <c r="W132" s="38"/>
      <c r="X132" s="38"/>
      <c r="Y132" s="38"/>
      <c r="Z132" s="38"/>
      <c r="AA132" s="38"/>
      <c r="AB132" s="38"/>
      <c r="AC132" s="38"/>
      <c r="AD132" s="38"/>
      <c r="AE132" s="38"/>
      <c r="AF132" s="38"/>
      <c r="AG132" s="38"/>
      <c r="AH132" s="38"/>
    </row>
    <row r="133" spans="13:34" x14ac:dyDescent="0.3">
      <c r="M133" s="38"/>
      <c r="N133" s="38"/>
      <c r="O133" s="38"/>
      <c r="P133" s="38"/>
      <c r="Q133" s="38"/>
      <c r="R133" s="38"/>
      <c r="S133" s="38"/>
      <c r="T133" s="38"/>
      <c r="U133" s="38"/>
      <c r="V133" s="38"/>
      <c r="W133" s="38"/>
      <c r="X133" s="38"/>
      <c r="Y133" s="38"/>
      <c r="Z133" s="38"/>
      <c r="AA133" s="38"/>
      <c r="AB133" s="38"/>
      <c r="AC133" s="38"/>
      <c r="AD133" s="38"/>
      <c r="AE133" s="38"/>
      <c r="AF133" s="38"/>
      <c r="AG133" s="38"/>
      <c r="AH133" s="38"/>
    </row>
    <row r="134" spans="13:34" x14ac:dyDescent="0.3">
      <c r="M134" s="38"/>
      <c r="N134" s="38"/>
      <c r="O134" s="38"/>
      <c r="P134" s="38"/>
      <c r="Q134" s="38"/>
      <c r="R134" s="38"/>
      <c r="S134" s="38"/>
      <c r="T134" s="38"/>
      <c r="U134" s="38"/>
      <c r="V134" s="38"/>
      <c r="W134" s="38"/>
      <c r="X134" s="38"/>
      <c r="Y134" s="38"/>
      <c r="Z134" s="38"/>
      <c r="AA134" s="38"/>
      <c r="AB134" s="38"/>
      <c r="AC134" s="38"/>
      <c r="AD134" s="38"/>
      <c r="AE134" s="38"/>
      <c r="AF134" s="38"/>
      <c r="AG134" s="38"/>
      <c r="AH134" s="38"/>
    </row>
    <row r="135" spans="13:34" x14ac:dyDescent="0.3">
      <c r="M135" s="38"/>
      <c r="N135" s="38"/>
      <c r="O135" s="38"/>
      <c r="P135" s="38"/>
      <c r="Q135" s="38"/>
      <c r="R135" s="38"/>
      <c r="S135" s="38"/>
      <c r="T135" s="38"/>
      <c r="U135" s="38"/>
      <c r="V135" s="38"/>
      <c r="W135" s="38"/>
      <c r="X135" s="38"/>
      <c r="Y135" s="38"/>
      <c r="Z135" s="38"/>
      <c r="AA135" s="38"/>
      <c r="AB135" s="38"/>
      <c r="AC135" s="38"/>
      <c r="AD135" s="38"/>
      <c r="AE135" s="38"/>
      <c r="AF135" s="38"/>
      <c r="AG135" s="38"/>
      <c r="AH135" s="38"/>
    </row>
    <row r="136" spans="13:34" x14ac:dyDescent="0.3">
      <c r="M136" s="38"/>
      <c r="N136" s="38"/>
      <c r="O136" s="38"/>
      <c r="P136" s="38"/>
      <c r="Q136" s="38"/>
      <c r="R136" s="38"/>
      <c r="S136" s="38"/>
      <c r="T136" s="38"/>
      <c r="U136" s="38"/>
      <c r="V136" s="38"/>
      <c r="W136" s="38"/>
      <c r="X136" s="38"/>
      <c r="Y136" s="38"/>
      <c r="Z136" s="38"/>
      <c r="AA136" s="38"/>
      <c r="AB136" s="38"/>
      <c r="AC136" s="38"/>
      <c r="AD136" s="38"/>
      <c r="AE136" s="38"/>
      <c r="AF136" s="38"/>
      <c r="AG136" s="38"/>
      <c r="AH136" s="38"/>
    </row>
    <row r="137" spans="13:34" x14ac:dyDescent="0.3">
      <c r="M137" s="38"/>
      <c r="N137" s="38"/>
      <c r="O137" s="38"/>
      <c r="P137" s="38"/>
      <c r="Q137" s="38"/>
      <c r="R137" s="38"/>
      <c r="S137" s="38"/>
      <c r="T137" s="38"/>
      <c r="U137" s="38"/>
      <c r="V137" s="38"/>
      <c r="W137" s="38"/>
      <c r="X137" s="38"/>
      <c r="Y137" s="38"/>
      <c r="Z137" s="38"/>
      <c r="AA137" s="38"/>
      <c r="AB137" s="38"/>
      <c r="AC137" s="38"/>
      <c r="AD137" s="38"/>
      <c r="AE137" s="38"/>
      <c r="AF137" s="38"/>
      <c r="AG137" s="38"/>
      <c r="AH137" s="38"/>
    </row>
    <row r="138" spans="13:34" x14ac:dyDescent="0.3">
      <c r="M138" s="38"/>
      <c r="N138" s="38"/>
      <c r="O138" s="38"/>
      <c r="P138" s="38"/>
      <c r="Q138" s="38"/>
      <c r="R138" s="38"/>
      <c r="S138" s="38"/>
      <c r="T138" s="38"/>
      <c r="U138" s="38"/>
      <c r="V138" s="38"/>
      <c r="W138" s="38"/>
      <c r="X138" s="38"/>
      <c r="Y138" s="38"/>
      <c r="Z138" s="38"/>
      <c r="AA138" s="38"/>
      <c r="AB138" s="38"/>
      <c r="AC138" s="38"/>
      <c r="AD138" s="38"/>
      <c r="AE138" s="38"/>
      <c r="AF138" s="38"/>
      <c r="AG138" s="38"/>
      <c r="AH138" s="38"/>
    </row>
    <row r="139" spans="13:34" x14ac:dyDescent="0.3">
      <c r="M139" s="38"/>
      <c r="N139" s="38"/>
      <c r="O139" s="38"/>
      <c r="P139" s="38"/>
      <c r="Q139" s="38"/>
      <c r="R139" s="38"/>
      <c r="S139" s="38"/>
      <c r="T139" s="38"/>
      <c r="U139" s="38"/>
      <c r="V139" s="38"/>
      <c r="W139" s="38"/>
      <c r="X139" s="38"/>
      <c r="Y139" s="38"/>
      <c r="Z139" s="38"/>
      <c r="AA139" s="38"/>
      <c r="AB139" s="38"/>
      <c r="AC139" s="38"/>
      <c r="AD139" s="38"/>
      <c r="AE139" s="38"/>
      <c r="AF139" s="38"/>
      <c r="AG139" s="38"/>
      <c r="AH139" s="38"/>
    </row>
    <row r="140" spans="13:34" x14ac:dyDescent="0.3">
      <c r="M140" s="38"/>
      <c r="N140" s="38"/>
      <c r="O140" s="38"/>
      <c r="P140" s="38"/>
      <c r="Q140" s="38"/>
      <c r="R140" s="38"/>
      <c r="S140" s="38"/>
      <c r="T140" s="38"/>
      <c r="U140" s="38"/>
      <c r="V140" s="38"/>
      <c r="W140" s="38"/>
      <c r="X140" s="38"/>
      <c r="Y140" s="38"/>
      <c r="Z140" s="38"/>
      <c r="AA140" s="38"/>
      <c r="AB140" s="38"/>
      <c r="AC140" s="38"/>
      <c r="AD140" s="38"/>
      <c r="AE140" s="38"/>
      <c r="AF140" s="38"/>
      <c r="AG140" s="38"/>
      <c r="AH140" s="38"/>
    </row>
    <row r="141" spans="13:34" x14ac:dyDescent="0.3">
      <c r="M141" s="38"/>
      <c r="N141" s="38"/>
      <c r="O141" s="38"/>
      <c r="P141" s="38"/>
      <c r="Q141" s="38"/>
      <c r="R141" s="38"/>
      <c r="S141" s="38"/>
      <c r="T141" s="38"/>
      <c r="U141" s="38"/>
      <c r="V141" s="38"/>
      <c r="W141" s="38"/>
      <c r="X141" s="38"/>
      <c r="Y141" s="38"/>
      <c r="Z141" s="38"/>
      <c r="AA141" s="38"/>
      <c r="AB141" s="38"/>
      <c r="AC141" s="38"/>
      <c r="AD141" s="38"/>
      <c r="AE141" s="38"/>
      <c r="AF141" s="38"/>
      <c r="AG141" s="38"/>
      <c r="AH141" s="38"/>
    </row>
    <row r="142" spans="13:34" x14ac:dyDescent="0.3">
      <c r="M142" s="38"/>
      <c r="N142" s="38"/>
      <c r="O142" s="38"/>
      <c r="P142" s="38"/>
      <c r="Q142" s="38"/>
      <c r="R142" s="38"/>
      <c r="S142" s="38"/>
      <c r="T142" s="38"/>
      <c r="U142" s="38"/>
      <c r="V142" s="38"/>
      <c r="W142" s="38"/>
      <c r="X142" s="38"/>
      <c r="Y142" s="38"/>
      <c r="Z142" s="38"/>
      <c r="AA142" s="38"/>
      <c r="AB142" s="38"/>
      <c r="AC142" s="38"/>
      <c r="AD142" s="38"/>
      <c r="AE142" s="38"/>
      <c r="AF142" s="38"/>
      <c r="AG142" s="38"/>
      <c r="AH142" s="38"/>
    </row>
    <row r="143" spans="13:34" x14ac:dyDescent="0.3">
      <c r="M143" s="38"/>
      <c r="N143" s="38"/>
      <c r="O143" s="38"/>
      <c r="P143" s="38"/>
      <c r="Q143" s="38"/>
      <c r="R143" s="38"/>
      <c r="S143" s="38"/>
      <c r="T143" s="38"/>
      <c r="U143" s="38"/>
      <c r="V143" s="38"/>
      <c r="W143" s="38"/>
      <c r="X143" s="38"/>
      <c r="Y143" s="38"/>
      <c r="Z143" s="38"/>
      <c r="AA143" s="38"/>
      <c r="AB143" s="38"/>
      <c r="AC143" s="38"/>
      <c r="AD143" s="38"/>
      <c r="AE143" s="38"/>
      <c r="AF143" s="38"/>
      <c r="AG143" s="38"/>
      <c r="AH143" s="38"/>
    </row>
    <row r="144" spans="13:34" x14ac:dyDescent="0.3">
      <c r="M144" s="38"/>
      <c r="N144" s="38"/>
      <c r="O144" s="38"/>
      <c r="P144" s="38"/>
      <c r="Q144" s="38"/>
      <c r="R144" s="38"/>
      <c r="S144" s="38"/>
      <c r="T144" s="38"/>
      <c r="U144" s="38"/>
      <c r="V144" s="38"/>
      <c r="W144" s="38"/>
      <c r="X144" s="38"/>
      <c r="Y144" s="38"/>
      <c r="Z144" s="38"/>
      <c r="AA144" s="38"/>
      <c r="AB144" s="38"/>
      <c r="AC144" s="38"/>
      <c r="AD144" s="38"/>
      <c r="AE144" s="38"/>
      <c r="AF144" s="38"/>
      <c r="AG144" s="38"/>
      <c r="AH144" s="38"/>
    </row>
    <row r="145" spans="13:34" x14ac:dyDescent="0.3">
      <c r="M145" s="38"/>
      <c r="N145" s="38"/>
      <c r="O145" s="38"/>
      <c r="P145" s="38"/>
      <c r="Q145" s="38"/>
      <c r="R145" s="38"/>
      <c r="S145" s="38"/>
      <c r="T145" s="38"/>
      <c r="U145" s="38"/>
      <c r="V145" s="38"/>
      <c r="W145" s="38"/>
      <c r="X145" s="38"/>
      <c r="Y145" s="38"/>
      <c r="Z145" s="38"/>
      <c r="AA145" s="38"/>
      <c r="AB145" s="38"/>
      <c r="AC145" s="38"/>
      <c r="AD145" s="38"/>
      <c r="AE145" s="38"/>
      <c r="AF145" s="38"/>
      <c r="AG145" s="38"/>
      <c r="AH145" s="38"/>
    </row>
    <row r="146" spans="13:34" x14ac:dyDescent="0.3">
      <c r="M146" s="38"/>
      <c r="N146" s="38"/>
      <c r="O146" s="38"/>
      <c r="P146" s="38"/>
      <c r="Q146" s="38"/>
      <c r="R146" s="38"/>
      <c r="S146" s="38"/>
      <c r="T146" s="38"/>
      <c r="U146" s="38"/>
      <c r="V146" s="38"/>
      <c r="W146" s="38"/>
      <c r="X146" s="38"/>
      <c r="Y146" s="38"/>
      <c r="Z146" s="38"/>
      <c r="AA146" s="38"/>
      <c r="AB146" s="38"/>
      <c r="AC146" s="38"/>
      <c r="AD146" s="38"/>
      <c r="AE146" s="38"/>
      <c r="AF146" s="38"/>
      <c r="AG146" s="38"/>
      <c r="AH146" s="38"/>
    </row>
    <row r="147" spans="13:34" x14ac:dyDescent="0.3">
      <c r="M147" s="38"/>
      <c r="N147" s="38"/>
      <c r="O147" s="38"/>
      <c r="P147" s="38"/>
      <c r="Q147" s="38"/>
      <c r="R147" s="38"/>
      <c r="S147" s="38"/>
      <c r="T147" s="38"/>
      <c r="U147" s="38"/>
      <c r="V147" s="38"/>
      <c r="W147" s="38"/>
      <c r="X147" s="38"/>
      <c r="Y147" s="38"/>
      <c r="Z147" s="38"/>
      <c r="AA147" s="38"/>
      <c r="AB147" s="38"/>
      <c r="AC147" s="38"/>
      <c r="AD147" s="38"/>
      <c r="AE147" s="38"/>
      <c r="AF147" s="38"/>
      <c r="AG147" s="38"/>
      <c r="AH147" s="38"/>
    </row>
    <row r="148" spans="13:34" x14ac:dyDescent="0.3">
      <c r="M148" s="38"/>
      <c r="N148" s="38"/>
      <c r="O148" s="38"/>
      <c r="P148" s="38"/>
      <c r="Q148" s="38"/>
      <c r="R148" s="38"/>
      <c r="S148" s="38"/>
      <c r="T148" s="38"/>
      <c r="U148" s="38"/>
      <c r="V148" s="38"/>
      <c r="W148" s="38"/>
      <c r="X148" s="38"/>
      <c r="Y148" s="38"/>
      <c r="Z148" s="38"/>
      <c r="AA148" s="38"/>
      <c r="AB148" s="38"/>
      <c r="AC148" s="38"/>
      <c r="AD148" s="38"/>
      <c r="AE148" s="38"/>
      <c r="AF148" s="38"/>
      <c r="AG148" s="38"/>
      <c r="AH148" s="38"/>
    </row>
    <row r="149" spans="13:34" x14ac:dyDescent="0.3">
      <c r="M149" s="38"/>
      <c r="N149" s="38"/>
      <c r="O149" s="38"/>
      <c r="P149" s="38"/>
      <c r="Q149" s="38"/>
      <c r="R149" s="38"/>
      <c r="S149" s="38"/>
      <c r="T149" s="38"/>
      <c r="U149" s="38"/>
      <c r="V149" s="38"/>
      <c r="W149" s="38"/>
      <c r="X149" s="38"/>
      <c r="Y149" s="38"/>
      <c r="Z149" s="38"/>
      <c r="AA149" s="38"/>
      <c r="AB149" s="38"/>
      <c r="AC149" s="38"/>
      <c r="AD149" s="38"/>
      <c r="AE149" s="38"/>
      <c r="AF149" s="38"/>
      <c r="AG149" s="38"/>
      <c r="AH149" s="38"/>
    </row>
    <row r="150" spans="13:34" x14ac:dyDescent="0.3">
      <c r="M150" s="38"/>
      <c r="N150" s="38"/>
      <c r="O150" s="38"/>
      <c r="P150" s="38"/>
      <c r="Q150" s="38"/>
      <c r="R150" s="38"/>
      <c r="S150" s="38"/>
      <c r="T150" s="38"/>
      <c r="U150" s="38"/>
      <c r="V150" s="38"/>
      <c r="W150" s="38"/>
      <c r="X150" s="38"/>
      <c r="Y150" s="38"/>
      <c r="Z150" s="38"/>
      <c r="AA150" s="38"/>
      <c r="AB150" s="38"/>
      <c r="AC150" s="38"/>
      <c r="AD150" s="38"/>
      <c r="AE150" s="38"/>
      <c r="AF150" s="38"/>
      <c r="AG150" s="38"/>
      <c r="AH150" s="38"/>
    </row>
    <row r="151" spans="13:34" x14ac:dyDescent="0.3">
      <c r="M151" s="38"/>
      <c r="N151" s="38"/>
      <c r="O151" s="38"/>
      <c r="P151" s="38"/>
      <c r="Q151" s="38"/>
      <c r="R151" s="38"/>
      <c r="S151" s="38"/>
      <c r="T151" s="38"/>
      <c r="U151" s="38"/>
      <c r="V151" s="38"/>
      <c r="W151" s="38"/>
      <c r="X151" s="38"/>
      <c r="Y151" s="38"/>
      <c r="Z151" s="38"/>
      <c r="AA151" s="38"/>
      <c r="AB151" s="38"/>
      <c r="AC151" s="38"/>
      <c r="AD151" s="38"/>
      <c r="AE151" s="38"/>
      <c r="AF151" s="38"/>
      <c r="AG151" s="38"/>
      <c r="AH151" s="38"/>
    </row>
    <row r="152" spans="13:34" x14ac:dyDescent="0.3">
      <c r="M152" s="38"/>
      <c r="N152" s="38"/>
      <c r="O152" s="38"/>
      <c r="P152" s="38"/>
      <c r="Q152" s="38"/>
      <c r="R152" s="38"/>
      <c r="S152" s="38"/>
      <c r="T152" s="38"/>
      <c r="U152" s="38"/>
      <c r="V152" s="38"/>
      <c r="W152" s="38"/>
      <c r="X152" s="38"/>
      <c r="Y152" s="38"/>
      <c r="Z152" s="38"/>
      <c r="AA152" s="38"/>
      <c r="AB152" s="38"/>
      <c r="AC152" s="38"/>
      <c r="AD152" s="38"/>
      <c r="AE152" s="38"/>
      <c r="AF152" s="38"/>
      <c r="AG152" s="38"/>
      <c r="AH152" s="38"/>
    </row>
    <row r="153" spans="13:34" x14ac:dyDescent="0.3">
      <c r="M153" s="38"/>
      <c r="N153" s="38"/>
      <c r="O153" s="38"/>
      <c r="P153" s="38"/>
      <c r="Q153" s="38"/>
      <c r="R153" s="38"/>
      <c r="S153" s="38"/>
      <c r="T153" s="38"/>
      <c r="U153" s="38"/>
      <c r="V153" s="38"/>
      <c r="W153" s="38"/>
      <c r="X153" s="38"/>
      <c r="Y153" s="38"/>
      <c r="Z153" s="38"/>
      <c r="AA153" s="38"/>
      <c r="AB153" s="38"/>
      <c r="AC153" s="38"/>
      <c r="AD153" s="38"/>
      <c r="AE153" s="38"/>
      <c r="AF153" s="38"/>
      <c r="AG153" s="38"/>
      <c r="AH153" s="38"/>
    </row>
  </sheetData>
  <mergeCells count="14">
    <mergeCell ref="B63:L63"/>
    <mergeCell ref="B61:L61"/>
    <mergeCell ref="B62:L62"/>
    <mergeCell ref="B59:L59"/>
    <mergeCell ref="B60:I60"/>
    <mergeCell ref="C3:L3"/>
    <mergeCell ref="G4:H4"/>
    <mergeCell ref="I4:J4"/>
    <mergeCell ref="B56:L56"/>
    <mergeCell ref="B57:L57"/>
    <mergeCell ref="B54:L54"/>
    <mergeCell ref="B55:L55"/>
    <mergeCell ref="B50:L50"/>
    <mergeCell ref="B52:L52"/>
  </mergeCells>
  <hyperlinks>
    <hyperlink ref="H1" location="Index" display="Back to Index"/>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N203"/>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 min="15" max="15" width="3" customWidth="1"/>
    <col min="16" max="16" width="54.5546875" customWidth="1"/>
    <col min="17" max="18" width="9" customWidth="1"/>
    <col min="19" max="19" width="9.6640625" bestFit="1" customWidth="1"/>
    <col min="20" max="20" width="11.6640625" customWidth="1"/>
    <col min="21" max="21" width="12.5546875" customWidth="1"/>
    <col min="22" max="22" width="11" customWidth="1"/>
    <col min="23" max="24" width="9" customWidth="1"/>
    <col min="25" max="25" width="6.6640625" customWidth="1"/>
    <col min="26" max="26" width="8.6640625" customWidth="1"/>
    <col min="29" max="29" width="3" customWidth="1"/>
    <col min="30" max="30" width="54.5546875" customWidth="1"/>
    <col min="31" max="32" width="9" customWidth="1"/>
    <col min="33" max="33" width="9.6640625" bestFit="1" customWidth="1"/>
    <col min="34" max="34" width="11.6640625" customWidth="1"/>
    <col min="35" max="35" width="12.5546875" customWidth="1"/>
    <col min="36" max="36" width="11" customWidth="1"/>
    <col min="37" max="38" width="9" customWidth="1"/>
    <col min="39" max="39" width="6.6640625" customWidth="1"/>
    <col min="40" max="40" width="8.6640625" customWidth="1"/>
  </cols>
  <sheetData>
    <row r="1" spans="1:40" ht="14.25" customHeight="1" x14ac:dyDescent="0.4">
      <c r="A1" s="38"/>
      <c r="B1" s="155"/>
      <c r="C1" s="39"/>
      <c r="D1" s="38"/>
      <c r="E1" s="38"/>
      <c r="F1" s="38"/>
      <c r="G1" s="38"/>
      <c r="H1" s="402" t="s">
        <v>679</v>
      </c>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row>
    <row r="2" spans="1:40" ht="14.25" customHeight="1"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row>
    <row r="3" spans="1:40" ht="15" customHeight="1" x14ac:dyDescent="0.3">
      <c r="A3" s="191"/>
      <c r="B3" s="192" t="s">
        <v>0</v>
      </c>
      <c r="C3" s="905" t="s">
        <v>724</v>
      </c>
      <c r="D3" s="963"/>
      <c r="E3" s="963"/>
      <c r="F3" s="963"/>
      <c r="G3" s="963"/>
      <c r="H3" s="963"/>
      <c r="I3" s="963"/>
      <c r="J3" s="963"/>
      <c r="K3" s="963"/>
      <c r="L3" s="964"/>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row>
    <row r="4" spans="1:40" ht="15" customHeight="1" x14ac:dyDescent="0.3">
      <c r="A4" s="191"/>
      <c r="B4" s="193"/>
      <c r="C4" s="194">
        <v>2015</v>
      </c>
      <c r="D4" s="194">
        <v>2020</v>
      </c>
      <c r="E4" s="194">
        <v>2030</v>
      </c>
      <c r="F4" s="194">
        <v>2050</v>
      </c>
      <c r="G4" s="905" t="s">
        <v>2</v>
      </c>
      <c r="H4" s="925"/>
      <c r="I4" s="905" t="s">
        <v>3</v>
      </c>
      <c r="J4" s="925"/>
      <c r="K4" s="194" t="s">
        <v>4</v>
      </c>
      <c r="L4" s="194" t="s">
        <v>5</v>
      </c>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row>
    <row r="5" spans="1:40" x14ac:dyDescent="0.3">
      <c r="A5" s="191"/>
      <c r="B5" s="484" t="s">
        <v>6</v>
      </c>
      <c r="C5" s="485"/>
      <c r="D5" s="485"/>
      <c r="E5" s="485"/>
      <c r="F5" s="485"/>
      <c r="G5" s="485" t="s">
        <v>7</v>
      </c>
      <c r="H5" s="485" t="s">
        <v>8</v>
      </c>
      <c r="I5" s="485" t="s">
        <v>7</v>
      </c>
      <c r="J5" s="485" t="s">
        <v>8</v>
      </c>
      <c r="K5" s="485"/>
      <c r="L5" s="486"/>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row>
    <row r="6" spans="1:40" x14ac:dyDescent="0.3">
      <c r="A6" s="191"/>
      <c r="B6" s="198" t="s">
        <v>459</v>
      </c>
      <c r="C6" s="199">
        <v>3</v>
      </c>
      <c r="D6" s="199">
        <v>3</v>
      </c>
      <c r="E6" s="199">
        <v>3</v>
      </c>
      <c r="F6" s="199">
        <v>3</v>
      </c>
      <c r="G6" s="199">
        <v>2.9</v>
      </c>
      <c r="H6" s="199">
        <v>3</v>
      </c>
      <c r="I6" s="199">
        <v>2.9</v>
      </c>
      <c r="J6" s="199">
        <v>3</v>
      </c>
      <c r="K6" s="200" t="s">
        <v>39</v>
      </c>
      <c r="L6" s="481"/>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row>
    <row r="7" spans="1:40" x14ac:dyDescent="0.3">
      <c r="A7" s="191"/>
      <c r="B7" s="198" t="s">
        <v>481</v>
      </c>
      <c r="C7" s="199">
        <v>15.1</v>
      </c>
      <c r="D7" s="199">
        <v>15.1</v>
      </c>
      <c r="E7" s="199">
        <v>14.9</v>
      </c>
      <c r="F7" s="199">
        <v>14.9</v>
      </c>
      <c r="G7" s="202">
        <v>15</v>
      </c>
      <c r="H7" s="202">
        <v>15</v>
      </c>
      <c r="I7" s="202">
        <v>15</v>
      </c>
      <c r="J7" s="202">
        <v>15</v>
      </c>
      <c r="K7" s="200" t="s">
        <v>542</v>
      </c>
      <c r="L7" s="200">
        <v>1</v>
      </c>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row>
    <row r="8" spans="1:40" x14ac:dyDescent="0.3">
      <c r="A8" s="191"/>
      <c r="B8" s="203" t="s">
        <v>483</v>
      </c>
      <c r="C8" s="199">
        <v>14.4</v>
      </c>
      <c r="D8" s="199">
        <v>14.4</v>
      </c>
      <c r="E8" s="199">
        <v>14.2</v>
      </c>
      <c r="F8" s="199">
        <v>14.2</v>
      </c>
      <c r="G8" s="202">
        <v>13</v>
      </c>
      <c r="H8" s="202">
        <v>14</v>
      </c>
      <c r="I8" s="202">
        <v>13</v>
      </c>
      <c r="J8" s="202">
        <v>14</v>
      </c>
      <c r="K8" s="204" t="s">
        <v>542</v>
      </c>
      <c r="L8" s="204">
        <v>1</v>
      </c>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row>
    <row r="9" spans="1:40" x14ac:dyDescent="0.3">
      <c r="A9" s="191"/>
      <c r="B9" s="198" t="s">
        <v>484</v>
      </c>
      <c r="C9" s="199">
        <v>82.2</v>
      </c>
      <c r="D9" s="199">
        <v>82.2</v>
      </c>
      <c r="E9" s="199">
        <v>82.4</v>
      </c>
      <c r="F9" s="199">
        <v>82.4</v>
      </c>
      <c r="G9" s="202">
        <v>71</v>
      </c>
      <c r="H9" s="202">
        <v>83</v>
      </c>
      <c r="I9" s="202">
        <v>72</v>
      </c>
      <c r="J9" s="202">
        <v>83</v>
      </c>
      <c r="K9" s="200" t="s">
        <v>543</v>
      </c>
      <c r="L9" s="200">
        <v>1</v>
      </c>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row>
    <row r="10" spans="1:40" x14ac:dyDescent="0.3">
      <c r="A10" s="191"/>
      <c r="B10" s="198" t="s">
        <v>485</v>
      </c>
      <c r="C10" s="199">
        <v>83</v>
      </c>
      <c r="D10" s="199">
        <v>83</v>
      </c>
      <c r="E10" s="199">
        <v>83.1</v>
      </c>
      <c r="F10" s="199">
        <v>83.1</v>
      </c>
      <c r="G10" s="202">
        <v>73</v>
      </c>
      <c r="H10" s="202">
        <v>84</v>
      </c>
      <c r="I10" s="202">
        <v>73</v>
      </c>
      <c r="J10" s="202">
        <v>84</v>
      </c>
      <c r="K10" s="200" t="s">
        <v>543</v>
      </c>
      <c r="L10" s="200">
        <v>1</v>
      </c>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row>
    <row r="11" spans="1:40" x14ac:dyDescent="0.3">
      <c r="A11" s="191"/>
      <c r="B11" s="198" t="s">
        <v>487</v>
      </c>
      <c r="C11" s="199">
        <v>1.7</v>
      </c>
      <c r="D11" s="199">
        <v>1.7</v>
      </c>
      <c r="E11" s="199">
        <v>1.7</v>
      </c>
      <c r="F11" s="199">
        <v>1.7</v>
      </c>
      <c r="G11" s="202">
        <v>2</v>
      </c>
      <c r="H11" s="202">
        <v>12</v>
      </c>
      <c r="I11" s="202">
        <v>2</v>
      </c>
      <c r="J11" s="202">
        <v>12</v>
      </c>
      <c r="K11" s="200" t="s">
        <v>20</v>
      </c>
      <c r="L11" s="200">
        <v>1</v>
      </c>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row>
    <row r="12" spans="1:40" x14ac:dyDescent="0.3">
      <c r="A12" s="191"/>
      <c r="B12" s="198" t="s">
        <v>489</v>
      </c>
      <c r="C12" s="205">
        <v>0.18</v>
      </c>
      <c r="D12" s="205">
        <v>0.18</v>
      </c>
      <c r="E12" s="205">
        <v>0.18</v>
      </c>
      <c r="F12" s="205">
        <v>0.18</v>
      </c>
      <c r="G12" s="205">
        <v>0.18</v>
      </c>
      <c r="H12" s="205">
        <v>0.19</v>
      </c>
      <c r="I12" s="205">
        <v>0.18</v>
      </c>
      <c r="J12" s="205">
        <v>0.18</v>
      </c>
      <c r="K12" s="200" t="s">
        <v>94</v>
      </c>
      <c r="L12" s="200"/>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row>
    <row r="13" spans="1:40" x14ac:dyDescent="0.3">
      <c r="A13" s="191"/>
      <c r="B13" s="198" t="s">
        <v>490</v>
      </c>
      <c r="C13" s="206">
        <v>1</v>
      </c>
      <c r="D13" s="206">
        <v>1</v>
      </c>
      <c r="E13" s="206">
        <v>1</v>
      </c>
      <c r="F13" s="206">
        <v>1</v>
      </c>
      <c r="G13" s="206">
        <v>1</v>
      </c>
      <c r="H13" s="206">
        <v>1</v>
      </c>
      <c r="I13" s="206">
        <v>1</v>
      </c>
      <c r="J13" s="206">
        <v>1</v>
      </c>
      <c r="K13" s="200" t="s">
        <v>65</v>
      </c>
      <c r="L13" s="200"/>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row>
    <row r="14" spans="1:40" x14ac:dyDescent="0.3">
      <c r="A14" s="191"/>
      <c r="B14" s="198" t="s">
        <v>13</v>
      </c>
      <c r="C14" s="200">
        <v>3</v>
      </c>
      <c r="D14" s="200">
        <v>3</v>
      </c>
      <c r="E14" s="200">
        <v>3</v>
      </c>
      <c r="F14" s="200">
        <v>3</v>
      </c>
      <c r="G14" s="200">
        <v>3</v>
      </c>
      <c r="H14" s="200">
        <v>3</v>
      </c>
      <c r="I14" s="200">
        <v>3</v>
      </c>
      <c r="J14" s="200">
        <v>3</v>
      </c>
      <c r="K14" s="200"/>
      <c r="L14" s="200"/>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row>
    <row r="15" spans="1:40" x14ac:dyDescent="0.3">
      <c r="A15" s="191"/>
      <c r="B15" s="207" t="s">
        <v>93</v>
      </c>
      <c r="C15" s="208">
        <v>3</v>
      </c>
      <c r="D15" s="208">
        <v>3</v>
      </c>
      <c r="E15" s="208">
        <v>3</v>
      </c>
      <c r="F15" s="208">
        <v>3</v>
      </c>
      <c r="G15" s="208">
        <v>2.6</v>
      </c>
      <c r="H15" s="208">
        <v>3.5</v>
      </c>
      <c r="I15" s="208">
        <v>2.2999999999999998</v>
      </c>
      <c r="J15" s="208">
        <v>3.8</v>
      </c>
      <c r="K15" s="481"/>
      <c r="L15" s="200"/>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row>
    <row r="16" spans="1:40" x14ac:dyDescent="0.3">
      <c r="A16" s="191"/>
      <c r="B16" s="207" t="s">
        <v>16</v>
      </c>
      <c r="C16" s="200">
        <v>25</v>
      </c>
      <c r="D16" s="200">
        <v>25</v>
      </c>
      <c r="E16" s="200">
        <v>25</v>
      </c>
      <c r="F16" s="200">
        <v>25</v>
      </c>
      <c r="G16" s="200">
        <v>20</v>
      </c>
      <c r="H16" s="200">
        <v>35</v>
      </c>
      <c r="I16" s="200">
        <v>20</v>
      </c>
      <c r="J16" s="200">
        <v>35</v>
      </c>
      <c r="K16" s="481"/>
      <c r="L16" s="200">
        <v>1</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row>
    <row r="17" spans="1:40" x14ac:dyDescent="0.3">
      <c r="A17" s="191"/>
      <c r="B17" s="207" t="s">
        <v>18</v>
      </c>
      <c r="C17" s="200">
        <v>1</v>
      </c>
      <c r="D17" s="200">
        <v>1</v>
      </c>
      <c r="E17" s="200">
        <v>1</v>
      </c>
      <c r="F17" s="200">
        <v>1</v>
      </c>
      <c r="G17" s="200">
        <v>0.5</v>
      </c>
      <c r="H17" s="200">
        <v>1.5</v>
      </c>
      <c r="I17" s="200">
        <v>0.5</v>
      </c>
      <c r="J17" s="200">
        <v>1.5</v>
      </c>
      <c r="K17" s="481"/>
      <c r="L17" s="200">
        <v>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row>
    <row r="18" spans="1:40" x14ac:dyDescent="0.3">
      <c r="A18" s="191"/>
      <c r="B18" s="209" t="s">
        <v>491</v>
      </c>
      <c r="C18" s="208">
        <v>0.5</v>
      </c>
      <c r="D18" s="208">
        <v>0.5</v>
      </c>
      <c r="E18" s="208">
        <v>0.5</v>
      </c>
      <c r="F18" s="208">
        <v>0.5</v>
      </c>
      <c r="G18" s="208">
        <v>0.4</v>
      </c>
      <c r="H18" s="208">
        <v>0.6</v>
      </c>
      <c r="I18" s="208">
        <v>0.4</v>
      </c>
      <c r="J18" s="208">
        <v>0.6</v>
      </c>
      <c r="K18" s="481"/>
      <c r="L18" s="200"/>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row>
    <row r="19" spans="1:40" x14ac:dyDescent="0.3">
      <c r="A19" s="191"/>
      <c r="B19" s="210" t="s">
        <v>361</v>
      </c>
      <c r="C19" s="211"/>
      <c r="D19" s="211"/>
      <c r="E19" s="211"/>
      <c r="F19" s="211"/>
      <c r="G19" s="211"/>
      <c r="H19" s="211"/>
      <c r="I19" s="211"/>
      <c r="J19" s="969"/>
      <c r="K19" s="969"/>
      <c r="L19" s="970"/>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row>
    <row r="20" spans="1:40" x14ac:dyDescent="0.3">
      <c r="A20" s="191"/>
      <c r="B20" s="207" t="s">
        <v>22</v>
      </c>
      <c r="C20" s="200" t="s">
        <v>183</v>
      </c>
      <c r="D20" s="200" t="s">
        <v>183</v>
      </c>
      <c r="E20" s="200" t="s">
        <v>183</v>
      </c>
      <c r="F20" s="200" t="s">
        <v>183</v>
      </c>
      <c r="G20" s="200" t="s">
        <v>183</v>
      </c>
      <c r="H20" s="200" t="s">
        <v>183</v>
      </c>
      <c r="I20" s="200" t="s">
        <v>183</v>
      </c>
      <c r="J20" s="200" t="s">
        <v>183</v>
      </c>
      <c r="K20" s="481"/>
      <c r="L20" s="481"/>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row>
    <row r="21" spans="1:40" x14ac:dyDescent="0.3">
      <c r="A21" s="191"/>
      <c r="B21" s="207" t="s">
        <v>24</v>
      </c>
      <c r="C21" s="200">
        <v>10</v>
      </c>
      <c r="D21" s="200">
        <v>10</v>
      </c>
      <c r="E21" s="200">
        <v>10</v>
      </c>
      <c r="F21" s="200">
        <v>10</v>
      </c>
      <c r="G21" s="200">
        <v>10</v>
      </c>
      <c r="H21" s="200">
        <v>10</v>
      </c>
      <c r="I21" s="200">
        <v>10</v>
      </c>
      <c r="J21" s="200">
        <v>10</v>
      </c>
      <c r="K21" s="481" t="s">
        <v>23</v>
      </c>
      <c r="L21" s="481">
        <v>1</v>
      </c>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row>
    <row r="22" spans="1:40" x14ac:dyDescent="0.3">
      <c r="A22" s="191"/>
      <c r="B22" s="207" t="s">
        <v>95</v>
      </c>
      <c r="C22" s="200">
        <v>20</v>
      </c>
      <c r="D22" s="200">
        <v>20</v>
      </c>
      <c r="E22" s="200">
        <v>20</v>
      </c>
      <c r="F22" s="200">
        <v>20</v>
      </c>
      <c r="G22" s="200">
        <v>20</v>
      </c>
      <c r="H22" s="200">
        <v>20</v>
      </c>
      <c r="I22" s="200">
        <v>20</v>
      </c>
      <c r="J22" s="200">
        <v>20</v>
      </c>
      <c r="K22" s="481" t="s">
        <v>23</v>
      </c>
      <c r="L22" s="481">
        <v>1</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row>
    <row r="23" spans="1:40" x14ac:dyDescent="0.3">
      <c r="A23" s="191"/>
      <c r="B23" s="207" t="s">
        <v>96</v>
      </c>
      <c r="C23" s="200">
        <v>0.25</v>
      </c>
      <c r="D23" s="200">
        <v>0.25</v>
      </c>
      <c r="E23" s="200">
        <v>0.25</v>
      </c>
      <c r="F23" s="200">
        <v>0.25</v>
      </c>
      <c r="G23" s="200">
        <v>0.25</v>
      </c>
      <c r="H23" s="200">
        <v>0.25</v>
      </c>
      <c r="I23" s="200">
        <v>0.25</v>
      </c>
      <c r="J23" s="200">
        <v>0.25</v>
      </c>
      <c r="K23" s="481" t="s">
        <v>31</v>
      </c>
      <c r="L23" s="481">
        <v>1</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row>
    <row r="24" spans="1:40" x14ac:dyDescent="0.3">
      <c r="A24" s="191"/>
      <c r="B24" s="207" t="s">
        <v>97</v>
      </c>
      <c r="C24" s="200">
        <v>0.5</v>
      </c>
      <c r="D24" s="200">
        <v>0.5</v>
      </c>
      <c r="E24" s="200">
        <v>0.5</v>
      </c>
      <c r="F24" s="200">
        <v>0.5</v>
      </c>
      <c r="G24" s="200">
        <v>0.5</v>
      </c>
      <c r="H24" s="200">
        <v>0.5</v>
      </c>
      <c r="I24" s="200">
        <v>0.5</v>
      </c>
      <c r="J24" s="200">
        <v>0.5</v>
      </c>
      <c r="K24" s="481" t="s">
        <v>94</v>
      </c>
      <c r="L24" s="481">
        <v>1</v>
      </c>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row>
    <row r="25" spans="1:40" x14ac:dyDescent="0.3">
      <c r="A25" s="191"/>
      <c r="B25" s="966" t="s">
        <v>99</v>
      </c>
      <c r="C25" s="967"/>
      <c r="D25" s="967"/>
      <c r="E25" s="967"/>
      <c r="F25" s="967"/>
      <c r="G25" s="967"/>
      <c r="H25" s="967"/>
      <c r="I25" s="967"/>
      <c r="J25" s="967"/>
      <c r="K25" s="967"/>
      <c r="L25" s="96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row>
    <row r="26" spans="1:40" x14ac:dyDescent="0.3">
      <c r="A26" s="191"/>
      <c r="B26" s="207" t="s">
        <v>675</v>
      </c>
      <c r="C26" s="212">
        <v>98.3</v>
      </c>
      <c r="D26" s="212">
        <v>98.3</v>
      </c>
      <c r="E26" s="212">
        <v>98.3</v>
      </c>
      <c r="F26" s="212">
        <v>98.3</v>
      </c>
      <c r="G26" s="212">
        <v>95.6</v>
      </c>
      <c r="H26" s="212">
        <v>99.1</v>
      </c>
      <c r="I26" s="212">
        <v>98.3</v>
      </c>
      <c r="J26" s="212">
        <v>99.1</v>
      </c>
      <c r="K26" s="213" t="s">
        <v>617</v>
      </c>
      <c r="L26" s="481">
        <v>1</v>
      </c>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row>
    <row r="27" spans="1:40" x14ac:dyDescent="0.3">
      <c r="A27" s="191"/>
      <c r="B27" s="207" t="s">
        <v>676</v>
      </c>
      <c r="C27" s="202">
        <v>90</v>
      </c>
      <c r="D27" s="202">
        <v>54</v>
      </c>
      <c r="E27" s="202">
        <v>35</v>
      </c>
      <c r="F27" s="202">
        <v>28</v>
      </c>
      <c r="G27" s="202">
        <v>35</v>
      </c>
      <c r="H27" s="202">
        <v>70</v>
      </c>
      <c r="I27" s="202">
        <v>18</v>
      </c>
      <c r="J27" s="202">
        <v>35</v>
      </c>
      <c r="K27" s="213" t="s">
        <v>617</v>
      </c>
      <c r="L27" s="481">
        <v>1</v>
      </c>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row>
    <row r="28" spans="1:40" x14ac:dyDescent="0.3">
      <c r="A28" s="191"/>
      <c r="B28" s="207" t="s">
        <v>100</v>
      </c>
      <c r="C28" s="202">
        <v>0</v>
      </c>
      <c r="D28" s="202">
        <v>0</v>
      </c>
      <c r="E28" s="202">
        <v>0</v>
      </c>
      <c r="F28" s="202">
        <v>0</v>
      </c>
      <c r="G28" s="202">
        <v>0</v>
      </c>
      <c r="H28" s="202">
        <v>0</v>
      </c>
      <c r="I28" s="202">
        <v>0</v>
      </c>
      <c r="J28" s="202">
        <v>0</v>
      </c>
      <c r="K28" s="213" t="s">
        <v>617</v>
      </c>
      <c r="L28" s="481">
        <v>1</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row>
    <row r="29" spans="1:40" x14ac:dyDescent="0.3">
      <c r="A29" s="191"/>
      <c r="B29" s="207" t="s">
        <v>101</v>
      </c>
      <c r="C29" s="202">
        <v>1</v>
      </c>
      <c r="D29" s="202">
        <v>1</v>
      </c>
      <c r="E29" s="202">
        <v>1</v>
      </c>
      <c r="F29" s="202">
        <v>1</v>
      </c>
      <c r="G29" s="202">
        <v>1</v>
      </c>
      <c r="H29" s="202">
        <v>3</v>
      </c>
      <c r="I29" s="202">
        <v>0</v>
      </c>
      <c r="J29" s="202">
        <v>1</v>
      </c>
      <c r="K29" s="213" t="s">
        <v>617</v>
      </c>
      <c r="L29" s="481">
        <v>1</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row>
    <row r="30" spans="1:40" x14ac:dyDescent="0.3">
      <c r="A30" s="191"/>
      <c r="B30" s="215" t="s">
        <v>494</v>
      </c>
      <c r="C30" s="208">
        <v>2</v>
      </c>
      <c r="D30" s="208">
        <v>0.3</v>
      </c>
      <c r="E30" s="208">
        <v>0.3</v>
      </c>
      <c r="F30" s="208">
        <v>0.3</v>
      </c>
      <c r="G30" s="208">
        <v>0.1</v>
      </c>
      <c r="H30" s="208">
        <v>2</v>
      </c>
      <c r="I30" s="208">
        <v>0.1</v>
      </c>
      <c r="J30" s="208">
        <v>1</v>
      </c>
      <c r="K30" s="213" t="s">
        <v>617</v>
      </c>
      <c r="L30" s="481">
        <v>1</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row>
    <row r="31" spans="1:40" x14ac:dyDescent="0.3">
      <c r="A31" s="191"/>
      <c r="B31" s="966" t="s">
        <v>25</v>
      </c>
      <c r="C31" s="967"/>
      <c r="D31" s="967"/>
      <c r="E31" s="967"/>
      <c r="F31" s="967"/>
      <c r="G31" s="967"/>
      <c r="H31" s="967"/>
      <c r="I31" s="967"/>
      <c r="J31" s="967"/>
      <c r="K31" s="967"/>
      <c r="L31" s="96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row>
    <row r="32" spans="1:40" ht="20.399999999999999" x14ac:dyDescent="0.3">
      <c r="A32" s="191"/>
      <c r="B32" s="207" t="s">
        <v>495</v>
      </c>
      <c r="C32" s="208">
        <v>6.3</v>
      </c>
      <c r="D32" s="208">
        <v>6.2</v>
      </c>
      <c r="E32" s="208">
        <v>6.2</v>
      </c>
      <c r="F32" s="208">
        <v>5.6</v>
      </c>
      <c r="G32" s="208">
        <v>5.4</v>
      </c>
      <c r="H32" s="208">
        <v>7.6</v>
      </c>
      <c r="I32" s="208">
        <v>4.7</v>
      </c>
      <c r="J32" s="208">
        <v>7.7</v>
      </c>
      <c r="K32" s="213" t="s">
        <v>667</v>
      </c>
      <c r="L32" s="481">
        <v>1</v>
      </c>
      <c r="M32" s="38"/>
      <c r="N32" s="38"/>
      <c r="O32" s="38"/>
      <c r="P32" s="38"/>
      <c r="Q32" s="38"/>
      <c r="R32" s="38"/>
      <c r="S32" s="38"/>
      <c r="T32" s="38"/>
      <c r="U32" s="38"/>
      <c r="V32" s="38"/>
      <c r="W32" s="38"/>
      <c r="X32" s="38"/>
      <c r="Y32" s="38"/>
      <c r="Z32" s="38"/>
      <c r="AA32" s="38"/>
      <c r="AB32" s="38"/>
      <c r="AC32" s="38"/>
      <c r="AD32" s="38"/>
      <c r="AE32" s="38"/>
      <c r="AF32" s="38"/>
      <c r="AG32" s="38"/>
      <c r="AH32" s="38"/>
      <c r="AI32" s="38"/>
      <c r="AJ32" s="38"/>
      <c r="AK32" s="38"/>
      <c r="AL32" s="38"/>
      <c r="AM32" s="38"/>
      <c r="AN32" s="38"/>
    </row>
    <row r="33" spans="1:40" x14ac:dyDescent="0.3">
      <c r="A33" s="191"/>
      <c r="B33" s="207" t="s">
        <v>28</v>
      </c>
      <c r="C33" s="208">
        <v>4.0999999999999996</v>
      </c>
      <c r="D33" s="208">
        <v>4</v>
      </c>
      <c r="E33" s="208">
        <v>4.0999999999999996</v>
      </c>
      <c r="F33" s="208">
        <v>3.8</v>
      </c>
      <c r="G33" s="208">
        <v>3.5</v>
      </c>
      <c r="H33" s="208">
        <v>5</v>
      </c>
      <c r="I33" s="208">
        <v>3.2</v>
      </c>
      <c r="J33" s="208">
        <v>5.0999999999999996</v>
      </c>
      <c r="K33" s="481" t="s">
        <v>362</v>
      </c>
      <c r="L33" s="481"/>
      <c r="M33" s="38"/>
      <c r="N33" s="38"/>
      <c r="O33" s="38"/>
      <c r="P33" s="38"/>
      <c r="Q33" s="38"/>
      <c r="R33" s="38"/>
      <c r="S33" s="38"/>
      <c r="T33" s="38"/>
      <c r="U33" s="38"/>
      <c r="V33" s="38"/>
      <c r="W33" s="38"/>
      <c r="X33" s="38"/>
      <c r="Y33" s="38"/>
      <c r="Z33" s="38"/>
      <c r="AA33" s="38"/>
      <c r="AB33" s="38"/>
      <c r="AC33" s="38"/>
      <c r="AD33" s="38"/>
      <c r="AE33" s="38"/>
      <c r="AF33" s="38"/>
      <c r="AG33" s="38"/>
      <c r="AH33" s="38"/>
      <c r="AI33" s="38"/>
      <c r="AJ33" s="38"/>
      <c r="AK33" s="38"/>
      <c r="AL33" s="38"/>
      <c r="AM33" s="38"/>
      <c r="AN33" s="38"/>
    </row>
    <row r="34" spans="1:40" x14ac:dyDescent="0.3">
      <c r="A34" s="191"/>
      <c r="B34" s="207" t="s">
        <v>29</v>
      </c>
      <c r="C34" s="208">
        <v>2.2000000000000002</v>
      </c>
      <c r="D34" s="208">
        <v>2.1</v>
      </c>
      <c r="E34" s="208">
        <v>2.1</v>
      </c>
      <c r="F34" s="208">
        <v>1.9</v>
      </c>
      <c r="G34" s="208">
        <v>1.9</v>
      </c>
      <c r="H34" s="208">
        <v>2.5</v>
      </c>
      <c r="I34" s="208">
        <v>1.6</v>
      </c>
      <c r="J34" s="208">
        <v>2.6</v>
      </c>
      <c r="K34" s="201" t="s">
        <v>362</v>
      </c>
      <c r="L34" s="201"/>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row>
    <row r="35" spans="1:40" x14ac:dyDescent="0.3">
      <c r="A35" s="191"/>
      <c r="B35" s="207" t="s">
        <v>496</v>
      </c>
      <c r="C35" s="202">
        <v>280900</v>
      </c>
      <c r="D35" s="202">
        <v>275900</v>
      </c>
      <c r="E35" s="202">
        <v>274800</v>
      </c>
      <c r="F35" s="202">
        <v>257800</v>
      </c>
      <c r="G35" s="202">
        <v>243500</v>
      </c>
      <c r="H35" s="202">
        <v>322400</v>
      </c>
      <c r="I35" s="202">
        <v>204700</v>
      </c>
      <c r="J35" s="202">
        <v>329400</v>
      </c>
      <c r="K35" s="201"/>
      <c r="L35" s="201"/>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row>
    <row r="36" spans="1:40" x14ac:dyDescent="0.3">
      <c r="A36" s="191"/>
      <c r="B36" s="207" t="s">
        <v>497</v>
      </c>
      <c r="C36" s="208">
        <v>3.4</v>
      </c>
      <c r="D36" s="208">
        <v>3.4</v>
      </c>
      <c r="E36" s="208">
        <v>3.4</v>
      </c>
      <c r="F36" s="208">
        <v>3.4</v>
      </c>
      <c r="G36" s="208">
        <v>2.9</v>
      </c>
      <c r="H36" s="208">
        <v>3.9</v>
      </c>
      <c r="I36" s="208">
        <v>2.6</v>
      </c>
      <c r="J36" s="208">
        <v>4.3</v>
      </c>
      <c r="K36" s="201"/>
      <c r="L36" s="201"/>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row>
    <row r="37" spans="1:40" x14ac:dyDescent="0.3">
      <c r="A37" s="191"/>
      <c r="B37" s="943" t="s">
        <v>33</v>
      </c>
      <c r="C37" s="944"/>
      <c r="D37" s="944"/>
      <c r="E37" s="944"/>
      <c r="F37" s="944"/>
      <c r="G37" s="944"/>
      <c r="H37" s="944"/>
      <c r="I37" s="944"/>
      <c r="J37" s="944"/>
      <c r="K37" s="944"/>
      <c r="L37" s="945"/>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row>
    <row r="38" spans="1:40" x14ac:dyDescent="0.3">
      <c r="A38" s="191"/>
      <c r="B38" s="198" t="s">
        <v>498</v>
      </c>
      <c r="C38" s="208" t="s">
        <v>499</v>
      </c>
      <c r="D38" s="208" t="s">
        <v>499</v>
      </c>
      <c r="E38" s="208" t="s">
        <v>499</v>
      </c>
      <c r="F38" s="208" t="s">
        <v>499</v>
      </c>
      <c r="G38" s="208" t="s">
        <v>499</v>
      </c>
      <c r="H38" s="208" t="s">
        <v>499</v>
      </c>
      <c r="I38" s="208" t="s">
        <v>499</v>
      </c>
      <c r="J38" s="208" t="s">
        <v>499</v>
      </c>
      <c r="K38" s="201"/>
      <c r="L38" s="200"/>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row>
    <row r="39" spans="1:40" x14ac:dyDescent="0.3">
      <c r="A39" s="191"/>
      <c r="B39" s="198" t="s">
        <v>500</v>
      </c>
      <c r="C39" s="208" t="s">
        <v>501</v>
      </c>
      <c r="D39" s="208" t="s">
        <v>501</v>
      </c>
      <c r="E39" s="208" t="s">
        <v>501</v>
      </c>
      <c r="F39" s="208" t="s">
        <v>501</v>
      </c>
      <c r="G39" s="208" t="s">
        <v>503</v>
      </c>
      <c r="H39" s="208" t="s">
        <v>501</v>
      </c>
      <c r="I39" s="208" t="s">
        <v>503</v>
      </c>
      <c r="J39" s="208" t="s">
        <v>501</v>
      </c>
      <c r="K39" s="201"/>
      <c r="L39" s="200"/>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row>
    <row r="40" spans="1:40" x14ac:dyDescent="0.3">
      <c r="A40" s="191"/>
      <c r="B40" s="198" t="s">
        <v>502</v>
      </c>
      <c r="C40" s="208" t="s">
        <v>501</v>
      </c>
      <c r="D40" s="208" t="s">
        <v>501</v>
      </c>
      <c r="E40" s="208" t="s">
        <v>501</v>
      </c>
      <c r="F40" s="208" t="s">
        <v>501</v>
      </c>
      <c r="G40" s="208" t="s">
        <v>503</v>
      </c>
      <c r="H40" s="208" t="s">
        <v>501</v>
      </c>
      <c r="I40" s="208" t="s">
        <v>503</v>
      </c>
      <c r="J40" s="208" t="s">
        <v>501</v>
      </c>
      <c r="K40" s="201"/>
      <c r="L40" s="200"/>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row>
    <row r="41" spans="1:40" x14ac:dyDescent="0.3">
      <c r="A41" s="191"/>
      <c r="B41" s="198" t="s">
        <v>504</v>
      </c>
      <c r="C41" s="216">
        <v>0.96</v>
      </c>
      <c r="D41" s="216">
        <v>0.93</v>
      </c>
      <c r="E41" s="216">
        <v>0.93</v>
      </c>
      <c r="F41" s="216">
        <v>0.84</v>
      </c>
      <c r="G41" s="216">
        <v>0.81</v>
      </c>
      <c r="H41" s="216">
        <v>1.1399999999999999</v>
      </c>
      <c r="I41" s="216">
        <v>0.71</v>
      </c>
      <c r="J41" s="216">
        <v>1.1499999999999999</v>
      </c>
      <c r="K41" s="201" t="s">
        <v>669</v>
      </c>
      <c r="L41" s="200">
        <v>1</v>
      </c>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row>
    <row r="42" spans="1:40" x14ac:dyDescent="0.3">
      <c r="A42" s="191"/>
      <c r="B42" s="198" t="s">
        <v>28</v>
      </c>
      <c r="C42" s="216">
        <v>0.63</v>
      </c>
      <c r="D42" s="216">
        <v>0.61</v>
      </c>
      <c r="E42" s="216">
        <v>0.62</v>
      </c>
      <c r="F42" s="216">
        <v>0.56000000000000005</v>
      </c>
      <c r="G42" s="216">
        <v>0.53</v>
      </c>
      <c r="H42" s="216">
        <v>0.76</v>
      </c>
      <c r="I42" s="216">
        <v>0.47</v>
      </c>
      <c r="J42" s="216">
        <v>0.76</v>
      </c>
      <c r="K42" s="201" t="s">
        <v>362</v>
      </c>
      <c r="L42" s="200"/>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row>
    <row r="43" spans="1:40" x14ac:dyDescent="0.3">
      <c r="A43" s="217"/>
      <c r="B43" s="198" t="s">
        <v>29</v>
      </c>
      <c r="C43" s="216">
        <v>0.33</v>
      </c>
      <c r="D43" s="216">
        <v>0.32</v>
      </c>
      <c r="E43" s="216">
        <v>0.31</v>
      </c>
      <c r="F43" s="216">
        <v>0.28000000000000003</v>
      </c>
      <c r="G43" s="216">
        <v>0.28000000000000003</v>
      </c>
      <c r="H43" s="216">
        <v>0.38</v>
      </c>
      <c r="I43" s="216">
        <v>0.23</v>
      </c>
      <c r="J43" s="216">
        <v>0.39</v>
      </c>
      <c r="K43" s="201" t="s">
        <v>362</v>
      </c>
      <c r="L43" s="200"/>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row>
    <row r="44" spans="1:40" x14ac:dyDescent="0.3">
      <c r="A44" s="217"/>
      <c r="B44" s="198" t="s">
        <v>505</v>
      </c>
      <c r="C44" s="202">
        <v>42500</v>
      </c>
      <c r="D44" s="202">
        <v>41700</v>
      </c>
      <c r="E44" s="202">
        <v>41100</v>
      </c>
      <c r="F44" s="202">
        <v>38500</v>
      </c>
      <c r="G44" s="202">
        <v>35700</v>
      </c>
      <c r="H44" s="202">
        <v>49100</v>
      </c>
      <c r="I44" s="202">
        <v>30000</v>
      </c>
      <c r="J44" s="202">
        <v>49500</v>
      </c>
      <c r="K44" s="201"/>
      <c r="L44" s="200"/>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row>
    <row r="45" spans="1:40" x14ac:dyDescent="0.3">
      <c r="A45" s="217"/>
      <c r="B45" s="198" t="s">
        <v>506</v>
      </c>
      <c r="C45" s="216">
        <v>0.51</v>
      </c>
      <c r="D45" s="216">
        <v>0.51</v>
      </c>
      <c r="E45" s="216">
        <v>0.51</v>
      </c>
      <c r="F45" s="216">
        <v>0.51</v>
      </c>
      <c r="G45" s="216">
        <v>0.43</v>
      </c>
      <c r="H45" s="216">
        <v>0.59</v>
      </c>
      <c r="I45" s="216">
        <v>0.38</v>
      </c>
      <c r="J45" s="216">
        <v>0.64</v>
      </c>
      <c r="K45" s="201"/>
      <c r="L45" s="200"/>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row>
    <row r="46" spans="1:40" x14ac:dyDescent="0.3">
      <c r="A46" s="217"/>
      <c r="B46" s="198" t="s">
        <v>544</v>
      </c>
      <c r="C46" s="218">
        <v>4.0000000000000001E-3</v>
      </c>
      <c r="D46" s="218">
        <v>4.0000000000000001E-3</v>
      </c>
      <c r="E46" s="218">
        <v>4.0000000000000001E-3</v>
      </c>
      <c r="F46" s="218">
        <v>3.0000000000000001E-3</v>
      </c>
      <c r="G46" s="218">
        <v>3.0000000000000001E-3</v>
      </c>
      <c r="H46" s="218">
        <v>5.0000000000000001E-3</v>
      </c>
      <c r="I46" s="218">
        <v>3.0000000000000001E-3</v>
      </c>
      <c r="J46" s="218">
        <v>5.0000000000000001E-3</v>
      </c>
      <c r="K46" s="219" t="s">
        <v>55</v>
      </c>
      <c r="L46" s="21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row>
    <row r="47" spans="1:40" x14ac:dyDescent="0.3">
      <c r="A47" s="39"/>
      <c r="B47" s="38"/>
      <c r="C47" s="179"/>
      <c r="D47" s="179"/>
      <c r="E47" s="179"/>
      <c r="F47" s="179"/>
      <c r="G47" s="179"/>
      <c r="H47" s="179"/>
      <c r="I47" s="179"/>
      <c r="J47" s="179"/>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row>
    <row r="48" spans="1:40" x14ac:dyDescent="0.3">
      <c r="A48" s="39"/>
      <c r="B48" s="38"/>
      <c r="C48" s="179"/>
      <c r="D48" s="179"/>
      <c r="E48" s="179"/>
      <c r="F48" s="179"/>
      <c r="G48" s="179"/>
      <c r="H48" s="179"/>
      <c r="I48" s="179"/>
      <c r="J48" s="179"/>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row>
    <row r="49" spans="1:40" x14ac:dyDescent="0.3">
      <c r="A49" s="39" t="s">
        <v>118</v>
      </c>
      <c r="B49" s="38"/>
      <c r="C49" s="159"/>
      <c r="D49" s="159"/>
      <c r="E49" s="159"/>
      <c r="F49" s="159"/>
      <c r="G49" s="159"/>
      <c r="H49" s="159"/>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row>
    <row r="50" spans="1:40" ht="15" customHeight="1" x14ac:dyDescent="0.3">
      <c r="A50" s="160">
        <v>1</v>
      </c>
      <c r="B50" s="903" t="s">
        <v>560</v>
      </c>
      <c r="C50" s="903"/>
      <c r="D50" s="903"/>
      <c r="E50" s="903"/>
      <c r="F50" s="903"/>
      <c r="G50" s="903"/>
      <c r="H50" s="903"/>
      <c r="I50" s="903"/>
      <c r="J50" s="903"/>
      <c r="K50" s="903"/>
      <c r="L50" s="903"/>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row>
    <row r="51" spans="1:40" x14ac:dyDescent="0.3">
      <c r="A51" s="39" t="s">
        <v>38</v>
      </c>
      <c r="B51" s="38"/>
      <c r="C51" s="159"/>
      <c r="D51" s="159"/>
      <c r="E51" s="159"/>
      <c r="F51" s="159"/>
      <c r="G51" s="159"/>
      <c r="H51" s="159"/>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row>
    <row r="52" spans="1:40" x14ac:dyDescent="0.3">
      <c r="A52" s="160" t="s">
        <v>39</v>
      </c>
      <c r="B52" s="903" t="s">
        <v>546</v>
      </c>
      <c r="C52" s="903"/>
      <c r="D52" s="903"/>
      <c r="E52" s="903"/>
      <c r="F52" s="903"/>
      <c r="G52" s="903"/>
      <c r="H52" s="903"/>
      <c r="I52" s="903"/>
      <c r="J52" s="903"/>
      <c r="K52" s="903"/>
      <c r="L52" s="903"/>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row>
    <row r="53" spans="1:40" x14ac:dyDescent="0.3">
      <c r="A53" s="160" t="s">
        <v>15</v>
      </c>
      <c r="B53" s="38" t="s">
        <v>547</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row>
    <row r="54" spans="1:40" ht="15" customHeight="1" x14ac:dyDescent="0.3">
      <c r="A54" s="160" t="s">
        <v>20</v>
      </c>
      <c r="B54" s="903" t="s">
        <v>574</v>
      </c>
      <c r="C54" s="903"/>
      <c r="D54" s="903"/>
      <c r="E54" s="903"/>
      <c r="F54" s="903"/>
      <c r="G54" s="903"/>
      <c r="H54" s="903"/>
      <c r="I54" s="903"/>
      <c r="J54" s="903"/>
      <c r="K54" s="903"/>
      <c r="L54" s="903"/>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row>
    <row r="55" spans="1:40" ht="15" customHeight="1" x14ac:dyDescent="0.3">
      <c r="A55" s="160" t="s">
        <v>23</v>
      </c>
      <c r="B55" s="903" t="s">
        <v>550</v>
      </c>
      <c r="C55" s="903"/>
      <c r="D55" s="903"/>
      <c r="E55" s="903"/>
      <c r="F55" s="903"/>
      <c r="G55" s="903"/>
      <c r="H55" s="903"/>
      <c r="I55" s="903"/>
      <c r="J55" s="903"/>
      <c r="K55" s="903"/>
      <c r="L55" s="903"/>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row>
    <row r="56" spans="1:40" ht="15" customHeight="1" x14ac:dyDescent="0.3">
      <c r="A56" s="160" t="s">
        <v>44</v>
      </c>
      <c r="B56" s="903" t="s">
        <v>575</v>
      </c>
      <c r="C56" s="903"/>
      <c r="D56" s="903"/>
      <c r="E56" s="903"/>
      <c r="F56" s="903"/>
      <c r="G56" s="903"/>
      <c r="H56" s="903"/>
      <c r="I56" s="903"/>
      <c r="J56" s="903"/>
      <c r="K56" s="903"/>
      <c r="L56" s="903"/>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row>
    <row r="57" spans="1:40" ht="15" customHeight="1" x14ac:dyDescent="0.3">
      <c r="A57" s="160" t="s">
        <v>46</v>
      </c>
      <c r="B57" s="903" t="s">
        <v>576</v>
      </c>
      <c r="C57" s="903"/>
      <c r="D57" s="903"/>
      <c r="E57" s="903"/>
      <c r="F57" s="903"/>
      <c r="G57" s="903"/>
      <c r="H57" s="903"/>
      <c r="I57" s="903"/>
      <c r="J57" s="903"/>
      <c r="K57" s="903"/>
      <c r="L57" s="903"/>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row>
    <row r="58" spans="1:40" x14ac:dyDescent="0.3">
      <c r="A58" s="160" t="s">
        <v>31</v>
      </c>
      <c r="B58" s="148" t="s">
        <v>553</v>
      </c>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row>
    <row r="59" spans="1:40" ht="38.25" customHeight="1" x14ac:dyDescent="0.3">
      <c r="A59" s="160" t="s">
        <v>35</v>
      </c>
      <c r="B59" s="903" t="s">
        <v>554</v>
      </c>
      <c r="C59" s="903"/>
      <c r="D59" s="903"/>
      <c r="E59" s="903"/>
      <c r="F59" s="903"/>
      <c r="G59" s="903"/>
      <c r="H59" s="903"/>
      <c r="I59" s="903"/>
      <c r="J59" s="903"/>
      <c r="K59" s="903"/>
      <c r="L59" s="903"/>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row>
    <row r="60" spans="1:40" ht="15" customHeight="1" x14ac:dyDescent="0.3">
      <c r="A60" s="160" t="s">
        <v>65</v>
      </c>
      <c r="B60" s="903" t="s">
        <v>568</v>
      </c>
      <c r="C60" s="903"/>
      <c r="D60" s="903"/>
      <c r="E60" s="903"/>
      <c r="F60" s="903"/>
      <c r="G60" s="903"/>
      <c r="H60" s="903"/>
      <c r="I60" s="903"/>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row>
    <row r="61" spans="1:40" ht="15" customHeight="1" x14ac:dyDescent="0.3">
      <c r="A61" s="160" t="s">
        <v>50</v>
      </c>
      <c r="B61" s="903" t="s">
        <v>556</v>
      </c>
      <c r="C61" s="903"/>
      <c r="D61" s="903"/>
      <c r="E61" s="903"/>
      <c r="F61" s="903"/>
      <c r="G61" s="903"/>
      <c r="H61" s="903"/>
      <c r="I61" s="903"/>
      <c r="J61" s="903"/>
      <c r="K61" s="903"/>
      <c r="L61" s="903"/>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row>
    <row r="62" spans="1:40" ht="27.75" customHeight="1" x14ac:dyDescent="0.3">
      <c r="A62" s="160" t="s">
        <v>55</v>
      </c>
      <c r="B62" s="904" t="s">
        <v>557</v>
      </c>
      <c r="C62" s="904"/>
      <c r="D62" s="904"/>
      <c r="E62" s="904"/>
      <c r="F62" s="904"/>
      <c r="G62" s="904"/>
      <c r="H62" s="904"/>
      <c r="I62" s="904"/>
      <c r="J62" s="904"/>
      <c r="K62" s="904"/>
      <c r="L62" s="904"/>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row>
    <row r="63" spans="1:40" ht="25.5" customHeight="1" x14ac:dyDescent="0.3">
      <c r="A63" s="160" t="s">
        <v>67</v>
      </c>
      <c r="B63" s="904" t="s">
        <v>666</v>
      </c>
      <c r="C63" s="904"/>
      <c r="D63" s="904"/>
      <c r="E63" s="904"/>
      <c r="F63" s="904"/>
      <c r="G63" s="904"/>
      <c r="H63" s="904"/>
      <c r="I63" s="904"/>
      <c r="J63" s="904"/>
      <c r="K63" s="904"/>
      <c r="L63" s="904"/>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row>
    <row r="64" spans="1:40" x14ac:dyDescent="0.3">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row>
    <row r="65" spans="13:40" x14ac:dyDescent="0.3">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row>
    <row r="66" spans="13:40" x14ac:dyDescent="0.3">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row>
    <row r="67" spans="13:40" x14ac:dyDescent="0.3">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row>
    <row r="68" spans="13:40" x14ac:dyDescent="0.3">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row>
    <row r="69" spans="13:40" x14ac:dyDescent="0.3">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row>
    <row r="70" spans="13:40" x14ac:dyDescent="0.3">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row>
    <row r="71" spans="13:40" x14ac:dyDescent="0.3">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row>
    <row r="72" spans="13:40" x14ac:dyDescent="0.3">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row>
    <row r="73" spans="13:40" x14ac:dyDescent="0.3">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row>
    <row r="74" spans="13:40" x14ac:dyDescent="0.3">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row>
    <row r="75" spans="13:40" x14ac:dyDescent="0.3">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row>
    <row r="76" spans="13:40" x14ac:dyDescent="0.3">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row>
    <row r="77" spans="13:40" x14ac:dyDescent="0.3">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row>
    <row r="78" spans="13:40" x14ac:dyDescent="0.3">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row>
    <row r="79" spans="13:40" x14ac:dyDescent="0.3">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row>
    <row r="80" spans="13:40" x14ac:dyDescent="0.3">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row>
    <row r="81" spans="13:40" x14ac:dyDescent="0.3">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row>
    <row r="82" spans="13:40" x14ac:dyDescent="0.3">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row>
    <row r="83" spans="13:40" x14ac:dyDescent="0.3">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row>
    <row r="84" spans="13:40" x14ac:dyDescent="0.3">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row>
    <row r="85" spans="13:40" x14ac:dyDescent="0.3">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row>
    <row r="86" spans="13:40" x14ac:dyDescent="0.3">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row>
    <row r="87" spans="13:40" x14ac:dyDescent="0.3">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row>
    <row r="88" spans="13:40" x14ac:dyDescent="0.3">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row>
    <row r="89" spans="13:40" x14ac:dyDescent="0.3">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row>
    <row r="90" spans="13:40" x14ac:dyDescent="0.3">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row>
    <row r="91" spans="13:40" x14ac:dyDescent="0.3">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row>
    <row r="92" spans="13:40" x14ac:dyDescent="0.3">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row>
    <row r="93" spans="13:40" x14ac:dyDescent="0.3">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row>
    <row r="94" spans="13:40" x14ac:dyDescent="0.3">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row>
    <row r="95" spans="13:40" x14ac:dyDescent="0.3">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row>
    <row r="96" spans="13:40" x14ac:dyDescent="0.3">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row>
    <row r="97" spans="13:40" x14ac:dyDescent="0.3">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row>
    <row r="98" spans="13:40" x14ac:dyDescent="0.3">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row>
    <row r="99" spans="13:40" x14ac:dyDescent="0.3">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row>
    <row r="100" spans="13:40" x14ac:dyDescent="0.3">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row>
    <row r="101" spans="13:40" x14ac:dyDescent="0.3">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row>
    <row r="102" spans="13:40" x14ac:dyDescent="0.3">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row>
    <row r="103" spans="13:40" x14ac:dyDescent="0.3">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row>
    <row r="104" spans="13:40" x14ac:dyDescent="0.3">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row>
    <row r="105" spans="13:40" x14ac:dyDescent="0.3">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row>
    <row r="106" spans="13:40" x14ac:dyDescent="0.3">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row>
    <row r="107" spans="13:40" x14ac:dyDescent="0.3">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row>
    <row r="108" spans="13:40" x14ac:dyDescent="0.3">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row>
    <row r="109" spans="13:40" x14ac:dyDescent="0.3">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row>
    <row r="110" spans="13:40" x14ac:dyDescent="0.3">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row>
    <row r="111" spans="13:40" x14ac:dyDescent="0.3">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row>
    <row r="112" spans="13:40" x14ac:dyDescent="0.3">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row>
    <row r="113" spans="13:40" x14ac:dyDescent="0.3">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row>
    <row r="114" spans="13:40" x14ac:dyDescent="0.3">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row>
    <row r="115" spans="13:40" x14ac:dyDescent="0.3">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row>
    <row r="116" spans="13:40" x14ac:dyDescent="0.3">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row>
    <row r="117" spans="13:40" x14ac:dyDescent="0.3">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row>
    <row r="118" spans="13:40" x14ac:dyDescent="0.3">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row>
    <row r="119" spans="13:40" x14ac:dyDescent="0.3">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row>
    <row r="120" spans="13:40" x14ac:dyDescent="0.3">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row>
    <row r="121" spans="13:40" x14ac:dyDescent="0.3">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row>
    <row r="122" spans="13:40" x14ac:dyDescent="0.3">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row>
    <row r="123" spans="13:40" x14ac:dyDescent="0.3">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row>
    <row r="124" spans="13:40" x14ac:dyDescent="0.3">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row>
    <row r="125" spans="13:40" x14ac:dyDescent="0.3">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row>
    <row r="126" spans="13:40" x14ac:dyDescent="0.3">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row>
    <row r="127" spans="13:40" x14ac:dyDescent="0.3">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row>
    <row r="128" spans="13:40" x14ac:dyDescent="0.3">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row>
    <row r="129" spans="13:40" x14ac:dyDescent="0.3">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row>
    <row r="130" spans="13:40" x14ac:dyDescent="0.3">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row>
    <row r="131" spans="13:40" x14ac:dyDescent="0.3">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row>
    <row r="132" spans="13:40" x14ac:dyDescent="0.3">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row>
    <row r="133" spans="13:40" x14ac:dyDescent="0.3">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row>
    <row r="134" spans="13:40" x14ac:dyDescent="0.3">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row>
    <row r="135" spans="13:40" x14ac:dyDescent="0.3">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row>
    <row r="136" spans="13:40" x14ac:dyDescent="0.3">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row>
    <row r="137" spans="13:40" x14ac:dyDescent="0.3">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row>
    <row r="138" spans="13:40" x14ac:dyDescent="0.3">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row>
    <row r="139" spans="13:40" x14ac:dyDescent="0.3">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row>
    <row r="140" spans="13:40" x14ac:dyDescent="0.3">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row>
    <row r="141" spans="13:40" x14ac:dyDescent="0.3">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row>
    <row r="142" spans="13:40" x14ac:dyDescent="0.3">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row>
    <row r="143" spans="13:40" x14ac:dyDescent="0.3">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row>
    <row r="144" spans="13:40" x14ac:dyDescent="0.3">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row>
    <row r="145" spans="13:40" x14ac:dyDescent="0.3">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row>
    <row r="146" spans="13:40" x14ac:dyDescent="0.3">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row>
    <row r="147" spans="13:40" x14ac:dyDescent="0.3">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row>
    <row r="148" spans="13:40" x14ac:dyDescent="0.3">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row>
    <row r="149" spans="13:40" x14ac:dyDescent="0.3">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row>
    <row r="150" spans="13:40" x14ac:dyDescent="0.3">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row>
    <row r="151" spans="13:40" x14ac:dyDescent="0.3">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row>
    <row r="152" spans="13:40" x14ac:dyDescent="0.3">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row>
    <row r="153" spans="13:40" x14ac:dyDescent="0.3">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row>
    <row r="154" spans="13:40" x14ac:dyDescent="0.3">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row>
    <row r="155" spans="13:40" x14ac:dyDescent="0.3">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row>
    <row r="156" spans="13:40" x14ac:dyDescent="0.3">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row>
    <row r="157" spans="13:40" x14ac:dyDescent="0.3">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row>
    <row r="158" spans="13:40" x14ac:dyDescent="0.3">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row>
    <row r="159" spans="13:40" x14ac:dyDescent="0.3">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row>
    <row r="160" spans="13:40" x14ac:dyDescent="0.3">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row>
    <row r="161" spans="13:40" x14ac:dyDescent="0.3">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row>
    <row r="162" spans="13:40" x14ac:dyDescent="0.3">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row>
    <row r="163" spans="13:40" x14ac:dyDescent="0.3">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row>
    <row r="164" spans="13:40" x14ac:dyDescent="0.3">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row>
    <row r="165" spans="13:40" x14ac:dyDescent="0.3">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row>
    <row r="166" spans="13:40" x14ac:dyDescent="0.3">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row>
    <row r="167" spans="13:40" x14ac:dyDescent="0.3">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row>
    <row r="168" spans="13:40" x14ac:dyDescent="0.3">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row>
    <row r="169" spans="13:40" x14ac:dyDescent="0.3">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row>
    <row r="170" spans="13:40" x14ac:dyDescent="0.3">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row>
    <row r="171" spans="13:40" x14ac:dyDescent="0.3">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row>
    <row r="172" spans="13:40" x14ac:dyDescent="0.3">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row>
    <row r="173" spans="13:40" x14ac:dyDescent="0.3">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row>
    <row r="174" spans="13:40" x14ac:dyDescent="0.3">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row>
    <row r="175" spans="13:40" x14ac:dyDescent="0.3">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row>
    <row r="176" spans="13:40" x14ac:dyDescent="0.3">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row>
    <row r="177" spans="13:40" x14ac:dyDescent="0.3">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row>
    <row r="178" spans="13:40" x14ac:dyDescent="0.3">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row>
    <row r="179" spans="13:40" x14ac:dyDescent="0.3">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row>
    <row r="180" spans="13:40" x14ac:dyDescent="0.3">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row>
    <row r="181" spans="13:40" x14ac:dyDescent="0.3">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row>
    <row r="182" spans="13:40" x14ac:dyDescent="0.3">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row>
    <row r="183" spans="13:40" x14ac:dyDescent="0.3">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row>
    <row r="184" spans="13:40" x14ac:dyDescent="0.3">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row>
    <row r="185" spans="13:40" x14ac:dyDescent="0.3">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row>
    <row r="186" spans="13:40" x14ac:dyDescent="0.3">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row>
    <row r="187" spans="13:40" x14ac:dyDescent="0.3">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row>
    <row r="188" spans="13:40" x14ac:dyDescent="0.3">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row>
    <row r="189" spans="13:40" x14ac:dyDescent="0.3">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row>
    <row r="190" spans="13:40" x14ac:dyDescent="0.3">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row>
    <row r="191" spans="13:40" x14ac:dyDescent="0.3">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row>
    <row r="192" spans="13:40" x14ac:dyDescent="0.3">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row>
    <row r="193" spans="13:40" x14ac:dyDescent="0.3">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row>
    <row r="194" spans="13:40" x14ac:dyDescent="0.3">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row>
    <row r="195" spans="13:40" x14ac:dyDescent="0.3">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row>
    <row r="196" spans="13:40" x14ac:dyDescent="0.3">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row>
    <row r="197" spans="13:40" x14ac:dyDescent="0.3">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row>
    <row r="198" spans="13:40" x14ac:dyDescent="0.3">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row>
    <row r="199" spans="13:40" x14ac:dyDescent="0.3">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row>
    <row r="200" spans="13:40" x14ac:dyDescent="0.3">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row>
    <row r="201" spans="13:40" x14ac:dyDescent="0.3">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row>
    <row r="202" spans="13:40" x14ac:dyDescent="0.3">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row>
    <row r="203" spans="13:40" x14ac:dyDescent="0.3">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row>
  </sheetData>
  <mergeCells count="18">
    <mergeCell ref="B59:L59"/>
    <mergeCell ref="B60:I60"/>
    <mergeCell ref="B61:L61"/>
    <mergeCell ref="B62:L62"/>
    <mergeCell ref="B63:L63"/>
    <mergeCell ref="B57:L57"/>
    <mergeCell ref="B56:L56"/>
    <mergeCell ref="C3:L3"/>
    <mergeCell ref="G4:H4"/>
    <mergeCell ref="I4:J4"/>
    <mergeCell ref="J19:L19"/>
    <mergeCell ref="B25:L25"/>
    <mergeCell ref="B31:L31"/>
    <mergeCell ref="B37:L37"/>
    <mergeCell ref="B50:L50"/>
    <mergeCell ref="B52:L52"/>
    <mergeCell ref="B54:L54"/>
    <mergeCell ref="B55:L55"/>
  </mergeCells>
  <hyperlinks>
    <hyperlink ref="H1" location="Index" display="Back to Index"/>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63"/>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s>
  <sheetData>
    <row r="1" spans="1:12" ht="14.25" customHeight="1" x14ac:dyDescent="0.4">
      <c r="A1" s="38"/>
      <c r="B1" s="155"/>
      <c r="C1" s="39"/>
      <c r="D1" s="38"/>
      <c r="E1" s="38"/>
      <c r="F1" s="38"/>
      <c r="G1" s="38"/>
      <c r="H1" s="402" t="s">
        <v>679</v>
      </c>
      <c r="I1" s="38"/>
      <c r="J1" s="38"/>
      <c r="K1" s="38"/>
      <c r="L1" s="38"/>
    </row>
    <row r="2" spans="1:12" ht="14.25" customHeight="1" x14ac:dyDescent="0.3">
      <c r="A2" s="38"/>
      <c r="B2" s="38"/>
      <c r="C2" s="38"/>
      <c r="D2" s="38"/>
      <c r="E2" s="38"/>
      <c r="F2" s="38"/>
      <c r="G2" s="38"/>
      <c r="H2" s="38"/>
      <c r="I2" s="38"/>
      <c r="J2" s="38"/>
      <c r="K2" s="38"/>
      <c r="L2" s="38"/>
    </row>
    <row r="3" spans="1:12" x14ac:dyDescent="0.3">
      <c r="A3" s="38"/>
      <c r="B3" s="192" t="s">
        <v>0</v>
      </c>
      <c r="C3" s="905" t="s">
        <v>726</v>
      </c>
      <c r="D3" s="963"/>
      <c r="E3" s="963"/>
      <c r="F3" s="963"/>
      <c r="G3" s="963"/>
      <c r="H3" s="963"/>
      <c r="I3" s="963"/>
      <c r="J3" s="963"/>
      <c r="K3" s="963"/>
      <c r="L3" s="964"/>
    </row>
    <row r="4" spans="1:12" x14ac:dyDescent="0.3">
      <c r="A4" s="38"/>
      <c r="B4" s="193"/>
      <c r="C4" s="194">
        <v>2015</v>
      </c>
      <c r="D4" s="194">
        <v>2020</v>
      </c>
      <c r="E4" s="194">
        <v>2030</v>
      </c>
      <c r="F4" s="194">
        <v>2050</v>
      </c>
      <c r="G4" s="905" t="s">
        <v>2</v>
      </c>
      <c r="H4" s="925"/>
      <c r="I4" s="905" t="s">
        <v>3</v>
      </c>
      <c r="J4" s="925"/>
      <c r="K4" s="194" t="s">
        <v>4</v>
      </c>
      <c r="L4" s="194" t="s">
        <v>5</v>
      </c>
    </row>
    <row r="5" spans="1:12" x14ac:dyDescent="0.3">
      <c r="A5" s="38"/>
      <c r="B5" s="484" t="s">
        <v>6</v>
      </c>
      <c r="C5" s="485"/>
      <c r="D5" s="485"/>
      <c r="E5" s="485"/>
      <c r="F5" s="485"/>
      <c r="G5" s="485" t="s">
        <v>7</v>
      </c>
      <c r="H5" s="485" t="s">
        <v>8</v>
      </c>
      <c r="I5" s="485" t="s">
        <v>7</v>
      </c>
      <c r="J5" s="485" t="s">
        <v>8</v>
      </c>
      <c r="K5" s="485"/>
      <c r="L5" s="486"/>
    </row>
    <row r="6" spans="1:12" x14ac:dyDescent="0.3">
      <c r="A6" s="38"/>
      <c r="B6" s="198" t="s">
        <v>459</v>
      </c>
      <c r="C6" s="199">
        <v>40.700000000000003</v>
      </c>
      <c r="D6" s="199">
        <v>40.700000000000003</v>
      </c>
      <c r="E6" s="199">
        <v>40.9</v>
      </c>
      <c r="F6" s="199">
        <v>40.9</v>
      </c>
      <c r="G6" s="199">
        <v>39.1</v>
      </c>
      <c r="H6" s="199">
        <v>53.4</v>
      </c>
      <c r="I6" s="199">
        <v>40.299999999999997</v>
      </c>
      <c r="J6" s="199">
        <v>54.5</v>
      </c>
      <c r="K6" s="200" t="s">
        <v>39</v>
      </c>
      <c r="L6" s="481"/>
    </row>
    <row r="7" spans="1:12" x14ac:dyDescent="0.3">
      <c r="A7" s="38"/>
      <c r="B7" s="198" t="s">
        <v>481</v>
      </c>
      <c r="C7" s="199">
        <v>30.9</v>
      </c>
      <c r="D7" s="199">
        <v>30.9</v>
      </c>
      <c r="E7" s="199">
        <v>30.9</v>
      </c>
      <c r="F7" s="199">
        <v>30.9</v>
      </c>
      <c r="G7" s="202">
        <v>30</v>
      </c>
      <c r="H7" s="202">
        <v>40</v>
      </c>
      <c r="I7" s="202">
        <v>30</v>
      </c>
      <c r="J7" s="202">
        <v>41</v>
      </c>
      <c r="K7" s="200" t="s">
        <v>542</v>
      </c>
      <c r="L7" s="200">
        <v>1</v>
      </c>
    </row>
    <row r="8" spans="1:12" x14ac:dyDescent="0.3">
      <c r="A8" s="38"/>
      <c r="B8" s="203" t="s">
        <v>483</v>
      </c>
      <c r="C8" s="199">
        <v>29.3</v>
      </c>
      <c r="D8" s="199">
        <v>29.3</v>
      </c>
      <c r="E8" s="199">
        <v>29.4</v>
      </c>
      <c r="F8" s="199">
        <v>29.4</v>
      </c>
      <c r="G8" s="202">
        <v>27</v>
      </c>
      <c r="H8" s="202">
        <v>38</v>
      </c>
      <c r="I8" s="202">
        <v>27</v>
      </c>
      <c r="J8" s="202">
        <v>39</v>
      </c>
      <c r="K8" s="200" t="s">
        <v>542</v>
      </c>
      <c r="L8" s="204">
        <v>1</v>
      </c>
    </row>
    <row r="9" spans="1:12" x14ac:dyDescent="0.3">
      <c r="A9" s="38"/>
      <c r="B9" s="198" t="s">
        <v>484</v>
      </c>
      <c r="C9" s="199">
        <v>67.900000000000006</v>
      </c>
      <c r="D9" s="199">
        <v>67.900000000000006</v>
      </c>
      <c r="E9" s="199">
        <v>67.8</v>
      </c>
      <c r="F9" s="199">
        <v>67.8</v>
      </c>
      <c r="G9" s="202">
        <v>45</v>
      </c>
      <c r="H9" s="202">
        <v>69</v>
      </c>
      <c r="I9" s="202">
        <v>44</v>
      </c>
      <c r="J9" s="202">
        <v>68</v>
      </c>
      <c r="K9" s="200" t="s">
        <v>543</v>
      </c>
      <c r="L9" s="200">
        <v>1</v>
      </c>
    </row>
    <row r="10" spans="1:12" x14ac:dyDescent="0.3">
      <c r="A10" s="38"/>
      <c r="B10" s="198" t="s">
        <v>485</v>
      </c>
      <c r="C10" s="199">
        <v>69.5</v>
      </c>
      <c r="D10" s="199">
        <v>69.5</v>
      </c>
      <c r="E10" s="199">
        <v>69.400000000000006</v>
      </c>
      <c r="F10" s="199">
        <v>69.400000000000006</v>
      </c>
      <c r="G10" s="202">
        <v>48</v>
      </c>
      <c r="H10" s="202">
        <v>71</v>
      </c>
      <c r="I10" s="202">
        <v>47</v>
      </c>
      <c r="J10" s="202">
        <v>70</v>
      </c>
      <c r="K10" s="200" t="s">
        <v>543</v>
      </c>
      <c r="L10" s="200">
        <v>1</v>
      </c>
    </row>
    <row r="11" spans="1:12" x14ac:dyDescent="0.3">
      <c r="A11" s="38"/>
      <c r="B11" s="198" t="s">
        <v>487</v>
      </c>
      <c r="C11" s="199">
        <v>1.7</v>
      </c>
      <c r="D11" s="199">
        <v>1.7</v>
      </c>
      <c r="E11" s="199">
        <v>1.7</v>
      </c>
      <c r="F11" s="199">
        <v>1.7</v>
      </c>
      <c r="G11" s="202">
        <v>2</v>
      </c>
      <c r="H11" s="202">
        <v>14</v>
      </c>
      <c r="I11" s="202">
        <v>2</v>
      </c>
      <c r="J11" s="202">
        <v>14</v>
      </c>
      <c r="K11" s="200" t="s">
        <v>20</v>
      </c>
      <c r="L11" s="200">
        <v>1</v>
      </c>
    </row>
    <row r="12" spans="1:12" x14ac:dyDescent="0.3">
      <c r="A12" s="38"/>
      <c r="B12" s="198" t="s">
        <v>489</v>
      </c>
      <c r="C12" s="205">
        <v>0.45</v>
      </c>
      <c r="D12" s="205">
        <v>0.45</v>
      </c>
      <c r="E12" s="205">
        <v>0.46</v>
      </c>
      <c r="F12" s="205">
        <v>0.46</v>
      </c>
      <c r="G12" s="205">
        <v>0.44</v>
      </c>
      <c r="H12" s="205">
        <v>0.6</v>
      </c>
      <c r="I12" s="205">
        <v>0.45</v>
      </c>
      <c r="J12" s="205">
        <v>0.61</v>
      </c>
      <c r="K12" s="200" t="s">
        <v>94</v>
      </c>
      <c r="L12" s="200"/>
    </row>
    <row r="13" spans="1:12" x14ac:dyDescent="0.3">
      <c r="A13" s="38"/>
      <c r="B13" s="198" t="s">
        <v>490</v>
      </c>
      <c r="C13" s="206">
        <v>1</v>
      </c>
      <c r="D13" s="206">
        <v>1</v>
      </c>
      <c r="E13" s="206">
        <v>1</v>
      </c>
      <c r="F13" s="206">
        <v>1</v>
      </c>
      <c r="G13" s="206">
        <v>1</v>
      </c>
      <c r="H13" s="206">
        <v>1</v>
      </c>
      <c r="I13" s="206">
        <v>1</v>
      </c>
      <c r="J13" s="206">
        <v>1</v>
      </c>
      <c r="K13" s="200" t="s">
        <v>65</v>
      </c>
      <c r="L13" s="200"/>
    </row>
    <row r="14" spans="1:12" x14ac:dyDescent="0.3">
      <c r="A14" s="38"/>
      <c r="B14" s="198" t="s">
        <v>13</v>
      </c>
      <c r="C14" s="200">
        <v>3</v>
      </c>
      <c r="D14" s="200">
        <v>3</v>
      </c>
      <c r="E14" s="200">
        <v>3</v>
      </c>
      <c r="F14" s="200">
        <v>3</v>
      </c>
      <c r="G14" s="200">
        <v>3</v>
      </c>
      <c r="H14" s="200">
        <v>3</v>
      </c>
      <c r="I14" s="200">
        <v>3</v>
      </c>
      <c r="J14" s="200">
        <v>3</v>
      </c>
      <c r="K14" s="200"/>
      <c r="L14" s="200" t="s">
        <v>94</v>
      </c>
    </row>
    <row r="15" spans="1:12" x14ac:dyDescent="0.3">
      <c r="A15" s="38"/>
      <c r="B15" s="207" t="s">
        <v>93</v>
      </c>
      <c r="C15" s="200">
        <v>3</v>
      </c>
      <c r="D15" s="200">
        <v>3</v>
      </c>
      <c r="E15" s="200">
        <v>3</v>
      </c>
      <c r="F15" s="200">
        <v>3</v>
      </c>
      <c r="G15" s="208">
        <v>2.6</v>
      </c>
      <c r="H15" s="208">
        <v>3.5</v>
      </c>
      <c r="I15" s="208">
        <v>2.2999999999999998</v>
      </c>
      <c r="J15" s="208">
        <v>3.8</v>
      </c>
      <c r="K15" s="481"/>
      <c r="L15" s="200"/>
    </row>
    <row r="16" spans="1:12" x14ac:dyDescent="0.3">
      <c r="A16" s="38"/>
      <c r="B16" s="207" t="s">
        <v>16</v>
      </c>
      <c r="C16" s="200">
        <v>25</v>
      </c>
      <c r="D16" s="200">
        <v>25</v>
      </c>
      <c r="E16" s="200">
        <v>25</v>
      </c>
      <c r="F16" s="200">
        <v>25</v>
      </c>
      <c r="G16" s="200">
        <v>20</v>
      </c>
      <c r="H16" s="200">
        <v>35</v>
      </c>
      <c r="I16" s="200">
        <v>20</v>
      </c>
      <c r="J16" s="200">
        <v>35</v>
      </c>
      <c r="K16" s="481"/>
      <c r="L16" s="200">
        <v>1</v>
      </c>
    </row>
    <row r="17" spans="1:12" x14ac:dyDescent="0.3">
      <c r="A17" s="38"/>
      <c r="B17" s="207" t="s">
        <v>18</v>
      </c>
      <c r="C17" s="200">
        <v>3</v>
      </c>
      <c r="D17" s="200">
        <v>3</v>
      </c>
      <c r="E17" s="200">
        <v>3</v>
      </c>
      <c r="F17" s="200">
        <v>3</v>
      </c>
      <c r="G17" s="200">
        <v>2.5</v>
      </c>
      <c r="H17" s="200">
        <v>3.5</v>
      </c>
      <c r="I17" s="200">
        <v>2</v>
      </c>
      <c r="J17" s="200">
        <v>3.5</v>
      </c>
      <c r="K17" s="481"/>
      <c r="L17" s="200">
        <v>1</v>
      </c>
    </row>
    <row r="18" spans="1:12" x14ac:dyDescent="0.3">
      <c r="A18" s="38"/>
      <c r="B18" s="209" t="s">
        <v>491</v>
      </c>
      <c r="C18" s="208">
        <v>0.2</v>
      </c>
      <c r="D18" s="208">
        <v>0.2</v>
      </c>
      <c r="E18" s="208">
        <v>0.2</v>
      </c>
      <c r="F18" s="208">
        <v>0.2</v>
      </c>
      <c r="G18" s="208">
        <v>0.2</v>
      </c>
      <c r="H18" s="208">
        <v>0.3</v>
      </c>
      <c r="I18" s="208">
        <v>0.2</v>
      </c>
      <c r="J18" s="208">
        <v>0.3</v>
      </c>
      <c r="K18" s="481"/>
      <c r="L18" s="200" t="s">
        <v>94</v>
      </c>
    </row>
    <row r="19" spans="1:12" x14ac:dyDescent="0.3">
      <c r="A19" s="38"/>
      <c r="B19" s="210" t="s">
        <v>361</v>
      </c>
      <c r="C19" s="211"/>
      <c r="D19" s="211"/>
      <c r="E19" s="211"/>
      <c r="F19" s="211"/>
      <c r="G19" s="211"/>
      <c r="H19" s="211"/>
      <c r="I19" s="211"/>
      <c r="J19" s="470"/>
      <c r="K19" s="470"/>
      <c r="L19" s="471"/>
    </row>
    <row r="20" spans="1:12" x14ac:dyDescent="0.3">
      <c r="A20" s="38"/>
      <c r="B20" s="207" t="s">
        <v>22</v>
      </c>
      <c r="C20" s="200">
        <v>2</v>
      </c>
      <c r="D20" s="200">
        <v>2</v>
      </c>
      <c r="E20" s="200">
        <v>2</v>
      </c>
      <c r="F20" s="200">
        <v>2</v>
      </c>
      <c r="G20" s="200">
        <v>2</v>
      </c>
      <c r="H20" s="200">
        <v>2</v>
      </c>
      <c r="I20" s="200">
        <v>2</v>
      </c>
      <c r="J20" s="200">
        <v>2</v>
      </c>
      <c r="K20" s="481"/>
      <c r="L20" s="481"/>
    </row>
    <row r="21" spans="1:12" x14ac:dyDescent="0.3">
      <c r="A21" s="38"/>
      <c r="B21" s="207" t="s">
        <v>24</v>
      </c>
      <c r="C21" s="200">
        <v>4</v>
      </c>
      <c r="D21" s="200">
        <v>4</v>
      </c>
      <c r="E21" s="200">
        <v>4</v>
      </c>
      <c r="F21" s="200">
        <v>4</v>
      </c>
      <c r="G21" s="200">
        <v>4</v>
      </c>
      <c r="H21" s="200">
        <v>4</v>
      </c>
      <c r="I21" s="200">
        <v>4</v>
      </c>
      <c r="J21" s="200">
        <v>4</v>
      </c>
      <c r="K21" s="481" t="s">
        <v>23</v>
      </c>
      <c r="L21" s="481">
        <v>1</v>
      </c>
    </row>
    <row r="22" spans="1:12" x14ac:dyDescent="0.3">
      <c r="A22" s="38"/>
      <c r="B22" s="207" t="s">
        <v>95</v>
      </c>
      <c r="C22" s="200">
        <v>40</v>
      </c>
      <c r="D22" s="200">
        <v>40</v>
      </c>
      <c r="E22" s="200">
        <v>40</v>
      </c>
      <c r="F22" s="200">
        <v>40</v>
      </c>
      <c r="G22" s="200">
        <v>40</v>
      </c>
      <c r="H22" s="200">
        <v>40</v>
      </c>
      <c r="I22" s="200">
        <v>40</v>
      </c>
      <c r="J22" s="200">
        <v>40</v>
      </c>
      <c r="K22" s="481"/>
      <c r="L22" s="481"/>
    </row>
    <row r="23" spans="1:12" x14ac:dyDescent="0.3">
      <c r="A23" s="38"/>
      <c r="B23" s="207" t="s">
        <v>96</v>
      </c>
      <c r="C23" s="200">
        <v>2</v>
      </c>
      <c r="D23" s="200">
        <v>2</v>
      </c>
      <c r="E23" s="200">
        <v>2</v>
      </c>
      <c r="F23" s="200">
        <v>2</v>
      </c>
      <c r="G23" s="200">
        <v>2</v>
      </c>
      <c r="H23" s="200">
        <v>2</v>
      </c>
      <c r="I23" s="200">
        <v>2</v>
      </c>
      <c r="J23" s="200">
        <v>2</v>
      </c>
      <c r="K23" s="481" t="s">
        <v>44</v>
      </c>
      <c r="L23" s="481">
        <v>1</v>
      </c>
    </row>
    <row r="24" spans="1:12" x14ac:dyDescent="0.3">
      <c r="A24" s="38"/>
      <c r="B24" s="207" t="s">
        <v>97</v>
      </c>
      <c r="C24" s="200">
        <v>8</v>
      </c>
      <c r="D24" s="200">
        <v>8</v>
      </c>
      <c r="E24" s="200">
        <v>8</v>
      </c>
      <c r="F24" s="200">
        <v>8</v>
      </c>
      <c r="G24" s="200">
        <v>8</v>
      </c>
      <c r="H24" s="200">
        <v>8</v>
      </c>
      <c r="I24" s="200">
        <v>8</v>
      </c>
      <c r="J24" s="200">
        <v>8</v>
      </c>
      <c r="K24" s="481" t="s">
        <v>94</v>
      </c>
      <c r="L24" s="481">
        <v>1</v>
      </c>
    </row>
    <row r="25" spans="1:12" x14ac:dyDescent="0.3">
      <c r="A25" s="38"/>
      <c r="B25" s="472" t="s">
        <v>99</v>
      </c>
      <c r="C25" s="473"/>
      <c r="D25" s="473"/>
      <c r="E25" s="473"/>
      <c r="F25" s="473"/>
      <c r="G25" s="473"/>
      <c r="H25" s="473"/>
      <c r="I25" s="473"/>
      <c r="J25" s="473"/>
      <c r="K25" s="473"/>
      <c r="L25" s="474"/>
    </row>
    <row r="26" spans="1:12" x14ac:dyDescent="0.3">
      <c r="A26" s="38"/>
      <c r="B26" s="207" t="s">
        <v>675</v>
      </c>
      <c r="C26" s="212">
        <v>95.5</v>
      </c>
      <c r="D26" s="212">
        <v>96.4</v>
      </c>
      <c r="E26" s="212">
        <v>99.1</v>
      </c>
      <c r="F26" s="212">
        <v>99.8</v>
      </c>
      <c r="G26" s="212">
        <v>90.9</v>
      </c>
      <c r="H26" s="212">
        <v>99.8</v>
      </c>
      <c r="I26" s="212">
        <v>95.5</v>
      </c>
      <c r="J26" s="212">
        <v>99.9</v>
      </c>
      <c r="K26" s="213" t="s">
        <v>617</v>
      </c>
      <c r="L26" s="481">
        <v>1</v>
      </c>
    </row>
    <row r="27" spans="1:12" x14ac:dyDescent="0.3">
      <c r="A27" s="38"/>
      <c r="B27" s="207" t="s">
        <v>676</v>
      </c>
      <c r="C27" s="202">
        <v>84</v>
      </c>
      <c r="D27" s="202">
        <v>67</v>
      </c>
      <c r="E27" s="202">
        <v>36</v>
      </c>
      <c r="F27" s="202">
        <v>18</v>
      </c>
      <c r="G27" s="202">
        <v>18</v>
      </c>
      <c r="H27" s="202">
        <v>84</v>
      </c>
      <c r="I27" s="202">
        <v>7</v>
      </c>
      <c r="J27" s="202">
        <v>36</v>
      </c>
      <c r="K27" s="213" t="s">
        <v>617</v>
      </c>
      <c r="L27" s="481">
        <v>1</v>
      </c>
    </row>
    <row r="28" spans="1:12" x14ac:dyDescent="0.3">
      <c r="A28" s="38"/>
      <c r="B28" s="207" t="s">
        <v>100</v>
      </c>
      <c r="C28" s="202">
        <v>0</v>
      </c>
      <c r="D28" s="202">
        <v>0</v>
      </c>
      <c r="E28" s="202">
        <v>0</v>
      </c>
      <c r="F28" s="202">
        <v>0</v>
      </c>
      <c r="G28" s="202">
        <v>0</v>
      </c>
      <c r="H28" s="202">
        <v>0</v>
      </c>
      <c r="I28" s="202">
        <v>0</v>
      </c>
      <c r="J28" s="202">
        <v>0</v>
      </c>
      <c r="K28" s="213" t="s">
        <v>617</v>
      </c>
      <c r="L28" s="481">
        <v>1</v>
      </c>
    </row>
    <row r="29" spans="1:12" x14ac:dyDescent="0.3">
      <c r="A29" s="38"/>
      <c r="B29" s="207" t="s">
        <v>101</v>
      </c>
      <c r="C29" s="202">
        <v>1</v>
      </c>
      <c r="D29" s="202">
        <v>1</v>
      </c>
      <c r="E29" s="202">
        <v>1</v>
      </c>
      <c r="F29" s="202">
        <v>1</v>
      </c>
      <c r="G29" s="202">
        <v>1</v>
      </c>
      <c r="H29" s="202">
        <v>3</v>
      </c>
      <c r="I29" s="202">
        <v>0</v>
      </c>
      <c r="J29" s="202">
        <v>1</v>
      </c>
      <c r="K29" s="213" t="s">
        <v>617</v>
      </c>
      <c r="L29" s="481">
        <v>1</v>
      </c>
    </row>
    <row r="30" spans="1:12" x14ac:dyDescent="0.3">
      <c r="A30" s="38"/>
      <c r="B30" s="215" t="s">
        <v>494</v>
      </c>
      <c r="C30" s="208">
        <v>0.3</v>
      </c>
      <c r="D30" s="208">
        <v>0.3</v>
      </c>
      <c r="E30" s="208">
        <v>0.3</v>
      </c>
      <c r="F30" s="208">
        <v>0.3</v>
      </c>
      <c r="G30" s="208">
        <v>0.1</v>
      </c>
      <c r="H30" s="208">
        <v>2</v>
      </c>
      <c r="I30" s="208">
        <v>0.1</v>
      </c>
      <c r="J30" s="208">
        <v>1</v>
      </c>
      <c r="K30" s="213" t="s">
        <v>617</v>
      </c>
      <c r="L30" s="481">
        <v>1</v>
      </c>
    </row>
    <row r="31" spans="1:12" x14ac:dyDescent="0.3">
      <c r="A31" s="38"/>
      <c r="B31" s="472" t="s">
        <v>25</v>
      </c>
      <c r="C31" s="473"/>
      <c r="D31" s="473"/>
      <c r="E31" s="473"/>
      <c r="F31" s="473"/>
      <c r="G31" s="473"/>
      <c r="H31" s="473"/>
      <c r="I31" s="473"/>
      <c r="J31" s="473"/>
      <c r="K31" s="473"/>
      <c r="L31" s="474"/>
    </row>
    <row r="32" spans="1:12" x14ac:dyDescent="0.3">
      <c r="A32" s="38"/>
      <c r="B32" s="207" t="s">
        <v>495</v>
      </c>
      <c r="C32" s="208">
        <v>3.5</v>
      </c>
      <c r="D32" s="208">
        <v>3.5</v>
      </c>
      <c r="E32" s="208">
        <v>3.3</v>
      </c>
      <c r="F32" s="208">
        <v>3</v>
      </c>
      <c r="G32" s="208">
        <v>2.9</v>
      </c>
      <c r="H32" s="208">
        <v>4.0999999999999996</v>
      </c>
      <c r="I32" s="208">
        <v>2.4</v>
      </c>
      <c r="J32" s="208">
        <v>4.0999999999999996</v>
      </c>
      <c r="K32" s="213" t="s">
        <v>672</v>
      </c>
      <c r="L32" s="481">
        <v>1</v>
      </c>
    </row>
    <row r="33" spans="1:12" x14ac:dyDescent="0.3">
      <c r="A33" s="38"/>
      <c r="B33" s="207" t="s">
        <v>28</v>
      </c>
      <c r="C33" s="208">
        <v>2.2000000000000002</v>
      </c>
      <c r="D33" s="208">
        <v>2.1</v>
      </c>
      <c r="E33" s="208">
        <v>2</v>
      </c>
      <c r="F33" s="208">
        <v>1.8</v>
      </c>
      <c r="G33" s="208">
        <v>1.8</v>
      </c>
      <c r="H33" s="208">
        <v>2.5</v>
      </c>
      <c r="I33" s="208">
        <v>1.5</v>
      </c>
      <c r="J33" s="208">
        <v>2.5</v>
      </c>
      <c r="K33" s="213" t="s">
        <v>672</v>
      </c>
      <c r="L33" s="481"/>
    </row>
    <row r="34" spans="1:12" x14ac:dyDescent="0.3">
      <c r="A34" s="38"/>
      <c r="B34" s="27" t="s">
        <v>29</v>
      </c>
      <c r="C34" s="156">
        <v>1.4</v>
      </c>
      <c r="D34" s="156">
        <v>1.3</v>
      </c>
      <c r="E34" s="156">
        <v>1.3</v>
      </c>
      <c r="F34" s="156">
        <v>1.1000000000000001</v>
      </c>
      <c r="G34" s="156">
        <v>1.2</v>
      </c>
      <c r="H34" s="156">
        <v>1.6</v>
      </c>
      <c r="I34" s="156">
        <v>0.9</v>
      </c>
      <c r="J34" s="156">
        <v>1.6</v>
      </c>
      <c r="K34" s="33" t="s">
        <v>672</v>
      </c>
      <c r="L34" s="153"/>
    </row>
    <row r="35" spans="1:12" x14ac:dyDescent="0.3">
      <c r="A35" s="38"/>
      <c r="B35" s="27" t="s">
        <v>496</v>
      </c>
      <c r="C35" s="102">
        <v>128700</v>
      </c>
      <c r="D35" s="102">
        <v>124900</v>
      </c>
      <c r="E35" s="102">
        <v>117300</v>
      </c>
      <c r="F35" s="102">
        <v>104700</v>
      </c>
      <c r="G35" s="102">
        <v>109600</v>
      </c>
      <c r="H35" s="102">
        <v>110400</v>
      </c>
      <c r="I35" s="102">
        <v>81500</v>
      </c>
      <c r="J35" s="102">
        <v>101600</v>
      </c>
      <c r="K35" s="33" t="s">
        <v>50</v>
      </c>
      <c r="L35" s="153"/>
    </row>
    <row r="36" spans="1:12" x14ac:dyDescent="0.3">
      <c r="A36" s="38"/>
      <c r="B36" s="27" t="s">
        <v>497</v>
      </c>
      <c r="C36" s="156">
        <v>1.9</v>
      </c>
      <c r="D36" s="156">
        <v>1.9</v>
      </c>
      <c r="E36" s="156">
        <v>1.9</v>
      </c>
      <c r="F36" s="156">
        <v>1.9</v>
      </c>
      <c r="G36" s="156">
        <v>1.7</v>
      </c>
      <c r="H36" s="156">
        <v>2.2000000000000002</v>
      </c>
      <c r="I36" s="156">
        <v>1.5</v>
      </c>
      <c r="J36" s="156">
        <v>2.4</v>
      </c>
      <c r="K36" s="33" t="s">
        <v>50</v>
      </c>
      <c r="L36" s="153"/>
    </row>
    <row r="37" spans="1:12" x14ac:dyDescent="0.3">
      <c r="A37" s="38"/>
      <c r="B37" s="150" t="s">
        <v>33</v>
      </c>
      <c r="C37" s="151"/>
      <c r="D37" s="151"/>
      <c r="E37" s="151"/>
      <c r="F37" s="151"/>
      <c r="G37" s="151"/>
      <c r="H37" s="151"/>
      <c r="I37" s="151"/>
      <c r="J37" s="151"/>
      <c r="K37" s="151"/>
      <c r="L37" s="152"/>
    </row>
    <row r="38" spans="1:12" x14ac:dyDescent="0.3">
      <c r="A38" s="38"/>
      <c r="B38" s="28" t="s">
        <v>498</v>
      </c>
      <c r="C38" s="156" t="s">
        <v>499</v>
      </c>
      <c r="D38" s="156" t="s">
        <v>499</v>
      </c>
      <c r="E38" s="156" t="s">
        <v>499</v>
      </c>
      <c r="F38" s="156" t="s">
        <v>499</v>
      </c>
      <c r="G38" s="156" t="s">
        <v>499</v>
      </c>
      <c r="H38" s="156" t="s">
        <v>501</v>
      </c>
      <c r="I38" s="156" t="s">
        <v>499</v>
      </c>
      <c r="J38" s="156" t="s">
        <v>501</v>
      </c>
      <c r="K38" s="153"/>
      <c r="L38" s="154"/>
    </row>
    <row r="39" spans="1:12" x14ac:dyDescent="0.3">
      <c r="A39" s="38"/>
      <c r="B39" s="28" t="s">
        <v>500</v>
      </c>
      <c r="C39" s="156" t="s">
        <v>501</v>
      </c>
      <c r="D39" s="156" t="s">
        <v>501</v>
      </c>
      <c r="E39" s="156" t="s">
        <v>501</v>
      </c>
      <c r="F39" s="156" t="s">
        <v>501</v>
      </c>
      <c r="G39" s="156" t="s">
        <v>503</v>
      </c>
      <c r="H39" s="156" t="s">
        <v>501</v>
      </c>
      <c r="I39" s="156" t="s">
        <v>503</v>
      </c>
      <c r="J39" s="156" t="s">
        <v>501</v>
      </c>
      <c r="K39" s="153"/>
      <c r="L39" s="154"/>
    </row>
    <row r="40" spans="1:12" x14ac:dyDescent="0.3">
      <c r="A40" s="38"/>
      <c r="B40" s="28" t="s">
        <v>502</v>
      </c>
      <c r="C40" s="156" t="s">
        <v>501</v>
      </c>
      <c r="D40" s="156" t="s">
        <v>501</v>
      </c>
      <c r="E40" s="156" t="s">
        <v>501</v>
      </c>
      <c r="F40" s="156" t="s">
        <v>501</v>
      </c>
      <c r="G40" s="156" t="s">
        <v>503</v>
      </c>
      <c r="H40" s="156" t="s">
        <v>501</v>
      </c>
      <c r="I40" s="156" t="s">
        <v>503</v>
      </c>
      <c r="J40" s="156" t="s">
        <v>501</v>
      </c>
      <c r="K40" s="153"/>
      <c r="L40" s="154"/>
    </row>
    <row r="41" spans="1:12" x14ac:dyDescent="0.3">
      <c r="A41" s="38"/>
      <c r="B41" s="28" t="s">
        <v>504</v>
      </c>
      <c r="C41" s="158">
        <v>1.0900000000000001</v>
      </c>
      <c r="D41" s="158">
        <v>1.07</v>
      </c>
      <c r="E41" s="158">
        <v>1.01</v>
      </c>
      <c r="F41" s="158">
        <v>0.92</v>
      </c>
      <c r="G41" s="158">
        <v>0.9</v>
      </c>
      <c r="H41" s="158">
        <v>1.25</v>
      </c>
      <c r="I41" s="158">
        <v>0.74</v>
      </c>
      <c r="J41" s="158">
        <v>1.26</v>
      </c>
      <c r="K41" s="33" t="s">
        <v>672</v>
      </c>
      <c r="L41" s="154">
        <v>1</v>
      </c>
    </row>
    <row r="42" spans="1:12" x14ac:dyDescent="0.3">
      <c r="A42" s="38"/>
      <c r="B42" s="28" t="s">
        <v>28</v>
      </c>
      <c r="C42" s="158">
        <v>0.67</v>
      </c>
      <c r="D42" s="158">
        <v>0.66</v>
      </c>
      <c r="E42" s="158">
        <v>0.63</v>
      </c>
      <c r="F42" s="158">
        <v>0.56999999999999995</v>
      </c>
      <c r="G42" s="158">
        <v>0.55000000000000004</v>
      </c>
      <c r="H42" s="158">
        <v>0.77</v>
      </c>
      <c r="I42" s="158">
        <v>0.45</v>
      </c>
      <c r="J42" s="158">
        <v>0.78</v>
      </c>
      <c r="K42" s="186" t="s">
        <v>674</v>
      </c>
      <c r="L42" s="154"/>
    </row>
    <row r="43" spans="1:12" x14ac:dyDescent="0.3">
      <c r="A43" s="39"/>
      <c r="B43" s="28" t="s">
        <v>29</v>
      </c>
      <c r="C43" s="158">
        <v>0.42</v>
      </c>
      <c r="D43" s="158">
        <v>0.41</v>
      </c>
      <c r="E43" s="158">
        <v>0.39</v>
      </c>
      <c r="F43" s="158">
        <v>0.35</v>
      </c>
      <c r="G43" s="158">
        <v>0.36</v>
      </c>
      <c r="H43" s="158">
        <v>0.48</v>
      </c>
      <c r="I43" s="158">
        <v>0.28999999999999998</v>
      </c>
      <c r="J43" s="158">
        <v>0.48</v>
      </c>
      <c r="K43" s="186" t="s">
        <v>674</v>
      </c>
      <c r="L43" s="154"/>
    </row>
    <row r="44" spans="1:12" x14ac:dyDescent="0.3">
      <c r="A44" s="39"/>
      <c r="B44" s="28" t="s">
        <v>505</v>
      </c>
      <c r="C44" s="102">
        <v>39700</v>
      </c>
      <c r="D44" s="102">
        <v>38500</v>
      </c>
      <c r="E44" s="102">
        <v>36300</v>
      </c>
      <c r="F44" s="102">
        <v>32400</v>
      </c>
      <c r="G44" s="102">
        <v>32500</v>
      </c>
      <c r="H44" s="102">
        <v>44600</v>
      </c>
      <c r="I44" s="102">
        <v>24900</v>
      </c>
      <c r="J44" s="102">
        <v>41900</v>
      </c>
      <c r="K44" s="33" t="s">
        <v>50</v>
      </c>
      <c r="L44" s="154"/>
    </row>
    <row r="45" spans="1:12" x14ac:dyDescent="0.3">
      <c r="A45" s="39"/>
      <c r="B45" s="28" t="s">
        <v>506</v>
      </c>
      <c r="C45" s="158">
        <v>0.6</v>
      </c>
      <c r="D45" s="158">
        <v>0.6</v>
      </c>
      <c r="E45" s="158">
        <v>0.6</v>
      </c>
      <c r="F45" s="158">
        <v>0.6</v>
      </c>
      <c r="G45" s="158">
        <v>0.51</v>
      </c>
      <c r="H45" s="158">
        <v>0.69</v>
      </c>
      <c r="I45" s="158">
        <v>0.45</v>
      </c>
      <c r="J45" s="158">
        <v>0.75</v>
      </c>
      <c r="K45" s="33" t="s">
        <v>50</v>
      </c>
      <c r="L45" s="154"/>
    </row>
    <row r="46" spans="1:12" ht="22.8" x14ac:dyDescent="0.3">
      <c r="A46" s="39"/>
      <c r="B46" s="28" t="s">
        <v>544</v>
      </c>
      <c r="C46" s="167">
        <v>6.5000000000000002E-2</v>
      </c>
      <c r="D46" s="167">
        <v>6.3E-2</v>
      </c>
      <c r="E46" s="167">
        <v>0.06</v>
      </c>
      <c r="F46" s="167">
        <v>5.5E-2</v>
      </c>
      <c r="G46" s="167">
        <v>5.5E-2</v>
      </c>
      <c r="H46" s="167">
        <v>7.4999999999999997E-2</v>
      </c>
      <c r="I46" s="167">
        <v>4.4999999999999998E-2</v>
      </c>
      <c r="J46" s="167">
        <v>7.4999999999999997E-2</v>
      </c>
      <c r="K46" s="166" t="s">
        <v>55</v>
      </c>
      <c r="L46" s="167"/>
    </row>
    <row r="47" spans="1:12" x14ac:dyDescent="0.3">
      <c r="A47" s="39"/>
      <c r="B47" s="38"/>
      <c r="C47" s="179"/>
      <c r="D47" s="179"/>
      <c r="E47" s="179"/>
      <c r="F47" s="179"/>
      <c r="G47" s="179"/>
      <c r="H47" s="179"/>
      <c r="I47" s="179"/>
      <c r="J47" s="179"/>
      <c r="K47" s="38"/>
      <c r="L47" s="38"/>
    </row>
    <row r="48" spans="1:12" x14ac:dyDescent="0.3">
      <c r="A48" s="39"/>
      <c r="B48" s="38"/>
      <c r="C48" s="179"/>
      <c r="D48" s="179"/>
      <c r="E48" s="179"/>
      <c r="F48" s="179"/>
      <c r="G48" s="179"/>
      <c r="H48" s="179"/>
      <c r="I48" s="179"/>
      <c r="J48" s="179"/>
      <c r="K48" s="38"/>
      <c r="L48" s="38"/>
    </row>
    <row r="49" spans="1:12" x14ac:dyDescent="0.3">
      <c r="A49" s="39" t="s">
        <v>118</v>
      </c>
      <c r="B49" s="38"/>
      <c r="C49" s="159"/>
      <c r="D49" s="159"/>
      <c r="E49" s="159"/>
      <c r="F49" s="159"/>
      <c r="G49" s="159"/>
      <c r="H49" s="159"/>
      <c r="I49" s="38"/>
      <c r="J49" s="38"/>
      <c r="K49" s="38"/>
      <c r="L49" s="38"/>
    </row>
    <row r="50" spans="1:12" x14ac:dyDescent="0.3">
      <c r="A50" s="160">
        <v>1</v>
      </c>
      <c r="B50" s="903" t="s">
        <v>560</v>
      </c>
      <c r="C50" s="903"/>
      <c r="D50" s="903"/>
      <c r="E50" s="903"/>
      <c r="F50" s="903"/>
      <c r="G50" s="903"/>
      <c r="H50" s="903"/>
      <c r="I50" s="903"/>
      <c r="J50" s="903"/>
      <c r="K50" s="903"/>
      <c r="L50" s="903"/>
    </row>
    <row r="51" spans="1:12" x14ac:dyDescent="0.3">
      <c r="A51" s="39" t="s">
        <v>38</v>
      </c>
      <c r="B51" s="38"/>
      <c r="C51" s="159"/>
      <c r="D51" s="159"/>
      <c r="E51" s="159"/>
      <c r="F51" s="159"/>
      <c r="G51" s="159"/>
      <c r="H51" s="159"/>
      <c r="I51" s="38"/>
      <c r="J51" s="38"/>
      <c r="K51" s="38"/>
      <c r="L51" s="38"/>
    </row>
    <row r="52" spans="1:12" x14ac:dyDescent="0.3">
      <c r="A52" s="160" t="s">
        <v>39</v>
      </c>
      <c r="B52" s="903" t="s">
        <v>591</v>
      </c>
      <c r="C52" s="903"/>
      <c r="D52" s="903"/>
      <c r="E52" s="903"/>
      <c r="F52" s="903"/>
      <c r="G52" s="903"/>
      <c r="H52" s="903"/>
      <c r="I52" s="903"/>
      <c r="J52" s="903"/>
      <c r="K52" s="903"/>
      <c r="L52" s="903"/>
    </row>
    <row r="53" spans="1:12" x14ac:dyDescent="0.3">
      <c r="A53" s="160" t="s">
        <v>15</v>
      </c>
      <c r="B53" s="38" t="s">
        <v>569</v>
      </c>
      <c r="C53" s="38"/>
      <c r="D53" s="38"/>
      <c r="E53" s="38"/>
      <c r="F53" s="38"/>
      <c r="G53" s="38"/>
      <c r="H53" s="38"/>
      <c r="I53" s="38"/>
      <c r="J53" s="38"/>
      <c r="K53" s="38"/>
      <c r="L53" s="38"/>
    </row>
    <row r="54" spans="1:12" x14ac:dyDescent="0.3">
      <c r="A54" s="160" t="s">
        <v>20</v>
      </c>
      <c r="B54" s="903" t="s">
        <v>588</v>
      </c>
      <c r="C54" s="903"/>
      <c r="D54" s="903"/>
      <c r="E54" s="903"/>
      <c r="F54" s="903"/>
      <c r="G54" s="903"/>
      <c r="H54" s="903"/>
      <c r="I54" s="903"/>
      <c r="J54" s="903"/>
      <c r="K54" s="903"/>
      <c r="L54" s="903"/>
    </row>
    <row r="55" spans="1:12" x14ac:dyDescent="0.3">
      <c r="A55" s="160" t="s">
        <v>23</v>
      </c>
      <c r="B55" s="903" t="s">
        <v>564</v>
      </c>
      <c r="C55" s="903"/>
      <c r="D55" s="903"/>
      <c r="E55" s="903"/>
      <c r="F55" s="903"/>
      <c r="G55" s="903"/>
      <c r="H55" s="903"/>
      <c r="I55" s="903"/>
      <c r="J55" s="903"/>
      <c r="K55" s="903"/>
      <c r="L55" s="903"/>
    </row>
    <row r="56" spans="1:12" x14ac:dyDescent="0.3">
      <c r="A56" s="160" t="s">
        <v>44</v>
      </c>
      <c r="B56" s="903" t="s">
        <v>565</v>
      </c>
      <c r="C56" s="903"/>
      <c r="D56" s="903"/>
      <c r="E56" s="903"/>
      <c r="F56" s="903"/>
      <c r="G56" s="903"/>
      <c r="H56" s="903"/>
      <c r="I56" s="903"/>
      <c r="J56" s="903"/>
      <c r="K56" s="903"/>
      <c r="L56" s="903"/>
    </row>
    <row r="57" spans="1:12" x14ac:dyDescent="0.3">
      <c r="A57" s="160" t="s">
        <v>46</v>
      </c>
      <c r="B57" s="903" t="s">
        <v>593</v>
      </c>
      <c r="C57" s="903"/>
      <c r="D57" s="903"/>
      <c r="E57" s="903"/>
      <c r="F57" s="903"/>
      <c r="G57" s="903"/>
      <c r="H57" s="903"/>
      <c r="I57" s="903"/>
      <c r="J57" s="903"/>
      <c r="K57" s="903"/>
      <c r="L57" s="903"/>
    </row>
    <row r="58" spans="1:12" x14ac:dyDescent="0.3">
      <c r="A58" s="160" t="s">
        <v>31</v>
      </c>
      <c r="B58" s="148" t="s">
        <v>567</v>
      </c>
      <c r="C58" s="38"/>
      <c r="D58" s="38"/>
      <c r="E58" s="38"/>
      <c r="F58" s="38"/>
      <c r="G58" s="38"/>
      <c r="H58" s="38"/>
      <c r="I58" s="38"/>
      <c r="J58" s="38"/>
      <c r="K58" s="38"/>
      <c r="L58" s="38"/>
    </row>
    <row r="59" spans="1:12" x14ac:dyDescent="0.3">
      <c r="A59" s="160" t="s">
        <v>35</v>
      </c>
      <c r="B59" s="903" t="s">
        <v>554</v>
      </c>
      <c r="C59" s="903"/>
      <c r="D59" s="903"/>
      <c r="E59" s="903"/>
      <c r="F59" s="903"/>
      <c r="G59" s="903"/>
      <c r="H59" s="903"/>
      <c r="I59" s="903"/>
      <c r="J59" s="903"/>
      <c r="K59" s="903"/>
      <c r="L59" s="903"/>
    </row>
    <row r="60" spans="1:12" x14ac:dyDescent="0.3">
      <c r="A60" s="160" t="s">
        <v>65</v>
      </c>
      <c r="B60" s="903" t="s">
        <v>568</v>
      </c>
      <c r="C60" s="903"/>
      <c r="D60" s="903"/>
      <c r="E60" s="903"/>
      <c r="F60" s="903"/>
      <c r="G60" s="903"/>
      <c r="H60" s="903"/>
      <c r="I60" s="903"/>
      <c r="J60" s="38"/>
      <c r="K60" s="38"/>
      <c r="L60" s="38"/>
    </row>
    <row r="61" spans="1:12" x14ac:dyDescent="0.3">
      <c r="A61" s="160" t="s">
        <v>50</v>
      </c>
      <c r="B61" s="903" t="s">
        <v>556</v>
      </c>
      <c r="C61" s="903"/>
      <c r="D61" s="903"/>
      <c r="E61" s="903"/>
      <c r="F61" s="903"/>
      <c r="G61" s="903"/>
      <c r="H61" s="903"/>
      <c r="I61" s="903"/>
      <c r="J61" s="903"/>
      <c r="K61" s="903"/>
      <c r="L61" s="903"/>
    </row>
    <row r="62" spans="1:12" x14ac:dyDescent="0.3">
      <c r="A62" s="160" t="s">
        <v>55</v>
      </c>
      <c r="B62" s="904" t="s">
        <v>557</v>
      </c>
      <c r="C62" s="904"/>
      <c r="D62" s="904"/>
      <c r="E62" s="904"/>
      <c r="F62" s="904"/>
      <c r="G62" s="904"/>
      <c r="H62" s="904"/>
      <c r="I62" s="904"/>
      <c r="J62" s="904"/>
      <c r="K62" s="904"/>
      <c r="L62" s="904"/>
    </row>
    <row r="63" spans="1:12" ht="26.25" customHeight="1" x14ac:dyDescent="0.3">
      <c r="A63" s="190" t="s">
        <v>67</v>
      </c>
      <c r="B63" s="904" t="s">
        <v>666</v>
      </c>
      <c r="C63" s="904"/>
      <c r="D63" s="904"/>
      <c r="E63" s="904"/>
      <c r="F63" s="904"/>
      <c r="G63" s="904"/>
      <c r="H63" s="904"/>
      <c r="I63" s="904"/>
      <c r="J63" s="904"/>
      <c r="K63" s="904"/>
      <c r="L63" s="904"/>
    </row>
  </sheetData>
  <mergeCells count="14">
    <mergeCell ref="B63:L63"/>
    <mergeCell ref="B54:L54"/>
    <mergeCell ref="C3:L3"/>
    <mergeCell ref="G4:H4"/>
    <mergeCell ref="I4:J4"/>
    <mergeCell ref="B50:L50"/>
    <mergeCell ref="B52:L52"/>
    <mergeCell ref="B62:L62"/>
    <mergeCell ref="B55:L55"/>
    <mergeCell ref="B56:L56"/>
    <mergeCell ref="B57:L57"/>
    <mergeCell ref="B59:L59"/>
    <mergeCell ref="B60:I60"/>
    <mergeCell ref="B61:L61"/>
  </mergeCells>
  <hyperlinks>
    <hyperlink ref="H1" location="Index" display="Back to Index"/>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63"/>
  <sheetViews>
    <sheetView showGridLines="0" workbookViewId="0">
      <selection activeCell="H1" sqref="H1"/>
    </sheetView>
  </sheetViews>
  <sheetFormatPr defaultRowHeight="14.4" x14ac:dyDescent="0.3"/>
  <cols>
    <col min="1" max="1" width="2.88671875" customWidth="1"/>
    <col min="2" max="2" width="29.6640625" customWidth="1"/>
  </cols>
  <sheetData>
    <row r="1" spans="1:12" ht="14.25" customHeight="1" x14ac:dyDescent="0.4">
      <c r="A1" s="38"/>
      <c r="B1" s="155"/>
      <c r="C1" s="39"/>
      <c r="D1" s="38"/>
      <c r="E1" s="38"/>
      <c r="F1" s="38"/>
      <c r="G1" s="38"/>
      <c r="H1" s="402" t="s">
        <v>679</v>
      </c>
      <c r="I1" s="38"/>
      <c r="J1" s="38"/>
      <c r="K1" s="38"/>
      <c r="L1" s="38"/>
    </row>
    <row r="2" spans="1:12" ht="14.25" customHeight="1" x14ac:dyDescent="0.3">
      <c r="A2" s="38"/>
      <c r="B2" s="38"/>
      <c r="C2" s="38"/>
      <c r="D2" s="38"/>
      <c r="E2" s="38"/>
      <c r="F2" s="38"/>
      <c r="G2" s="38"/>
      <c r="H2" s="38"/>
      <c r="I2" s="38"/>
      <c r="J2" s="38"/>
      <c r="K2" s="38"/>
      <c r="L2" s="38"/>
    </row>
    <row r="3" spans="1:12" x14ac:dyDescent="0.3">
      <c r="A3" s="38"/>
      <c r="B3" s="192" t="s">
        <v>0</v>
      </c>
      <c r="C3" s="905" t="s">
        <v>727</v>
      </c>
      <c r="D3" s="963"/>
      <c r="E3" s="963"/>
      <c r="F3" s="963"/>
      <c r="G3" s="963"/>
      <c r="H3" s="963"/>
      <c r="I3" s="963"/>
      <c r="J3" s="963"/>
      <c r="K3" s="963"/>
      <c r="L3" s="964"/>
    </row>
    <row r="4" spans="1:12" x14ac:dyDescent="0.3">
      <c r="A4" s="38"/>
      <c r="B4" s="193"/>
      <c r="C4" s="194">
        <v>2015</v>
      </c>
      <c r="D4" s="194">
        <v>2020</v>
      </c>
      <c r="E4" s="194">
        <v>2030</v>
      </c>
      <c r="F4" s="194">
        <v>2050</v>
      </c>
      <c r="G4" s="905" t="s">
        <v>2</v>
      </c>
      <c r="H4" s="925"/>
      <c r="I4" s="905" t="s">
        <v>3</v>
      </c>
      <c r="J4" s="925"/>
      <c r="K4" s="194" t="s">
        <v>4</v>
      </c>
      <c r="L4" s="194" t="s">
        <v>5</v>
      </c>
    </row>
    <row r="5" spans="1:12" x14ac:dyDescent="0.3">
      <c r="A5" s="38"/>
      <c r="B5" s="484" t="s">
        <v>6</v>
      </c>
      <c r="C5" s="485"/>
      <c r="D5" s="485"/>
      <c r="E5" s="485"/>
      <c r="F5" s="485"/>
      <c r="G5" s="485" t="s">
        <v>7</v>
      </c>
      <c r="H5" s="485" t="s">
        <v>8</v>
      </c>
      <c r="I5" s="485" t="s">
        <v>7</v>
      </c>
      <c r="J5" s="485" t="s">
        <v>8</v>
      </c>
      <c r="K5" s="485"/>
      <c r="L5" s="486"/>
    </row>
    <row r="6" spans="1:12" x14ac:dyDescent="0.3">
      <c r="A6" s="38"/>
      <c r="B6" s="198" t="s">
        <v>459</v>
      </c>
      <c r="C6" s="199">
        <v>24.8</v>
      </c>
      <c r="D6" s="199">
        <v>24.4</v>
      </c>
      <c r="E6" s="199">
        <v>24.5</v>
      </c>
      <c r="F6" s="199">
        <v>24.5</v>
      </c>
      <c r="G6" s="199">
        <v>23.5</v>
      </c>
      <c r="H6" s="199">
        <v>25.1</v>
      </c>
      <c r="I6" s="199">
        <v>24.1</v>
      </c>
      <c r="J6" s="199">
        <v>25.2</v>
      </c>
      <c r="K6" s="200" t="s">
        <v>39</v>
      </c>
      <c r="L6" s="481"/>
    </row>
    <row r="7" spans="1:12" x14ac:dyDescent="0.3">
      <c r="A7" s="38"/>
      <c r="B7" s="198" t="s">
        <v>481</v>
      </c>
      <c r="C7" s="199">
        <v>31</v>
      </c>
      <c r="D7" s="199">
        <v>30.5</v>
      </c>
      <c r="E7" s="199">
        <v>30.6</v>
      </c>
      <c r="F7" s="199">
        <v>30.6</v>
      </c>
      <c r="G7" s="202">
        <v>29</v>
      </c>
      <c r="H7" s="202">
        <v>31</v>
      </c>
      <c r="I7" s="202">
        <v>30</v>
      </c>
      <c r="J7" s="202">
        <v>32</v>
      </c>
      <c r="K7" s="200" t="s">
        <v>542</v>
      </c>
      <c r="L7" s="200">
        <v>1</v>
      </c>
    </row>
    <row r="8" spans="1:12" ht="20.399999999999999" x14ac:dyDescent="0.3">
      <c r="A8" s="38"/>
      <c r="B8" s="203" t="s">
        <v>483</v>
      </c>
      <c r="C8" s="199">
        <v>29.4</v>
      </c>
      <c r="D8" s="199">
        <v>29</v>
      </c>
      <c r="E8" s="199">
        <v>29.1</v>
      </c>
      <c r="F8" s="199">
        <v>29.1</v>
      </c>
      <c r="G8" s="202">
        <v>26</v>
      </c>
      <c r="H8" s="202">
        <v>30</v>
      </c>
      <c r="I8" s="202">
        <v>27</v>
      </c>
      <c r="J8" s="202">
        <v>30</v>
      </c>
      <c r="K8" s="204" t="s">
        <v>542</v>
      </c>
      <c r="L8" s="204">
        <v>1</v>
      </c>
    </row>
    <row r="9" spans="1:12" x14ac:dyDescent="0.3">
      <c r="A9" s="38"/>
      <c r="B9" s="198" t="s">
        <v>484</v>
      </c>
      <c r="C9" s="199">
        <v>67.3</v>
      </c>
      <c r="D9" s="199">
        <v>67.7</v>
      </c>
      <c r="E9" s="199">
        <v>67.599999999999994</v>
      </c>
      <c r="F9" s="199">
        <v>67.599999999999994</v>
      </c>
      <c r="G9" s="202">
        <v>54</v>
      </c>
      <c r="H9" s="202">
        <v>69</v>
      </c>
      <c r="I9" s="202">
        <v>54</v>
      </c>
      <c r="J9" s="202">
        <v>68</v>
      </c>
      <c r="K9" s="200" t="s">
        <v>543</v>
      </c>
      <c r="L9" s="200">
        <v>1</v>
      </c>
    </row>
    <row r="10" spans="1:12" x14ac:dyDescent="0.3">
      <c r="A10" s="38"/>
      <c r="B10" s="198" t="s">
        <v>485</v>
      </c>
      <c r="C10" s="199">
        <v>68.8</v>
      </c>
      <c r="D10" s="199">
        <v>69.3</v>
      </c>
      <c r="E10" s="199">
        <v>69.2</v>
      </c>
      <c r="F10" s="199">
        <v>69.2</v>
      </c>
      <c r="G10" s="202">
        <v>57</v>
      </c>
      <c r="H10" s="202">
        <v>71</v>
      </c>
      <c r="I10" s="202">
        <v>57</v>
      </c>
      <c r="J10" s="202">
        <v>70</v>
      </c>
      <c r="K10" s="200" t="s">
        <v>543</v>
      </c>
      <c r="L10" s="200">
        <v>1</v>
      </c>
    </row>
    <row r="11" spans="1:12" ht="20.399999999999999" x14ac:dyDescent="0.3">
      <c r="A11" s="38"/>
      <c r="B11" s="198" t="s">
        <v>487</v>
      </c>
      <c r="C11" s="199">
        <v>1.7</v>
      </c>
      <c r="D11" s="199">
        <v>1.7</v>
      </c>
      <c r="E11" s="199">
        <v>1.7</v>
      </c>
      <c r="F11" s="199">
        <v>1.7</v>
      </c>
      <c r="G11" s="202">
        <v>2</v>
      </c>
      <c r="H11" s="202">
        <v>14</v>
      </c>
      <c r="I11" s="202">
        <v>2</v>
      </c>
      <c r="J11" s="202">
        <v>14</v>
      </c>
      <c r="K11" s="200" t="s">
        <v>20</v>
      </c>
      <c r="L11" s="200">
        <v>1</v>
      </c>
    </row>
    <row r="12" spans="1:12" x14ac:dyDescent="0.3">
      <c r="A12" s="38"/>
      <c r="B12" s="198" t="s">
        <v>489</v>
      </c>
      <c r="C12" s="205">
        <v>0.46</v>
      </c>
      <c r="D12" s="205">
        <v>0.45</v>
      </c>
      <c r="E12" s="205">
        <v>0.45</v>
      </c>
      <c r="F12" s="205">
        <v>0.45</v>
      </c>
      <c r="G12" s="205">
        <v>0.43</v>
      </c>
      <c r="H12" s="205">
        <v>0.46</v>
      </c>
      <c r="I12" s="205">
        <v>0.45</v>
      </c>
      <c r="J12" s="205">
        <v>0.47</v>
      </c>
      <c r="K12" s="200" t="s">
        <v>94</v>
      </c>
      <c r="L12" s="200"/>
    </row>
    <row r="13" spans="1:12" x14ac:dyDescent="0.3">
      <c r="A13" s="38"/>
      <c r="B13" s="198" t="s">
        <v>490</v>
      </c>
      <c r="C13" s="206">
        <v>1</v>
      </c>
      <c r="D13" s="206">
        <v>1</v>
      </c>
      <c r="E13" s="206">
        <v>1</v>
      </c>
      <c r="F13" s="206">
        <v>1</v>
      </c>
      <c r="G13" s="206">
        <v>1</v>
      </c>
      <c r="H13" s="206">
        <v>1</v>
      </c>
      <c r="I13" s="206">
        <v>1</v>
      </c>
      <c r="J13" s="206">
        <v>1</v>
      </c>
      <c r="K13" s="200" t="s">
        <v>65</v>
      </c>
      <c r="L13" s="200"/>
    </row>
    <row r="14" spans="1:12" x14ac:dyDescent="0.3">
      <c r="A14" s="38"/>
      <c r="B14" s="198" t="s">
        <v>13</v>
      </c>
      <c r="C14" s="200">
        <v>4</v>
      </c>
      <c r="D14" s="200">
        <v>4</v>
      </c>
      <c r="E14" s="200">
        <v>4</v>
      </c>
      <c r="F14" s="200">
        <v>4</v>
      </c>
      <c r="G14" s="200">
        <v>4</v>
      </c>
      <c r="H14" s="200">
        <v>4</v>
      </c>
      <c r="I14" s="200">
        <v>4</v>
      </c>
      <c r="J14" s="200">
        <v>4</v>
      </c>
      <c r="K14" s="200"/>
      <c r="L14" s="200" t="s">
        <v>94</v>
      </c>
    </row>
    <row r="15" spans="1:12" x14ac:dyDescent="0.3">
      <c r="A15" s="38"/>
      <c r="B15" s="207" t="s">
        <v>93</v>
      </c>
      <c r="C15" s="208">
        <v>4</v>
      </c>
      <c r="D15" s="208">
        <v>4</v>
      </c>
      <c r="E15" s="208">
        <v>4</v>
      </c>
      <c r="F15" s="208">
        <v>4</v>
      </c>
      <c r="G15" s="208">
        <v>3.4</v>
      </c>
      <c r="H15" s="208">
        <v>4.5999999999999996</v>
      </c>
      <c r="I15" s="208">
        <v>3</v>
      </c>
      <c r="J15" s="208">
        <v>5</v>
      </c>
      <c r="K15" s="481"/>
      <c r="L15" s="200"/>
    </row>
    <row r="16" spans="1:12" x14ac:dyDescent="0.3">
      <c r="A16" s="38"/>
      <c r="B16" s="207" t="s">
        <v>16</v>
      </c>
      <c r="C16" s="200">
        <v>25</v>
      </c>
      <c r="D16" s="200">
        <v>25</v>
      </c>
      <c r="E16" s="200">
        <v>25</v>
      </c>
      <c r="F16" s="200">
        <v>25</v>
      </c>
      <c r="G16" s="200">
        <v>20</v>
      </c>
      <c r="H16" s="200">
        <v>35</v>
      </c>
      <c r="I16" s="200">
        <v>20</v>
      </c>
      <c r="J16" s="200">
        <v>35</v>
      </c>
      <c r="K16" s="481"/>
      <c r="L16" s="200">
        <v>1</v>
      </c>
    </row>
    <row r="17" spans="1:12" x14ac:dyDescent="0.3">
      <c r="A17" s="38"/>
      <c r="B17" s="207" t="s">
        <v>18</v>
      </c>
      <c r="C17" s="200">
        <v>2.5</v>
      </c>
      <c r="D17" s="200">
        <v>2.5</v>
      </c>
      <c r="E17" s="200">
        <v>2.5</v>
      </c>
      <c r="F17" s="200">
        <v>2.5</v>
      </c>
      <c r="G17" s="200">
        <v>2</v>
      </c>
      <c r="H17" s="200">
        <v>3</v>
      </c>
      <c r="I17" s="200">
        <v>1.5</v>
      </c>
      <c r="J17" s="200">
        <v>3</v>
      </c>
      <c r="K17" s="481"/>
      <c r="L17" s="200">
        <v>1</v>
      </c>
    </row>
    <row r="18" spans="1:12" x14ac:dyDescent="0.3">
      <c r="A18" s="38"/>
      <c r="B18" s="209" t="s">
        <v>491</v>
      </c>
      <c r="C18" s="208">
        <v>0.3</v>
      </c>
      <c r="D18" s="208">
        <v>0.3</v>
      </c>
      <c r="E18" s="208">
        <v>0.3</v>
      </c>
      <c r="F18" s="208">
        <v>0.3</v>
      </c>
      <c r="G18" s="208">
        <v>0.2</v>
      </c>
      <c r="H18" s="208">
        <v>0.3</v>
      </c>
      <c r="I18" s="208">
        <v>0.2</v>
      </c>
      <c r="J18" s="208">
        <v>0.4</v>
      </c>
      <c r="K18" s="481"/>
      <c r="L18" s="200" t="s">
        <v>94</v>
      </c>
    </row>
    <row r="19" spans="1:12" x14ac:dyDescent="0.3">
      <c r="A19" s="38"/>
      <c r="B19" s="210" t="s">
        <v>361</v>
      </c>
      <c r="C19" s="211"/>
      <c r="D19" s="211"/>
      <c r="E19" s="211"/>
      <c r="F19" s="211"/>
      <c r="G19" s="211"/>
      <c r="H19" s="211"/>
      <c r="I19" s="211"/>
      <c r="J19" s="969"/>
      <c r="K19" s="969"/>
      <c r="L19" s="970"/>
    </row>
    <row r="20" spans="1:12" x14ac:dyDescent="0.3">
      <c r="A20" s="38"/>
      <c r="B20" s="207" t="s">
        <v>22</v>
      </c>
      <c r="C20" s="200" t="s">
        <v>183</v>
      </c>
      <c r="D20" s="200" t="s">
        <v>183</v>
      </c>
      <c r="E20" s="200" t="s">
        <v>183</v>
      </c>
      <c r="F20" s="200" t="s">
        <v>183</v>
      </c>
      <c r="G20" s="200" t="s">
        <v>183</v>
      </c>
      <c r="H20" s="200" t="s">
        <v>183</v>
      </c>
      <c r="I20" s="200" t="s">
        <v>183</v>
      </c>
      <c r="J20" s="200" t="s">
        <v>183</v>
      </c>
      <c r="K20" s="481"/>
      <c r="L20" s="481"/>
    </row>
    <row r="21" spans="1:12" x14ac:dyDescent="0.3">
      <c r="A21" s="38"/>
      <c r="B21" s="207" t="s">
        <v>24</v>
      </c>
      <c r="C21" s="200">
        <v>4</v>
      </c>
      <c r="D21" s="200">
        <v>4</v>
      </c>
      <c r="E21" s="200">
        <v>4</v>
      </c>
      <c r="F21" s="200">
        <v>4</v>
      </c>
      <c r="G21" s="200">
        <v>4</v>
      </c>
      <c r="H21" s="200">
        <v>4</v>
      </c>
      <c r="I21" s="200">
        <v>4</v>
      </c>
      <c r="J21" s="200">
        <v>4</v>
      </c>
      <c r="K21" s="481" t="s">
        <v>23</v>
      </c>
      <c r="L21" s="481">
        <v>1</v>
      </c>
    </row>
    <row r="22" spans="1:12" x14ac:dyDescent="0.3">
      <c r="A22" s="38"/>
      <c r="B22" s="207" t="s">
        <v>95</v>
      </c>
      <c r="C22" s="200">
        <v>40</v>
      </c>
      <c r="D22" s="200">
        <v>40</v>
      </c>
      <c r="E22" s="200">
        <v>40</v>
      </c>
      <c r="F22" s="200">
        <v>40</v>
      </c>
      <c r="G22" s="200">
        <v>40</v>
      </c>
      <c r="H22" s="200">
        <v>40</v>
      </c>
      <c r="I22" s="200">
        <v>40</v>
      </c>
      <c r="J22" s="200">
        <v>40</v>
      </c>
      <c r="K22" s="481"/>
      <c r="L22" s="481"/>
    </row>
    <row r="23" spans="1:12" x14ac:dyDescent="0.3">
      <c r="A23" s="38"/>
      <c r="B23" s="207" t="s">
        <v>96</v>
      </c>
      <c r="C23" s="200">
        <v>2</v>
      </c>
      <c r="D23" s="200">
        <v>2</v>
      </c>
      <c r="E23" s="200">
        <v>2</v>
      </c>
      <c r="F23" s="200">
        <v>2</v>
      </c>
      <c r="G23" s="200">
        <v>2</v>
      </c>
      <c r="H23" s="200">
        <v>2</v>
      </c>
      <c r="I23" s="200">
        <v>2</v>
      </c>
      <c r="J23" s="200">
        <v>2</v>
      </c>
      <c r="K23" s="481" t="s">
        <v>44</v>
      </c>
      <c r="L23" s="481">
        <v>1</v>
      </c>
    </row>
    <row r="24" spans="1:12" x14ac:dyDescent="0.3">
      <c r="A24" s="38"/>
      <c r="B24" s="207" t="s">
        <v>97</v>
      </c>
      <c r="C24" s="200">
        <v>8</v>
      </c>
      <c r="D24" s="200">
        <v>8</v>
      </c>
      <c r="E24" s="200">
        <v>8</v>
      </c>
      <c r="F24" s="200">
        <v>8</v>
      </c>
      <c r="G24" s="200">
        <v>8</v>
      </c>
      <c r="H24" s="200">
        <v>8</v>
      </c>
      <c r="I24" s="200">
        <v>8</v>
      </c>
      <c r="J24" s="200">
        <v>8</v>
      </c>
      <c r="K24" s="481" t="s">
        <v>94</v>
      </c>
      <c r="L24" s="481">
        <v>1</v>
      </c>
    </row>
    <row r="25" spans="1:12" x14ac:dyDescent="0.3">
      <c r="A25" s="38"/>
      <c r="B25" s="966" t="s">
        <v>99</v>
      </c>
      <c r="C25" s="967"/>
      <c r="D25" s="967"/>
      <c r="E25" s="967"/>
      <c r="F25" s="967"/>
      <c r="G25" s="967"/>
      <c r="H25" s="967"/>
      <c r="I25" s="967"/>
      <c r="J25" s="967"/>
      <c r="K25" s="967"/>
      <c r="L25" s="968"/>
    </row>
    <row r="26" spans="1:12" x14ac:dyDescent="0.3">
      <c r="A26" s="38"/>
      <c r="B26" s="207" t="s">
        <v>675</v>
      </c>
      <c r="C26" s="212">
        <v>95.5</v>
      </c>
      <c r="D26" s="212">
        <v>96.4</v>
      </c>
      <c r="E26" s="212">
        <v>99.1</v>
      </c>
      <c r="F26" s="212">
        <v>99.8</v>
      </c>
      <c r="G26" s="212">
        <v>90.9</v>
      </c>
      <c r="H26" s="212">
        <v>99.8</v>
      </c>
      <c r="I26" s="212">
        <v>95.5</v>
      </c>
      <c r="J26" s="212">
        <v>99.9</v>
      </c>
      <c r="K26" s="213" t="s">
        <v>617</v>
      </c>
      <c r="L26" s="481">
        <v>1</v>
      </c>
    </row>
    <row r="27" spans="1:12" x14ac:dyDescent="0.3">
      <c r="A27" s="38"/>
      <c r="B27" s="207" t="s">
        <v>676</v>
      </c>
      <c r="C27" s="202">
        <v>87</v>
      </c>
      <c r="D27" s="202">
        <v>70</v>
      </c>
      <c r="E27" s="202">
        <v>47</v>
      </c>
      <c r="F27" s="202">
        <v>29</v>
      </c>
      <c r="G27" s="202">
        <v>18</v>
      </c>
      <c r="H27" s="202">
        <v>87</v>
      </c>
      <c r="I27" s="202">
        <v>7</v>
      </c>
      <c r="J27" s="202">
        <v>47</v>
      </c>
      <c r="K27" s="213" t="s">
        <v>617</v>
      </c>
      <c r="L27" s="481">
        <v>1</v>
      </c>
    </row>
    <row r="28" spans="1:12" x14ac:dyDescent="0.3">
      <c r="A28" s="38"/>
      <c r="B28" s="207" t="s">
        <v>100</v>
      </c>
      <c r="C28" s="202">
        <v>0</v>
      </c>
      <c r="D28" s="202">
        <v>0</v>
      </c>
      <c r="E28" s="202">
        <v>0</v>
      </c>
      <c r="F28" s="202">
        <v>0</v>
      </c>
      <c r="G28" s="202">
        <v>0</v>
      </c>
      <c r="H28" s="202">
        <v>0</v>
      </c>
      <c r="I28" s="202">
        <v>0</v>
      </c>
      <c r="J28" s="202">
        <v>0</v>
      </c>
      <c r="K28" s="213" t="s">
        <v>617</v>
      </c>
      <c r="L28" s="481">
        <v>1</v>
      </c>
    </row>
    <row r="29" spans="1:12" x14ac:dyDescent="0.3">
      <c r="A29" s="38"/>
      <c r="B29" s="207" t="s">
        <v>101</v>
      </c>
      <c r="C29" s="202">
        <v>1</v>
      </c>
      <c r="D29" s="202">
        <v>1</v>
      </c>
      <c r="E29" s="202">
        <v>1</v>
      </c>
      <c r="F29" s="202">
        <v>1</v>
      </c>
      <c r="G29" s="202">
        <v>1</v>
      </c>
      <c r="H29" s="202">
        <v>3</v>
      </c>
      <c r="I29" s="202">
        <v>0</v>
      </c>
      <c r="J29" s="202">
        <v>1</v>
      </c>
      <c r="K29" s="213" t="s">
        <v>617</v>
      </c>
      <c r="L29" s="481">
        <v>1</v>
      </c>
    </row>
    <row r="30" spans="1:12" x14ac:dyDescent="0.3">
      <c r="A30" s="38"/>
      <c r="B30" s="207" t="s">
        <v>494</v>
      </c>
      <c r="C30" s="208">
        <v>2</v>
      </c>
      <c r="D30" s="208">
        <v>0.3</v>
      </c>
      <c r="E30" s="208">
        <v>0.3</v>
      </c>
      <c r="F30" s="208">
        <v>0.3</v>
      </c>
      <c r="G30" s="208">
        <v>0.1</v>
      </c>
      <c r="H30" s="208">
        <v>2</v>
      </c>
      <c r="I30" s="208">
        <v>0.1</v>
      </c>
      <c r="J30" s="208">
        <v>1</v>
      </c>
      <c r="K30" s="213" t="s">
        <v>617</v>
      </c>
      <c r="L30" s="481">
        <v>1</v>
      </c>
    </row>
    <row r="31" spans="1:12" x14ac:dyDescent="0.3">
      <c r="A31" s="38"/>
      <c r="B31" s="966" t="s">
        <v>25</v>
      </c>
      <c r="C31" s="967"/>
      <c r="D31" s="967"/>
      <c r="E31" s="967"/>
      <c r="F31" s="967"/>
      <c r="G31" s="967"/>
      <c r="H31" s="967"/>
      <c r="I31" s="967"/>
      <c r="J31" s="967"/>
      <c r="K31" s="967"/>
      <c r="L31" s="968"/>
    </row>
    <row r="32" spans="1:12" x14ac:dyDescent="0.3">
      <c r="A32" s="38"/>
      <c r="B32" s="207" t="s">
        <v>495</v>
      </c>
      <c r="C32" s="208">
        <v>3.7</v>
      </c>
      <c r="D32" s="208">
        <v>3.8</v>
      </c>
      <c r="E32" s="208">
        <v>3.6</v>
      </c>
      <c r="F32" s="208">
        <v>3.3</v>
      </c>
      <c r="G32" s="208">
        <v>3.1</v>
      </c>
      <c r="H32" s="208">
        <v>4.5</v>
      </c>
      <c r="I32" s="208">
        <v>2.6</v>
      </c>
      <c r="J32" s="208">
        <v>4.5</v>
      </c>
      <c r="K32" s="213" t="s">
        <v>672</v>
      </c>
      <c r="L32" s="481">
        <v>1</v>
      </c>
    </row>
    <row r="33" spans="1:12" x14ac:dyDescent="0.3">
      <c r="A33" s="38"/>
      <c r="B33" s="207" t="s">
        <v>28</v>
      </c>
      <c r="C33" s="208">
        <v>2.2999999999999998</v>
      </c>
      <c r="D33" s="208">
        <v>2.2999999999999998</v>
      </c>
      <c r="E33" s="208">
        <v>2.2000000000000002</v>
      </c>
      <c r="F33" s="208">
        <v>2</v>
      </c>
      <c r="G33" s="208">
        <v>1.8</v>
      </c>
      <c r="H33" s="208">
        <v>2.7</v>
      </c>
      <c r="I33" s="208">
        <v>1.6</v>
      </c>
      <c r="J33" s="208">
        <v>2.8</v>
      </c>
      <c r="K33" s="213" t="s">
        <v>672</v>
      </c>
      <c r="L33" s="481">
        <v>1</v>
      </c>
    </row>
    <row r="34" spans="1:12" x14ac:dyDescent="0.3">
      <c r="A34" s="38"/>
      <c r="B34" s="27" t="s">
        <v>29</v>
      </c>
      <c r="C34" s="156">
        <v>1.5</v>
      </c>
      <c r="D34" s="156">
        <v>1.5</v>
      </c>
      <c r="E34" s="156">
        <v>1.4</v>
      </c>
      <c r="F34" s="156">
        <v>1.3</v>
      </c>
      <c r="G34" s="156">
        <v>1.3</v>
      </c>
      <c r="H34" s="156">
        <v>1.7</v>
      </c>
      <c r="I34" s="156">
        <v>1</v>
      </c>
      <c r="J34" s="156">
        <v>1.7</v>
      </c>
      <c r="K34" s="33" t="s">
        <v>672</v>
      </c>
      <c r="L34" s="153">
        <v>1</v>
      </c>
    </row>
    <row r="35" spans="1:12" x14ac:dyDescent="0.3">
      <c r="A35" s="38"/>
      <c r="B35" s="27" t="s">
        <v>496</v>
      </c>
      <c r="C35" s="102">
        <v>150400</v>
      </c>
      <c r="D35" s="102">
        <v>149900</v>
      </c>
      <c r="E35" s="102">
        <v>141100</v>
      </c>
      <c r="F35" s="102">
        <v>126300</v>
      </c>
      <c r="G35" s="102">
        <v>129400</v>
      </c>
      <c r="H35" s="102">
        <v>168700</v>
      </c>
      <c r="I35" s="102">
        <v>98000</v>
      </c>
      <c r="J35" s="102">
        <v>158100</v>
      </c>
      <c r="K35" s="33" t="s">
        <v>50</v>
      </c>
      <c r="L35" s="153">
        <v>1</v>
      </c>
    </row>
    <row r="36" spans="1:12" x14ac:dyDescent="0.3">
      <c r="A36" s="38"/>
      <c r="B36" s="27" t="s">
        <v>497</v>
      </c>
      <c r="C36" s="156">
        <v>1.9</v>
      </c>
      <c r="D36" s="156">
        <v>2</v>
      </c>
      <c r="E36" s="156">
        <v>2</v>
      </c>
      <c r="F36" s="156">
        <v>2</v>
      </c>
      <c r="G36" s="156">
        <v>1.7</v>
      </c>
      <c r="H36" s="156">
        <v>2.2999999999999998</v>
      </c>
      <c r="I36" s="156">
        <v>1.5</v>
      </c>
      <c r="J36" s="156">
        <v>2.4</v>
      </c>
      <c r="K36" s="33" t="s">
        <v>50</v>
      </c>
      <c r="L36" s="153">
        <v>1</v>
      </c>
    </row>
    <row r="37" spans="1:12" x14ac:dyDescent="0.3">
      <c r="A37" s="38"/>
      <c r="B37" s="960" t="s">
        <v>33</v>
      </c>
      <c r="C37" s="961"/>
      <c r="D37" s="961"/>
      <c r="E37" s="961"/>
      <c r="F37" s="961"/>
      <c r="G37" s="961"/>
      <c r="H37" s="961"/>
      <c r="I37" s="961"/>
      <c r="J37" s="961"/>
      <c r="K37" s="961"/>
      <c r="L37" s="962"/>
    </row>
    <row r="38" spans="1:12" x14ac:dyDescent="0.3">
      <c r="A38" s="38"/>
      <c r="B38" s="28" t="s">
        <v>498</v>
      </c>
      <c r="C38" s="156" t="s">
        <v>499</v>
      </c>
      <c r="D38" s="156" t="s">
        <v>499</v>
      </c>
      <c r="E38" s="156" t="s">
        <v>499</v>
      </c>
      <c r="F38" s="156" t="s">
        <v>499</v>
      </c>
      <c r="G38" s="156" t="s">
        <v>499</v>
      </c>
      <c r="H38" s="156" t="s">
        <v>499</v>
      </c>
      <c r="I38" s="156" t="s">
        <v>499</v>
      </c>
      <c r="J38" s="156" t="s">
        <v>499</v>
      </c>
      <c r="K38" s="153"/>
      <c r="L38" s="154"/>
    </row>
    <row r="39" spans="1:12" x14ac:dyDescent="0.3">
      <c r="A39" s="38"/>
      <c r="B39" s="28" t="s">
        <v>500</v>
      </c>
      <c r="C39" s="156" t="s">
        <v>501</v>
      </c>
      <c r="D39" s="156" t="s">
        <v>501</v>
      </c>
      <c r="E39" s="156" t="s">
        <v>501</v>
      </c>
      <c r="F39" s="156" t="s">
        <v>501</v>
      </c>
      <c r="G39" s="156" t="s">
        <v>503</v>
      </c>
      <c r="H39" s="156" t="s">
        <v>501</v>
      </c>
      <c r="I39" s="156" t="s">
        <v>503</v>
      </c>
      <c r="J39" s="156" t="s">
        <v>501</v>
      </c>
      <c r="K39" s="153"/>
      <c r="L39" s="154"/>
    </row>
    <row r="40" spans="1:12" x14ac:dyDescent="0.3">
      <c r="A40" s="38"/>
      <c r="B40" s="28" t="s">
        <v>502</v>
      </c>
      <c r="C40" s="156" t="s">
        <v>501</v>
      </c>
      <c r="D40" s="156" t="s">
        <v>501</v>
      </c>
      <c r="E40" s="156" t="s">
        <v>501</v>
      </c>
      <c r="F40" s="156" t="s">
        <v>501</v>
      </c>
      <c r="G40" s="156" t="s">
        <v>503</v>
      </c>
      <c r="H40" s="156" t="s">
        <v>501</v>
      </c>
      <c r="I40" s="156" t="s">
        <v>503</v>
      </c>
      <c r="J40" s="156" t="s">
        <v>501</v>
      </c>
      <c r="K40" s="153"/>
      <c r="L40" s="154"/>
    </row>
    <row r="41" spans="1:12" x14ac:dyDescent="0.3">
      <c r="A41" s="38"/>
      <c r="B41" s="28" t="s">
        <v>504</v>
      </c>
      <c r="C41" s="158">
        <v>1.1599999999999999</v>
      </c>
      <c r="D41" s="158">
        <v>1.1599999999999999</v>
      </c>
      <c r="E41" s="158">
        <v>1.1000000000000001</v>
      </c>
      <c r="F41" s="158">
        <v>1</v>
      </c>
      <c r="G41" s="158">
        <v>0.95</v>
      </c>
      <c r="H41" s="158">
        <v>1.36</v>
      </c>
      <c r="I41" s="158">
        <v>0.81</v>
      </c>
      <c r="J41" s="158">
        <v>1.37</v>
      </c>
      <c r="K41" s="33" t="s">
        <v>672</v>
      </c>
      <c r="L41" s="154">
        <v>1</v>
      </c>
    </row>
    <row r="42" spans="1:12" x14ac:dyDescent="0.3">
      <c r="A42" s="38"/>
      <c r="B42" s="28" t="s">
        <v>28</v>
      </c>
      <c r="C42" s="158">
        <v>0.7</v>
      </c>
      <c r="D42" s="158">
        <v>0.71</v>
      </c>
      <c r="E42" s="158">
        <v>0.68</v>
      </c>
      <c r="F42" s="158">
        <v>0.62</v>
      </c>
      <c r="G42" s="158">
        <v>0.56000000000000005</v>
      </c>
      <c r="H42" s="158">
        <v>0.84</v>
      </c>
      <c r="I42" s="158">
        <v>0.49</v>
      </c>
      <c r="J42" s="158">
        <v>0.84</v>
      </c>
      <c r="K42" s="153" t="s">
        <v>674</v>
      </c>
      <c r="L42" s="154"/>
    </row>
    <row r="43" spans="1:12" x14ac:dyDescent="0.3">
      <c r="A43" s="39"/>
      <c r="B43" s="28" t="s">
        <v>29</v>
      </c>
      <c r="C43" s="158">
        <v>0.46</v>
      </c>
      <c r="D43" s="158">
        <v>0.45</v>
      </c>
      <c r="E43" s="158">
        <v>0.42</v>
      </c>
      <c r="F43" s="158">
        <v>0.38</v>
      </c>
      <c r="G43" s="158">
        <v>0.39</v>
      </c>
      <c r="H43" s="158">
        <v>0.53</v>
      </c>
      <c r="I43" s="158">
        <v>0.32</v>
      </c>
      <c r="J43" s="158">
        <v>0.53</v>
      </c>
      <c r="K43" s="153" t="s">
        <v>674</v>
      </c>
      <c r="L43" s="154"/>
    </row>
    <row r="44" spans="1:12" x14ac:dyDescent="0.3">
      <c r="A44" s="39"/>
      <c r="B44" s="28" t="s">
        <v>505</v>
      </c>
      <c r="C44" s="102">
        <v>46600</v>
      </c>
      <c r="D44" s="102">
        <v>45800</v>
      </c>
      <c r="E44" s="102">
        <v>43200</v>
      </c>
      <c r="F44" s="102">
        <v>38700</v>
      </c>
      <c r="G44" s="102">
        <v>38000</v>
      </c>
      <c r="H44" s="102">
        <v>53000</v>
      </c>
      <c r="I44" s="102">
        <v>29600</v>
      </c>
      <c r="J44" s="102">
        <v>49900</v>
      </c>
      <c r="K44" s="33" t="s">
        <v>50</v>
      </c>
      <c r="L44" s="154"/>
    </row>
    <row r="45" spans="1:12" x14ac:dyDescent="0.3">
      <c r="A45" s="39"/>
      <c r="B45" s="28" t="s">
        <v>506</v>
      </c>
      <c r="C45" s="158">
        <v>0.6</v>
      </c>
      <c r="D45" s="158">
        <v>0.6</v>
      </c>
      <c r="E45" s="158">
        <v>0.6</v>
      </c>
      <c r="F45" s="158">
        <v>0.6</v>
      </c>
      <c r="G45" s="158">
        <v>0.51</v>
      </c>
      <c r="H45" s="158">
        <v>0.69</v>
      </c>
      <c r="I45" s="158">
        <v>0.45</v>
      </c>
      <c r="J45" s="158">
        <v>0.75</v>
      </c>
      <c r="K45" s="33" t="s">
        <v>50</v>
      </c>
      <c r="L45" s="154"/>
    </row>
    <row r="46" spans="1:12" ht="22.8" x14ac:dyDescent="0.3">
      <c r="A46" s="39"/>
      <c r="B46" s="28" t="s">
        <v>544</v>
      </c>
      <c r="C46" s="167">
        <v>7.0000000000000007E-2</v>
      </c>
      <c r="D46" s="167">
        <v>6.8000000000000005E-2</v>
      </c>
      <c r="E46" s="167">
        <v>6.5000000000000002E-2</v>
      </c>
      <c r="F46" s="167">
        <v>5.8999999999999997E-2</v>
      </c>
      <c r="G46" s="167">
        <v>0.06</v>
      </c>
      <c r="H46" s="167">
        <v>8.1000000000000003E-2</v>
      </c>
      <c r="I46" s="167">
        <v>4.9000000000000002E-2</v>
      </c>
      <c r="J46" s="167">
        <v>8.1000000000000003E-2</v>
      </c>
      <c r="K46" s="166" t="s">
        <v>55</v>
      </c>
      <c r="L46" s="102"/>
    </row>
    <row r="47" spans="1:12" x14ac:dyDescent="0.3">
      <c r="A47" s="39"/>
      <c r="B47" s="38"/>
      <c r="C47" s="179"/>
      <c r="D47" s="179"/>
      <c r="E47" s="179"/>
      <c r="F47" s="179"/>
      <c r="G47" s="179"/>
      <c r="H47" s="179"/>
      <c r="I47" s="179"/>
      <c r="J47" s="179"/>
      <c r="K47" s="38"/>
      <c r="L47" s="38"/>
    </row>
    <row r="48" spans="1:12" x14ac:dyDescent="0.3">
      <c r="A48" s="39"/>
      <c r="B48" s="38"/>
      <c r="C48" s="179"/>
      <c r="D48" s="179"/>
      <c r="E48" s="179"/>
      <c r="F48" s="179"/>
      <c r="G48" s="179"/>
      <c r="H48" s="179"/>
      <c r="I48" s="179"/>
      <c r="J48" s="179"/>
      <c r="K48" s="38"/>
      <c r="L48" s="38"/>
    </row>
    <row r="49" spans="1:12" x14ac:dyDescent="0.3">
      <c r="A49" s="39" t="s">
        <v>118</v>
      </c>
      <c r="B49" s="38"/>
      <c r="C49" s="159"/>
      <c r="D49" s="159"/>
      <c r="E49" s="159"/>
      <c r="F49" s="159"/>
      <c r="G49" s="159"/>
      <c r="H49" s="159"/>
      <c r="I49" s="38"/>
      <c r="J49" s="38"/>
      <c r="K49" s="38"/>
      <c r="L49" s="38"/>
    </row>
    <row r="50" spans="1:12" x14ac:dyDescent="0.3">
      <c r="A50" s="160">
        <v>1</v>
      </c>
      <c r="B50" s="903" t="s">
        <v>560</v>
      </c>
      <c r="C50" s="903"/>
      <c r="D50" s="903"/>
      <c r="E50" s="903"/>
      <c r="F50" s="903"/>
      <c r="G50" s="903"/>
      <c r="H50" s="903"/>
      <c r="I50" s="903"/>
      <c r="J50" s="903"/>
      <c r="K50" s="903"/>
      <c r="L50" s="903"/>
    </row>
    <row r="51" spans="1:12" x14ac:dyDescent="0.3">
      <c r="A51" s="39" t="s">
        <v>38</v>
      </c>
      <c r="B51" s="38"/>
      <c r="C51" s="159"/>
      <c r="D51" s="159"/>
      <c r="E51" s="159"/>
      <c r="F51" s="159"/>
      <c r="G51" s="159"/>
      <c r="H51" s="159"/>
      <c r="I51" s="38"/>
      <c r="J51" s="38"/>
      <c r="K51" s="38"/>
      <c r="L51" s="38"/>
    </row>
    <row r="52" spans="1:12" x14ac:dyDescent="0.3">
      <c r="A52" s="160" t="s">
        <v>39</v>
      </c>
      <c r="B52" s="903" t="s">
        <v>591</v>
      </c>
      <c r="C52" s="903"/>
      <c r="D52" s="903"/>
      <c r="E52" s="903"/>
      <c r="F52" s="903"/>
      <c r="G52" s="903"/>
      <c r="H52" s="903"/>
      <c r="I52" s="903"/>
      <c r="J52" s="903"/>
      <c r="K52" s="903"/>
      <c r="L52" s="903"/>
    </row>
    <row r="53" spans="1:12" x14ac:dyDescent="0.3">
      <c r="A53" s="160" t="s">
        <v>15</v>
      </c>
      <c r="B53" s="38" t="s">
        <v>569</v>
      </c>
      <c r="C53" s="38"/>
      <c r="D53" s="38"/>
      <c r="E53" s="38"/>
      <c r="F53" s="38"/>
      <c r="G53" s="38"/>
      <c r="H53" s="38"/>
      <c r="I53" s="38"/>
      <c r="J53" s="38"/>
      <c r="K53" s="38"/>
      <c r="L53" s="38"/>
    </row>
    <row r="54" spans="1:12" x14ac:dyDescent="0.3">
      <c r="A54" s="160" t="s">
        <v>20</v>
      </c>
      <c r="B54" s="903" t="s">
        <v>588</v>
      </c>
      <c r="C54" s="903"/>
      <c r="D54" s="903"/>
      <c r="E54" s="903"/>
      <c r="F54" s="903"/>
      <c r="G54" s="903"/>
      <c r="H54" s="903"/>
      <c r="I54" s="903"/>
      <c r="J54" s="903"/>
      <c r="K54" s="903"/>
      <c r="L54" s="903"/>
    </row>
    <row r="55" spans="1:12" x14ac:dyDescent="0.3">
      <c r="A55" s="160" t="s">
        <v>23</v>
      </c>
      <c r="B55" s="903" t="s">
        <v>564</v>
      </c>
      <c r="C55" s="903"/>
      <c r="D55" s="903"/>
      <c r="E55" s="903"/>
      <c r="F55" s="903"/>
      <c r="G55" s="903"/>
      <c r="H55" s="903"/>
      <c r="I55" s="903"/>
      <c r="J55" s="903"/>
      <c r="K55" s="903"/>
      <c r="L55" s="903"/>
    </row>
    <row r="56" spans="1:12" x14ac:dyDescent="0.3">
      <c r="A56" s="160" t="s">
        <v>44</v>
      </c>
      <c r="B56" s="903" t="s">
        <v>565</v>
      </c>
      <c r="C56" s="903"/>
      <c r="D56" s="903"/>
      <c r="E56" s="903"/>
      <c r="F56" s="903"/>
      <c r="G56" s="903"/>
      <c r="H56" s="903"/>
      <c r="I56" s="903"/>
      <c r="J56" s="903"/>
      <c r="K56" s="903"/>
      <c r="L56" s="903"/>
    </row>
    <row r="57" spans="1:12" x14ac:dyDescent="0.3">
      <c r="A57" s="160" t="s">
        <v>46</v>
      </c>
      <c r="B57" s="903" t="s">
        <v>592</v>
      </c>
      <c r="C57" s="903"/>
      <c r="D57" s="903"/>
      <c r="E57" s="903"/>
      <c r="F57" s="903"/>
      <c r="G57" s="903"/>
      <c r="H57" s="903"/>
      <c r="I57" s="903"/>
      <c r="J57" s="903"/>
      <c r="K57" s="903"/>
      <c r="L57" s="903"/>
    </row>
    <row r="58" spans="1:12" x14ac:dyDescent="0.3">
      <c r="A58" s="160" t="s">
        <v>31</v>
      </c>
      <c r="B58" s="148" t="s">
        <v>567</v>
      </c>
      <c r="C58" s="38"/>
      <c r="D58" s="38"/>
      <c r="E58" s="38"/>
      <c r="F58" s="38"/>
      <c r="G58" s="38"/>
      <c r="H58" s="38"/>
      <c r="I58" s="38"/>
      <c r="J58" s="38"/>
      <c r="K58" s="38"/>
      <c r="L58" s="38"/>
    </row>
    <row r="59" spans="1:12" x14ac:dyDescent="0.3">
      <c r="A59" s="160" t="s">
        <v>35</v>
      </c>
      <c r="B59" s="903" t="s">
        <v>554</v>
      </c>
      <c r="C59" s="903"/>
      <c r="D59" s="903"/>
      <c r="E59" s="903"/>
      <c r="F59" s="903"/>
      <c r="G59" s="903"/>
      <c r="H59" s="903"/>
      <c r="I59" s="903"/>
      <c r="J59" s="903"/>
      <c r="K59" s="903"/>
      <c r="L59" s="903"/>
    </row>
    <row r="60" spans="1:12" x14ac:dyDescent="0.3">
      <c r="A60" s="160" t="s">
        <v>65</v>
      </c>
      <c r="B60" s="903" t="s">
        <v>568</v>
      </c>
      <c r="C60" s="903"/>
      <c r="D60" s="903"/>
      <c r="E60" s="903"/>
      <c r="F60" s="903"/>
      <c r="G60" s="903"/>
      <c r="H60" s="903"/>
      <c r="I60" s="903"/>
      <c r="J60" s="38"/>
      <c r="K60" s="38"/>
      <c r="L60" s="38"/>
    </row>
    <row r="61" spans="1:12" x14ac:dyDescent="0.3">
      <c r="A61" s="160" t="s">
        <v>50</v>
      </c>
      <c r="B61" s="903" t="s">
        <v>556</v>
      </c>
      <c r="C61" s="903"/>
      <c r="D61" s="903"/>
      <c r="E61" s="903"/>
      <c r="F61" s="903"/>
      <c r="G61" s="903"/>
      <c r="H61" s="903"/>
      <c r="I61" s="903"/>
      <c r="J61" s="903"/>
      <c r="K61" s="903"/>
      <c r="L61" s="903"/>
    </row>
    <row r="62" spans="1:12" x14ac:dyDescent="0.3">
      <c r="A62" s="160" t="s">
        <v>55</v>
      </c>
      <c r="B62" s="904" t="s">
        <v>557</v>
      </c>
      <c r="C62" s="904"/>
      <c r="D62" s="904"/>
      <c r="E62" s="904"/>
      <c r="F62" s="904"/>
      <c r="G62" s="904"/>
      <c r="H62" s="904"/>
      <c r="I62" s="904"/>
      <c r="J62" s="904"/>
      <c r="K62" s="904"/>
      <c r="L62" s="904"/>
    </row>
    <row r="63" spans="1:12" x14ac:dyDescent="0.3">
      <c r="A63" s="190" t="s">
        <v>67</v>
      </c>
      <c r="B63" s="904" t="s">
        <v>666</v>
      </c>
      <c r="C63" s="904"/>
      <c r="D63" s="904"/>
      <c r="E63" s="904"/>
      <c r="F63" s="904"/>
      <c r="G63" s="904"/>
      <c r="H63" s="904"/>
      <c r="I63" s="904"/>
      <c r="J63" s="904"/>
      <c r="K63" s="904"/>
      <c r="L63" s="904"/>
    </row>
  </sheetData>
  <mergeCells count="18">
    <mergeCell ref="B59:L59"/>
    <mergeCell ref="B60:I60"/>
    <mergeCell ref="B63:L63"/>
    <mergeCell ref="C3:L3"/>
    <mergeCell ref="G4:H4"/>
    <mergeCell ref="I4:J4"/>
    <mergeCell ref="J19:L19"/>
    <mergeCell ref="B25:L25"/>
    <mergeCell ref="B55:L55"/>
    <mergeCell ref="B61:L61"/>
    <mergeCell ref="B62:L62"/>
    <mergeCell ref="B31:L31"/>
    <mergeCell ref="B37:L37"/>
    <mergeCell ref="B50:L50"/>
    <mergeCell ref="B52:L52"/>
    <mergeCell ref="B54:L54"/>
    <mergeCell ref="B56:L56"/>
    <mergeCell ref="B57:L57"/>
  </mergeCells>
  <hyperlinks>
    <hyperlink ref="H1" location="Index" display="Back to Index"/>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L63"/>
  <sheetViews>
    <sheetView showGridLines="0" workbookViewId="0">
      <selection activeCell="H1" sqref="H1"/>
    </sheetView>
  </sheetViews>
  <sheetFormatPr defaultRowHeight="14.4" x14ac:dyDescent="0.3"/>
  <cols>
    <col min="1" max="1" width="2.88671875" customWidth="1"/>
    <col min="2" max="2" width="38.33203125" customWidth="1"/>
    <col min="3" max="12" width="10.5546875" customWidth="1"/>
  </cols>
  <sheetData>
    <row r="1" spans="1:12" ht="14.25" customHeight="1" x14ac:dyDescent="0.4">
      <c r="A1" s="38"/>
      <c r="B1" s="155"/>
      <c r="C1" s="39"/>
      <c r="D1" s="38"/>
      <c r="E1" s="38"/>
      <c r="F1" s="38"/>
      <c r="G1" s="38"/>
      <c r="H1" s="402" t="s">
        <v>679</v>
      </c>
      <c r="I1" s="38"/>
      <c r="J1" s="38"/>
      <c r="K1" s="38"/>
      <c r="L1" s="38"/>
    </row>
    <row r="2" spans="1:12" ht="14.25" customHeight="1" x14ac:dyDescent="0.3">
      <c r="A2" s="38"/>
      <c r="B2" s="38"/>
      <c r="C2" s="38"/>
      <c r="D2" s="38"/>
      <c r="E2" s="38"/>
      <c r="F2" s="38"/>
      <c r="G2" s="38"/>
      <c r="H2" s="38"/>
      <c r="I2" s="38"/>
      <c r="J2" s="38"/>
      <c r="K2" s="38"/>
      <c r="L2" s="38"/>
    </row>
    <row r="3" spans="1:12" x14ac:dyDescent="0.3">
      <c r="A3" s="38"/>
      <c r="B3" s="192" t="s">
        <v>0</v>
      </c>
      <c r="C3" s="905" t="s">
        <v>725</v>
      </c>
      <c r="D3" s="963"/>
      <c r="E3" s="963"/>
      <c r="F3" s="963"/>
      <c r="G3" s="963"/>
      <c r="H3" s="963"/>
      <c r="I3" s="963"/>
      <c r="J3" s="963"/>
      <c r="K3" s="963"/>
      <c r="L3" s="964"/>
    </row>
    <row r="4" spans="1:12" x14ac:dyDescent="0.3">
      <c r="A4" s="38"/>
      <c r="B4" s="193"/>
      <c r="C4" s="194">
        <v>2015</v>
      </c>
      <c r="D4" s="194">
        <v>2020</v>
      </c>
      <c r="E4" s="194">
        <v>2030</v>
      </c>
      <c r="F4" s="194">
        <v>2050</v>
      </c>
      <c r="G4" s="905" t="s">
        <v>2</v>
      </c>
      <c r="H4" s="925"/>
      <c r="I4" s="905" t="s">
        <v>3</v>
      </c>
      <c r="J4" s="925"/>
      <c r="K4" s="194" t="s">
        <v>4</v>
      </c>
      <c r="L4" s="194" t="s">
        <v>5</v>
      </c>
    </row>
    <row r="5" spans="1:12" x14ac:dyDescent="0.3">
      <c r="A5" s="38"/>
      <c r="B5" s="484" t="s">
        <v>6</v>
      </c>
      <c r="C5" s="485"/>
      <c r="D5" s="485"/>
      <c r="E5" s="485"/>
      <c r="F5" s="485"/>
      <c r="G5" s="485" t="s">
        <v>7</v>
      </c>
      <c r="H5" s="485" t="s">
        <v>8</v>
      </c>
      <c r="I5" s="485" t="s">
        <v>7</v>
      </c>
      <c r="J5" s="485" t="s">
        <v>8</v>
      </c>
      <c r="K5" s="485"/>
      <c r="L5" s="486"/>
    </row>
    <row r="6" spans="1:12" x14ac:dyDescent="0.3">
      <c r="A6" s="38"/>
      <c r="B6" s="198" t="s">
        <v>459</v>
      </c>
      <c r="C6" s="199">
        <v>3</v>
      </c>
      <c r="D6" s="199">
        <v>3</v>
      </c>
      <c r="E6" s="199">
        <v>3</v>
      </c>
      <c r="F6" s="199">
        <v>3</v>
      </c>
      <c r="G6" s="199">
        <v>3</v>
      </c>
      <c r="H6" s="199">
        <v>3</v>
      </c>
      <c r="I6" s="199">
        <v>2.9</v>
      </c>
      <c r="J6" s="199">
        <v>3</v>
      </c>
      <c r="K6" s="200" t="s">
        <v>39</v>
      </c>
      <c r="L6" s="481"/>
    </row>
    <row r="7" spans="1:12" x14ac:dyDescent="0.3">
      <c r="A7" s="38"/>
      <c r="B7" s="198" t="s">
        <v>481</v>
      </c>
      <c r="C7" s="199">
        <v>15</v>
      </c>
      <c r="D7" s="199">
        <v>15</v>
      </c>
      <c r="E7" s="199">
        <v>15</v>
      </c>
      <c r="F7" s="199">
        <v>14.8</v>
      </c>
      <c r="G7" s="202">
        <v>15</v>
      </c>
      <c r="H7" s="202">
        <v>15</v>
      </c>
      <c r="I7" s="202">
        <v>15</v>
      </c>
      <c r="J7" s="202">
        <v>15</v>
      </c>
      <c r="K7" s="200" t="s">
        <v>542</v>
      </c>
      <c r="L7" s="200">
        <v>1</v>
      </c>
    </row>
    <row r="8" spans="1:12" x14ac:dyDescent="0.3">
      <c r="A8" s="38"/>
      <c r="B8" s="203" t="s">
        <v>483</v>
      </c>
      <c r="C8" s="199">
        <v>14.2</v>
      </c>
      <c r="D8" s="199">
        <v>14.2</v>
      </c>
      <c r="E8" s="199">
        <v>14.3</v>
      </c>
      <c r="F8" s="199">
        <v>14.1</v>
      </c>
      <c r="G8" s="202">
        <v>13</v>
      </c>
      <c r="H8" s="202">
        <v>14</v>
      </c>
      <c r="I8" s="202">
        <v>13</v>
      </c>
      <c r="J8" s="202">
        <v>14</v>
      </c>
      <c r="K8" s="204" t="s">
        <v>542</v>
      </c>
      <c r="L8" s="204">
        <v>1</v>
      </c>
    </row>
    <row r="9" spans="1:12" x14ac:dyDescent="0.3">
      <c r="A9" s="38"/>
      <c r="B9" s="198" t="s">
        <v>484</v>
      </c>
      <c r="C9" s="199">
        <v>84.2</v>
      </c>
      <c r="D9" s="199">
        <v>84.2</v>
      </c>
      <c r="E9" s="199">
        <v>84.2</v>
      </c>
      <c r="F9" s="199">
        <v>84.4</v>
      </c>
      <c r="G9" s="202">
        <v>72</v>
      </c>
      <c r="H9" s="202">
        <v>85</v>
      </c>
      <c r="I9" s="202">
        <v>71</v>
      </c>
      <c r="J9" s="202">
        <v>85</v>
      </c>
      <c r="K9" s="200" t="s">
        <v>543</v>
      </c>
      <c r="L9" s="200">
        <v>1</v>
      </c>
    </row>
    <row r="10" spans="1:12" x14ac:dyDescent="0.3">
      <c r="A10" s="38"/>
      <c r="B10" s="198" t="s">
        <v>485</v>
      </c>
      <c r="C10" s="199">
        <v>85</v>
      </c>
      <c r="D10" s="199">
        <v>85</v>
      </c>
      <c r="E10" s="199">
        <v>84.9</v>
      </c>
      <c r="F10" s="199">
        <v>85.1</v>
      </c>
      <c r="G10" s="202">
        <v>74</v>
      </c>
      <c r="H10" s="202">
        <v>85</v>
      </c>
      <c r="I10" s="202">
        <v>73</v>
      </c>
      <c r="J10" s="202">
        <v>86</v>
      </c>
      <c r="K10" s="200" t="s">
        <v>543</v>
      </c>
      <c r="L10" s="200">
        <v>1</v>
      </c>
    </row>
    <row r="11" spans="1:12" ht="20.399999999999999" x14ac:dyDescent="0.3">
      <c r="A11" s="38"/>
      <c r="B11" s="198" t="s">
        <v>487</v>
      </c>
      <c r="C11" s="199">
        <v>1.7</v>
      </c>
      <c r="D11" s="199">
        <v>1.7</v>
      </c>
      <c r="E11" s="199">
        <v>1.7</v>
      </c>
      <c r="F11" s="199">
        <v>1.7</v>
      </c>
      <c r="G11" s="202">
        <v>2</v>
      </c>
      <c r="H11" s="202">
        <v>13</v>
      </c>
      <c r="I11" s="202">
        <v>2</v>
      </c>
      <c r="J11" s="202">
        <v>14</v>
      </c>
      <c r="K11" s="200" t="s">
        <v>20</v>
      </c>
      <c r="L11" s="200">
        <v>1</v>
      </c>
    </row>
    <row r="12" spans="1:12" x14ac:dyDescent="0.3">
      <c r="A12" s="38"/>
      <c r="B12" s="198" t="s">
        <v>489</v>
      </c>
      <c r="C12" s="205">
        <v>0.18</v>
      </c>
      <c r="D12" s="205">
        <v>0.18</v>
      </c>
      <c r="E12" s="205">
        <v>0.18</v>
      </c>
      <c r="F12" s="205">
        <v>0.18</v>
      </c>
      <c r="G12" s="205">
        <v>0.18</v>
      </c>
      <c r="H12" s="205">
        <v>0.18</v>
      </c>
      <c r="I12" s="205">
        <v>0.17</v>
      </c>
      <c r="J12" s="205">
        <v>0.18</v>
      </c>
      <c r="K12" s="200" t="s">
        <v>94</v>
      </c>
      <c r="L12" s="200"/>
    </row>
    <row r="13" spans="1:12" x14ac:dyDescent="0.3">
      <c r="A13" s="38"/>
      <c r="B13" s="198" t="s">
        <v>490</v>
      </c>
      <c r="C13" s="206">
        <v>1</v>
      </c>
      <c r="D13" s="206">
        <v>1</v>
      </c>
      <c r="E13" s="206">
        <v>1</v>
      </c>
      <c r="F13" s="206">
        <v>1</v>
      </c>
      <c r="G13" s="206">
        <v>1</v>
      </c>
      <c r="H13" s="206">
        <v>1</v>
      </c>
      <c r="I13" s="206">
        <v>1</v>
      </c>
      <c r="J13" s="206">
        <v>1</v>
      </c>
      <c r="K13" s="200" t="s">
        <v>65</v>
      </c>
      <c r="L13" s="200"/>
    </row>
    <row r="14" spans="1:12" x14ac:dyDescent="0.3">
      <c r="A14" s="38"/>
      <c r="B14" s="198" t="s">
        <v>13</v>
      </c>
      <c r="C14" s="200">
        <v>4</v>
      </c>
      <c r="D14" s="200">
        <v>4</v>
      </c>
      <c r="E14" s="200">
        <v>4</v>
      </c>
      <c r="F14" s="200">
        <v>4</v>
      </c>
      <c r="G14" s="200">
        <v>4</v>
      </c>
      <c r="H14" s="200">
        <v>4</v>
      </c>
      <c r="I14" s="200">
        <v>4</v>
      </c>
      <c r="J14" s="200">
        <v>4</v>
      </c>
      <c r="K14" s="200"/>
      <c r="L14" s="200"/>
    </row>
    <row r="15" spans="1:12" x14ac:dyDescent="0.3">
      <c r="A15" s="38"/>
      <c r="B15" s="207" t="s">
        <v>93</v>
      </c>
      <c r="C15" s="208">
        <v>4</v>
      </c>
      <c r="D15" s="208">
        <v>4</v>
      </c>
      <c r="E15" s="208">
        <v>4</v>
      </c>
      <c r="F15" s="208">
        <v>4</v>
      </c>
      <c r="G15" s="208">
        <v>3.4</v>
      </c>
      <c r="H15" s="208">
        <v>4.5999999999999996</v>
      </c>
      <c r="I15" s="208">
        <v>3</v>
      </c>
      <c r="J15" s="208">
        <v>5</v>
      </c>
      <c r="K15" s="481"/>
      <c r="L15" s="200"/>
    </row>
    <row r="16" spans="1:12" x14ac:dyDescent="0.3">
      <c r="A16" s="38"/>
      <c r="B16" s="207" t="s">
        <v>16</v>
      </c>
      <c r="C16" s="200">
        <v>25</v>
      </c>
      <c r="D16" s="200">
        <v>25</v>
      </c>
      <c r="E16" s="200">
        <v>25</v>
      </c>
      <c r="F16" s="200">
        <v>25</v>
      </c>
      <c r="G16" s="200">
        <v>20</v>
      </c>
      <c r="H16" s="200">
        <v>35</v>
      </c>
      <c r="I16" s="200">
        <v>20</v>
      </c>
      <c r="J16" s="200">
        <v>35</v>
      </c>
      <c r="K16" s="481"/>
      <c r="L16" s="200">
        <v>1</v>
      </c>
    </row>
    <row r="17" spans="1:12" x14ac:dyDescent="0.3">
      <c r="A17" s="38"/>
      <c r="B17" s="207" t="s">
        <v>18</v>
      </c>
      <c r="C17" s="200">
        <v>1</v>
      </c>
      <c r="D17" s="200">
        <v>1</v>
      </c>
      <c r="E17" s="200">
        <v>1</v>
      </c>
      <c r="F17" s="200">
        <v>1</v>
      </c>
      <c r="G17" s="200">
        <v>0.5</v>
      </c>
      <c r="H17" s="200">
        <v>1.5</v>
      </c>
      <c r="I17" s="200">
        <v>0.5</v>
      </c>
      <c r="J17" s="200">
        <v>1.5</v>
      </c>
      <c r="K17" s="481"/>
      <c r="L17" s="200">
        <v>1</v>
      </c>
    </row>
    <row r="18" spans="1:12" x14ac:dyDescent="0.3">
      <c r="A18" s="38"/>
      <c r="B18" s="209" t="s">
        <v>491</v>
      </c>
      <c r="C18" s="208">
        <v>1</v>
      </c>
      <c r="D18" s="208">
        <v>1</v>
      </c>
      <c r="E18" s="208">
        <v>1</v>
      </c>
      <c r="F18" s="208">
        <v>1</v>
      </c>
      <c r="G18" s="208">
        <v>0.9</v>
      </c>
      <c r="H18" s="208">
        <v>1.2</v>
      </c>
      <c r="I18" s="208">
        <v>0.8</v>
      </c>
      <c r="J18" s="208">
        <v>1.3</v>
      </c>
      <c r="K18" s="481"/>
      <c r="L18" s="200"/>
    </row>
    <row r="19" spans="1:12" x14ac:dyDescent="0.3">
      <c r="A19" s="38"/>
      <c r="B19" s="210" t="s">
        <v>361</v>
      </c>
      <c r="C19" s="211"/>
      <c r="D19" s="211"/>
      <c r="E19" s="211"/>
      <c r="F19" s="211"/>
      <c r="G19" s="211"/>
      <c r="H19" s="211"/>
      <c r="I19" s="211"/>
      <c r="J19" s="969"/>
      <c r="K19" s="969"/>
      <c r="L19" s="970"/>
    </row>
    <row r="20" spans="1:12" x14ac:dyDescent="0.3">
      <c r="A20" s="38"/>
      <c r="B20" s="207" t="s">
        <v>22</v>
      </c>
      <c r="C20" s="200" t="s">
        <v>183</v>
      </c>
      <c r="D20" s="200" t="s">
        <v>183</v>
      </c>
      <c r="E20" s="200" t="s">
        <v>183</v>
      </c>
      <c r="F20" s="200" t="s">
        <v>183</v>
      </c>
      <c r="G20" s="200" t="s">
        <v>183</v>
      </c>
      <c r="H20" s="200" t="s">
        <v>183</v>
      </c>
      <c r="I20" s="200" t="s">
        <v>183</v>
      </c>
      <c r="J20" s="200" t="s">
        <v>183</v>
      </c>
      <c r="K20" s="481"/>
      <c r="L20" s="481"/>
    </row>
    <row r="21" spans="1:12" x14ac:dyDescent="0.3">
      <c r="A21" s="38"/>
      <c r="B21" s="207" t="s">
        <v>24</v>
      </c>
      <c r="C21" s="200">
        <v>10</v>
      </c>
      <c r="D21" s="200">
        <v>10</v>
      </c>
      <c r="E21" s="200">
        <v>10</v>
      </c>
      <c r="F21" s="200">
        <v>10</v>
      </c>
      <c r="G21" s="200">
        <v>10</v>
      </c>
      <c r="H21" s="200">
        <v>10</v>
      </c>
      <c r="I21" s="200">
        <v>10</v>
      </c>
      <c r="J21" s="200">
        <v>10</v>
      </c>
      <c r="K21" s="481" t="s">
        <v>23</v>
      </c>
      <c r="L21" s="481">
        <v>1</v>
      </c>
    </row>
    <row r="22" spans="1:12" x14ac:dyDescent="0.3">
      <c r="A22" s="38"/>
      <c r="B22" s="207" t="s">
        <v>95</v>
      </c>
      <c r="C22" s="200">
        <v>50</v>
      </c>
      <c r="D22" s="200">
        <v>50</v>
      </c>
      <c r="E22" s="200">
        <v>50</v>
      </c>
      <c r="F22" s="200">
        <v>50</v>
      </c>
      <c r="G22" s="200">
        <v>50</v>
      </c>
      <c r="H22" s="200">
        <v>50</v>
      </c>
      <c r="I22" s="200">
        <v>50</v>
      </c>
      <c r="J22" s="200">
        <v>50</v>
      </c>
      <c r="K22" s="481" t="s">
        <v>23</v>
      </c>
      <c r="L22" s="481">
        <v>1</v>
      </c>
    </row>
    <row r="23" spans="1:12" x14ac:dyDescent="0.3">
      <c r="A23" s="38"/>
      <c r="B23" s="207" t="s">
        <v>96</v>
      </c>
      <c r="C23" s="200">
        <v>0.25</v>
      </c>
      <c r="D23" s="200">
        <v>0.25</v>
      </c>
      <c r="E23" s="200">
        <v>0.25</v>
      </c>
      <c r="F23" s="200">
        <v>0.25</v>
      </c>
      <c r="G23" s="200">
        <v>0.25</v>
      </c>
      <c r="H23" s="200">
        <v>0.25</v>
      </c>
      <c r="I23" s="200">
        <v>0.25</v>
      </c>
      <c r="J23" s="200">
        <v>0.25</v>
      </c>
      <c r="K23" s="481" t="s">
        <v>31</v>
      </c>
      <c r="L23" s="481">
        <v>1</v>
      </c>
    </row>
    <row r="24" spans="1:12" x14ac:dyDescent="0.3">
      <c r="A24" s="38"/>
      <c r="B24" s="207" t="s">
        <v>97</v>
      </c>
      <c r="C24" s="200">
        <v>0.5</v>
      </c>
      <c r="D24" s="200">
        <v>0.5</v>
      </c>
      <c r="E24" s="200">
        <v>0.5</v>
      </c>
      <c r="F24" s="200">
        <v>0.5</v>
      </c>
      <c r="G24" s="200">
        <v>0.5</v>
      </c>
      <c r="H24" s="200">
        <v>0.5</v>
      </c>
      <c r="I24" s="200">
        <v>0.5</v>
      </c>
      <c r="J24" s="200">
        <v>0.5</v>
      </c>
      <c r="K24" s="481" t="s">
        <v>94</v>
      </c>
      <c r="L24" s="481">
        <v>1</v>
      </c>
    </row>
    <row r="25" spans="1:12" x14ac:dyDescent="0.3">
      <c r="A25" s="38"/>
      <c r="B25" s="966" t="s">
        <v>99</v>
      </c>
      <c r="C25" s="967"/>
      <c r="D25" s="967"/>
      <c r="E25" s="967"/>
      <c r="F25" s="967"/>
      <c r="G25" s="967"/>
      <c r="H25" s="967"/>
      <c r="I25" s="967"/>
      <c r="J25" s="967"/>
      <c r="K25" s="967"/>
      <c r="L25" s="968"/>
    </row>
    <row r="26" spans="1:12" x14ac:dyDescent="0.3">
      <c r="A26" s="38"/>
      <c r="B26" s="207" t="s">
        <v>675</v>
      </c>
      <c r="C26" s="212">
        <v>95.5</v>
      </c>
      <c r="D26" s="212">
        <v>96.4</v>
      </c>
      <c r="E26" s="212">
        <v>99.1</v>
      </c>
      <c r="F26" s="212">
        <v>99.8</v>
      </c>
      <c r="G26" s="212">
        <v>90.9</v>
      </c>
      <c r="H26" s="212">
        <v>99.8</v>
      </c>
      <c r="I26" s="212">
        <v>95.5</v>
      </c>
      <c r="J26" s="212">
        <v>99.9</v>
      </c>
      <c r="K26" s="213" t="s">
        <v>617</v>
      </c>
      <c r="L26" s="481">
        <v>1</v>
      </c>
    </row>
    <row r="27" spans="1:12" x14ac:dyDescent="0.3">
      <c r="A27" s="38"/>
      <c r="B27" s="207" t="s">
        <v>676</v>
      </c>
      <c r="C27" s="202">
        <v>90</v>
      </c>
      <c r="D27" s="202">
        <v>72</v>
      </c>
      <c r="E27" s="202">
        <v>55</v>
      </c>
      <c r="F27" s="202">
        <v>44</v>
      </c>
      <c r="G27" s="202">
        <v>55</v>
      </c>
      <c r="H27" s="202">
        <v>90</v>
      </c>
      <c r="I27" s="202">
        <v>44</v>
      </c>
      <c r="J27" s="202">
        <v>55</v>
      </c>
      <c r="K27" s="213" t="s">
        <v>617</v>
      </c>
      <c r="L27" s="481">
        <v>1</v>
      </c>
    </row>
    <row r="28" spans="1:12" x14ac:dyDescent="0.3">
      <c r="A28" s="38"/>
      <c r="B28" s="207" t="s">
        <v>100</v>
      </c>
      <c r="C28" s="202">
        <v>16</v>
      </c>
      <c r="D28" s="202">
        <v>11</v>
      </c>
      <c r="E28" s="202">
        <v>8</v>
      </c>
      <c r="F28" s="202">
        <v>4</v>
      </c>
      <c r="G28" s="202">
        <v>4</v>
      </c>
      <c r="H28" s="202">
        <v>16</v>
      </c>
      <c r="I28" s="202">
        <v>2</v>
      </c>
      <c r="J28" s="202">
        <v>16</v>
      </c>
      <c r="K28" s="213" t="s">
        <v>617</v>
      </c>
      <c r="L28" s="481">
        <v>1</v>
      </c>
    </row>
    <row r="29" spans="1:12" x14ac:dyDescent="0.3">
      <c r="A29" s="38"/>
      <c r="B29" s="207" t="s">
        <v>101</v>
      </c>
      <c r="C29" s="202">
        <v>1</v>
      </c>
      <c r="D29" s="202">
        <v>1</v>
      </c>
      <c r="E29" s="202">
        <v>1</v>
      </c>
      <c r="F29" s="202">
        <v>1</v>
      </c>
      <c r="G29" s="202">
        <v>1</v>
      </c>
      <c r="H29" s="202">
        <v>3</v>
      </c>
      <c r="I29" s="202">
        <v>0</v>
      </c>
      <c r="J29" s="202">
        <v>1</v>
      </c>
      <c r="K29" s="213" t="s">
        <v>617</v>
      </c>
      <c r="L29" s="481">
        <v>1</v>
      </c>
    </row>
    <row r="30" spans="1:12" x14ac:dyDescent="0.3">
      <c r="A30" s="38"/>
      <c r="B30" s="215" t="s">
        <v>494</v>
      </c>
      <c r="C30" s="208">
        <v>2</v>
      </c>
      <c r="D30" s="208">
        <v>0.3</v>
      </c>
      <c r="E30" s="208">
        <v>0.3</v>
      </c>
      <c r="F30" s="208">
        <v>0.3</v>
      </c>
      <c r="G30" s="208">
        <v>0.1</v>
      </c>
      <c r="H30" s="208">
        <v>2</v>
      </c>
      <c r="I30" s="208">
        <v>0.1</v>
      </c>
      <c r="J30" s="208">
        <v>1</v>
      </c>
      <c r="K30" s="213" t="s">
        <v>617</v>
      </c>
      <c r="L30" s="481">
        <v>1</v>
      </c>
    </row>
    <row r="31" spans="1:12" x14ac:dyDescent="0.3">
      <c r="A31" s="38"/>
      <c r="B31" s="966" t="s">
        <v>25</v>
      </c>
      <c r="C31" s="967"/>
      <c r="D31" s="967"/>
      <c r="E31" s="967"/>
      <c r="F31" s="967"/>
      <c r="G31" s="967"/>
      <c r="H31" s="967"/>
      <c r="I31" s="967"/>
      <c r="J31" s="967"/>
      <c r="K31" s="967"/>
      <c r="L31" s="968"/>
    </row>
    <row r="32" spans="1:12" x14ac:dyDescent="0.3">
      <c r="A32" s="38"/>
      <c r="B32" s="207" t="s">
        <v>495</v>
      </c>
      <c r="C32" s="208">
        <v>7</v>
      </c>
      <c r="D32" s="208">
        <v>6.8</v>
      </c>
      <c r="E32" s="208">
        <v>6.4</v>
      </c>
      <c r="F32" s="208">
        <v>6.2</v>
      </c>
      <c r="G32" s="208">
        <v>5.9</v>
      </c>
      <c r="H32" s="208">
        <v>8</v>
      </c>
      <c r="I32" s="208">
        <v>5.2</v>
      </c>
      <c r="J32" s="208">
        <v>8.4</v>
      </c>
      <c r="K32" s="213" t="s">
        <v>673</v>
      </c>
      <c r="L32" s="481">
        <v>1</v>
      </c>
    </row>
    <row r="33" spans="1:12" x14ac:dyDescent="0.3">
      <c r="A33" s="38"/>
      <c r="B33" s="207" t="s">
        <v>28</v>
      </c>
      <c r="C33" s="208">
        <v>3.9</v>
      </c>
      <c r="D33" s="208">
        <v>3.8</v>
      </c>
      <c r="E33" s="208">
        <v>3.6</v>
      </c>
      <c r="F33" s="208">
        <v>3.6</v>
      </c>
      <c r="G33" s="208">
        <v>3.3</v>
      </c>
      <c r="H33" s="208">
        <v>4.5</v>
      </c>
      <c r="I33" s="208">
        <v>3</v>
      </c>
      <c r="J33" s="208">
        <v>4.9000000000000004</v>
      </c>
      <c r="K33" s="481" t="s">
        <v>674</v>
      </c>
      <c r="L33" s="481"/>
    </row>
    <row r="34" spans="1:12" x14ac:dyDescent="0.3">
      <c r="A34" s="38"/>
      <c r="B34" s="27" t="s">
        <v>29</v>
      </c>
      <c r="C34" s="156">
        <v>3</v>
      </c>
      <c r="D34" s="156">
        <v>3</v>
      </c>
      <c r="E34" s="156">
        <v>2.8</v>
      </c>
      <c r="F34" s="156">
        <v>2.6</v>
      </c>
      <c r="G34" s="156">
        <v>2.6</v>
      </c>
      <c r="H34" s="156">
        <v>3.5</v>
      </c>
      <c r="I34" s="156">
        <v>2.1</v>
      </c>
      <c r="J34" s="156">
        <v>3.6</v>
      </c>
      <c r="K34" s="153" t="s">
        <v>674</v>
      </c>
      <c r="L34" s="153"/>
    </row>
    <row r="35" spans="1:12" x14ac:dyDescent="0.3">
      <c r="A35" s="38"/>
      <c r="B35" s="27" t="s">
        <v>496</v>
      </c>
      <c r="C35" s="102">
        <v>323800</v>
      </c>
      <c r="D35" s="102">
        <v>318200</v>
      </c>
      <c r="E35" s="102">
        <v>306800</v>
      </c>
      <c r="F35" s="102">
        <v>298000</v>
      </c>
      <c r="G35" s="102">
        <v>276300</v>
      </c>
      <c r="H35" s="102">
        <v>365100</v>
      </c>
      <c r="I35" s="102">
        <v>235200</v>
      </c>
      <c r="J35" s="102">
        <v>378700</v>
      </c>
      <c r="K35" s="153" t="s">
        <v>50</v>
      </c>
      <c r="L35" s="153"/>
    </row>
    <row r="36" spans="1:12" x14ac:dyDescent="0.3">
      <c r="A36" s="38"/>
      <c r="B36" s="27" t="s">
        <v>497</v>
      </c>
      <c r="C36" s="156">
        <v>4</v>
      </c>
      <c r="D36" s="156">
        <v>4</v>
      </c>
      <c r="E36" s="156">
        <v>4</v>
      </c>
      <c r="F36" s="156">
        <v>4</v>
      </c>
      <c r="G36" s="156">
        <v>3.4</v>
      </c>
      <c r="H36" s="156">
        <v>4.5999999999999996</v>
      </c>
      <c r="I36" s="156">
        <v>3</v>
      </c>
      <c r="J36" s="156">
        <v>5.0999999999999996</v>
      </c>
      <c r="K36" s="153" t="s">
        <v>50</v>
      </c>
      <c r="L36" s="153"/>
    </row>
    <row r="37" spans="1:12" x14ac:dyDescent="0.3">
      <c r="A37" s="38"/>
      <c r="B37" s="960" t="s">
        <v>33</v>
      </c>
      <c r="C37" s="961"/>
      <c r="D37" s="961"/>
      <c r="E37" s="961"/>
      <c r="F37" s="961"/>
      <c r="G37" s="961"/>
      <c r="H37" s="961"/>
      <c r="I37" s="961"/>
      <c r="J37" s="961"/>
      <c r="K37" s="961"/>
      <c r="L37" s="962"/>
    </row>
    <row r="38" spans="1:12" x14ac:dyDescent="0.3">
      <c r="A38" s="38"/>
      <c r="B38" s="28" t="s">
        <v>498</v>
      </c>
      <c r="C38" s="156" t="s">
        <v>499</v>
      </c>
      <c r="D38" s="156" t="s">
        <v>499</v>
      </c>
      <c r="E38" s="156" t="s">
        <v>499</v>
      </c>
      <c r="F38" s="156" t="s">
        <v>499</v>
      </c>
      <c r="G38" s="156" t="s">
        <v>499</v>
      </c>
      <c r="H38" s="156" t="s">
        <v>499</v>
      </c>
      <c r="I38" s="156" t="s">
        <v>499</v>
      </c>
      <c r="J38" s="156" t="s">
        <v>499</v>
      </c>
      <c r="K38" s="33"/>
      <c r="L38" s="153"/>
    </row>
    <row r="39" spans="1:12" x14ac:dyDescent="0.3">
      <c r="A39" s="38"/>
      <c r="B39" s="28" t="s">
        <v>500</v>
      </c>
      <c r="C39" s="156" t="s">
        <v>501</v>
      </c>
      <c r="D39" s="156" t="s">
        <v>501</v>
      </c>
      <c r="E39" s="156" t="s">
        <v>501</v>
      </c>
      <c r="F39" s="156" t="s">
        <v>501</v>
      </c>
      <c r="G39" s="156" t="s">
        <v>503</v>
      </c>
      <c r="H39" s="156" t="s">
        <v>501</v>
      </c>
      <c r="I39" s="156" t="s">
        <v>503</v>
      </c>
      <c r="J39" s="156" t="s">
        <v>501</v>
      </c>
      <c r="K39" s="33"/>
      <c r="L39" s="153"/>
    </row>
    <row r="40" spans="1:12" x14ac:dyDescent="0.3">
      <c r="A40" s="38"/>
      <c r="B40" s="28" t="s">
        <v>502</v>
      </c>
      <c r="C40" s="156" t="s">
        <v>501</v>
      </c>
      <c r="D40" s="156" t="s">
        <v>501</v>
      </c>
      <c r="E40" s="156" t="s">
        <v>501</v>
      </c>
      <c r="F40" s="156" t="s">
        <v>501</v>
      </c>
      <c r="G40" s="156" t="s">
        <v>503</v>
      </c>
      <c r="H40" s="156" t="s">
        <v>501</v>
      </c>
      <c r="I40" s="156" t="s">
        <v>503</v>
      </c>
      <c r="J40" s="156" t="s">
        <v>501</v>
      </c>
      <c r="K40" s="33"/>
      <c r="L40" s="153"/>
    </row>
    <row r="41" spans="1:12" x14ac:dyDescent="0.3">
      <c r="A41" s="38"/>
      <c r="B41" s="28" t="s">
        <v>504</v>
      </c>
      <c r="C41" s="158">
        <v>1.05</v>
      </c>
      <c r="D41" s="158">
        <v>1.02</v>
      </c>
      <c r="E41" s="158">
        <v>0.97</v>
      </c>
      <c r="F41" s="158">
        <v>0.92</v>
      </c>
      <c r="G41" s="158">
        <v>0.89</v>
      </c>
      <c r="H41" s="158">
        <v>1.2</v>
      </c>
      <c r="I41" s="158">
        <v>0.77</v>
      </c>
      <c r="J41" s="158">
        <v>1.25</v>
      </c>
      <c r="K41" s="33" t="s">
        <v>673</v>
      </c>
      <c r="L41" s="153">
        <v>1</v>
      </c>
    </row>
    <row r="42" spans="1:12" x14ac:dyDescent="0.3">
      <c r="A42" s="38"/>
      <c r="B42" s="28" t="s">
        <v>28</v>
      </c>
      <c r="C42" s="158">
        <v>0.59</v>
      </c>
      <c r="D42" s="158">
        <v>0.57999999999999996</v>
      </c>
      <c r="E42" s="158">
        <v>0.55000000000000004</v>
      </c>
      <c r="F42" s="158">
        <v>0.53</v>
      </c>
      <c r="G42" s="158">
        <v>0.5</v>
      </c>
      <c r="H42" s="158">
        <v>0.68</v>
      </c>
      <c r="I42" s="158">
        <v>0.45</v>
      </c>
      <c r="J42" s="158">
        <v>0.72</v>
      </c>
      <c r="K42" s="153" t="s">
        <v>674</v>
      </c>
      <c r="L42" s="153"/>
    </row>
    <row r="43" spans="1:12" x14ac:dyDescent="0.3">
      <c r="A43" s="39"/>
      <c r="B43" s="28" t="s">
        <v>29</v>
      </c>
      <c r="C43" s="158">
        <v>0.46</v>
      </c>
      <c r="D43" s="158">
        <v>0.44</v>
      </c>
      <c r="E43" s="158">
        <v>0.42</v>
      </c>
      <c r="F43" s="158">
        <v>0.38</v>
      </c>
      <c r="G43" s="158">
        <v>0.39</v>
      </c>
      <c r="H43" s="158">
        <v>0.52</v>
      </c>
      <c r="I43" s="158">
        <v>0.32</v>
      </c>
      <c r="J43" s="158">
        <v>0.53</v>
      </c>
      <c r="K43" s="153" t="s">
        <v>674</v>
      </c>
      <c r="L43" s="153"/>
    </row>
    <row r="44" spans="1:12" x14ac:dyDescent="0.3">
      <c r="A44" s="39"/>
      <c r="B44" s="28" t="s">
        <v>505</v>
      </c>
      <c r="C44" s="102">
        <v>48600</v>
      </c>
      <c r="D44" s="102">
        <v>47700</v>
      </c>
      <c r="E44" s="102">
        <v>46100</v>
      </c>
      <c r="F44" s="102">
        <v>44100</v>
      </c>
      <c r="G44" s="102">
        <v>40800</v>
      </c>
      <c r="H44" s="102">
        <v>55300</v>
      </c>
      <c r="I44" s="102">
        <v>34200</v>
      </c>
      <c r="J44" s="102">
        <v>56500</v>
      </c>
      <c r="K44" s="153" t="s">
        <v>50</v>
      </c>
      <c r="L44" s="153"/>
    </row>
    <row r="45" spans="1:12" x14ac:dyDescent="0.3">
      <c r="A45" s="39"/>
      <c r="B45" s="28" t="s">
        <v>506</v>
      </c>
      <c r="C45" s="158">
        <v>0.6</v>
      </c>
      <c r="D45" s="158">
        <v>0.6</v>
      </c>
      <c r="E45" s="158">
        <v>0.6</v>
      </c>
      <c r="F45" s="158">
        <v>0.6</v>
      </c>
      <c r="G45" s="158">
        <v>0.51</v>
      </c>
      <c r="H45" s="158">
        <v>0.69</v>
      </c>
      <c r="I45" s="158">
        <v>0.45</v>
      </c>
      <c r="J45" s="158">
        <v>0.75</v>
      </c>
      <c r="K45" s="153" t="s">
        <v>50</v>
      </c>
      <c r="L45" s="153"/>
    </row>
    <row r="46" spans="1:12" ht="22.8" x14ac:dyDescent="0.3">
      <c r="A46" s="39"/>
      <c r="B46" s="28" t="s">
        <v>544</v>
      </c>
      <c r="C46" s="167">
        <v>0.08</v>
      </c>
      <c r="D46" s="167">
        <v>7.8E-2</v>
      </c>
      <c r="E46" s="167">
        <v>7.3999999999999996E-2</v>
      </c>
      <c r="F46" s="167">
        <v>6.7000000000000004E-2</v>
      </c>
      <c r="G46" s="167">
        <v>6.8000000000000005E-2</v>
      </c>
      <c r="H46" s="167">
        <v>9.1999999999999998E-2</v>
      </c>
      <c r="I46" s="167">
        <v>5.6000000000000001E-2</v>
      </c>
      <c r="J46" s="167">
        <v>9.2999999999999999E-2</v>
      </c>
      <c r="K46" s="166" t="s">
        <v>55</v>
      </c>
      <c r="L46" s="166"/>
    </row>
    <row r="47" spans="1:12" x14ac:dyDescent="0.3">
      <c r="A47" s="39"/>
      <c r="B47" s="38"/>
      <c r="C47" s="179"/>
      <c r="D47" s="179"/>
      <c r="E47" s="179"/>
      <c r="F47" s="179"/>
      <c r="G47" s="179"/>
      <c r="H47" s="179"/>
      <c r="I47" s="179"/>
      <c r="J47" s="179"/>
      <c r="K47" s="38"/>
      <c r="L47" s="38"/>
    </row>
    <row r="48" spans="1:12" x14ac:dyDescent="0.3">
      <c r="A48" s="39"/>
      <c r="B48" s="38"/>
      <c r="C48" s="179"/>
      <c r="D48" s="179"/>
      <c r="E48" s="179"/>
      <c r="F48" s="179"/>
      <c r="G48" s="179"/>
      <c r="H48" s="179"/>
      <c r="I48" s="179"/>
      <c r="J48" s="179"/>
      <c r="K48" s="38"/>
      <c r="L48" s="38"/>
    </row>
    <row r="49" spans="1:12" x14ac:dyDescent="0.3">
      <c r="A49" s="39" t="s">
        <v>118</v>
      </c>
      <c r="B49" s="38"/>
      <c r="C49" s="159"/>
      <c r="D49" s="159"/>
      <c r="E49" s="159"/>
      <c r="F49" s="159"/>
      <c r="G49" s="159"/>
      <c r="H49" s="159"/>
      <c r="I49" s="38"/>
      <c r="J49" s="38"/>
      <c r="K49" s="38"/>
      <c r="L49" s="38"/>
    </row>
    <row r="50" spans="1:12" x14ac:dyDescent="0.3">
      <c r="A50" s="160">
        <v>1</v>
      </c>
      <c r="B50" s="903" t="s">
        <v>587</v>
      </c>
      <c r="C50" s="903"/>
      <c r="D50" s="903"/>
      <c r="E50" s="903"/>
      <c r="F50" s="903"/>
      <c r="G50" s="903"/>
      <c r="H50" s="903"/>
      <c r="I50" s="903"/>
      <c r="J50" s="903"/>
      <c r="K50" s="903"/>
      <c r="L50" s="903"/>
    </row>
    <row r="51" spans="1:12" x14ac:dyDescent="0.3">
      <c r="A51" s="39" t="s">
        <v>38</v>
      </c>
      <c r="B51" s="38"/>
      <c r="C51" s="159"/>
      <c r="D51" s="159"/>
      <c r="E51" s="159"/>
      <c r="F51" s="159"/>
      <c r="G51" s="159"/>
      <c r="H51" s="159"/>
      <c r="I51" s="38"/>
      <c r="J51" s="38"/>
      <c r="K51" s="38"/>
      <c r="L51" s="38"/>
    </row>
    <row r="52" spans="1:12" x14ac:dyDescent="0.3">
      <c r="A52" s="160" t="s">
        <v>39</v>
      </c>
      <c r="B52" s="903" t="s">
        <v>546</v>
      </c>
      <c r="C52" s="903"/>
      <c r="D52" s="903"/>
      <c r="E52" s="903"/>
      <c r="F52" s="903"/>
      <c r="G52" s="903"/>
      <c r="H52" s="903"/>
      <c r="I52" s="903"/>
      <c r="J52" s="903"/>
      <c r="K52" s="903"/>
      <c r="L52" s="903"/>
    </row>
    <row r="53" spans="1:12" x14ac:dyDescent="0.3">
      <c r="A53" s="160" t="s">
        <v>15</v>
      </c>
      <c r="B53" s="38" t="s">
        <v>547</v>
      </c>
      <c r="C53" s="38"/>
      <c r="D53" s="38"/>
      <c r="E53" s="38"/>
      <c r="F53" s="38"/>
      <c r="G53" s="38"/>
      <c r="H53" s="38"/>
      <c r="I53" s="38"/>
      <c r="J53" s="38"/>
      <c r="K53" s="38"/>
      <c r="L53" s="38"/>
    </row>
    <row r="54" spans="1:12" x14ac:dyDescent="0.3">
      <c r="A54" s="160" t="s">
        <v>20</v>
      </c>
      <c r="B54" s="903" t="s">
        <v>588</v>
      </c>
      <c r="C54" s="903"/>
      <c r="D54" s="903"/>
      <c r="E54" s="903"/>
      <c r="F54" s="903"/>
      <c r="G54" s="903"/>
      <c r="H54" s="903"/>
      <c r="I54" s="903"/>
      <c r="J54" s="903"/>
      <c r="K54" s="903"/>
      <c r="L54" s="903"/>
    </row>
    <row r="55" spans="1:12" x14ac:dyDescent="0.3">
      <c r="A55" s="160" t="s">
        <v>23</v>
      </c>
      <c r="B55" s="903" t="s">
        <v>550</v>
      </c>
      <c r="C55" s="903"/>
      <c r="D55" s="903"/>
      <c r="E55" s="903"/>
      <c r="F55" s="903"/>
      <c r="G55" s="903"/>
      <c r="H55" s="903"/>
      <c r="I55" s="903"/>
      <c r="J55" s="903"/>
      <c r="K55" s="903"/>
      <c r="L55" s="903"/>
    </row>
    <row r="56" spans="1:12" x14ac:dyDescent="0.3">
      <c r="A56" s="160" t="s">
        <v>44</v>
      </c>
      <c r="B56" s="903" t="s">
        <v>551</v>
      </c>
      <c r="C56" s="903"/>
      <c r="D56" s="903"/>
      <c r="E56" s="903"/>
      <c r="F56" s="903"/>
      <c r="G56" s="903"/>
      <c r="H56" s="903"/>
      <c r="I56" s="903"/>
      <c r="J56" s="903"/>
      <c r="K56" s="903"/>
      <c r="L56" s="903"/>
    </row>
    <row r="57" spans="1:12" x14ac:dyDescent="0.3">
      <c r="A57" s="160" t="s">
        <v>46</v>
      </c>
      <c r="B57" s="903" t="s">
        <v>589</v>
      </c>
      <c r="C57" s="903"/>
      <c r="D57" s="903"/>
      <c r="E57" s="903"/>
      <c r="F57" s="903"/>
      <c r="G57" s="903"/>
      <c r="H57" s="903"/>
      <c r="I57" s="903"/>
      <c r="J57" s="903"/>
      <c r="K57" s="903"/>
      <c r="L57" s="903"/>
    </row>
    <row r="58" spans="1:12" x14ac:dyDescent="0.3">
      <c r="A58" s="160" t="s">
        <v>31</v>
      </c>
      <c r="B58" s="148" t="s">
        <v>553</v>
      </c>
      <c r="C58" s="38"/>
      <c r="D58" s="38"/>
      <c r="E58" s="38"/>
      <c r="F58" s="38"/>
      <c r="G58" s="38"/>
      <c r="H58" s="38"/>
      <c r="I58" s="38"/>
      <c r="J58" s="38"/>
      <c r="K58" s="38"/>
      <c r="L58" s="38"/>
    </row>
    <row r="59" spans="1:12" x14ac:dyDescent="0.3">
      <c r="A59" s="160" t="s">
        <v>35</v>
      </c>
      <c r="B59" s="903" t="s">
        <v>590</v>
      </c>
      <c r="C59" s="903"/>
      <c r="D59" s="903"/>
      <c r="E59" s="903"/>
      <c r="F59" s="903"/>
      <c r="G59" s="903"/>
      <c r="H59" s="903"/>
      <c r="I59" s="903"/>
      <c r="J59" s="903"/>
      <c r="K59" s="903"/>
      <c r="L59" s="903"/>
    </row>
    <row r="60" spans="1:12" x14ac:dyDescent="0.3">
      <c r="A60" s="160" t="s">
        <v>65</v>
      </c>
      <c r="B60" s="903" t="s">
        <v>568</v>
      </c>
      <c r="C60" s="903"/>
      <c r="D60" s="903"/>
      <c r="E60" s="903"/>
      <c r="F60" s="903"/>
      <c r="G60" s="903"/>
      <c r="H60" s="903"/>
      <c r="I60" s="903"/>
      <c r="J60" s="38"/>
      <c r="K60" s="38"/>
      <c r="L60" s="38"/>
    </row>
    <row r="61" spans="1:12" x14ac:dyDescent="0.3">
      <c r="A61" s="160" t="s">
        <v>50</v>
      </c>
      <c r="B61" s="903" t="s">
        <v>556</v>
      </c>
      <c r="C61" s="903"/>
      <c r="D61" s="903"/>
      <c r="E61" s="903"/>
      <c r="F61" s="903"/>
      <c r="G61" s="903"/>
      <c r="H61" s="903"/>
      <c r="I61" s="903"/>
      <c r="J61" s="903"/>
      <c r="K61" s="903"/>
      <c r="L61" s="903"/>
    </row>
    <row r="62" spans="1:12" x14ac:dyDescent="0.3">
      <c r="A62" s="160" t="s">
        <v>55</v>
      </c>
      <c r="B62" s="904" t="s">
        <v>557</v>
      </c>
      <c r="C62" s="904"/>
      <c r="D62" s="904"/>
      <c r="E62" s="904"/>
      <c r="F62" s="904"/>
      <c r="G62" s="904"/>
      <c r="H62" s="904"/>
      <c r="I62" s="904"/>
      <c r="J62" s="904"/>
      <c r="K62" s="904"/>
      <c r="L62" s="904"/>
    </row>
    <row r="63" spans="1:12" x14ac:dyDescent="0.3">
      <c r="A63" s="190" t="s">
        <v>67</v>
      </c>
      <c r="B63" s="904" t="s">
        <v>666</v>
      </c>
      <c r="C63" s="904"/>
      <c r="D63" s="904"/>
      <c r="E63" s="904"/>
      <c r="F63" s="904"/>
      <c r="G63" s="904"/>
      <c r="H63" s="904"/>
      <c r="I63" s="904"/>
      <c r="J63" s="904"/>
      <c r="K63" s="904"/>
      <c r="L63" s="904"/>
    </row>
  </sheetData>
  <mergeCells count="18">
    <mergeCell ref="B59:L59"/>
    <mergeCell ref="B60:I60"/>
    <mergeCell ref="B63:L63"/>
    <mergeCell ref="B56:L56"/>
    <mergeCell ref="C3:L3"/>
    <mergeCell ref="G4:H4"/>
    <mergeCell ref="I4:J4"/>
    <mergeCell ref="J19:L19"/>
    <mergeCell ref="B25:L25"/>
    <mergeCell ref="B31:L31"/>
    <mergeCell ref="B37:L37"/>
    <mergeCell ref="B50:L50"/>
    <mergeCell ref="B61:L61"/>
    <mergeCell ref="B62:L62"/>
    <mergeCell ref="B52:L52"/>
    <mergeCell ref="B54:L54"/>
    <mergeCell ref="B55:L55"/>
    <mergeCell ref="B57:L57"/>
  </mergeCells>
  <hyperlinks>
    <hyperlink ref="H1" location="Index" display="Back to Index"/>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L61"/>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s>
  <sheetData>
    <row r="1" spans="1:12" ht="14.25" customHeight="1" x14ac:dyDescent="0.4">
      <c r="A1" s="38"/>
      <c r="B1" s="155"/>
      <c r="C1" s="39"/>
      <c r="D1" s="38"/>
      <c r="E1" s="38"/>
      <c r="F1" s="38"/>
      <c r="G1" s="38"/>
      <c r="H1" s="402" t="s">
        <v>679</v>
      </c>
      <c r="I1" s="38"/>
      <c r="J1" s="38"/>
      <c r="K1" s="38"/>
      <c r="L1" s="38"/>
    </row>
    <row r="2" spans="1:12" ht="14.25" customHeight="1" x14ac:dyDescent="0.3">
      <c r="A2" s="38"/>
      <c r="B2" s="38"/>
      <c r="C2" s="38"/>
      <c r="D2" s="38"/>
      <c r="E2" s="38"/>
      <c r="F2" s="38"/>
      <c r="G2" s="38"/>
      <c r="H2" s="38"/>
      <c r="I2" s="38"/>
      <c r="J2" s="38"/>
      <c r="K2" s="38"/>
      <c r="L2" s="38"/>
    </row>
    <row r="3" spans="1:12" x14ac:dyDescent="0.3">
      <c r="A3" s="38"/>
      <c r="B3" s="192" t="s">
        <v>0</v>
      </c>
      <c r="C3" s="905" t="s">
        <v>744</v>
      </c>
      <c r="D3" s="963"/>
      <c r="E3" s="963"/>
      <c r="F3" s="963"/>
      <c r="G3" s="963"/>
      <c r="H3" s="963"/>
      <c r="I3" s="963"/>
      <c r="J3" s="963"/>
      <c r="K3" s="963"/>
      <c r="L3" s="964"/>
    </row>
    <row r="4" spans="1:12" x14ac:dyDescent="0.3">
      <c r="A4" s="38"/>
      <c r="B4" s="193"/>
      <c r="C4" s="194">
        <v>2015</v>
      </c>
      <c r="D4" s="194">
        <v>2020</v>
      </c>
      <c r="E4" s="194">
        <v>2030</v>
      </c>
      <c r="F4" s="194">
        <v>2050</v>
      </c>
      <c r="G4" s="905" t="s">
        <v>2</v>
      </c>
      <c r="H4" s="925"/>
      <c r="I4" s="905" t="s">
        <v>3</v>
      </c>
      <c r="J4" s="925"/>
      <c r="K4" s="194" t="s">
        <v>4</v>
      </c>
      <c r="L4" s="194" t="s">
        <v>5</v>
      </c>
    </row>
    <row r="5" spans="1:12" x14ac:dyDescent="0.3">
      <c r="A5" s="38"/>
      <c r="B5" s="484" t="s">
        <v>6</v>
      </c>
      <c r="C5" s="485"/>
      <c r="D5" s="485"/>
      <c r="E5" s="485"/>
      <c r="F5" s="485"/>
      <c r="G5" s="485" t="s">
        <v>7</v>
      </c>
      <c r="H5" s="485" t="s">
        <v>8</v>
      </c>
      <c r="I5" s="485" t="s">
        <v>7</v>
      </c>
      <c r="J5" s="485" t="s">
        <v>8</v>
      </c>
      <c r="K5" s="485"/>
      <c r="L5" s="486"/>
    </row>
    <row r="6" spans="1:12" x14ac:dyDescent="0.3">
      <c r="A6" s="38"/>
      <c r="B6" s="198" t="s">
        <v>338</v>
      </c>
      <c r="C6" s="199">
        <v>6.9</v>
      </c>
      <c r="D6" s="199">
        <v>6.9</v>
      </c>
      <c r="E6" s="199">
        <v>6.9</v>
      </c>
      <c r="F6" s="199">
        <v>6.9</v>
      </c>
      <c r="G6" s="199">
        <v>5.3</v>
      </c>
      <c r="H6" s="199">
        <v>6.9</v>
      </c>
      <c r="I6" s="199">
        <v>5.3</v>
      </c>
      <c r="J6" s="199">
        <v>6.9</v>
      </c>
      <c r="K6" s="200" t="s">
        <v>39</v>
      </c>
      <c r="L6" s="481">
        <v>1</v>
      </c>
    </row>
    <row r="7" spans="1:12" x14ac:dyDescent="0.3">
      <c r="A7" s="38"/>
      <c r="B7" s="198" t="s">
        <v>83</v>
      </c>
      <c r="C7" s="199">
        <v>114.9</v>
      </c>
      <c r="D7" s="199">
        <v>114.9</v>
      </c>
      <c r="E7" s="199">
        <v>114.9</v>
      </c>
      <c r="F7" s="199">
        <v>114.9</v>
      </c>
      <c r="G7" s="677">
        <v>89</v>
      </c>
      <c r="H7" s="677">
        <v>115</v>
      </c>
      <c r="I7" s="677">
        <v>89</v>
      </c>
      <c r="J7" s="677">
        <v>115</v>
      </c>
      <c r="K7" s="200" t="s">
        <v>606</v>
      </c>
      <c r="L7" s="200">
        <v>1</v>
      </c>
    </row>
    <row r="8" spans="1:12" x14ac:dyDescent="0.3">
      <c r="A8" s="38"/>
      <c r="B8" s="203" t="s">
        <v>124</v>
      </c>
      <c r="C8" s="199">
        <v>114.9</v>
      </c>
      <c r="D8" s="199">
        <v>114.9</v>
      </c>
      <c r="E8" s="199">
        <v>114.9</v>
      </c>
      <c r="F8" s="199">
        <v>114.9</v>
      </c>
      <c r="G8" s="677">
        <v>89</v>
      </c>
      <c r="H8" s="677">
        <v>115</v>
      </c>
      <c r="I8" s="677">
        <v>89</v>
      </c>
      <c r="J8" s="677">
        <v>115</v>
      </c>
      <c r="K8" s="204" t="s">
        <v>606</v>
      </c>
      <c r="L8" s="204">
        <v>1</v>
      </c>
    </row>
    <row r="9" spans="1:12" x14ac:dyDescent="0.3">
      <c r="A9" s="38"/>
      <c r="B9" s="198" t="s">
        <v>487</v>
      </c>
      <c r="C9" s="199">
        <v>2</v>
      </c>
      <c r="D9" s="199">
        <v>2</v>
      </c>
      <c r="E9" s="199">
        <v>2</v>
      </c>
      <c r="F9" s="199">
        <v>2</v>
      </c>
      <c r="G9" s="677">
        <v>2</v>
      </c>
      <c r="H9" s="677">
        <v>28</v>
      </c>
      <c r="I9" s="677">
        <v>2</v>
      </c>
      <c r="J9" s="677">
        <v>28</v>
      </c>
      <c r="K9" s="200" t="s">
        <v>23</v>
      </c>
      <c r="L9" s="200">
        <v>1</v>
      </c>
    </row>
    <row r="10" spans="1:12" x14ac:dyDescent="0.3">
      <c r="A10" s="38"/>
      <c r="B10" s="198" t="s">
        <v>596</v>
      </c>
      <c r="C10" s="199">
        <v>2.2999999999999998</v>
      </c>
      <c r="D10" s="199">
        <v>2.2999999999999998</v>
      </c>
      <c r="E10" s="199">
        <v>2.2999999999999998</v>
      </c>
      <c r="F10" s="199">
        <v>2.2999999999999998</v>
      </c>
      <c r="G10" s="199">
        <v>2.2000000000000002</v>
      </c>
      <c r="H10" s="199">
        <v>2.5</v>
      </c>
      <c r="I10" s="199">
        <v>1.8</v>
      </c>
      <c r="J10" s="199">
        <v>2.5</v>
      </c>
      <c r="K10" s="200" t="s">
        <v>616</v>
      </c>
      <c r="L10" s="200"/>
    </row>
    <row r="11" spans="1:12" x14ac:dyDescent="0.3">
      <c r="A11" s="38"/>
      <c r="B11" s="198" t="s">
        <v>13</v>
      </c>
      <c r="C11" s="199">
        <v>3</v>
      </c>
      <c r="D11" s="199">
        <v>3</v>
      </c>
      <c r="E11" s="199">
        <v>3</v>
      </c>
      <c r="F11" s="199">
        <v>3</v>
      </c>
      <c r="G11" s="199">
        <v>3</v>
      </c>
      <c r="H11" s="199">
        <v>3</v>
      </c>
      <c r="I11" s="199">
        <v>3</v>
      </c>
      <c r="J11" s="199">
        <v>3</v>
      </c>
      <c r="K11" s="200"/>
      <c r="L11" s="200"/>
    </row>
    <row r="12" spans="1:12" x14ac:dyDescent="0.3">
      <c r="A12" s="38"/>
      <c r="B12" s="207" t="s">
        <v>93</v>
      </c>
      <c r="C12" s="199">
        <v>2</v>
      </c>
      <c r="D12" s="199">
        <v>2</v>
      </c>
      <c r="E12" s="199">
        <v>2</v>
      </c>
      <c r="F12" s="199">
        <v>2</v>
      </c>
      <c r="G12" s="199">
        <v>1.7</v>
      </c>
      <c r="H12" s="199">
        <v>2.2999999999999998</v>
      </c>
      <c r="I12" s="199">
        <v>1.5</v>
      </c>
      <c r="J12" s="199">
        <v>2.5</v>
      </c>
      <c r="K12" s="481"/>
      <c r="L12" s="200"/>
    </row>
    <row r="13" spans="1:12" x14ac:dyDescent="0.3">
      <c r="A13" s="38"/>
      <c r="B13" s="207" t="s">
        <v>16</v>
      </c>
      <c r="C13" s="679">
        <v>25</v>
      </c>
      <c r="D13" s="679">
        <v>25</v>
      </c>
      <c r="E13" s="679">
        <v>25</v>
      </c>
      <c r="F13" s="679">
        <v>25</v>
      </c>
      <c r="G13" s="679">
        <v>20</v>
      </c>
      <c r="H13" s="679">
        <v>35</v>
      </c>
      <c r="I13" s="679">
        <v>20</v>
      </c>
      <c r="J13" s="679">
        <v>35</v>
      </c>
      <c r="K13" s="481"/>
      <c r="L13" s="200">
        <v>1</v>
      </c>
    </row>
    <row r="14" spans="1:12" x14ac:dyDescent="0.3">
      <c r="A14" s="38"/>
      <c r="B14" s="207" t="s">
        <v>18</v>
      </c>
      <c r="C14" s="679">
        <v>1</v>
      </c>
      <c r="D14" s="679">
        <v>1</v>
      </c>
      <c r="E14" s="679">
        <v>1</v>
      </c>
      <c r="F14" s="679">
        <v>1</v>
      </c>
      <c r="G14" s="679">
        <v>0.5</v>
      </c>
      <c r="H14" s="679">
        <v>1.5</v>
      </c>
      <c r="I14" s="679">
        <v>0.5</v>
      </c>
      <c r="J14" s="679">
        <v>1.5</v>
      </c>
      <c r="K14" s="481"/>
      <c r="L14" s="200">
        <v>1</v>
      </c>
    </row>
    <row r="15" spans="1:12" x14ac:dyDescent="0.3">
      <c r="A15" s="38"/>
      <c r="B15" s="209" t="s">
        <v>601</v>
      </c>
      <c r="C15" s="679">
        <v>0.2</v>
      </c>
      <c r="D15" s="679">
        <v>0.2</v>
      </c>
      <c r="E15" s="679">
        <v>0.2</v>
      </c>
      <c r="F15" s="679">
        <v>0.2</v>
      </c>
      <c r="G15" s="679">
        <v>0.2</v>
      </c>
      <c r="H15" s="679">
        <v>0.3</v>
      </c>
      <c r="I15" s="679">
        <v>0.2</v>
      </c>
      <c r="J15" s="679">
        <v>0.3</v>
      </c>
      <c r="K15" s="481" t="s">
        <v>94</v>
      </c>
      <c r="L15" s="200"/>
    </row>
    <row r="16" spans="1:12" x14ac:dyDescent="0.3">
      <c r="A16" s="38"/>
      <c r="B16" s="210" t="s">
        <v>361</v>
      </c>
      <c r="C16" s="687"/>
      <c r="D16" s="687"/>
      <c r="E16" s="687"/>
      <c r="F16" s="687"/>
      <c r="G16" s="687"/>
      <c r="H16" s="687"/>
      <c r="I16" s="687"/>
      <c r="J16" s="687"/>
      <c r="K16" s="476"/>
      <c r="L16" s="477"/>
    </row>
    <row r="17" spans="1:12" x14ac:dyDescent="0.3">
      <c r="A17" s="38"/>
      <c r="B17" s="207" t="s">
        <v>22</v>
      </c>
      <c r="C17" s="679" t="s">
        <v>183</v>
      </c>
      <c r="D17" s="679" t="s">
        <v>183</v>
      </c>
      <c r="E17" s="679" t="s">
        <v>183</v>
      </c>
      <c r="F17" s="679" t="s">
        <v>183</v>
      </c>
      <c r="G17" s="679" t="s">
        <v>183</v>
      </c>
      <c r="H17" s="679" t="s">
        <v>183</v>
      </c>
      <c r="I17" s="679" t="s">
        <v>183</v>
      </c>
      <c r="J17" s="679" t="s">
        <v>183</v>
      </c>
      <c r="K17" s="481"/>
      <c r="L17" s="481"/>
    </row>
    <row r="18" spans="1:12" x14ac:dyDescent="0.3">
      <c r="A18" s="38"/>
      <c r="B18" s="207" t="s">
        <v>24</v>
      </c>
      <c r="C18" s="680">
        <v>10</v>
      </c>
      <c r="D18" s="680">
        <v>10</v>
      </c>
      <c r="E18" s="680">
        <v>10</v>
      </c>
      <c r="F18" s="680">
        <v>10</v>
      </c>
      <c r="G18" s="680">
        <v>10</v>
      </c>
      <c r="H18" s="680">
        <v>10</v>
      </c>
      <c r="I18" s="680">
        <v>10</v>
      </c>
      <c r="J18" s="680">
        <v>10</v>
      </c>
      <c r="K18" s="481" t="s">
        <v>44</v>
      </c>
      <c r="L18" s="481">
        <v>1</v>
      </c>
    </row>
    <row r="19" spans="1:12" x14ac:dyDescent="0.3">
      <c r="A19" s="38"/>
      <c r="B19" s="207" t="s">
        <v>95</v>
      </c>
      <c r="C19" s="688">
        <v>20</v>
      </c>
      <c r="D19" s="688">
        <v>20</v>
      </c>
      <c r="E19" s="688">
        <v>20</v>
      </c>
      <c r="F19" s="688">
        <v>20</v>
      </c>
      <c r="G19" s="688">
        <v>20</v>
      </c>
      <c r="H19" s="688">
        <v>20</v>
      </c>
      <c r="I19" s="688">
        <v>20</v>
      </c>
      <c r="J19" s="688">
        <v>20</v>
      </c>
      <c r="K19" s="481" t="s">
        <v>44</v>
      </c>
      <c r="L19" s="481">
        <v>1</v>
      </c>
    </row>
    <row r="20" spans="1:12" x14ac:dyDescent="0.3">
      <c r="A20" s="38"/>
      <c r="B20" s="207" t="s">
        <v>96</v>
      </c>
      <c r="C20" s="679">
        <v>0.25</v>
      </c>
      <c r="D20" s="679">
        <v>0.25</v>
      </c>
      <c r="E20" s="679">
        <v>0.25</v>
      </c>
      <c r="F20" s="679">
        <v>0.25</v>
      </c>
      <c r="G20" s="679">
        <v>0.25</v>
      </c>
      <c r="H20" s="679">
        <v>0.25</v>
      </c>
      <c r="I20" s="679">
        <v>0.25</v>
      </c>
      <c r="J20" s="679">
        <v>0.25</v>
      </c>
      <c r="K20" s="481" t="s">
        <v>35</v>
      </c>
      <c r="L20" s="481">
        <v>1</v>
      </c>
    </row>
    <row r="21" spans="1:12" x14ac:dyDescent="0.3">
      <c r="A21" s="38"/>
      <c r="B21" s="207" t="s">
        <v>97</v>
      </c>
      <c r="C21" s="679">
        <v>0.5</v>
      </c>
      <c r="D21" s="679">
        <v>0.5</v>
      </c>
      <c r="E21" s="679">
        <v>0.5</v>
      </c>
      <c r="F21" s="679">
        <v>0.5</v>
      </c>
      <c r="G21" s="679">
        <v>0.5</v>
      </c>
      <c r="H21" s="679">
        <v>0.5</v>
      </c>
      <c r="I21" s="679">
        <v>0.5</v>
      </c>
      <c r="J21" s="679">
        <v>0.5</v>
      </c>
      <c r="K21" s="481"/>
      <c r="L21" s="481">
        <v>1</v>
      </c>
    </row>
    <row r="22" spans="1:12" x14ac:dyDescent="0.3">
      <c r="A22" s="38"/>
      <c r="B22" s="475" t="s">
        <v>99</v>
      </c>
      <c r="C22" s="476"/>
      <c r="D22" s="476"/>
      <c r="E22" s="476"/>
      <c r="F22" s="476"/>
      <c r="G22" s="476"/>
      <c r="H22" s="476"/>
      <c r="I22" s="476"/>
      <c r="J22" s="476"/>
      <c r="K22" s="476"/>
      <c r="L22" s="477"/>
    </row>
    <row r="23" spans="1:12" x14ac:dyDescent="0.3">
      <c r="A23" s="38"/>
      <c r="B23" s="207" t="s">
        <v>675</v>
      </c>
      <c r="C23" s="679">
        <v>98</v>
      </c>
      <c r="D23" s="679">
        <v>98</v>
      </c>
      <c r="E23" s="679">
        <v>98</v>
      </c>
      <c r="F23" s="679">
        <v>98</v>
      </c>
      <c r="G23" s="679">
        <v>89.9</v>
      </c>
      <c r="H23" s="679">
        <v>99</v>
      </c>
      <c r="I23" s="679">
        <v>98</v>
      </c>
      <c r="J23" s="679">
        <v>99</v>
      </c>
      <c r="K23" s="213" t="s">
        <v>31</v>
      </c>
      <c r="L23" s="481">
        <v>1</v>
      </c>
    </row>
    <row r="24" spans="1:12" x14ac:dyDescent="0.3">
      <c r="A24" s="38"/>
      <c r="B24" s="207" t="s">
        <v>676</v>
      </c>
      <c r="C24" s="680">
        <v>90</v>
      </c>
      <c r="D24" s="680">
        <v>63</v>
      </c>
      <c r="E24" s="680">
        <v>49</v>
      </c>
      <c r="F24" s="680">
        <v>41</v>
      </c>
      <c r="G24" s="680">
        <v>41</v>
      </c>
      <c r="H24" s="680">
        <v>81</v>
      </c>
      <c r="I24" s="680">
        <v>28</v>
      </c>
      <c r="J24" s="680">
        <v>41</v>
      </c>
      <c r="K24" s="214" t="s">
        <v>65</v>
      </c>
      <c r="L24" s="481"/>
    </row>
    <row r="25" spans="1:12" x14ac:dyDescent="0.3">
      <c r="A25" s="38"/>
      <c r="B25" s="207" t="s">
        <v>100</v>
      </c>
      <c r="C25" s="680">
        <v>16</v>
      </c>
      <c r="D25" s="680">
        <v>11</v>
      </c>
      <c r="E25" s="680">
        <v>8</v>
      </c>
      <c r="F25" s="680">
        <v>4</v>
      </c>
      <c r="G25" s="680">
        <v>4</v>
      </c>
      <c r="H25" s="680">
        <v>16</v>
      </c>
      <c r="I25" s="680">
        <v>2</v>
      </c>
      <c r="J25" s="680">
        <v>16</v>
      </c>
      <c r="K25" s="481" t="s">
        <v>65</v>
      </c>
      <c r="L25" s="481"/>
    </row>
    <row r="26" spans="1:12" x14ac:dyDescent="0.3">
      <c r="A26" s="38"/>
      <c r="B26" s="207" t="s">
        <v>101</v>
      </c>
      <c r="C26" s="680">
        <v>4</v>
      </c>
      <c r="D26" s="680">
        <v>3</v>
      </c>
      <c r="E26" s="680">
        <v>3</v>
      </c>
      <c r="F26" s="680">
        <v>1</v>
      </c>
      <c r="G26" s="680">
        <v>1</v>
      </c>
      <c r="H26" s="680">
        <v>4</v>
      </c>
      <c r="I26" s="680">
        <v>1</v>
      </c>
      <c r="J26" s="680">
        <v>4</v>
      </c>
      <c r="K26" s="481" t="s">
        <v>65</v>
      </c>
      <c r="L26" s="481"/>
    </row>
    <row r="27" spans="1:12" x14ac:dyDescent="0.3">
      <c r="A27" s="38"/>
      <c r="B27" s="207" t="s">
        <v>494</v>
      </c>
      <c r="C27" s="679">
        <v>2</v>
      </c>
      <c r="D27" s="679">
        <v>0.3</v>
      </c>
      <c r="E27" s="679">
        <v>0.3</v>
      </c>
      <c r="F27" s="679">
        <v>0.3</v>
      </c>
      <c r="G27" s="679">
        <v>0.1</v>
      </c>
      <c r="H27" s="679">
        <v>2</v>
      </c>
      <c r="I27" s="679">
        <v>0.1</v>
      </c>
      <c r="J27" s="679">
        <v>1</v>
      </c>
      <c r="K27" s="213" t="s">
        <v>65</v>
      </c>
      <c r="L27" s="481"/>
    </row>
    <row r="28" spans="1:12" x14ac:dyDescent="0.3">
      <c r="A28" s="38"/>
      <c r="B28" s="475" t="s">
        <v>25</v>
      </c>
      <c r="C28" s="476"/>
      <c r="D28" s="476"/>
      <c r="E28" s="476"/>
      <c r="F28" s="476"/>
      <c r="G28" s="476"/>
      <c r="H28" s="476"/>
      <c r="I28" s="476"/>
      <c r="J28" s="476"/>
      <c r="K28" s="476"/>
      <c r="L28" s="477"/>
    </row>
    <row r="29" spans="1:12" x14ac:dyDescent="0.3">
      <c r="A29" s="38"/>
      <c r="B29" s="207" t="s">
        <v>602</v>
      </c>
      <c r="C29" s="683">
        <v>0.7</v>
      </c>
      <c r="D29" s="683">
        <v>0.68</v>
      </c>
      <c r="E29" s="683">
        <v>0.65</v>
      </c>
      <c r="F29" s="683">
        <v>0.59</v>
      </c>
      <c r="G29" s="683">
        <v>0.6</v>
      </c>
      <c r="H29" s="683">
        <v>0.81</v>
      </c>
      <c r="I29" s="683">
        <v>0.49</v>
      </c>
      <c r="J29" s="683">
        <v>0.81</v>
      </c>
      <c r="K29" s="213" t="s">
        <v>617</v>
      </c>
      <c r="L29" s="481"/>
    </row>
    <row r="30" spans="1:12" x14ac:dyDescent="0.3">
      <c r="A30" s="38"/>
      <c r="B30" s="207" t="s">
        <v>28</v>
      </c>
      <c r="C30" s="683">
        <v>0.41</v>
      </c>
      <c r="D30" s="683">
        <v>0.4</v>
      </c>
      <c r="E30" s="683">
        <v>0.38</v>
      </c>
      <c r="F30" s="683">
        <v>0.34</v>
      </c>
      <c r="G30" s="683">
        <v>0.35</v>
      </c>
      <c r="H30" s="683">
        <v>0.47</v>
      </c>
      <c r="I30" s="683">
        <v>0.28000000000000003</v>
      </c>
      <c r="J30" s="683">
        <v>0.47</v>
      </c>
      <c r="K30" s="213" t="s">
        <v>617</v>
      </c>
      <c r="L30" s="481"/>
    </row>
    <row r="31" spans="1:12" x14ac:dyDescent="0.3">
      <c r="A31" s="38"/>
      <c r="B31" s="207" t="s">
        <v>29</v>
      </c>
      <c r="C31" s="683">
        <v>0.3</v>
      </c>
      <c r="D31" s="683">
        <v>0.28999999999999998</v>
      </c>
      <c r="E31" s="683">
        <v>0.27</v>
      </c>
      <c r="F31" s="683">
        <v>0.25</v>
      </c>
      <c r="G31" s="683">
        <v>0.25</v>
      </c>
      <c r="H31" s="683">
        <v>0.34</v>
      </c>
      <c r="I31" s="683">
        <v>0.21</v>
      </c>
      <c r="J31" s="683">
        <v>0.34</v>
      </c>
      <c r="K31" s="213" t="s">
        <v>617</v>
      </c>
      <c r="L31" s="481"/>
    </row>
    <row r="32" spans="1:12" x14ac:dyDescent="0.3">
      <c r="A32" s="38"/>
      <c r="B32" s="207" t="s">
        <v>603</v>
      </c>
      <c r="C32" s="684">
        <v>32800</v>
      </c>
      <c r="D32" s="684">
        <v>32200</v>
      </c>
      <c r="E32" s="684">
        <v>31200</v>
      </c>
      <c r="F32" s="684">
        <v>29300</v>
      </c>
      <c r="G32" s="684">
        <v>35800</v>
      </c>
      <c r="H32" s="684">
        <v>37300</v>
      </c>
      <c r="I32" s="684">
        <v>29300</v>
      </c>
      <c r="J32" s="684">
        <v>37600</v>
      </c>
      <c r="K32" s="213"/>
      <c r="L32" s="481"/>
    </row>
    <row r="33" spans="1:12" x14ac:dyDescent="0.3">
      <c r="A33" s="38"/>
      <c r="B33" s="207" t="s">
        <v>604</v>
      </c>
      <c r="C33" s="685">
        <v>1</v>
      </c>
      <c r="D33" s="685">
        <v>1</v>
      </c>
      <c r="E33" s="685">
        <v>1</v>
      </c>
      <c r="F33" s="685">
        <v>1</v>
      </c>
      <c r="G33" s="685">
        <v>0.8</v>
      </c>
      <c r="H33" s="685">
        <v>1.1000000000000001</v>
      </c>
      <c r="I33" s="685">
        <v>0.7</v>
      </c>
      <c r="J33" s="685">
        <v>1.2</v>
      </c>
      <c r="K33" s="213"/>
      <c r="L33" s="481"/>
    </row>
    <row r="34" spans="1:12" x14ac:dyDescent="0.3">
      <c r="A34" s="38"/>
      <c r="B34" s="171" t="s">
        <v>33</v>
      </c>
      <c r="C34" s="172"/>
      <c r="D34" s="172"/>
      <c r="E34" s="172"/>
      <c r="F34" s="172"/>
      <c r="G34" s="172"/>
      <c r="H34" s="172"/>
      <c r="I34" s="172"/>
      <c r="J34" s="172"/>
      <c r="K34" s="172"/>
      <c r="L34" s="173"/>
    </row>
    <row r="35" spans="1:12" x14ac:dyDescent="0.3">
      <c r="A35" s="38"/>
      <c r="B35" s="27" t="s">
        <v>500</v>
      </c>
      <c r="C35" s="164" t="s">
        <v>501</v>
      </c>
      <c r="D35" s="164" t="s">
        <v>501</v>
      </c>
      <c r="E35" s="164" t="s">
        <v>501</v>
      </c>
      <c r="F35" s="164" t="s">
        <v>501</v>
      </c>
      <c r="G35" s="164" t="s">
        <v>503</v>
      </c>
      <c r="H35" s="164" t="s">
        <v>501</v>
      </c>
      <c r="I35" s="164" t="s">
        <v>503</v>
      </c>
      <c r="J35" s="164" t="s">
        <v>501</v>
      </c>
      <c r="K35" s="174" t="s">
        <v>363</v>
      </c>
      <c r="L35" s="175"/>
    </row>
    <row r="36" spans="1:12" x14ac:dyDescent="0.3">
      <c r="A36" s="38"/>
      <c r="B36" s="27" t="s">
        <v>502</v>
      </c>
      <c r="C36" s="164" t="s">
        <v>501</v>
      </c>
      <c r="D36" s="164" t="s">
        <v>501</v>
      </c>
      <c r="E36" s="164" t="s">
        <v>501</v>
      </c>
      <c r="F36" s="164" t="s">
        <v>501</v>
      </c>
      <c r="G36" s="164" t="s">
        <v>503</v>
      </c>
      <c r="H36" s="164" t="s">
        <v>501</v>
      </c>
      <c r="I36" s="164" t="s">
        <v>503</v>
      </c>
      <c r="J36" s="164" t="s">
        <v>501</v>
      </c>
      <c r="K36" s="174" t="s">
        <v>363</v>
      </c>
      <c r="L36" s="175"/>
    </row>
    <row r="37" spans="1:12" x14ac:dyDescent="0.3">
      <c r="A37" s="38"/>
      <c r="B37" s="27" t="s">
        <v>504</v>
      </c>
      <c r="C37" s="176">
        <v>0.81</v>
      </c>
      <c r="D37" s="176">
        <v>0.79</v>
      </c>
      <c r="E37" s="176">
        <v>0.75</v>
      </c>
      <c r="F37" s="176">
        <v>0.68</v>
      </c>
      <c r="G37" s="176">
        <v>0.69</v>
      </c>
      <c r="H37" s="176">
        <v>0.93</v>
      </c>
      <c r="I37" s="176">
        <v>0.56000000000000005</v>
      </c>
      <c r="J37" s="176">
        <v>0.94</v>
      </c>
      <c r="K37" s="174" t="s">
        <v>363</v>
      </c>
      <c r="L37" s="175">
        <v>1</v>
      </c>
    </row>
    <row r="38" spans="1:12" x14ac:dyDescent="0.3">
      <c r="A38" s="38"/>
      <c r="B38" s="27" t="s">
        <v>28</v>
      </c>
      <c r="C38" s="176">
        <v>0.47</v>
      </c>
      <c r="D38" s="176">
        <v>0.46</v>
      </c>
      <c r="E38" s="176">
        <v>0.43</v>
      </c>
      <c r="F38" s="176">
        <v>0.39</v>
      </c>
      <c r="G38" s="176">
        <v>0.4</v>
      </c>
      <c r="H38" s="176">
        <v>0.54</v>
      </c>
      <c r="I38" s="176">
        <v>0.32</v>
      </c>
      <c r="J38" s="176">
        <v>0.54</v>
      </c>
      <c r="K38" s="174" t="s">
        <v>67</v>
      </c>
      <c r="L38" s="175"/>
    </row>
    <row r="39" spans="1:12" x14ac:dyDescent="0.3">
      <c r="A39" s="38"/>
      <c r="B39" s="27" t="s">
        <v>29</v>
      </c>
      <c r="C39" s="176">
        <v>0.34</v>
      </c>
      <c r="D39" s="176">
        <v>0.33</v>
      </c>
      <c r="E39" s="176">
        <v>0.32</v>
      </c>
      <c r="F39" s="176">
        <v>0.28999999999999998</v>
      </c>
      <c r="G39" s="176">
        <v>0.28999999999999998</v>
      </c>
      <c r="H39" s="176">
        <v>0.39</v>
      </c>
      <c r="I39" s="176">
        <v>0.24</v>
      </c>
      <c r="J39" s="176">
        <v>0.39</v>
      </c>
      <c r="K39" s="174" t="s">
        <v>67</v>
      </c>
      <c r="L39" s="175"/>
    </row>
    <row r="40" spans="1:12" x14ac:dyDescent="0.3">
      <c r="A40" s="38"/>
      <c r="B40" s="27" t="s">
        <v>505</v>
      </c>
      <c r="C40" s="221">
        <v>37700</v>
      </c>
      <c r="D40" s="221">
        <v>37100</v>
      </c>
      <c r="E40" s="221">
        <v>35900</v>
      </c>
      <c r="F40" s="221">
        <v>33700</v>
      </c>
      <c r="G40" s="221">
        <v>31700</v>
      </c>
      <c r="H40" s="221">
        <v>42900</v>
      </c>
      <c r="I40" s="221">
        <v>26000</v>
      </c>
      <c r="J40" s="221">
        <v>43300</v>
      </c>
      <c r="K40" s="174"/>
      <c r="L40" s="175"/>
    </row>
    <row r="41" spans="1:12" x14ac:dyDescent="0.3">
      <c r="A41" s="39"/>
      <c r="B41" s="27" t="s">
        <v>506</v>
      </c>
      <c r="C41" s="156">
        <v>2.5</v>
      </c>
      <c r="D41" s="156">
        <v>2.7</v>
      </c>
      <c r="E41" s="156">
        <v>3.4</v>
      </c>
      <c r="F41" s="156">
        <v>3.7</v>
      </c>
      <c r="G41" s="156">
        <v>2.4</v>
      </c>
      <c r="H41" s="156">
        <v>3</v>
      </c>
      <c r="I41" s="156">
        <v>2.9</v>
      </c>
      <c r="J41" s="156">
        <v>4.3</v>
      </c>
      <c r="K41" s="174"/>
      <c r="L41" s="174"/>
    </row>
    <row r="42" spans="1:12" x14ac:dyDescent="0.3">
      <c r="A42" s="39"/>
      <c r="B42" s="91" t="s">
        <v>260</v>
      </c>
      <c r="C42" s="156">
        <v>1.4</v>
      </c>
      <c r="D42" s="156">
        <v>1.6</v>
      </c>
      <c r="E42" s="156">
        <v>2.2999999999999998</v>
      </c>
      <c r="F42" s="156">
        <v>2.6</v>
      </c>
      <c r="G42" s="156">
        <v>1.5</v>
      </c>
      <c r="H42" s="156">
        <v>1.7</v>
      </c>
      <c r="I42" s="156">
        <v>2.1</v>
      </c>
      <c r="J42" s="156">
        <v>2.9</v>
      </c>
      <c r="K42" s="174" t="s">
        <v>20</v>
      </c>
      <c r="L42" s="174"/>
    </row>
    <row r="43" spans="1:12" x14ac:dyDescent="0.3">
      <c r="A43" s="39"/>
      <c r="B43" s="91" t="s">
        <v>261</v>
      </c>
      <c r="C43" s="156">
        <v>1.1000000000000001</v>
      </c>
      <c r="D43" s="156">
        <v>1.1000000000000001</v>
      </c>
      <c r="E43" s="156">
        <v>1.1000000000000001</v>
      </c>
      <c r="F43" s="156">
        <v>1.1000000000000001</v>
      </c>
      <c r="G43" s="156">
        <v>0.9</v>
      </c>
      <c r="H43" s="156">
        <v>1.3</v>
      </c>
      <c r="I43" s="156">
        <v>0.8</v>
      </c>
      <c r="J43" s="156">
        <v>1.4</v>
      </c>
      <c r="K43" s="174"/>
      <c r="L43" s="175"/>
    </row>
    <row r="44" spans="1:12" ht="22.8" x14ac:dyDescent="0.3">
      <c r="A44" s="39"/>
      <c r="B44" s="27" t="s">
        <v>544</v>
      </c>
      <c r="C44" s="177">
        <v>0.02</v>
      </c>
      <c r="D44" s="177">
        <v>0.02</v>
      </c>
      <c r="E44" s="177">
        <v>1.9E-2</v>
      </c>
      <c r="F44" s="177">
        <v>1.7000000000000001E-2</v>
      </c>
      <c r="G44" s="177">
        <v>1.7000000000000001E-2</v>
      </c>
      <c r="H44" s="177">
        <v>2.3E-2</v>
      </c>
      <c r="I44" s="177">
        <v>1.4E-2</v>
      </c>
      <c r="J44" s="177">
        <v>2.3E-2</v>
      </c>
      <c r="K44" s="174" t="s">
        <v>67</v>
      </c>
      <c r="L44" s="175"/>
    </row>
    <row r="45" spans="1:12" x14ac:dyDescent="0.3">
      <c r="A45" s="39"/>
      <c r="B45" s="38"/>
      <c r="C45" s="179"/>
      <c r="D45" s="179"/>
      <c r="E45" s="179"/>
      <c r="F45" s="179"/>
      <c r="G45" s="179"/>
      <c r="H45" s="179"/>
      <c r="I45" s="179"/>
      <c r="J45" s="179"/>
      <c r="K45" s="38"/>
      <c r="L45" s="38"/>
    </row>
    <row r="46" spans="1:12" x14ac:dyDescent="0.3">
      <c r="A46" s="39"/>
      <c r="B46" s="38"/>
      <c r="C46" s="179"/>
      <c r="D46" s="179"/>
      <c r="E46" s="179"/>
      <c r="F46" s="179"/>
      <c r="G46" s="179"/>
      <c r="H46" s="179"/>
      <c r="I46" s="179"/>
      <c r="J46" s="179"/>
      <c r="K46" s="38"/>
      <c r="L46" s="38"/>
    </row>
    <row r="47" spans="1:12" x14ac:dyDescent="0.3">
      <c r="A47" s="39" t="s">
        <v>118</v>
      </c>
      <c r="B47" s="38"/>
      <c r="C47" s="159"/>
      <c r="D47" s="159"/>
      <c r="E47" s="159"/>
      <c r="F47" s="159"/>
      <c r="G47" s="159"/>
      <c r="H47" s="159"/>
      <c r="I47" s="38"/>
      <c r="J47" s="38"/>
      <c r="K47" s="38"/>
      <c r="L47" s="38"/>
    </row>
    <row r="48" spans="1:12" x14ac:dyDescent="0.3">
      <c r="A48" s="160">
        <v>1</v>
      </c>
      <c r="B48" s="903" t="s">
        <v>560</v>
      </c>
      <c r="C48" s="903"/>
      <c r="D48" s="903"/>
      <c r="E48" s="903"/>
      <c r="F48" s="903"/>
      <c r="G48" s="903"/>
      <c r="H48" s="903"/>
      <c r="I48" s="903"/>
      <c r="J48" s="903"/>
      <c r="K48" s="903"/>
      <c r="L48" s="903"/>
    </row>
    <row r="49" spans="1:12" x14ac:dyDescent="0.3">
      <c r="A49" s="39" t="s">
        <v>38</v>
      </c>
      <c r="B49" s="38"/>
      <c r="C49" s="159"/>
      <c r="D49" s="159"/>
      <c r="E49" s="159"/>
      <c r="F49" s="159"/>
      <c r="G49" s="159"/>
      <c r="H49" s="159"/>
      <c r="I49" s="38"/>
      <c r="J49" s="38"/>
      <c r="K49" s="38"/>
      <c r="L49" s="38"/>
    </row>
    <row r="50" spans="1:12" x14ac:dyDescent="0.3">
      <c r="A50" s="160" t="s">
        <v>39</v>
      </c>
      <c r="B50" s="903" t="s">
        <v>610</v>
      </c>
      <c r="C50" s="903"/>
      <c r="D50" s="903"/>
      <c r="E50" s="903"/>
      <c r="F50" s="903"/>
      <c r="G50" s="903"/>
      <c r="H50" s="903"/>
      <c r="I50" s="903"/>
      <c r="J50" s="903"/>
      <c r="K50" s="903"/>
      <c r="L50" s="903"/>
    </row>
    <row r="51" spans="1:12" x14ac:dyDescent="0.3">
      <c r="A51" s="160" t="s">
        <v>15</v>
      </c>
      <c r="B51" s="169" t="s">
        <v>547</v>
      </c>
      <c r="C51" s="38"/>
      <c r="D51" s="38"/>
      <c r="E51" s="38"/>
      <c r="F51" s="38"/>
      <c r="G51" s="38"/>
      <c r="H51" s="38"/>
      <c r="I51" s="38"/>
      <c r="J51" s="38"/>
      <c r="K51" s="38"/>
      <c r="L51" s="38"/>
    </row>
    <row r="52" spans="1:12" x14ac:dyDescent="0.3">
      <c r="A52" s="160" t="s">
        <v>20</v>
      </c>
      <c r="B52" s="903" t="s">
        <v>620</v>
      </c>
      <c r="C52" s="971"/>
      <c r="D52" s="971"/>
      <c r="E52" s="971"/>
      <c r="F52" s="971"/>
      <c r="G52" s="971"/>
      <c r="H52" s="971"/>
      <c r="I52" s="971"/>
      <c r="J52" s="971"/>
      <c r="K52" s="971"/>
      <c r="L52" s="971"/>
    </row>
    <row r="53" spans="1:12" x14ac:dyDescent="0.3">
      <c r="A53" s="160" t="s">
        <v>23</v>
      </c>
      <c r="B53" s="903" t="s">
        <v>621</v>
      </c>
      <c r="C53" s="903"/>
      <c r="D53" s="903"/>
      <c r="E53" s="903"/>
      <c r="F53" s="903"/>
      <c r="G53" s="903"/>
      <c r="H53" s="903"/>
      <c r="I53" s="903"/>
      <c r="J53" s="903"/>
      <c r="K53" s="903"/>
      <c r="L53" s="903"/>
    </row>
    <row r="54" spans="1:12" x14ac:dyDescent="0.3">
      <c r="A54" s="160" t="s">
        <v>44</v>
      </c>
      <c r="B54" s="903" t="s">
        <v>612</v>
      </c>
      <c r="C54" s="903"/>
      <c r="D54" s="903"/>
      <c r="E54" s="903"/>
      <c r="F54" s="903"/>
      <c r="G54" s="903"/>
      <c r="H54" s="903"/>
      <c r="I54" s="903"/>
      <c r="J54" s="903"/>
      <c r="K54" s="903"/>
      <c r="L54" s="903"/>
    </row>
    <row r="55" spans="1:12" x14ac:dyDescent="0.3">
      <c r="A55" s="160" t="s">
        <v>46</v>
      </c>
      <c r="B55" s="903" t="s">
        <v>600</v>
      </c>
      <c r="C55" s="903"/>
      <c r="D55" s="903"/>
      <c r="E55" s="903"/>
      <c r="F55" s="903"/>
      <c r="G55" s="903"/>
      <c r="H55" s="903"/>
      <c r="I55" s="903"/>
      <c r="J55" s="903"/>
      <c r="K55" s="903"/>
      <c r="L55" s="903"/>
    </row>
    <row r="56" spans="1:12" x14ac:dyDescent="0.3">
      <c r="A56" s="160" t="s">
        <v>31</v>
      </c>
      <c r="B56" s="903" t="s">
        <v>622</v>
      </c>
      <c r="C56" s="903"/>
      <c r="D56" s="903"/>
      <c r="E56" s="903"/>
      <c r="F56" s="903"/>
      <c r="G56" s="903"/>
      <c r="H56" s="903"/>
      <c r="I56" s="903"/>
      <c r="J56" s="903"/>
      <c r="K56" s="903"/>
      <c r="L56" s="903"/>
    </row>
    <row r="57" spans="1:12" x14ac:dyDescent="0.3">
      <c r="A57" s="160" t="s">
        <v>35</v>
      </c>
      <c r="B57" s="169" t="s">
        <v>553</v>
      </c>
      <c r="C57" s="38"/>
      <c r="D57" s="38"/>
      <c r="E57" s="38"/>
      <c r="F57" s="38"/>
      <c r="G57" s="38"/>
      <c r="H57" s="38"/>
      <c r="I57" s="38"/>
      <c r="J57" s="38"/>
      <c r="K57" s="38"/>
      <c r="L57" s="38"/>
    </row>
    <row r="58" spans="1:12" x14ac:dyDescent="0.3">
      <c r="A58" s="160" t="s">
        <v>65</v>
      </c>
      <c r="B58" s="903" t="s">
        <v>623</v>
      </c>
      <c r="C58" s="903"/>
      <c r="D58" s="903"/>
      <c r="E58" s="903"/>
      <c r="F58" s="903"/>
      <c r="G58" s="903"/>
      <c r="H58" s="903"/>
      <c r="I58" s="903"/>
      <c r="J58" s="903"/>
      <c r="K58" s="38"/>
      <c r="L58" s="38"/>
    </row>
    <row r="59" spans="1:12" x14ac:dyDescent="0.3">
      <c r="A59" s="160" t="s">
        <v>50</v>
      </c>
      <c r="B59" s="38" t="s">
        <v>619</v>
      </c>
      <c r="C59" s="38"/>
      <c r="D59" s="38"/>
      <c r="E59" s="38"/>
      <c r="F59" s="38"/>
      <c r="G59" s="38"/>
      <c r="H59" s="38"/>
      <c r="I59" s="38"/>
      <c r="J59" s="38"/>
      <c r="K59" s="38"/>
      <c r="L59" s="38"/>
    </row>
    <row r="60" spans="1:12" x14ac:dyDescent="0.3">
      <c r="A60" s="160" t="s">
        <v>55</v>
      </c>
      <c r="B60" s="38" t="s">
        <v>624</v>
      </c>
      <c r="C60" s="38"/>
      <c r="D60" s="38"/>
      <c r="E60" s="38"/>
      <c r="F60" s="38"/>
      <c r="G60" s="38"/>
      <c r="H60" s="38"/>
      <c r="I60" s="38"/>
      <c r="J60" s="38"/>
      <c r="K60" s="38"/>
      <c r="L60" s="38"/>
    </row>
    <row r="61" spans="1:12" x14ac:dyDescent="0.3">
      <c r="A61" s="160" t="s">
        <v>67</v>
      </c>
      <c r="B61" s="904" t="s">
        <v>557</v>
      </c>
      <c r="C61" s="904"/>
      <c r="D61" s="904"/>
      <c r="E61" s="904"/>
      <c r="F61" s="904"/>
      <c r="G61" s="904"/>
      <c r="H61" s="904"/>
      <c r="I61" s="904"/>
      <c r="J61" s="904"/>
      <c r="K61" s="904"/>
      <c r="L61" s="904"/>
    </row>
  </sheetData>
  <mergeCells count="12">
    <mergeCell ref="B61:L61"/>
    <mergeCell ref="C3:L3"/>
    <mergeCell ref="G4:H4"/>
    <mergeCell ref="I4:J4"/>
    <mergeCell ref="B48:L48"/>
    <mergeCell ref="B50:L50"/>
    <mergeCell ref="B52:L52"/>
    <mergeCell ref="B53:L53"/>
    <mergeCell ref="B54:L54"/>
    <mergeCell ref="B55:L55"/>
    <mergeCell ref="B56:L56"/>
    <mergeCell ref="B58:J58"/>
  </mergeCells>
  <hyperlinks>
    <hyperlink ref="H1" location="Index" display="Back to Index"/>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75"/>
  <sheetViews>
    <sheetView showGridLines="0" zoomScaleNormal="100" workbookViewId="0">
      <selection activeCell="H1" sqref="H1"/>
    </sheetView>
  </sheetViews>
  <sheetFormatPr defaultColWidth="9.109375" defaultRowHeight="14.4" x14ac:dyDescent="0.3"/>
  <cols>
    <col min="1" max="1" width="2.88671875" style="38" customWidth="1"/>
    <col min="2" max="2" width="41.109375" style="38" customWidth="1"/>
    <col min="3" max="3" width="9" style="38" customWidth="1"/>
    <col min="4" max="4" width="7.5546875" style="38" customWidth="1"/>
    <col min="5" max="5" width="7.44140625" style="38" customWidth="1"/>
    <col min="6" max="7" width="6.88671875" style="38" customWidth="1"/>
    <col min="8" max="8" width="7.33203125" style="38" customWidth="1"/>
    <col min="9" max="9" width="8.44140625" style="38" customWidth="1"/>
    <col min="10" max="10" width="8.109375" style="38" customWidth="1"/>
    <col min="11" max="11" width="6.5546875" style="38" customWidth="1"/>
    <col min="12" max="12" width="8.6640625" style="38" customWidth="1"/>
    <col min="13" max="13" width="4.44140625" style="38" customWidth="1"/>
    <col min="14" max="17" width="0" style="2" hidden="1" customWidth="1"/>
    <col min="18" max="18" width="30.109375" style="2" customWidth="1"/>
    <col min="19" max="19" width="10.33203125" style="2" customWidth="1"/>
    <col min="20" max="20" width="9.6640625" style="2" customWidth="1"/>
    <col min="21" max="21" width="10" style="2" customWidth="1"/>
    <col min="22" max="22" width="7.88671875" style="2" customWidth="1"/>
    <col min="23" max="23" width="7.109375" style="2" customWidth="1"/>
    <col min="24" max="24" width="7.6640625" style="2" customWidth="1"/>
    <col min="25" max="16384" width="9.109375" style="2"/>
  </cols>
  <sheetData>
    <row r="1" spans="2:24" ht="14.25" customHeight="1" x14ac:dyDescent="0.4">
      <c r="B1" s="41"/>
      <c r="C1" s="408"/>
      <c r="D1" s="408"/>
      <c r="E1" s="408"/>
      <c r="F1" s="408"/>
      <c r="G1" s="402"/>
      <c r="H1" s="402" t="s">
        <v>679</v>
      </c>
      <c r="I1" s="408"/>
      <c r="J1" s="408"/>
      <c r="K1" s="408"/>
      <c r="R1" s="1"/>
      <c r="S1" s="1"/>
      <c r="T1" s="1"/>
      <c r="U1" s="1"/>
      <c r="V1" s="1"/>
      <c r="W1" s="1"/>
      <c r="X1" s="1"/>
    </row>
    <row r="2" spans="2:24" ht="14.25" customHeight="1" x14ac:dyDescent="0.3">
      <c r="R2" s="1"/>
      <c r="S2" s="1"/>
      <c r="T2" s="1"/>
      <c r="U2" s="1"/>
      <c r="V2" s="1"/>
      <c r="W2" s="1"/>
      <c r="X2" s="1"/>
    </row>
    <row r="3" spans="2:24" ht="15" customHeight="1" x14ac:dyDescent="0.3">
      <c r="B3" s="192" t="s">
        <v>0</v>
      </c>
      <c r="C3" s="905" t="s">
        <v>714</v>
      </c>
      <c r="D3" s="906"/>
      <c r="E3" s="906"/>
      <c r="F3" s="906"/>
      <c r="G3" s="906"/>
      <c r="H3" s="906"/>
      <c r="I3" s="906"/>
      <c r="J3" s="906"/>
      <c r="K3" s="906"/>
      <c r="L3" s="907"/>
      <c r="R3" s="71"/>
      <c r="S3" s="923"/>
      <c r="T3" s="924"/>
      <c r="U3" s="924"/>
      <c r="V3" s="924"/>
      <c r="W3" s="924"/>
      <c r="X3" s="924"/>
    </row>
    <row r="4" spans="2:24" ht="25.5" customHeight="1" x14ac:dyDescent="0.3">
      <c r="B4" s="193"/>
      <c r="C4" s="194">
        <v>2015</v>
      </c>
      <c r="D4" s="194">
        <v>2020</v>
      </c>
      <c r="E4" s="194">
        <v>2030</v>
      </c>
      <c r="F4" s="194">
        <v>2050</v>
      </c>
      <c r="G4" s="905" t="s">
        <v>2</v>
      </c>
      <c r="H4" s="925"/>
      <c r="I4" s="905" t="s">
        <v>3</v>
      </c>
      <c r="J4" s="925"/>
      <c r="K4" s="194" t="s">
        <v>4</v>
      </c>
      <c r="L4" s="194" t="s">
        <v>5</v>
      </c>
      <c r="R4" s="58"/>
      <c r="S4" s="72"/>
      <c r="T4" s="72"/>
      <c r="U4" s="72"/>
      <c r="V4" s="72"/>
      <c r="W4" s="72"/>
      <c r="X4" s="72"/>
    </row>
    <row r="5" spans="2:24" ht="15" customHeight="1" x14ac:dyDescent="0.3">
      <c r="B5" s="484" t="s">
        <v>6</v>
      </c>
      <c r="C5" s="485"/>
      <c r="D5" s="485"/>
      <c r="E5" s="485"/>
      <c r="F5" s="485"/>
      <c r="G5" s="485" t="s">
        <v>7</v>
      </c>
      <c r="H5" s="485" t="s">
        <v>8</v>
      </c>
      <c r="I5" s="485" t="s">
        <v>7</v>
      </c>
      <c r="J5" s="485" t="s">
        <v>8</v>
      </c>
      <c r="K5" s="485"/>
      <c r="L5" s="486"/>
      <c r="R5" s="921"/>
      <c r="S5" s="921"/>
      <c r="T5" s="921"/>
      <c r="U5" s="921"/>
      <c r="V5" s="921"/>
      <c r="W5" s="921"/>
      <c r="X5" s="921"/>
    </row>
    <row r="6" spans="2:24" ht="15" customHeight="1" x14ac:dyDescent="0.3">
      <c r="B6" s="316" t="s">
        <v>9</v>
      </c>
      <c r="C6" s="709">
        <v>300</v>
      </c>
      <c r="D6" s="709">
        <v>300</v>
      </c>
      <c r="E6" s="709">
        <v>300</v>
      </c>
      <c r="F6" s="710"/>
      <c r="G6" s="490">
        <v>200</v>
      </c>
      <c r="H6" s="490">
        <v>400</v>
      </c>
      <c r="I6" s="490">
        <v>200</v>
      </c>
      <c r="J6" s="490">
        <v>400</v>
      </c>
      <c r="K6" s="490"/>
      <c r="L6" s="490"/>
      <c r="R6" s="69"/>
      <c r="S6" s="926"/>
      <c r="T6" s="927"/>
      <c r="U6" s="927"/>
      <c r="V6" s="927"/>
      <c r="W6" s="927"/>
      <c r="X6" s="927"/>
    </row>
    <row r="7" spans="2:24" ht="20.399999999999999" x14ac:dyDescent="0.3">
      <c r="B7" s="316" t="s">
        <v>129</v>
      </c>
      <c r="C7" s="494" t="s">
        <v>132</v>
      </c>
      <c r="D7" s="494" t="s">
        <v>132</v>
      </c>
      <c r="E7" s="494" t="s">
        <v>132</v>
      </c>
      <c r="F7" s="494"/>
      <c r="G7" s="494" t="s">
        <v>134</v>
      </c>
      <c r="H7" s="494" t="s">
        <v>135</v>
      </c>
      <c r="I7" s="493"/>
      <c r="J7" s="491"/>
      <c r="K7" s="491" t="s">
        <v>159</v>
      </c>
      <c r="L7" s="692">
        <f t="shared" ref="L7:L12" si="0">$A$41</f>
        <v>7</v>
      </c>
      <c r="R7" s="69"/>
      <c r="S7" s="47"/>
      <c r="T7" s="47"/>
      <c r="U7" s="47"/>
      <c r="V7" s="47"/>
      <c r="W7" s="47"/>
      <c r="X7" s="47"/>
    </row>
    <row r="8" spans="2:24" ht="20.399999999999999" x14ac:dyDescent="0.3">
      <c r="B8" s="318" t="s">
        <v>131</v>
      </c>
      <c r="C8" s="494" t="s">
        <v>132</v>
      </c>
      <c r="D8" s="494" t="s">
        <v>132</v>
      </c>
      <c r="E8" s="494" t="s">
        <v>132</v>
      </c>
      <c r="F8" s="494"/>
      <c r="G8" s="494" t="s">
        <v>134</v>
      </c>
      <c r="H8" s="494" t="s">
        <v>135</v>
      </c>
      <c r="I8" s="494"/>
      <c r="J8" s="494"/>
      <c r="K8" s="494" t="s">
        <v>159</v>
      </c>
      <c r="L8" s="692">
        <f t="shared" si="0"/>
        <v>7</v>
      </c>
      <c r="R8" s="69"/>
      <c r="S8" s="47"/>
      <c r="T8" s="47"/>
      <c r="U8" s="47"/>
      <c r="V8" s="47"/>
      <c r="W8" s="47"/>
      <c r="X8" s="47"/>
    </row>
    <row r="9" spans="2:24" x14ac:dyDescent="0.3">
      <c r="B9" s="316" t="s">
        <v>1070</v>
      </c>
      <c r="C9" s="494" t="s">
        <v>132</v>
      </c>
      <c r="D9" s="494" t="s">
        <v>132</v>
      </c>
      <c r="E9" s="494" t="s">
        <v>132</v>
      </c>
      <c r="F9" s="494"/>
      <c r="G9" s="494" t="s">
        <v>132</v>
      </c>
      <c r="H9" s="494" t="s">
        <v>132</v>
      </c>
      <c r="I9" s="494"/>
      <c r="J9" s="494"/>
      <c r="K9" s="494" t="s">
        <v>139</v>
      </c>
      <c r="L9" s="692">
        <f t="shared" si="0"/>
        <v>7</v>
      </c>
      <c r="R9" s="69"/>
      <c r="S9" s="47"/>
      <c r="T9" s="49"/>
      <c r="U9" s="49"/>
      <c r="V9" s="49"/>
      <c r="W9" s="47"/>
      <c r="X9" s="47"/>
    </row>
    <row r="10" spans="2:24" x14ac:dyDescent="0.3">
      <c r="B10" s="316" t="s">
        <v>1071</v>
      </c>
      <c r="C10" s="494" t="s">
        <v>132</v>
      </c>
      <c r="D10" s="494" t="s">
        <v>132</v>
      </c>
      <c r="E10" s="494" t="s">
        <v>132</v>
      </c>
      <c r="F10" s="494"/>
      <c r="G10" s="494" t="s">
        <v>132</v>
      </c>
      <c r="H10" s="494" t="s">
        <v>132</v>
      </c>
      <c r="I10" s="494"/>
      <c r="J10" s="494"/>
      <c r="K10" s="494" t="s">
        <v>139</v>
      </c>
      <c r="L10" s="692">
        <f t="shared" si="0"/>
        <v>7</v>
      </c>
      <c r="R10" s="69"/>
      <c r="S10" s="47"/>
      <c r="T10" s="47"/>
      <c r="U10" s="47"/>
      <c r="V10" s="47"/>
      <c r="W10" s="47"/>
      <c r="X10" s="47"/>
    </row>
    <row r="11" spans="2:24" x14ac:dyDescent="0.3">
      <c r="B11" s="316" t="s">
        <v>13</v>
      </c>
      <c r="C11" s="494" t="s">
        <v>132</v>
      </c>
      <c r="D11" s="494" t="s">
        <v>132</v>
      </c>
      <c r="E11" s="494" t="s">
        <v>132</v>
      </c>
      <c r="F11" s="494"/>
      <c r="G11" s="494" t="s">
        <v>132</v>
      </c>
      <c r="H11" s="494" t="s">
        <v>132</v>
      </c>
      <c r="I11" s="494"/>
      <c r="J11" s="494"/>
      <c r="K11" s="494" t="s">
        <v>139</v>
      </c>
      <c r="L11" s="692">
        <f t="shared" si="0"/>
        <v>7</v>
      </c>
      <c r="R11" s="23"/>
      <c r="S11" s="49"/>
      <c r="T11" s="49"/>
      <c r="U11" s="49"/>
      <c r="V11" s="49"/>
      <c r="W11" s="49"/>
      <c r="X11" s="47"/>
    </row>
    <row r="12" spans="2:24" x14ac:dyDescent="0.3">
      <c r="B12" s="193" t="s">
        <v>93</v>
      </c>
      <c r="C12" s="494" t="s">
        <v>132</v>
      </c>
      <c r="D12" s="494" t="s">
        <v>132</v>
      </c>
      <c r="E12" s="494" t="s">
        <v>132</v>
      </c>
      <c r="F12" s="494"/>
      <c r="G12" s="494" t="s">
        <v>132</v>
      </c>
      <c r="H12" s="494" t="s">
        <v>132</v>
      </c>
      <c r="I12" s="490"/>
      <c r="J12" s="490"/>
      <c r="K12" s="490" t="s">
        <v>139</v>
      </c>
      <c r="L12" s="692">
        <f t="shared" si="0"/>
        <v>7</v>
      </c>
      <c r="R12" s="23"/>
      <c r="S12" s="49"/>
      <c r="T12" s="49"/>
      <c r="U12" s="49"/>
      <c r="V12" s="49"/>
      <c r="W12" s="49"/>
      <c r="X12" s="47"/>
    </row>
    <row r="13" spans="2:24" x14ac:dyDescent="0.3">
      <c r="B13" s="193" t="s">
        <v>16</v>
      </c>
      <c r="C13" s="490">
        <v>15</v>
      </c>
      <c r="D13" s="490">
        <v>15</v>
      </c>
      <c r="E13" s="490">
        <v>15</v>
      </c>
      <c r="F13" s="490"/>
      <c r="G13" s="490"/>
      <c r="H13" s="490"/>
      <c r="I13" s="490"/>
      <c r="J13" s="490"/>
      <c r="K13" s="490"/>
      <c r="L13" s="488" t="s">
        <v>295</v>
      </c>
      <c r="R13" s="69"/>
      <c r="S13" s="47"/>
      <c r="T13" s="47"/>
      <c r="U13" s="47"/>
      <c r="V13" s="47"/>
      <c r="W13" s="47"/>
      <c r="X13" s="47"/>
    </row>
    <row r="14" spans="2:24" x14ac:dyDescent="0.3">
      <c r="B14" s="193" t="s">
        <v>18</v>
      </c>
      <c r="C14" s="490">
        <v>0.5</v>
      </c>
      <c r="D14" s="490">
        <v>0.5</v>
      </c>
      <c r="E14" s="490">
        <v>0.5</v>
      </c>
      <c r="F14" s="490"/>
      <c r="G14" s="490"/>
      <c r="H14" s="490"/>
      <c r="I14" s="490"/>
      <c r="J14" s="490"/>
      <c r="K14" s="490"/>
      <c r="L14" s="711">
        <f>$A$41</f>
        <v>7</v>
      </c>
      <c r="R14" s="69"/>
      <c r="S14" s="47"/>
      <c r="T14" s="47"/>
      <c r="U14" s="47"/>
      <c r="V14" s="47"/>
      <c r="W14" s="47"/>
      <c r="X14" s="47"/>
    </row>
    <row r="15" spans="2:24" x14ac:dyDescent="0.3">
      <c r="B15" s="495" t="s">
        <v>19</v>
      </c>
      <c r="C15" s="494" t="s">
        <v>132</v>
      </c>
      <c r="D15" s="494" t="s">
        <v>132</v>
      </c>
      <c r="E15" s="494" t="s">
        <v>132</v>
      </c>
      <c r="F15" s="494"/>
      <c r="G15" s="494" t="s">
        <v>132</v>
      </c>
      <c r="H15" s="494" t="s">
        <v>132</v>
      </c>
      <c r="I15" s="490"/>
      <c r="J15" s="490"/>
      <c r="K15" s="490" t="s">
        <v>139</v>
      </c>
      <c r="L15" s="494"/>
      <c r="R15" s="69"/>
      <c r="S15" s="47"/>
      <c r="T15" s="47"/>
      <c r="U15" s="47"/>
      <c r="V15" s="47"/>
      <c r="W15" s="47"/>
      <c r="X15" s="47"/>
    </row>
    <row r="16" spans="2:24" x14ac:dyDescent="0.3">
      <c r="B16" s="908" t="s">
        <v>21</v>
      </c>
      <c r="C16" s="909"/>
      <c r="D16" s="909"/>
      <c r="E16" s="909"/>
      <c r="F16" s="909"/>
      <c r="G16" s="909"/>
      <c r="H16" s="909"/>
      <c r="I16" s="909"/>
      <c r="J16" s="909"/>
      <c r="K16" s="909"/>
      <c r="L16" s="910"/>
      <c r="R16" s="69"/>
      <c r="S16" s="47"/>
      <c r="T16" s="47"/>
      <c r="U16" s="47"/>
      <c r="V16" s="47"/>
      <c r="W16" s="47"/>
      <c r="X16" s="47"/>
    </row>
    <row r="17" spans="2:24" x14ac:dyDescent="0.3">
      <c r="B17" s="193" t="s">
        <v>22</v>
      </c>
      <c r="C17" s="494" t="s">
        <v>132</v>
      </c>
      <c r="D17" s="494" t="s">
        <v>132</v>
      </c>
      <c r="E17" s="494" t="s">
        <v>132</v>
      </c>
      <c r="F17" s="494"/>
      <c r="G17" s="494" t="s">
        <v>132</v>
      </c>
      <c r="H17" s="494" t="s">
        <v>132</v>
      </c>
      <c r="I17" s="490"/>
      <c r="J17" s="490"/>
      <c r="K17" s="490" t="s">
        <v>139</v>
      </c>
      <c r="L17" s="711">
        <f>$A$41</f>
        <v>7</v>
      </c>
      <c r="R17" s="69"/>
      <c r="S17" s="47"/>
      <c r="T17" s="47"/>
      <c r="U17" s="47"/>
      <c r="V17" s="47"/>
      <c r="W17" s="47"/>
      <c r="X17" s="47"/>
    </row>
    <row r="18" spans="2:24" x14ac:dyDescent="0.3">
      <c r="B18" s="193" t="s">
        <v>24</v>
      </c>
      <c r="C18" s="494" t="s">
        <v>132</v>
      </c>
      <c r="D18" s="494" t="s">
        <v>132</v>
      </c>
      <c r="E18" s="494" t="s">
        <v>132</v>
      </c>
      <c r="F18" s="494"/>
      <c r="G18" s="494" t="s">
        <v>132</v>
      </c>
      <c r="H18" s="494" t="s">
        <v>132</v>
      </c>
      <c r="I18" s="490"/>
      <c r="J18" s="490"/>
      <c r="K18" s="490" t="s">
        <v>139</v>
      </c>
      <c r="L18" s="711">
        <f>$A$41</f>
        <v>7</v>
      </c>
      <c r="R18" s="69"/>
      <c r="S18" s="47"/>
      <c r="T18" s="47"/>
      <c r="U18" s="47"/>
      <c r="V18" s="47"/>
      <c r="W18" s="47"/>
      <c r="X18" s="47"/>
    </row>
    <row r="19" spans="2:24" x14ac:dyDescent="0.3">
      <c r="B19" s="193" t="s">
        <v>95</v>
      </c>
      <c r="C19" s="494" t="s">
        <v>132</v>
      </c>
      <c r="D19" s="494" t="s">
        <v>132</v>
      </c>
      <c r="E19" s="494" t="s">
        <v>132</v>
      </c>
      <c r="F19" s="494"/>
      <c r="G19" s="494" t="s">
        <v>132</v>
      </c>
      <c r="H19" s="494" t="s">
        <v>132</v>
      </c>
      <c r="I19" s="490"/>
      <c r="J19" s="490"/>
      <c r="K19" s="490" t="s">
        <v>139</v>
      </c>
      <c r="L19" s="711">
        <f>$A$41</f>
        <v>7</v>
      </c>
      <c r="R19" s="69"/>
      <c r="S19" s="47"/>
      <c r="T19" s="47"/>
      <c r="U19" s="47"/>
      <c r="V19" s="47"/>
      <c r="W19" s="47"/>
      <c r="X19" s="47"/>
    </row>
    <row r="20" spans="2:24" x14ac:dyDescent="0.3">
      <c r="B20" s="193" t="s">
        <v>96</v>
      </c>
      <c r="C20" s="494" t="s">
        <v>132</v>
      </c>
      <c r="D20" s="494" t="s">
        <v>132</v>
      </c>
      <c r="E20" s="494" t="s">
        <v>132</v>
      </c>
      <c r="F20" s="494"/>
      <c r="G20" s="494" t="s">
        <v>132</v>
      </c>
      <c r="H20" s="494" t="s">
        <v>132</v>
      </c>
      <c r="I20" s="490"/>
      <c r="J20" s="490"/>
      <c r="K20" s="490" t="s">
        <v>139</v>
      </c>
      <c r="L20" s="711">
        <f>$A$41</f>
        <v>7</v>
      </c>
      <c r="R20" s="69"/>
      <c r="S20" s="47"/>
      <c r="T20" s="47"/>
      <c r="U20" s="47"/>
      <c r="V20" s="47"/>
      <c r="W20" s="47"/>
      <c r="X20" s="47"/>
    </row>
    <row r="21" spans="2:24" x14ac:dyDescent="0.3">
      <c r="B21" s="193" t="s">
        <v>97</v>
      </c>
      <c r="C21" s="494" t="s">
        <v>132</v>
      </c>
      <c r="D21" s="494" t="s">
        <v>132</v>
      </c>
      <c r="E21" s="494" t="s">
        <v>132</v>
      </c>
      <c r="F21" s="494"/>
      <c r="G21" s="494" t="s">
        <v>132</v>
      </c>
      <c r="H21" s="494" t="s">
        <v>132</v>
      </c>
      <c r="I21" s="490"/>
      <c r="J21" s="490"/>
      <c r="K21" s="490" t="s">
        <v>139</v>
      </c>
      <c r="L21" s="711">
        <f>$A$41</f>
        <v>7</v>
      </c>
      <c r="R21" s="69"/>
      <c r="S21" s="47"/>
      <c r="T21" s="47"/>
      <c r="U21" s="47"/>
      <c r="V21" s="47"/>
      <c r="W21" s="47"/>
      <c r="X21" s="47"/>
    </row>
    <row r="22" spans="2:24" x14ac:dyDescent="0.3">
      <c r="B22" s="908" t="s">
        <v>99</v>
      </c>
      <c r="C22" s="909"/>
      <c r="D22" s="909"/>
      <c r="E22" s="909"/>
      <c r="F22" s="909"/>
      <c r="G22" s="909"/>
      <c r="H22" s="909"/>
      <c r="I22" s="909"/>
      <c r="J22" s="909"/>
      <c r="K22" s="909"/>
      <c r="L22" s="910"/>
      <c r="R22" s="921"/>
      <c r="S22" s="921"/>
      <c r="T22" s="921"/>
      <c r="U22" s="921"/>
      <c r="V22" s="921"/>
      <c r="W22" s="921"/>
      <c r="X22" s="921"/>
    </row>
    <row r="23" spans="2:24" x14ac:dyDescent="0.3">
      <c r="B23" s="193" t="s">
        <v>675</v>
      </c>
      <c r="C23" s="494" t="s">
        <v>132</v>
      </c>
      <c r="D23" s="494" t="s">
        <v>132</v>
      </c>
      <c r="E23" s="494" t="s">
        <v>132</v>
      </c>
      <c r="F23" s="494"/>
      <c r="G23" s="494" t="s">
        <v>132</v>
      </c>
      <c r="H23" s="494" t="s">
        <v>132</v>
      </c>
      <c r="I23" s="490"/>
      <c r="J23" s="490"/>
      <c r="K23" s="494" t="s">
        <v>160</v>
      </c>
      <c r="L23" s="711">
        <f>$A$42</f>
        <v>8</v>
      </c>
      <c r="R23" s="69"/>
      <c r="S23" s="47"/>
      <c r="T23" s="47"/>
      <c r="U23" s="47"/>
      <c r="V23" s="47"/>
      <c r="W23" s="47"/>
      <c r="X23" s="47"/>
    </row>
    <row r="24" spans="2:24" ht="15" customHeight="1" x14ac:dyDescent="0.3">
      <c r="B24" s="193" t="s">
        <v>676</v>
      </c>
      <c r="C24" s="494" t="s">
        <v>132</v>
      </c>
      <c r="D24" s="494" t="s">
        <v>132</v>
      </c>
      <c r="E24" s="494" t="s">
        <v>132</v>
      </c>
      <c r="F24" s="494"/>
      <c r="G24" s="494" t="s">
        <v>132</v>
      </c>
      <c r="H24" s="494" t="s">
        <v>132</v>
      </c>
      <c r="I24" s="490"/>
      <c r="J24" s="490"/>
      <c r="K24" s="494" t="s">
        <v>160</v>
      </c>
      <c r="L24" s="711">
        <f>$A$42</f>
        <v>8</v>
      </c>
      <c r="R24" s="69"/>
      <c r="S24" s="47"/>
      <c r="T24" s="47"/>
      <c r="U24" s="47"/>
      <c r="V24" s="47"/>
      <c r="W24" s="47"/>
      <c r="X24" s="47"/>
    </row>
    <row r="25" spans="2:24" x14ac:dyDescent="0.3">
      <c r="B25" s="193" t="s">
        <v>100</v>
      </c>
      <c r="C25" s="494" t="s">
        <v>132</v>
      </c>
      <c r="D25" s="494" t="s">
        <v>132</v>
      </c>
      <c r="E25" s="494" t="s">
        <v>132</v>
      </c>
      <c r="F25" s="494"/>
      <c r="G25" s="494" t="s">
        <v>132</v>
      </c>
      <c r="H25" s="494" t="s">
        <v>132</v>
      </c>
      <c r="I25" s="496"/>
      <c r="J25" s="496"/>
      <c r="K25" s="494" t="s">
        <v>160</v>
      </c>
      <c r="L25" s="711">
        <f>$A$42</f>
        <v>8</v>
      </c>
      <c r="R25" s="69"/>
      <c r="S25" s="51"/>
      <c r="T25" s="51"/>
      <c r="U25" s="51"/>
      <c r="V25" s="51"/>
      <c r="W25" s="47"/>
      <c r="X25" s="47"/>
    </row>
    <row r="26" spans="2:24" x14ac:dyDescent="0.3">
      <c r="B26" s="193" t="s">
        <v>101</v>
      </c>
      <c r="C26" s="494" t="s">
        <v>132</v>
      </c>
      <c r="D26" s="494" t="s">
        <v>132</v>
      </c>
      <c r="E26" s="494" t="s">
        <v>132</v>
      </c>
      <c r="F26" s="494"/>
      <c r="G26" s="494" t="s">
        <v>132</v>
      </c>
      <c r="H26" s="494" t="s">
        <v>132</v>
      </c>
      <c r="I26" s="497"/>
      <c r="J26" s="497"/>
      <c r="K26" s="494" t="s">
        <v>160</v>
      </c>
      <c r="L26" s="711">
        <f>$A$42</f>
        <v>8</v>
      </c>
      <c r="R26" s="921"/>
      <c r="S26" s="921"/>
      <c r="T26" s="921"/>
      <c r="U26" s="921"/>
      <c r="V26" s="921"/>
      <c r="W26" s="921"/>
      <c r="X26" s="921"/>
    </row>
    <row r="27" spans="2:24" x14ac:dyDescent="0.3">
      <c r="B27" s="908" t="s">
        <v>1106</v>
      </c>
      <c r="C27" s="909"/>
      <c r="D27" s="909"/>
      <c r="E27" s="909"/>
      <c r="F27" s="909"/>
      <c r="G27" s="909"/>
      <c r="H27" s="909"/>
      <c r="I27" s="909"/>
      <c r="J27" s="909"/>
      <c r="K27" s="909"/>
      <c r="L27" s="910"/>
      <c r="R27" s="69"/>
      <c r="S27" s="47"/>
      <c r="T27" s="47"/>
      <c r="U27" s="47"/>
      <c r="V27" s="47"/>
      <c r="W27" s="47"/>
      <c r="X27" s="47"/>
    </row>
    <row r="28" spans="2:24" ht="16.5" customHeight="1" x14ac:dyDescent="0.3">
      <c r="B28" s="193" t="s">
        <v>26</v>
      </c>
      <c r="C28" s="712">
        <v>0.23577125574777952</v>
      </c>
      <c r="D28" s="712">
        <f>C28</f>
        <v>0.23577125574777952</v>
      </c>
      <c r="E28" s="712">
        <f>C28</f>
        <v>0.23577125574777952</v>
      </c>
      <c r="F28" s="712"/>
      <c r="G28" s="712">
        <v>0.14824797843665768</v>
      </c>
      <c r="H28" s="712">
        <v>0.33692722371967654</v>
      </c>
      <c r="I28" s="712"/>
      <c r="J28" s="712"/>
      <c r="K28" s="490" t="s">
        <v>161</v>
      </c>
      <c r="L28" s="488" t="s">
        <v>295</v>
      </c>
      <c r="R28" s="69"/>
      <c r="S28" s="54"/>
      <c r="T28" s="54"/>
      <c r="U28" s="54"/>
      <c r="V28" s="54"/>
      <c r="W28" s="47"/>
      <c r="X28" s="47"/>
    </row>
    <row r="29" spans="2:24" ht="16.5" customHeight="1" x14ac:dyDescent="0.3">
      <c r="B29" s="193" t="s">
        <v>28</v>
      </c>
      <c r="C29" s="490" t="s">
        <v>137</v>
      </c>
      <c r="D29" s="490" t="s">
        <v>137</v>
      </c>
      <c r="E29" s="490" t="s">
        <v>137</v>
      </c>
      <c r="F29" s="490"/>
      <c r="G29" s="490" t="s">
        <v>137</v>
      </c>
      <c r="H29" s="490" t="s">
        <v>137</v>
      </c>
      <c r="I29" s="490"/>
      <c r="J29" s="490"/>
      <c r="K29" s="490"/>
      <c r="L29" s="490"/>
      <c r="R29" s="69"/>
      <c r="S29" s="54"/>
      <c r="T29" s="54"/>
      <c r="U29" s="54"/>
      <c r="V29" s="54"/>
      <c r="W29" s="47"/>
      <c r="X29" s="47"/>
    </row>
    <row r="30" spans="2:24" ht="16.5" customHeight="1" x14ac:dyDescent="0.3">
      <c r="B30" s="193" t="s">
        <v>29</v>
      </c>
      <c r="C30" s="490" t="s">
        <v>137</v>
      </c>
      <c r="D30" s="490" t="s">
        <v>137</v>
      </c>
      <c r="E30" s="490" t="s">
        <v>137</v>
      </c>
      <c r="F30" s="490"/>
      <c r="G30" s="490" t="s">
        <v>137</v>
      </c>
      <c r="H30" s="490" t="s">
        <v>137</v>
      </c>
      <c r="I30" s="490"/>
      <c r="J30" s="490"/>
      <c r="K30" s="490"/>
      <c r="L30" s="490"/>
      <c r="R30" s="69"/>
      <c r="S30" s="54"/>
      <c r="T30" s="54"/>
      <c r="U30" s="54"/>
      <c r="V30" s="54"/>
      <c r="W30" s="47"/>
      <c r="X30" s="47"/>
    </row>
    <row r="31" spans="2:24" ht="15" customHeight="1" x14ac:dyDescent="0.3">
      <c r="B31" s="193" t="s">
        <v>30</v>
      </c>
      <c r="C31" s="494" t="s">
        <v>132</v>
      </c>
      <c r="D31" s="494" t="s">
        <v>132</v>
      </c>
      <c r="E31" s="494" t="s">
        <v>132</v>
      </c>
      <c r="F31" s="494"/>
      <c r="G31" s="494" t="s">
        <v>132</v>
      </c>
      <c r="H31" s="488" t="s">
        <v>648</v>
      </c>
      <c r="I31" s="490"/>
      <c r="J31" s="490"/>
      <c r="K31" s="490" t="s">
        <v>162</v>
      </c>
      <c r="L31" s="711">
        <f>$A$41</f>
        <v>7</v>
      </c>
      <c r="R31" s="921"/>
      <c r="S31" s="921"/>
      <c r="T31" s="921"/>
      <c r="U31" s="921"/>
      <c r="V31" s="921"/>
      <c r="W31" s="921"/>
      <c r="X31" s="921"/>
    </row>
    <row r="32" spans="2:24" x14ac:dyDescent="0.3">
      <c r="B32" s="193" t="s">
        <v>32</v>
      </c>
      <c r="C32" s="494" t="s">
        <v>132</v>
      </c>
      <c r="D32" s="494" t="s">
        <v>132</v>
      </c>
      <c r="E32" s="494" t="s">
        <v>132</v>
      </c>
      <c r="F32" s="490"/>
      <c r="G32" s="494" t="s">
        <v>132</v>
      </c>
      <c r="H32" s="494" t="s">
        <v>132</v>
      </c>
      <c r="I32" s="490"/>
      <c r="J32" s="490"/>
      <c r="K32" s="490" t="s">
        <v>163</v>
      </c>
      <c r="L32" s="711">
        <f>$A$41</f>
        <v>7</v>
      </c>
      <c r="R32" s="69"/>
      <c r="S32" s="49"/>
      <c r="T32" s="49"/>
      <c r="U32" s="49"/>
      <c r="V32" s="49"/>
      <c r="W32" s="49"/>
      <c r="X32" s="47"/>
    </row>
    <row r="33" spans="1:24" x14ac:dyDescent="0.3">
      <c r="B33" s="908" t="s">
        <v>33</v>
      </c>
      <c r="C33" s="909"/>
      <c r="D33" s="909"/>
      <c r="E33" s="909"/>
      <c r="F33" s="909"/>
      <c r="G33" s="909"/>
      <c r="H33" s="909"/>
      <c r="I33" s="909"/>
      <c r="J33" s="909"/>
      <c r="K33" s="909"/>
      <c r="L33" s="910"/>
      <c r="R33" s="69"/>
      <c r="S33" s="47"/>
      <c r="T33" s="47"/>
      <c r="U33" s="47"/>
      <c r="V33" s="47"/>
      <c r="W33" s="47"/>
      <c r="X33" s="47"/>
    </row>
    <row r="34" spans="1:24" x14ac:dyDescent="0.3">
      <c r="B34" s="42"/>
      <c r="C34" s="44"/>
      <c r="D34" s="44"/>
      <c r="E34" s="44"/>
      <c r="F34" s="44"/>
      <c r="G34" s="44"/>
      <c r="H34" s="44"/>
      <c r="I34" s="44"/>
      <c r="J34" s="44"/>
      <c r="K34" s="48"/>
      <c r="L34" s="45"/>
      <c r="R34" s="69"/>
      <c r="S34" s="47"/>
      <c r="T34" s="47"/>
      <c r="U34" s="47"/>
      <c r="V34" s="47"/>
      <c r="W34" s="47"/>
      <c r="X34" s="47"/>
    </row>
    <row r="35" spans="1:24" ht="15" customHeight="1" x14ac:dyDescent="0.3">
      <c r="B35" s="42"/>
      <c r="C35" s="44"/>
      <c r="D35" s="44"/>
      <c r="E35" s="44"/>
      <c r="F35" s="44"/>
      <c r="G35" s="44"/>
      <c r="H35" s="44"/>
      <c r="I35" s="44"/>
      <c r="J35" s="44"/>
      <c r="K35" s="44"/>
      <c r="L35" s="48"/>
      <c r="R35" s="69"/>
      <c r="S35" s="47"/>
      <c r="T35" s="47"/>
      <c r="U35" s="47"/>
      <c r="V35" s="47"/>
      <c r="W35" s="47"/>
      <c r="X35" s="47"/>
    </row>
    <row r="36" spans="1:24" x14ac:dyDescent="0.3">
      <c r="B36" s="42"/>
      <c r="C36" s="50"/>
      <c r="D36" s="50"/>
      <c r="E36" s="50"/>
      <c r="F36" s="50"/>
      <c r="G36" s="50"/>
      <c r="H36" s="50"/>
      <c r="I36" s="50"/>
      <c r="J36" s="50"/>
      <c r="K36" s="44"/>
      <c r="L36" s="48"/>
      <c r="R36" s="69"/>
      <c r="S36" s="51"/>
      <c r="T36" s="51"/>
      <c r="U36" s="51"/>
      <c r="V36" s="51"/>
      <c r="W36" s="47"/>
      <c r="X36" s="47"/>
    </row>
    <row r="37" spans="1:24" x14ac:dyDescent="0.3">
      <c r="A37" s="39" t="s">
        <v>118</v>
      </c>
      <c r="C37" s="68"/>
      <c r="D37" s="68"/>
      <c r="E37" s="68"/>
      <c r="F37" s="68"/>
      <c r="G37" s="68"/>
      <c r="H37" s="68"/>
      <c r="I37" s="68"/>
      <c r="J37" s="68"/>
      <c r="K37" s="68"/>
      <c r="L37" s="68"/>
    </row>
    <row r="38" spans="1:24" x14ac:dyDescent="0.3">
      <c r="A38" s="64">
        <v>4</v>
      </c>
      <c r="B38" s="922" t="s">
        <v>164</v>
      </c>
      <c r="C38" s="918"/>
      <c r="D38" s="918"/>
      <c r="E38" s="918"/>
      <c r="F38" s="918"/>
      <c r="G38" s="918"/>
      <c r="H38" s="918"/>
      <c r="I38" s="918"/>
      <c r="J38" s="918"/>
      <c r="K38" s="918"/>
      <c r="L38" s="918"/>
    </row>
    <row r="39" spans="1:24" ht="26.25" customHeight="1" x14ac:dyDescent="0.3">
      <c r="A39" s="64">
        <v>5</v>
      </c>
      <c r="B39" s="922" t="s">
        <v>165</v>
      </c>
      <c r="C39" s="918"/>
      <c r="D39" s="918"/>
      <c r="E39" s="918"/>
      <c r="F39" s="918"/>
      <c r="G39" s="918"/>
      <c r="H39" s="918"/>
      <c r="I39" s="918"/>
      <c r="J39" s="918"/>
      <c r="K39" s="918"/>
      <c r="L39" s="918"/>
    </row>
    <row r="40" spans="1:24" x14ac:dyDescent="0.3">
      <c r="A40" s="65">
        <v>6</v>
      </c>
      <c r="B40" s="922" t="s">
        <v>166</v>
      </c>
      <c r="C40" s="918"/>
      <c r="D40" s="918"/>
      <c r="E40" s="918"/>
      <c r="F40" s="918"/>
      <c r="G40" s="918"/>
      <c r="H40" s="918"/>
      <c r="I40" s="918"/>
      <c r="J40" s="918"/>
      <c r="K40" s="918"/>
      <c r="L40" s="918"/>
    </row>
    <row r="41" spans="1:24" x14ac:dyDescent="0.3">
      <c r="A41" s="64">
        <v>7</v>
      </c>
      <c r="B41" s="922" t="s">
        <v>140</v>
      </c>
      <c r="C41" s="918"/>
      <c r="D41" s="918"/>
      <c r="E41" s="918"/>
      <c r="F41" s="918"/>
      <c r="G41" s="918"/>
      <c r="H41" s="918"/>
      <c r="I41" s="918"/>
      <c r="J41" s="918"/>
      <c r="K41" s="918"/>
      <c r="L41" s="918"/>
    </row>
    <row r="42" spans="1:24" x14ac:dyDescent="0.3">
      <c r="A42" s="64">
        <v>8</v>
      </c>
      <c r="B42" s="922" t="s">
        <v>167</v>
      </c>
      <c r="C42" s="918"/>
      <c r="D42" s="918"/>
      <c r="E42" s="918"/>
      <c r="F42" s="918"/>
      <c r="G42" s="918"/>
      <c r="H42" s="918"/>
      <c r="I42" s="918"/>
      <c r="J42" s="918"/>
      <c r="K42" s="918"/>
      <c r="L42" s="918"/>
    </row>
    <row r="43" spans="1:24" x14ac:dyDescent="0.3">
      <c r="A43" s="66" t="s">
        <v>38</v>
      </c>
      <c r="B43" s="67"/>
      <c r="C43" s="67"/>
      <c r="D43" s="67"/>
      <c r="E43" s="67"/>
      <c r="F43" s="67"/>
      <c r="G43" s="67"/>
      <c r="H43" s="67"/>
      <c r="I43" s="67"/>
      <c r="J43" s="67"/>
      <c r="K43" s="67"/>
      <c r="L43" s="67"/>
    </row>
    <row r="44" spans="1:24" x14ac:dyDescent="0.3">
      <c r="A44" s="37" t="s">
        <v>39</v>
      </c>
      <c r="B44" s="917" t="s">
        <v>168</v>
      </c>
      <c r="C44" s="917"/>
      <c r="D44" s="917"/>
      <c r="E44" s="917"/>
      <c r="F44" s="917"/>
      <c r="G44" s="917"/>
      <c r="H44" s="917"/>
      <c r="I44" s="917"/>
      <c r="J44" s="917"/>
      <c r="K44" s="917"/>
      <c r="L44" s="917"/>
    </row>
    <row r="45" spans="1:24" ht="24" customHeight="1" x14ac:dyDescent="0.3">
      <c r="A45" s="37" t="s">
        <v>15</v>
      </c>
      <c r="B45" s="920" t="s">
        <v>169</v>
      </c>
      <c r="C45" s="917"/>
      <c r="D45" s="917"/>
      <c r="E45" s="917"/>
      <c r="F45" s="917"/>
      <c r="G45" s="917"/>
      <c r="H45" s="917"/>
      <c r="I45" s="917"/>
      <c r="J45" s="917"/>
      <c r="K45" s="917"/>
      <c r="L45" s="917"/>
    </row>
    <row r="46" spans="1:24" s="38" customFormat="1" ht="27" customHeight="1" x14ac:dyDescent="0.3">
      <c r="A46" s="37" t="s">
        <v>20</v>
      </c>
      <c r="B46" s="917" t="s">
        <v>170</v>
      </c>
      <c r="C46" s="917"/>
      <c r="D46" s="917"/>
      <c r="E46" s="917"/>
      <c r="F46" s="917"/>
      <c r="G46" s="917"/>
      <c r="H46" s="917"/>
      <c r="I46" s="917"/>
      <c r="J46" s="917"/>
      <c r="K46" s="917"/>
      <c r="L46" s="917"/>
      <c r="N46" s="2"/>
      <c r="O46" s="2"/>
      <c r="P46" s="2"/>
      <c r="Q46" s="2"/>
      <c r="R46" s="2"/>
      <c r="S46" s="2"/>
      <c r="T46" s="2"/>
      <c r="U46" s="2"/>
      <c r="V46" s="2"/>
      <c r="W46" s="2"/>
      <c r="X46" s="2"/>
    </row>
    <row r="47" spans="1:24" s="38" customFormat="1" ht="28.5" customHeight="1" x14ac:dyDescent="0.3">
      <c r="A47" s="37" t="s">
        <v>23</v>
      </c>
      <c r="B47" s="917" t="s">
        <v>171</v>
      </c>
      <c r="C47" s="917"/>
      <c r="D47" s="917"/>
      <c r="E47" s="917"/>
      <c r="F47" s="917"/>
      <c r="G47" s="917"/>
      <c r="H47" s="917"/>
      <c r="I47" s="917"/>
      <c r="J47" s="917"/>
      <c r="K47" s="917"/>
      <c r="L47" s="917"/>
      <c r="N47" s="2"/>
      <c r="O47" s="2"/>
      <c r="P47" s="2"/>
      <c r="Q47" s="2"/>
      <c r="R47" s="2"/>
      <c r="S47" s="2"/>
      <c r="T47" s="2"/>
      <c r="U47" s="2"/>
      <c r="V47" s="2"/>
      <c r="W47" s="2"/>
      <c r="X47" s="2"/>
    </row>
    <row r="48" spans="1:24" s="38" customFormat="1" ht="25.5" customHeight="1" x14ac:dyDescent="0.3">
      <c r="A48" s="37" t="s">
        <v>44</v>
      </c>
      <c r="B48" s="917" t="s">
        <v>172</v>
      </c>
      <c r="C48" s="917"/>
      <c r="D48" s="917"/>
      <c r="E48" s="917"/>
      <c r="F48" s="917"/>
      <c r="G48" s="917"/>
      <c r="H48" s="917"/>
      <c r="I48" s="917"/>
      <c r="J48" s="917"/>
      <c r="K48" s="917"/>
      <c r="L48" s="917"/>
      <c r="N48" s="2"/>
      <c r="O48" s="2"/>
      <c r="P48" s="2"/>
      <c r="Q48" s="2"/>
      <c r="R48" s="2"/>
      <c r="S48" s="2"/>
      <c r="T48" s="2"/>
      <c r="U48" s="2"/>
      <c r="V48" s="2"/>
      <c r="W48" s="2"/>
      <c r="X48" s="2"/>
    </row>
    <row r="49" spans="1:24" s="38" customFormat="1" x14ac:dyDescent="0.3">
      <c r="A49" s="37" t="s">
        <v>46</v>
      </c>
      <c r="B49" s="920" t="s">
        <v>173</v>
      </c>
      <c r="C49" s="917"/>
      <c r="D49" s="917"/>
      <c r="E49" s="917"/>
      <c r="F49" s="917"/>
      <c r="G49" s="917"/>
      <c r="H49" s="917"/>
      <c r="I49" s="917"/>
      <c r="J49" s="917"/>
      <c r="K49" s="917"/>
      <c r="L49" s="917"/>
      <c r="N49" s="2"/>
      <c r="O49" s="2"/>
      <c r="P49" s="2"/>
      <c r="Q49" s="2"/>
      <c r="R49" s="2"/>
      <c r="S49" s="2"/>
      <c r="T49" s="2"/>
      <c r="U49" s="2"/>
      <c r="V49" s="2"/>
      <c r="W49" s="2"/>
      <c r="X49" s="2"/>
    </row>
    <row r="50" spans="1:24" s="38" customFormat="1" x14ac:dyDescent="0.3">
      <c r="A50" s="37" t="s">
        <v>31</v>
      </c>
      <c r="B50" s="920" t="s">
        <v>174</v>
      </c>
      <c r="C50" s="917"/>
      <c r="D50" s="917"/>
      <c r="E50" s="917"/>
      <c r="F50" s="917"/>
      <c r="G50" s="917"/>
      <c r="H50" s="917"/>
      <c r="I50" s="917"/>
      <c r="J50" s="917"/>
      <c r="K50" s="917"/>
      <c r="L50" s="917"/>
      <c r="N50" s="2"/>
      <c r="O50" s="2"/>
      <c r="P50" s="2"/>
      <c r="Q50" s="2"/>
      <c r="R50" s="2"/>
      <c r="S50" s="2"/>
      <c r="T50" s="2"/>
      <c r="U50" s="2"/>
      <c r="V50" s="2"/>
      <c r="W50" s="2"/>
      <c r="X50" s="2"/>
    </row>
    <row r="51" spans="1:24" s="38" customFormat="1" x14ac:dyDescent="0.3">
      <c r="A51" s="73"/>
      <c r="B51" s="920"/>
      <c r="C51" s="917"/>
      <c r="D51" s="917"/>
      <c r="E51" s="917"/>
      <c r="F51" s="917"/>
      <c r="G51" s="917"/>
      <c r="H51" s="917"/>
      <c r="I51" s="917"/>
      <c r="J51" s="917"/>
      <c r="K51" s="917"/>
      <c r="L51" s="917"/>
      <c r="N51" s="2"/>
      <c r="O51" s="2"/>
      <c r="P51" s="2"/>
      <c r="Q51" s="2"/>
      <c r="R51" s="2"/>
      <c r="S51" s="2"/>
      <c r="T51" s="2"/>
      <c r="U51" s="2"/>
      <c r="V51" s="2"/>
      <c r="W51" s="2"/>
      <c r="X51" s="2"/>
    </row>
    <row r="52" spans="1:24" s="38" customFormat="1" x14ac:dyDescent="0.3">
      <c r="A52" s="73"/>
      <c r="B52" s="917"/>
      <c r="C52" s="917"/>
      <c r="D52" s="917"/>
      <c r="E52" s="917"/>
      <c r="F52" s="917"/>
      <c r="G52" s="917"/>
      <c r="H52" s="917"/>
      <c r="I52" s="917"/>
      <c r="J52" s="917"/>
      <c r="K52" s="917"/>
      <c r="L52" s="917"/>
      <c r="N52" s="2"/>
      <c r="O52" s="2"/>
      <c r="P52" s="2"/>
      <c r="Q52" s="2"/>
      <c r="R52" s="2"/>
      <c r="S52" s="2"/>
      <c r="T52" s="2"/>
      <c r="U52" s="2"/>
      <c r="V52" s="2"/>
      <c r="W52" s="2"/>
      <c r="X52" s="2"/>
    </row>
    <row r="53" spans="1:24" s="38" customFormat="1" x14ac:dyDescent="0.3">
      <c r="A53" s="73"/>
      <c r="B53" s="917"/>
      <c r="C53" s="917"/>
      <c r="D53" s="917"/>
      <c r="E53" s="917"/>
      <c r="F53" s="917"/>
      <c r="G53" s="917"/>
      <c r="H53" s="917"/>
      <c r="I53" s="917"/>
      <c r="J53" s="917"/>
      <c r="K53" s="917"/>
      <c r="L53" s="917"/>
      <c r="N53" s="2"/>
      <c r="O53" s="2"/>
      <c r="P53" s="2"/>
      <c r="Q53" s="2"/>
      <c r="R53" s="2"/>
      <c r="S53" s="2"/>
      <c r="T53" s="2"/>
      <c r="U53" s="2"/>
      <c r="V53" s="2"/>
      <c r="W53" s="2"/>
      <c r="X53" s="2"/>
    </row>
    <row r="54" spans="1:24" s="38" customFormat="1" x14ac:dyDescent="0.3">
      <c r="A54" s="73"/>
      <c r="B54" s="68"/>
      <c r="C54" s="68"/>
      <c r="D54" s="68"/>
      <c r="E54" s="68"/>
      <c r="F54" s="68"/>
      <c r="G54" s="68"/>
      <c r="H54" s="68"/>
      <c r="I54" s="68"/>
      <c r="J54" s="68"/>
      <c r="K54" s="68"/>
      <c r="L54" s="68"/>
      <c r="N54" s="2"/>
      <c r="O54" s="2"/>
      <c r="P54" s="2"/>
      <c r="Q54" s="2"/>
      <c r="R54" s="2"/>
      <c r="S54" s="2"/>
      <c r="T54" s="2"/>
      <c r="U54" s="2"/>
      <c r="V54" s="2"/>
      <c r="W54" s="2"/>
      <c r="X54" s="2"/>
    </row>
    <row r="55" spans="1:24" s="38" customFormat="1" x14ac:dyDescent="0.3">
      <c r="A55" s="73"/>
      <c r="B55" s="917"/>
      <c r="C55" s="917"/>
      <c r="D55" s="917"/>
      <c r="E55" s="917"/>
      <c r="F55" s="917"/>
      <c r="G55" s="917"/>
      <c r="H55" s="917"/>
      <c r="I55" s="917"/>
      <c r="J55" s="917"/>
      <c r="K55" s="917"/>
      <c r="L55" s="917"/>
      <c r="N55" s="2"/>
      <c r="O55" s="2"/>
      <c r="P55" s="2"/>
      <c r="Q55" s="2"/>
      <c r="R55" s="2"/>
      <c r="S55" s="2"/>
      <c r="T55" s="2"/>
      <c r="U55" s="2"/>
      <c r="V55" s="2"/>
      <c r="W55" s="2"/>
      <c r="X55" s="2"/>
    </row>
    <row r="56" spans="1:24" s="38" customFormat="1" x14ac:dyDescent="0.3">
      <c r="A56" s="73"/>
      <c r="B56" s="917"/>
      <c r="C56" s="917"/>
      <c r="D56" s="917"/>
      <c r="E56" s="917"/>
      <c r="F56" s="917"/>
      <c r="G56" s="917"/>
      <c r="H56" s="917"/>
      <c r="I56" s="917"/>
      <c r="J56" s="917"/>
      <c r="K56" s="917"/>
      <c r="L56" s="917"/>
      <c r="N56" s="2"/>
      <c r="O56" s="2"/>
      <c r="P56" s="2"/>
      <c r="Q56" s="2"/>
      <c r="R56" s="2"/>
      <c r="S56" s="2"/>
      <c r="T56" s="2"/>
      <c r="U56" s="2"/>
      <c r="V56" s="2"/>
      <c r="W56" s="2"/>
      <c r="X56" s="2"/>
    </row>
    <row r="71" spans="2:24" s="38" customFormat="1" x14ac:dyDescent="0.3">
      <c r="B71" s="917"/>
      <c r="C71" s="919"/>
      <c r="D71" s="919"/>
      <c r="E71" s="919"/>
      <c r="F71" s="919"/>
      <c r="G71" s="919"/>
      <c r="H71" s="919"/>
      <c r="I71" s="919"/>
      <c r="J71" s="919"/>
      <c r="K71" s="919"/>
      <c r="L71" s="919"/>
      <c r="N71" s="2"/>
      <c r="O71" s="2"/>
      <c r="P71" s="2"/>
      <c r="Q71" s="2"/>
      <c r="R71" s="2"/>
      <c r="S71" s="2"/>
      <c r="T71" s="2"/>
      <c r="U71" s="2"/>
      <c r="V71" s="2"/>
      <c r="W71" s="2"/>
      <c r="X71" s="2"/>
    </row>
    <row r="74" spans="2:24" s="38" customFormat="1" x14ac:dyDescent="0.3">
      <c r="C74" s="56"/>
      <c r="D74" s="56"/>
      <c r="N74" s="2"/>
      <c r="O74" s="2"/>
      <c r="P74" s="2"/>
      <c r="Q74" s="2"/>
      <c r="R74" s="2"/>
      <c r="S74" s="2"/>
      <c r="T74" s="2"/>
      <c r="U74" s="2"/>
      <c r="V74" s="2"/>
      <c r="W74" s="2"/>
      <c r="X74" s="2"/>
    </row>
    <row r="75" spans="2:24" s="38" customFormat="1" x14ac:dyDescent="0.3">
      <c r="C75" s="57"/>
      <c r="D75" s="57"/>
      <c r="E75" s="57"/>
      <c r="N75" s="2"/>
      <c r="O75" s="2"/>
      <c r="P75" s="2"/>
      <c r="Q75" s="2"/>
      <c r="R75" s="2"/>
      <c r="S75" s="2"/>
      <c r="T75" s="2"/>
      <c r="U75" s="2"/>
      <c r="V75" s="2"/>
      <c r="W75" s="2"/>
      <c r="X75" s="2"/>
    </row>
  </sheetData>
  <mergeCells count="31">
    <mergeCell ref="B27:L27"/>
    <mergeCell ref="C3:L3"/>
    <mergeCell ref="S3:X3"/>
    <mergeCell ref="G4:H4"/>
    <mergeCell ref="I4:J4"/>
    <mergeCell ref="R5:X5"/>
    <mergeCell ref="S6:X6"/>
    <mergeCell ref="B16:L16"/>
    <mergeCell ref="B22:L22"/>
    <mergeCell ref="R22:X22"/>
    <mergeCell ref="R26:X26"/>
    <mergeCell ref="B47:L47"/>
    <mergeCell ref="R31:X31"/>
    <mergeCell ref="B33:L33"/>
    <mergeCell ref="B38:L38"/>
    <mergeCell ref="B39:L39"/>
    <mergeCell ref="B40:L40"/>
    <mergeCell ref="B41:L41"/>
    <mergeCell ref="B42:L42"/>
    <mergeCell ref="B44:L44"/>
    <mergeCell ref="B45:L45"/>
    <mergeCell ref="B46:L46"/>
    <mergeCell ref="B55:L55"/>
    <mergeCell ref="B56:L56"/>
    <mergeCell ref="B71:L71"/>
    <mergeCell ref="B48:L48"/>
    <mergeCell ref="B49:L49"/>
    <mergeCell ref="B50:L50"/>
    <mergeCell ref="B51:L51"/>
    <mergeCell ref="B52:L52"/>
    <mergeCell ref="B53:L53"/>
  </mergeCells>
  <hyperlinks>
    <hyperlink ref="H1" location="Index" display="Back to Index"/>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L60"/>
  <sheetViews>
    <sheetView showGridLines="0" zoomScaleNormal="10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s>
  <sheetData>
    <row r="1" spans="1:12" ht="14.25" customHeight="1" x14ac:dyDescent="0.4">
      <c r="A1" s="38"/>
      <c r="B1" s="155"/>
      <c r="C1" s="39"/>
      <c r="D1" s="38"/>
      <c r="E1" s="38"/>
      <c r="F1" s="38"/>
      <c r="G1" s="38"/>
      <c r="H1" s="402" t="s">
        <v>679</v>
      </c>
      <c r="I1" s="38"/>
      <c r="J1" s="38"/>
      <c r="K1" s="38"/>
      <c r="L1" s="38"/>
    </row>
    <row r="2" spans="1:12" ht="14.25" customHeight="1" x14ac:dyDescent="0.3">
      <c r="A2" s="38"/>
      <c r="B2" s="38"/>
      <c r="C2" s="38"/>
      <c r="D2" s="38"/>
      <c r="E2" s="38"/>
      <c r="F2" s="38"/>
      <c r="G2" s="38"/>
      <c r="H2" s="38"/>
      <c r="I2" s="38"/>
      <c r="J2" s="38"/>
      <c r="K2" s="38"/>
      <c r="L2" s="38"/>
    </row>
    <row r="3" spans="1:12" x14ac:dyDescent="0.3">
      <c r="A3" s="38"/>
      <c r="B3" s="192" t="s">
        <v>0</v>
      </c>
      <c r="C3" s="905" t="s">
        <v>745</v>
      </c>
      <c r="D3" s="963"/>
      <c r="E3" s="963"/>
      <c r="F3" s="963"/>
      <c r="G3" s="963"/>
      <c r="H3" s="963"/>
      <c r="I3" s="963"/>
      <c r="J3" s="963"/>
      <c r="K3" s="963"/>
      <c r="L3" s="964"/>
    </row>
    <row r="4" spans="1:12" x14ac:dyDescent="0.3">
      <c r="A4" s="38"/>
      <c r="B4" s="193"/>
      <c r="C4" s="194">
        <v>2015</v>
      </c>
      <c r="D4" s="194">
        <v>2020</v>
      </c>
      <c r="E4" s="194">
        <v>2030</v>
      </c>
      <c r="F4" s="194">
        <v>2050</v>
      </c>
      <c r="G4" s="905" t="s">
        <v>2</v>
      </c>
      <c r="H4" s="925"/>
      <c r="I4" s="905" t="s">
        <v>3</v>
      </c>
      <c r="J4" s="925"/>
      <c r="K4" s="194" t="s">
        <v>4</v>
      </c>
      <c r="L4" s="194" t="s">
        <v>5</v>
      </c>
    </row>
    <row r="5" spans="1:12" x14ac:dyDescent="0.3">
      <c r="A5" s="38"/>
      <c r="B5" s="484" t="s">
        <v>6</v>
      </c>
      <c r="C5" s="485"/>
      <c r="D5" s="485"/>
      <c r="E5" s="485"/>
      <c r="F5" s="485"/>
      <c r="G5" s="485" t="s">
        <v>7</v>
      </c>
      <c r="H5" s="485" t="s">
        <v>8</v>
      </c>
      <c r="I5" s="485" t="s">
        <v>7</v>
      </c>
      <c r="J5" s="485" t="s">
        <v>8</v>
      </c>
      <c r="K5" s="485"/>
      <c r="L5" s="486"/>
    </row>
    <row r="6" spans="1:12" x14ac:dyDescent="0.3">
      <c r="A6" s="38"/>
      <c r="B6" s="198" t="s">
        <v>338</v>
      </c>
      <c r="C6" s="199">
        <v>6</v>
      </c>
      <c r="D6" s="199">
        <v>6</v>
      </c>
      <c r="E6" s="199">
        <v>6</v>
      </c>
      <c r="F6" s="199">
        <v>6</v>
      </c>
      <c r="G6" s="199">
        <v>5.4</v>
      </c>
      <c r="H6" s="199">
        <v>6</v>
      </c>
      <c r="I6" s="199">
        <v>5.4</v>
      </c>
      <c r="J6" s="199">
        <v>6</v>
      </c>
      <c r="K6" s="204" t="s">
        <v>39</v>
      </c>
      <c r="L6" s="204">
        <v>1</v>
      </c>
    </row>
    <row r="7" spans="1:12" x14ac:dyDescent="0.3">
      <c r="A7" s="38"/>
      <c r="B7" s="198" t="s">
        <v>83</v>
      </c>
      <c r="C7" s="199">
        <v>100.1</v>
      </c>
      <c r="D7" s="199">
        <v>100.1</v>
      </c>
      <c r="E7" s="199">
        <v>100.1</v>
      </c>
      <c r="F7" s="199">
        <v>100.1</v>
      </c>
      <c r="G7" s="677">
        <v>90</v>
      </c>
      <c r="H7" s="677">
        <v>100</v>
      </c>
      <c r="I7" s="677">
        <v>90</v>
      </c>
      <c r="J7" s="677">
        <v>100</v>
      </c>
      <c r="K7" s="200" t="s">
        <v>606</v>
      </c>
      <c r="L7" s="200">
        <v>1</v>
      </c>
    </row>
    <row r="8" spans="1:12" x14ac:dyDescent="0.3">
      <c r="A8" s="38"/>
      <c r="B8" s="203" t="s">
        <v>124</v>
      </c>
      <c r="C8" s="199">
        <v>100.1</v>
      </c>
      <c r="D8" s="199">
        <v>100.1</v>
      </c>
      <c r="E8" s="199">
        <v>100.1</v>
      </c>
      <c r="F8" s="199">
        <v>100.1</v>
      </c>
      <c r="G8" s="677">
        <v>90</v>
      </c>
      <c r="H8" s="677">
        <v>100</v>
      </c>
      <c r="I8" s="677">
        <v>90</v>
      </c>
      <c r="J8" s="677">
        <v>100</v>
      </c>
      <c r="K8" s="200" t="s">
        <v>606</v>
      </c>
      <c r="L8" s="200">
        <v>1</v>
      </c>
    </row>
    <row r="9" spans="1:12" x14ac:dyDescent="0.3">
      <c r="A9" s="38"/>
      <c r="B9" s="198" t="s">
        <v>487</v>
      </c>
      <c r="C9" s="199">
        <v>1.7</v>
      </c>
      <c r="D9" s="199">
        <v>1.7</v>
      </c>
      <c r="E9" s="199">
        <v>1.7</v>
      </c>
      <c r="F9" s="199">
        <v>1.7</v>
      </c>
      <c r="G9" s="677">
        <v>2</v>
      </c>
      <c r="H9" s="677">
        <v>12</v>
      </c>
      <c r="I9" s="677">
        <v>2</v>
      </c>
      <c r="J9" s="677">
        <v>12</v>
      </c>
      <c r="K9" s="200" t="s">
        <v>23</v>
      </c>
      <c r="L9" s="200">
        <v>1</v>
      </c>
    </row>
    <row r="10" spans="1:12" x14ac:dyDescent="0.3">
      <c r="A10" s="38"/>
      <c r="B10" s="198" t="s">
        <v>596</v>
      </c>
      <c r="C10" s="199">
        <v>2.1</v>
      </c>
      <c r="D10" s="199">
        <v>2.1</v>
      </c>
      <c r="E10" s="199">
        <v>2.1</v>
      </c>
      <c r="F10" s="199">
        <v>2.1</v>
      </c>
      <c r="G10" s="199">
        <v>1.8</v>
      </c>
      <c r="H10" s="199">
        <v>2.2999999999999998</v>
      </c>
      <c r="I10" s="199">
        <v>1.4</v>
      </c>
      <c r="J10" s="199">
        <v>2.2999999999999998</v>
      </c>
      <c r="K10" s="200" t="s">
        <v>616</v>
      </c>
      <c r="L10" s="200"/>
    </row>
    <row r="11" spans="1:12" x14ac:dyDescent="0.3">
      <c r="A11" s="38"/>
      <c r="B11" s="198" t="s">
        <v>13</v>
      </c>
      <c r="C11" s="199">
        <v>3</v>
      </c>
      <c r="D11" s="199">
        <v>3</v>
      </c>
      <c r="E11" s="199">
        <v>3</v>
      </c>
      <c r="F11" s="199">
        <v>3</v>
      </c>
      <c r="G11" s="199">
        <v>3</v>
      </c>
      <c r="H11" s="199">
        <v>3</v>
      </c>
      <c r="I11" s="199">
        <v>3</v>
      </c>
      <c r="J11" s="199">
        <v>3</v>
      </c>
      <c r="K11" s="200"/>
      <c r="L11" s="200"/>
    </row>
    <row r="12" spans="1:12" x14ac:dyDescent="0.3">
      <c r="A12" s="38"/>
      <c r="B12" s="207" t="s">
        <v>93</v>
      </c>
      <c r="C12" s="199">
        <v>3</v>
      </c>
      <c r="D12" s="199">
        <v>3</v>
      </c>
      <c r="E12" s="199">
        <v>3</v>
      </c>
      <c r="F12" s="199">
        <v>3</v>
      </c>
      <c r="G12" s="199">
        <v>2.6</v>
      </c>
      <c r="H12" s="199">
        <v>3.5</v>
      </c>
      <c r="I12" s="199">
        <v>2.2999999999999998</v>
      </c>
      <c r="J12" s="199">
        <v>3.8</v>
      </c>
      <c r="K12" s="200"/>
      <c r="L12" s="200"/>
    </row>
    <row r="13" spans="1:12" x14ac:dyDescent="0.3">
      <c r="A13" s="38"/>
      <c r="B13" s="207" t="s">
        <v>16</v>
      </c>
      <c r="C13" s="679">
        <v>25</v>
      </c>
      <c r="D13" s="679">
        <v>25</v>
      </c>
      <c r="E13" s="679">
        <v>25</v>
      </c>
      <c r="F13" s="679">
        <v>25</v>
      </c>
      <c r="G13" s="679">
        <v>20</v>
      </c>
      <c r="H13" s="679">
        <v>35</v>
      </c>
      <c r="I13" s="679">
        <v>20</v>
      </c>
      <c r="J13" s="679">
        <v>35</v>
      </c>
      <c r="K13" s="481"/>
      <c r="L13" s="200">
        <v>1</v>
      </c>
    </row>
    <row r="14" spans="1:12" x14ac:dyDescent="0.3">
      <c r="A14" s="38"/>
      <c r="B14" s="207" t="s">
        <v>18</v>
      </c>
      <c r="C14" s="679">
        <v>1</v>
      </c>
      <c r="D14" s="679">
        <v>1</v>
      </c>
      <c r="E14" s="679">
        <v>1</v>
      </c>
      <c r="F14" s="679">
        <v>1</v>
      </c>
      <c r="G14" s="679">
        <v>0.5</v>
      </c>
      <c r="H14" s="679">
        <v>1.5</v>
      </c>
      <c r="I14" s="679">
        <v>0.5</v>
      </c>
      <c r="J14" s="679">
        <v>1.5</v>
      </c>
      <c r="K14" s="481"/>
      <c r="L14" s="200">
        <v>1</v>
      </c>
    </row>
    <row r="15" spans="1:12" x14ac:dyDescent="0.3">
      <c r="A15" s="38"/>
      <c r="B15" s="209" t="s">
        <v>601</v>
      </c>
      <c r="C15" s="679">
        <v>0.2</v>
      </c>
      <c r="D15" s="679">
        <v>0.2</v>
      </c>
      <c r="E15" s="679">
        <v>0.2</v>
      </c>
      <c r="F15" s="679">
        <v>0.2</v>
      </c>
      <c r="G15" s="679">
        <v>0.1</v>
      </c>
      <c r="H15" s="679">
        <v>0.2</v>
      </c>
      <c r="I15" s="679">
        <v>0.1</v>
      </c>
      <c r="J15" s="679">
        <v>0.2</v>
      </c>
      <c r="K15" s="481"/>
      <c r="L15" s="200"/>
    </row>
    <row r="16" spans="1:12" x14ac:dyDescent="0.3">
      <c r="A16" s="38"/>
      <c r="B16" s="210" t="s">
        <v>361</v>
      </c>
      <c r="C16" s="476"/>
      <c r="D16" s="476"/>
      <c r="E16" s="476"/>
      <c r="F16" s="476"/>
      <c r="G16" s="476"/>
      <c r="H16" s="476"/>
      <c r="I16" s="476"/>
      <c r="J16" s="476"/>
      <c r="K16" s="476"/>
      <c r="L16" s="477"/>
    </row>
    <row r="17" spans="1:12" x14ac:dyDescent="0.3">
      <c r="A17" s="38"/>
      <c r="B17" s="207" t="s">
        <v>22</v>
      </c>
      <c r="C17" s="679" t="s">
        <v>183</v>
      </c>
      <c r="D17" s="679" t="s">
        <v>183</v>
      </c>
      <c r="E17" s="679" t="s">
        <v>183</v>
      </c>
      <c r="F17" s="679" t="s">
        <v>183</v>
      </c>
      <c r="G17" s="679" t="s">
        <v>183</v>
      </c>
      <c r="H17" s="679" t="s">
        <v>183</v>
      </c>
      <c r="I17" s="679" t="s">
        <v>183</v>
      </c>
      <c r="J17" s="679" t="s">
        <v>183</v>
      </c>
      <c r="K17" s="481"/>
      <c r="L17" s="481"/>
    </row>
    <row r="18" spans="1:12" x14ac:dyDescent="0.3">
      <c r="A18" s="38"/>
      <c r="B18" s="207" t="s">
        <v>24</v>
      </c>
      <c r="C18" s="679">
        <v>10</v>
      </c>
      <c r="D18" s="679">
        <v>10</v>
      </c>
      <c r="E18" s="679">
        <v>10</v>
      </c>
      <c r="F18" s="679">
        <v>10</v>
      </c>
      <c r="G18" s="679">
        <v>10</v>
      </c>
      <c r="H18" s="679">
        <v>10</v>
      </c>
      <c r="I18" s="679">
        <v>10</v>
      </c>
      <c r="J18" s="679">
        <v>10</v>
      </c>
      <c r="K18" s="481" t="s">
        <v>44</v>
      </c>
      <c r="L18" s="481">
        <v>1</v>
      </c>
    </row>
    <row r="19" spans="1:12" x14ac:dyDescent="0.3">
      <c r="A19" s="38"/>
      <c r="B19" s="207" t="s">
        <v>95</v>
      </c>
      <c r="C19" s="679">
        <v>40</v>
      </c>
      <c r="D19" s="679">
        <v>40</v>
      </c>
      <c r="E19" s="679">
        <v>40</v>
      </c>
      <c r="F19" s="679">
        <v>40</v>
      </c>
      <c r="G19" s="679">
        <v>40</v>
      </c>
      <c r="H19" s="679">
        <v>40</v>
      </c>
      <c r="I19" s="679">
        <v>40</v>
      </c>
      <c r="J19" s="679">
        <v>40</v>
      </c>
      <c r="K19" s="481" t="s">
        <v>44</v>
      </c>
      <c r="L19" s="481">
        <v>1</v>
      </c>
    </row>
    <row r="20" spans="1:12" x14ac:dyDescent="0.3">
      <c r="A20" s="38"/>
      <c r="B20" s="207" t="s">
        <v>96</v>
      </c>
      <c r="C20" s="679">
        <v>0.25</v>
      </c>
      <c r="D20" s="679">
        <v>0.25</v>
      </c>
      <c r="E20" s="679">
        <v>0.25</v>
      </c>
      <c r="F20" s="679">
        <v>0.25</v>
      </c>
      <c r="G20" s="679">
        <v>0.25</v>
      </c>
      <c r="H20" s="679">
        <v>0.25</v>
      </c>
      <c r="I20" s="679">
        <v>0.25</v>
      </c>
      <c r="J20" s="679">
        <v>0.25</v>
      </c>
      <c r="K20" s="481" t="s">
        <v>35</v>
      </c>
      <c r="L20" s="481">
        <v>1</v>
      </c>
    </row>
    <row r="21" spans="1:12" x14ac:dyDescent="0.3">
      <c r="A21" s="38"/>
      <c r="B21" s="207" t="s">
        <v>97</v>
      </c>
      <c r="C21" s="679">
        <v>0.5</v>
      </c>
      <c r="D21" s="679">
        <v>0.5</v>
      </c>
      <c r="E21" s="679">
        <v>0.5</v>
      </c>
      <c r="F21" s="679">
        <v>0.5</v>
      </c>
      <c r="G21" s="679">
        <v>0.5</v>
      </c>
      <c r="H21" s="679">
        <v>0.5</v>
      </c>
      <c r="I21" s="679">
        <v>0.5</v>
      </c>
      <c r="J21" s="679">
        <v>0.5</v>
      </c>
      <c r="K21" s="481" t="s">
        <v>94</v>
      </c>
      <c r="L21" s="481">
        <v>1</v>
      </c>
    </row>
    <row r="22" spans="1:12" x14ac:dyDescent="0.3">
      <c r="A22" s="38"/>
      <c r="B22" s="475" t="s">
        <v>99</v>
      </c>
      <c r="C22" s="476"/>
      <c r="D22" s="476"/>
      <c r="E22" s="476"/>
      <c r="F22" s="476"/>
      <c r="G22" s="476"/>
      <c r="H22" s="476"/>
      <c r="I22" s="476"/>
      <c r="J22" s="476"/>
      <c r="K22" s="476"/>
      <c r="L22" s="477"/>
    </row>
    <row r="23" spans="1:12" x14ac:dyDescent="0.3">
      <c r="A23" s="38"/>
      <c r="B23" s="207" t="s">
        <v>675</v>
      </c>
      <c r="C23" s="679">
        <v>98.3</v>
      </c>
      <c r="D23" s="679">
        <v>98.3</v>
      </c>
      <c r="E23" s="679">
        <v>98.3</v>
      </c>
      <c r="F23" s="679">
        <v>98.3</v>
      </c>
      <c r="G23" s="679">
        <v>91.3</v>
      </c>
      <c r="H23" s="679">
        <v>99.1</v>
      </c>
      <c r="I23" s="679">
        <v>98.3</v>
      </c>
      <c r="J23" s="679">
        <v>99.1</v>
      </c>
      <c r="K23" s="213" t="s">
        <v>31</v>
      </c>
      <c r="L23" s="481">
        <v>1</v>
      </c>
    </row>
    <row r="24" spans="1:12" x14ac:dyDescent="0.3">
      <c r="A24" s="38"/>
      <c r="B24" s="207" t="s">
        <v>676</v>
      </c>
      <c r="C24" s="680">
        <v>90</v>
      </c>
      <c r="D24" s="680">
        <v>54</v>
      </c>
      <c r="E24" s="680">
        <v>42</v>
      </c>
      <c r="F24" s="680">
        <v>35</v>
      </c>
      <c r="G24" s="680">
        <v>35</v>
      </c>
      <c r="H24" s="680">
        <v>70</v>
      </c>
      <c r="I24" s="680">
        <v>25</v>
      </c>
      <c r="J24" s="680">
        <v>35</v>
      </c>
      <c r="K24" s="213" t="s">
        <v>31</v>
      </c>
      <c r="L24" s="481">
        <v>1</v>
      </c>
    </row>
    <row r="25" spans="1:12" x14ac:dyDescent="0.3">
      <c r="A25" s="38"/>
      <c r="B25" s="207" t="s">
        <v>100</v>
      </c>
      <c r="C25" s="680">
        <v>0</v>
      </c>
      <c r="D25" s="680">
        <v>0</v>
      </c>
      <c r="E25" s="680">
        <v>0</v>
      </c>
      <c r="F25" s="680">
        <v>0</v>
      </c>
      <c r="G25" s="680">
        <v>0</v>
      </c>
      <c r="H25" s="680">
        <v>0</v>
      </c>
      <c r="I25" s="680">
        <v>0</v>
      </c>
      <c r="J25" s="680">
        <v>0</v>
      </c>
      <c r="K25" s="213" t="s">
        <v>31</v>
      </c>
      <c r="L25" s="481">
        <v>1</v>
      </c>
    </row>
    <row r="26" spans="1:12" x14ac:dyDescent="0.3">
      <c r="A26" s="38"/>
      <c r="B26" s="207" t="s">
        <v>101</v>
      </c>
      <c r="C26" s="680">
        <v>1</v>
      </c>
      <c r="D26" s="680">
        <v>1</v>
      </c>
      <c r="E26" s="680">
        <v>1</v>
      </c>
      <c r="F26" s="680">
        <v>1</v>
      </c>
      <c r="G26" s="680">
        <v>1</v>
      </c>
      <c r="H26" s="680">
        <v>3</v>
      </c>
      <c r="I26" s="680">
        <v>0</v>
      </c>
      <c r="J26" s="680">
        <v>1</v>
      </c>
      <c r="K26" s="213" t="s">
        <v>31</v>
      </c>
      <c r="L26" s="481">
        <v>1</v>
      </c>
    </row>
    <row r="27" spans="1:12" x14ac:dyDescent="0.3">
      <c r="A27" s="38"/>
      <c r="B27" s="207" t="s">
        <v>494</v>
      </c>
      <c r="C27" s="679">
        <v>2</v>
      </c>
      <c r="D27" s="679">
        <v>0.3</v>
      </c>
      <c r="E27" s="679">
        <v>0.3</v>
      </c>
      <c r="F27" s="679">
        <v>0.3</v>
      </c>
      <c r="G27" s="679">
        <v>0.1</v>
      </c>
      <c r="H27" s="679">
        <v>2</v>
      </c>
      <c r="I27" s="679">
        <v>0.1</v>
      </c>
      <c r="J27" s="679">
        <v>1</v>
      </c>
      <c r="K27" s="686" t="s">
        <v>31</v>
      </c>
      <c r="L27" s="481">
        <v>1</v>
      </c>
    </row>
    <row r="28" spans="1:12" x14ac:dyDescent="0.3">
      <c r="A28" s="38"/>
      <c r="B28" s="475" t="s">
        <v>25</v>
      </c>
      <c r="C28" s="476"/>
      <c r="D28" s="476"/>
      <c r="E28" s="476"/>
      <c r="F28" s="476"/>
      <c r="G28" s="476"/>
      <c r="H28" s="476"/>
      <c r="I28" s="476"/>
      <c r="J28" s="476"/>
      <c r="K28" s="476"/>
      <c r="L28" s="477"/>
    </row>
    <row r="29" spans="1:12" x14ac:dyDescent="0.3">
      <c r="A29" s="38"/>
      <c r="B29" s="207" t="s">
        <v>602</v>
      </c>
      <c r="C29" s="683">
        <v>0.74</v>
      </c>
      <c r="D29" s="683">
        <v>0.72</v>
      </c>
      <c r="E29" s="683">
        <v>0.69</v>
      </c>
      <c r="F29" s="683">
        <v>0.67</v>
      </c>
      <c r="G29" s="683">
        <v>0.63</v>
      </c>
      <c r="H29" s="683">
        <v>0.9</v>
      </c>
      <c r="I29" s="683">
        <v>0.56999999999999995</v>
      </c>
      <c r="J29" s="683">
        <v>0.91</v>
      </c>
      <c r="K29" s="213" t="s">
        <v>617</v>
      </c>
      <c r="L29" s="481"/>
    </row>
    <row r="30" spans="1:12" x14ac:dyDescent="0.3">
      <c r="A30" s="38"/>
      <c r="B30" s="207" t="s">
        <v>28</v>
      </c>
      <c r="C30" s="683">
        <v>0.45</v>
      </c>
      <c r="D30" s="683">
        <v>0.44</v>
      </c>
      <c r="E30" s="683">
        <v>0.42</v>
      </c>
      <c r="F30" s="683">
        <v>0.43</v>
      </c>
      <c r="G30" s="683">
        <v>0.38</v>
      </c>
      <c r="H30" s="683">
        <v>0.56999999999999995</v>
      </c>
      <c r="I30" s="683">
        <v>0.36</v>
      </c>
      <c r="J30" s="683">
        <v>0.56999999999999995</v>
      </c>
      <c r="K30" s="213" t="s">
        <v>617</v>
      </c>
      <c r="L30" s="481"/>
    </row>
    <row r="31" spans="1:12" x14ac:dyDescent="0.3">
      <c r="A31" s="38"/>
      <c r="B31" s="207" t="s">
        <v>29</v>
      </c>
      <c r="C31" s="683">
        <v>0.28999999999999998</v>
      </c>
      <c r="D31" s="683">
        <v>0.28000000000000003</v>
      </c>
      <c r="E31" s="683">
        <v>0.27</v>
      </c>
      <c r="F31" s="683">
        <v>0.24</v>
      </c>
      <c r="G31" s="683">
        <v>0.25</v>
      </c>
      <c r="H31" s="683">
        <v>0.33</v>
      </c>
      <c r="I31" s="683">
        <v>0.2</v>
      </c>
      <c r="J31" s="683">
        <v>0.34</v>
      </c>
      <c r="K31" s="213" t="s">
        <v>617</v>
      </c>
      <c r="L31" s="481"/>
    </row>
    <row r="32" spans="1:12" x14ac:dyDescent="0.3">
      <c r="A32" s="38"/>
      <c r="B32" s="207" t="s">
        <v>603</v>
      </c>
      <c r="C32" s="684">
        <v>34000</v>
      </c>
      <c r="D32" s="684">
        <v>33000</v>
      </c>
      <c r="E32" s="684">
        <v>31300</v>
      </c>
      <c r="F32" s="684">
        <v>29200</v>
      </c>
      <c r="G32" s="684">
        <v>31700</v>
      </c>
      <c r="H32" s="684">
        <v>39200</v>
      </c>
      <c r="I32" s="684">
        <v>25600</v>
      </c>
      <c r="J32" s="684">
        <v>37400</v>
      </c>
      <c r="K32" s="213" t="s">
        <v>46</v>
      </c>
      <c r="L32" s="481"/>
    </row>
    <row r="33" spans="1:12" x14ac:dyDescent="0.3">
      <c r="A33" s="38"/>
      <c r="B33" s="207" t="s">
        <v>604</v>
      </c>
      <c r="C33" s="685">
        <v>0.5</v>
      </c>
      <c r="D33" s="685">
        <v>0.5</v>
      </c>
      <c r="E33" s="685">
        <v>0.5</v>
      </c>
      <c r="F33" s="685">
        <v>0.5</v>
      </c>
      <c r="G33" s="685">
        <v>0.4</v>
      </c>
      <c r="H33" s="685">
        <v>0.6</v>
      </c>
      <c r="I33" s="685">
        <v>0.4</v>
      </c>
      <c r="J33" s="685">
        <v>0.6</v>
      </c>
      <c r="K33" s="213" t="s">
        <v>46</v>
      </c>
      <c r="L33" s="481"/>
    </row>
    <row r="34" spans="1:12" x14ac:dyDescent="0.3">
      <c r="A34" s="38"/>
      <c r="B34" s="171" t="s">
        <v>33</v>
      </c>
      <c r="C34" s="172"/>
      <c r="D34" s="172"/>
      <c r="E34" s="172"/>
      <c r="F34" s="172"/>
      <c r="G34" s="172"/>
      <c r="H34" s="172"/>
      <c r="I34" s="172"/>
      <c r="J34" s="172"/>
      <c r="K34" s="172"/>
      <c r="L34" s="173"/>
    </row>
    <row r="35" spans="1:12" x14ac:dyDescent="0.3">
      <c r="A35" s="38"/>
      <c r="B35" s="27" t="s">
        <v>500</v>
      </c>
      <c r="C35" s="164" t="s">
        <v>501</v>
      </c>
      <c r="D35" s="164" t="s">
        <v>501</v>
      </c>
      <c r="E35" s="164" t="s">
        <v>501</v>
      </c>
      <c r="F35" s="164" t="s">
        <v>501</v>
      </c>
      <c r="G35" s="164" t="s">
        <v>503</v>
      </c>
      <c r="H35" s="164" t="s">
        <v>501</v>
      </c>
      <c r="I35" s="164" t="s">
        <v>503</v>
      </c>
      <c r="J35" s="164" t="s">
        <v>501</v>
      </c>
      <c r="K35" s="174" t="s">
        <v>50</v>
      </c>
      <c r="L35" s="175"/>
    </row>
    <row r="36" spans="1:12" x14ac:dyDescent="0.3">
      <c r="A36" s="38"/>
      <c r="B36" s="27" t="s">
        <v>502</v>
      </c>
      <c r="C36" s="164" t="s">
        <v>501</v>
      </c>
      <c r="D36" s="164" t="s">
        <v>501</v>
      </c>
      <c r="E36" s="164" t="s">
        <v>501</v>
      </c>
      <c r="F36" s="164" t="s">
        <v>501</v>
      </c>
      <c r="G36" s="164" t="s">
        <v>503</v>
      </c>
      <c r="H36" s="164" t="s">
        <v>501</v>
      </c>
      <c r="I36" s="164" t="s">
        <v>503</v>
      </c>
      <c r="J36" s="164" t="s">
        <v>501</v>
      </c>
      <c r="K36" s="174" t="s">
        <v>50</v>
      </c>
      <c r="L36" s="175"/>
    </row>
    <row r="37" spans="1:12" x14ac:dyDescent="0.3">
      <c r="A37" s="38"/>
      <c r="B37" s="27" t="s">
        <v>504</v>
      </c>
      <c r="C37" s="176">
        <v>0.74</v>
      </c>
      <c r="D37" s="176">
        <v>0.72</v>
      </c>
      <c r="E37" s="176">
        <v>0.69</v>
      </c>
      <c r="F37" s="176">
        <v>0.67</v>
      </c>
      <c r="G37" s="176">
        <v>0.63</v>
      </c>
      <c r="H37" s="176">
        <v>0.9</v>
      </c>
      <c r="I37" s="176">
        <v>0.56999999999999995</v>
      </c>
      <c r="J37" s="176">
        <v>0.91</v>
      </c>
      <c r="K37" s="174" t="s">
        <v>363</v>
      </c>
      <c r="L37" s="175">
        <v>1</v>
      </c>
    </row>
    <row r="38" spans="1:12" x14ac:dyDescent="0.3">
      <c r="A38" s="38"/>
      <c r="B38" s="27" t="s">
        <v>28</v>
      </c>
      <c r="C38" s="176">
        <v>0.45</v>
      </c>
      <c r="D38" s="176">
        <v>0.44</v>
      </c>
      <c r="E38" s="176">
        <v>0.42</v>
      </c>
      <c r="F38" s="176">
        <v>0.43</v>
      </c>
      <c r="G38" s="176">
        <v>0.38</v>
      </c>
      <c r="H38" s="176">
        <v>0.56999999999999995</v>
      </c>
      <c r="I38" s="176">
        <v>0.36</v>
      </c>
      <c r="J38" s="176">
        <v>0.56999999999999995</v>
      </c>
      <c r="K38" s="174" t="s">
        <v>67</v>
      </c>
      <c r="L38" s="175"/>
    </row>
    <row r="39" spans="1:12" x14ac:dyDescent="0.3">
      <c r="A39" s="38"/>
      <c r="B39" s="27" t="s">
        <v>29</v>
      </c>
      <c r="C39" s="176">
        <v>0.28999999999999998</v>
      </c>
      <c r="D39" s="176">
        <v>0.28000000000000003</v>
      </c>
      <c r="E39" s="176">
        <v>0.27</v>
      </c>
      <c r="F39" s="176">
        <v>0.24</v>
      </c>
      <c r="G39" s="176">
        <v>0.25</v>
      </c>
      <c r="H39" s="176">
        <v>0.34</v>
      </c>
      <c r="I39" s="176">
        <v>0.2</v>
      </c>
      <c r="J39" s="176">
        <v>0.34</v>
      </c>
      <c r="K39" s="174" t="s">
        <v>67</v>
      </c>
      <c r="L39" s="175"/>
    </row>
    <row r="40" spans="1:12" x14ac:dyDescent="0.3">
      <c r="A40" s="38"/>
      <c r="B40" s="27" t="s">
        <v>505</v>
      </c>
      <c r="C40" s="221">
        <v>34000</v>
      </c>
      <c r="D40" s="221">
        <v>33100</v>
      </c>
      <c r="E40" s="221">
        <v>31300</v>
      </c>
      <c r="F40" s="221">
        <v>29300</v>
      </c>
      <c r="G40" s="221">
        <v>28300</v>
      </c>
      <c r="H40" s="221">
        <v>39300</v>
      </c>
      <c r="I40" s="221">
        <v>22900</v>
      </c>
      <c r="J40" s="221">
        <v>37500</v>
      </c>
      <c r="K40" s="174"/>
      <c r="L40" s="175"/>
    </row>
    <row r="41" spans="1:12" x14ac:dyDescent="0.3">
      <c r="A41" s="39"/>
      <c r="B41" s="27" t="s">
        <v>506</v>
      </c>
      <c r="C41" s="156">
        <v>1.8</v>
      </c>
      <c r="D41" s="156">
        <v>1.9</v>
      </c>
      <c r="E41" s="156">
        <v>2.6</v>
      </c>
      <c r="F41" s="156">
        <v>2.9</v>
      </c>
      <c r="G41" s="156">
        <v>1.6</v>
      </c>
      <c r="H41" s="156">
        <v>2.2000000000000002</v>
      </c>
      <c r="I41" s="156">
        <v>2.1</v>
      </c>
      <c r="J41" s="156">
        <v>3.3</v>
      </c>
      <c r="K41" s="174"/>
      <c r="L41" s="174"/>
    </row>
    <row r="42" spans="1:12" x14ac:dyDescent="0.3">
      <c r="A42" s="39"/>
      <c r="B42" s="91" t="s">
        <v>260</v>
      </c>
      <c r="C42" s="156">
        <v>1.3</v>
      </c>
      <c r="D42" s="156">
        <v>1.4</v>
      </c>
      <c r="E42" s="156">
        <v>2.1</v>
      </c>
      <c r="F42" s="156">
        <v>2.4</v>
      </c>
      <c r="G42" s="156">
        <v>1.2</v>
      </c>
      <c r="H42" s="156">
        <v>1.6</v>
      </c>
      <c r="I42" s="156">
        <v>1.7</v>
      </c>
      <c r="J42" s="156">
        <v>2.7</v>
      </c>
      <c r="K42" s="174" t="s">
        <v>20</v>
      </c>
      <c r="L42" s="174"/>
    </row>
    <row r="43" spans="1:12" x14ac:dyDescent="0.3">
      <c r="A43" s="39"/>
      <c r="B43" s="91" t="s">
        <v>261</v>
      </c>
      <c r="C43" s="156">
        <v>0.5</v>
      </c>
      <c r="D43" s="156">
        <v>0.5</v>
      </c>
      <c r="E43" s="156">
        <v>0.5</v>
      </c>
      <c r="F43" s="156">
        <v>0.5</v>
      </c>
      <c r="G43" s="156">
        <v>0.4</v>
      </c>
      <c r="H43" s="156">
        <v>0.6</v>
      </c>
      <c r="I43" s="156">
        <v>0.4</v>
      </c>
      <c r="J43" s="156">
        <v>0.6</v>
      </c>
      <c r="K43" s="174"/>
      <c r="L43" s="175"/>
    </row>
    <row r="44" spans="1:12" ht="22.8" x14ac:dyDescent="0.3">
      <c r="A44" s="39"/>
      <c r="B44" s="27" t="s">
        <v>544</v>
      </c>
      <c r="C44" s="177">
        <v>4.0000000000000001E-3</v>
      </c>
      <c r="D44" s="177">
        <v>4.0000000000000001E-3</v>
      </c>
      <c r="E44" s="177">
        <v>4.0000000000000001E-3</v>
      </c>
      <c r="F44" s="177">
        <v>3.0000000000000001E-3</v>
      </c>
      <c r="G44" s="177">
        <v>3.0000000000000001E-3</v>
      </c>
      <c r="H44" s="177">
        <v>5.0000000000000001E-3</v>
      </c>
      <c r="I44" s="177">
        <v>3.0000000000000001E-3</v>
      </c>
      <c r="J44" s="177">
        <v>5.0000000000000001E-3</v>
      </c>
      <c r="K44" s="174" t="s">
        <v>67</v>
      </c>
      <c r="L44" s="175"/>
    </row>
    <row r="45" spans="1:12" x14ac:dyDescent="0.3">
      <c r="A45" s="39"/>
      <c r="B45" s="38"/>
      <c r="C45" s="179"/>
      <c r="D45" s="179"/>
      <c r="E45" s="179"/>
      <c r="F45" s="179"/>
      <c r="G45" s="179"/>
      <c r="H45" s="179"/>
      <c r="I45" s="179"/>
      <c r="J45" s="179"/>
      <c r="K45" s="38"/>
      <c r="L45" s="38"/>
    </row>
    <row r="46" spans="1:12" x14ac:dyDescent="0.3">
      <c r="A46" s="39"/>
      <c r="B46" s="38"/>
      <c r="C46" s="179"/>
      <c r="D46" s="179"/>
      <c r="E46" s="179"/>
      <c r="F46" s="179"/>
      <c r="G46" s="179"/>
      <c r="H46" s="179"/>
      <c r="I46" s="179"/>
      <c r="J46" s="179"/>
      <c r="K46" s="38"/>
      <c r="L46" s="38"/>
    </row>
    <row r="47" spans="1:12" x14ac:dyDescent="0.3">
      <c r="A47" s="39" t="s">
        <v>118</v>
      </c>
      <c r="B47" s="38"/>
      <c r="C47" s="159"/>
      <c r="D47" s="159"/>
      <c r="E47" s="159"/>
      <c r="F47" s="159"/>
      <c r="G47" s="159"/>
      <c r="H47" s="159"/>
      <c r="I47" s="38"/>
      <c r="J47" s="38"/>
      <c r="K47" s="38"/>
      <c r="L47" s="38"/>
    </row>
    <row r="48" spans="1:12" x14ac:dyDescent="0.3">
      <c r="A48" s="160">
        <v>1</v>
      </c>
      <c r="B48" s="903" t="s">
        <v>560</v>
      </c>
      <c r="C48" s="903"/>
      <c r="D48" s="903"/>
      <c r="E48" s="903"/>
      <c r="F48" s="903"/>
      <c r="G48" s="903"/>
      <c r="H48" s="903"/>
      <c r="I48" s="903"/>
      <c r="J48" s="903"/>
      <c r="K48" s="903"/>
      <c r="L48" s="903"/>
    </row>
    <row r="49" spans="1:12" x14ac:dyDescent="0.3">
      <c r="A49" s="39" t="s">
        <v>38</v>
      </c>
      <c r="B49" s="38"/>
      <c r="C49" s="159"/>
      <c r="D49" s="159"/>
      <c r="E49" s="159"/>
      <c r="F49" s="159"/>
      <c r="G49" s="159"/>
      <c r="H49" s="159"/>
      <c r="I49" s="38"/>
      <c r="J49" s="38"/>
      <c r="K49" s="38"/>
      <c r="L49" s="38"/>
    </row>
    <row r="50" spans="1:12" x14ac:dyDescent="0.3">
      <c r="A50" s="160" t="s">
        <v>39</v>
      </c>
      <c r="B50" s="903" t="s">
        <v>610</v>
      </c>
      <c r="C50" s="903"/>
      <c r="D50" s="903"/>
      <c r="E50" s="903"/>
      <c r="F50" s="903"/>
      <c r="G50" s="903"/>
      <c r="H50" s="903"/>
      <c r="I50" s="903"/>
      <c r="J50" s="903"/>
      <c r="K50" s="903"/>
      <c r="L50" s="903"/>
    </row>
    <row r="51" spans="1:12" x14ac:dyDescent="0.3">
      <c r="A51" s="160" t="s">
        <v>15</v>
      </c>
      <c r="B51" s="38" t="s">
        <v>547</v>
      </c>
      <c r="C51" s="38"/>
      <c r="D51" s="38"/>
      <c r="E51" s="38"/>
      <c r="F51" s="38"/>
      <c r="G51" s="38"/>
      <c r="H51" s="38"/>
      <c r="I51" s="38"/>
      <c r="J51" s="38"/>
      <c r="K51" s="38"/>
      <c r="L51" s="38"/>
    </row>
    <row r="52" spans="1:12" x14ac:dyDescent="0.3">
      <c r="A52" s="160" t="s">
        <v>20</v>
      </c>
      <c r="B52" s="903" t="s">
        <v>598</v>
      </c>
      <c r="C52" s="971"/>
      <c r="D52" s="971"/>
      <c r="E52" s="971"/>
      <c r="F52" s="971"/>
      <c r="G52" s="971"/>
      <c r="H52" s="971"/>
      <c r="I52" s="971"/>
      <c r="J52" s="971"/>
      <c r="K52" s="971"/>
      <c r="L52" s="971"/>
    </row>
    <row r="53" spans="1:12" x14ac:dyDescent="0.3">
      <c r="A53" s="160" t="s">
        <v>23</v>
      </c>
      <c r="B53" s="903" t="s">
        <v>618</v>
      </c>
      <c r="C53" s="903"/>
      <c r="D53" s="903"/>
      <c r="E53" s="903"/>
      <c r="F53" s="903"/>
      <c r="G53" s="903"/>
      <c r="H53" s="903"/>
      <c r="I53" s="903"/>
      <c r="J53" s="903"/>
      <c r="K53" s="903"/>
      <c r="L53" s="903"/>
    </row>
    <row r="54" spans="1:12" x14ac:dyDescent="0.3">
      <c r="A54" s="160" t="s">
        <v>44</v>
      </c>
      <c r="B54" s="903" t="s">
        <v>612</v>
      </c>
      <c r="C54" s="903"/>
      <c r="D54" s="903"/>
      <c r="E54" s="903"/>
      <c r="F54" s="903"/>
      <c r="G54" s="903"/>
      <c r="H54" s="903"/>
      <c r="I54" s="903"/>
      <c r="J54" s="903"/>
      <c r="K54" s="903"/>
      <c r="L54" s="903"/>
    </row>
    <row r="55" spans="1:12" x14ac:dyDescent="0.3">
      <c r="A55" s="160" t="s">
        <v>46</v>
      </c>
      <c r="B55" s="903" t="s">
        <v>600</v>
      </c>
      <c r="C55" s="903"/>
      <c r="D55" s="903"/>
      <c r="E55" s="903"/>
      <c r="F55" s="903"/>
      <c r="G55" s="903"/>
      <c r="H55" s="903"/>
      <c r="I55" s="903"/>
      <c r="J55" s="903"/>
      <c r="K55" s="903"/>
      <c r="L55" s="903"/>
    </row>
    <row r="56" spans="1:12" x14ac:dyDescent="0.3">
      <c r="A56" s="160" t="s">
        <v>31</v>
      </c>
      <c r="B56" s="903" t="s">
        <v>613</v>
      </c>
      <c r="C56" s="903"/>
      <c r="D56" s="903"/>
      <c r="E56" s="903"/>
      <c r="F56" s="903"/>
      <c r="G56" s="903"/>
      <c r="H56" s="903"/>
      <c r="I56" s="903"/>
      <c r="J56" s="903"/>
      <c r="K56" s="903"/>
      <c r="L56" s="903"/>
    </row>
    <row r="57" spans="1:12" x14ac:dyDescent="0.3">
      <c r="A57" s="160" t="s">
        <v>65</v>
      </c>
      <c r="B57" s="169" t="s">
        <v>553</v>
      </c>
      <c r="C57" s="38"/>
      <c r="D57" s="38"/>
      <c r="E57" s="38"/>
      <c r="F57" s="38"/>
      <c r="G57" s="38"/>
      <c r="H57" s="38"/>
      <c r="I57" s="38"/>
      <c r="J57" s="38"/>
      <c r="K57" s="38"/>
      <c r="L57" s="38"/>
    </row>
    <row r="58" spans="1:12" x14ac:dyDescent="0.3">
      <c r="A58" s="160" t="s">
        <v>50</v>
      </c>
      <c r="B58" s="169" t="s">
        <v>619</v>
      </c>
      <c r="C58" s="38"/>
      <c r="D58" s="38"/>
      <c r="E58" s="169"/>
      <c r="F58" s="169"/>
      <c r="G58" s="169"/>
      <c r="H58" s="169"/>
      <c r="I58" s="169"/>
      <c r="J58" s="169"/>
      <c r="K58" s="169"/>
      <c r="L58" s="169"/>
    </row>
    <row r="59" spans="1:12" x14ac:dyDescent="0.3">
      <c r="A59" s="159" t="s">
        <v>55</v>
      </c>
      <c r="B59" s="38" t="s">
        <v>615</v>
      </c>
      <c r="C59" s="38"/>
      <c r="D59" s="38"/>
      <c r="E59" s="38"/>
      <c r="F59" s="38"/>
      <c r="G59" s="38"/>
      <c r="H59" s="38"/>
      <c r="I59" s="38"/>
      <c r="J59" s="38"/>
      <c r="K59" s="38"/>
      <c r="L59" s="38"/>
    </row>
    <row r="60" spans="1:12" x14ac:dyDescent="0.3">
      <c r="A60" s="160" t="s">
        <v>67</v>
      </c>
      <c r="B60" s="904" t="s">
        <v>557</v>
      </c>
      <c r="C60" s="904"/>
      <c r="D60" s="904"/>
      <c r="E60" s="904"/>
      <c r="F60" s="904"/>
      <c r="G60" s="904"/>
      <c r="H60" s="904"/>
      <c r="I60" s="904"/>
      <c r="J60" s="904"/>
      <c r="K60" s="904"/>
      <c r="L60" s="904"/>
    </row>
  </sheetData>
  <mergeCells count="11">
    <mergeCell ref="B52:L52"/>
    <mergeCell ref="C3:L3"/>
    <mergeCell ref="G4:H4"/>
    <mergeCell ref="I4:J4"/>
    <mergeCell ref="B48:L48"/>
    <mergeCell ref="B50:L50"/>
    <mergeCell ref="B53:L53"/>
    <mergeCell ref="B54:L54"/>
    <mergeCell ref="B55:L55"/>
    <mergeCell ref="B56:L56"/>
    <mergeCell ref="B60:L60"/>
  </mergeCells>
  <hyperlinks>
    <hyperlink ref="H1" location="Index" display="Back to Index"/>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L60"/>
  <sheetViews>
    <sheetView showGridLines="0" workbookViewId="0">
      <selection activeCell="H1" sqref="H1"/>
    </sheetView>
  </sheetViews>
  <sheetFormatPr defaultRowHeight="14.4" x14ac:dyDescent="0.3"/>
  <cols>
    <col min="1" max="1" width="2.88671875" customWidth="1"/>
    <col min="2" max="2" width="54.5546875" customWidth="1"/>
    <col min="3" max="4" width="9" customWidth="1"/>
    <col min="5" max="5" width="9.6640625" bestFit="1" customWidth="1"/>
    <col min="6" max="6" width="11.6640625" customWidth="1"/>
    <col min="7" max="7" width="12.5546875" customWidth="1"/>
    <col min="8" max="8" width="11" customWidth="1"/>
    <col min="9" max="10" width="9" customWidth="1"/>
    <col min="11" max="11" width="6.6640625" customWidth="1"/>
    <col min="12" max="12" width="8.6640625" customWidth="1"/>
  </cols>
  <sheetData>
    <row r="1" spans="1:12" ht="14.25" customHeight="1" x14ac:dyDescent="0.4">
      <c r="A1" s="38"/>
      <c r="B1" s="155"/>
      <c r="C1" s="39"/>
      <c r="D1" s="38"/>
      <c r="E1" s="38"/>
      <c r="F1" s="38"/>
      <c r="G1" s="38"/>
      <c r="H1" s="402" t="s">
        <v>679</v>
      </c>
      <c r="I1" s="38"/>
      <c r="J1" s="38"/>
      <c r="K1" s="38"/>
      <c r="L1" s="38"/>
    </row>
    <row r="2" spans="1:12" ht="14.25" customHeight="1" x14ac:dyDescent="0.3">
      <c r="A2" s="38"/>
      <c r="B2" s="38"/>
      <c r="C2" s="38"/>
      <c r="D2" s="38"/>
      <c r="E2" s="38"/>
      <c r="F2" s="38"/>
      <c r="G2" s="38"/>
      <c r="H2" s="38"/>
      <c r="I2" s="38"/>
      <c r="J2" s="38"/>
      <c r="K2" s="38"/>
      <c r="L2" s="38"/>
    </row>
    <row r="3" spans="1:12" x14ac:dyDescent="0.3">
      <c r="A3" s="38"/>
      <c r="B3" s="192" t="s">
        <v>0</v>
      </c>
      <c r="C3" s="905" t="s">
        <v>746</v>
      </c>
      <c r="D3" s="963"/>
      <c r="E3" s="963"/>
      <c r="F3" s="963"/>
      <c r="G3" s="963"/>
      <c r="H3" s="963"/>
      <c r="I3" s="963"/>
      <c r="J3" s="963"/>
      <c r="K3" s="963"/>
      <c r="L3" s="964"/>
    </row>
    <row r="4" spans="1:12" x14ac:dyDescent="0.3">
      <c r="A4" s="38"/>
      <c r="B4" s="193"/>
      <c r="C4" s="194">
        <v>2015</v>
      </c>
      <c r="D4" s="194">
        <v>2020</v>
      </c>
      <c r="E4" s="194">
        <v>2030</v>
      </c>
      <c r="F4" s="194">
        <v>2050</v>
      </c>
      <c r="G4" s="905" t="s">
        <v>2</v>
      </c>
      <c r="H4" s="925"/>
      <c r="I4" s="905" t="s">
        <v>3</v>
      </c>
      <c r="J4" s="925"/>
      <c r="K4" s="194" t="s">
        <v>4</v>
      </c>
      <c r="L4" s="194" t="s">
        <v>5</v>
      </c>
    </row>
    <row r="5" spans="1:12" x14ac:dyDescent="0.3">
      <c r="A5" s="38"/>
      <c r="B5" s="484" t="s">
        <v>6</v>
      </c>
      <c r="C5" s="485"/>
      <c r="D5" s="485"/>
      <c r="E5" s="485"/>
      <c r="F5" s="485"/>
      <c r="G5" s="485" t="s">
        <v>7</v>
      </c>
      <c r="H5" s="485" t="s">
        <v>8</v>
      </c>
      <c r="I5" s="485" t="s">
        <v>7</v>
      </c>
      <c r="J5" s="485" t="s">
        <v>8</v>
      </c>
      <c r="K5" s="485"/>
      <c r="L5" s="486"/>
    </row>
    <row r="6" spans="1:12" x14ac:dyDescent="0.3">
      <c r="A6" s="38"/>
      <c r="B6" s="198" t="s">
        <v>338</v>
      </c>
      <c r="C6" s="199">
        <v>6.1</v>
      </c>
      <c r="D6" s="199">
        <v>6.1</v>
      </c>
      <c r="E6" s="199">
        <v>6.1</v>
      </c>
      <c r="F6" s="199">
        <v>6.1</v>
      </c>
      <c r="G6" s="199">
        <v>5.4</v>
      </c>
      <c r="H6" s="199">
        <v>6.1</v>
      </c>
      <c r="I6" s="199">
        <v>5.4</v>
      </c>
      <c r="J6" s="199">
        <v>6.1</v>
      </c>
      <c r="K6" s="204" t="s">
        <v>39</v>
      </c>
      <c r="L6" s="204">
        <v>1</v>
      </c>
    </row>
    <row r="7" spans="1:12" x14ac:dyDescent="0.3">
      <c r="A7" s="38"/>
      <c r="B7" s="198" t="s">
        <v>83</v>
      </c>
      <c r="C7" s="199">
        <v>102.1</v>
      </c>
      <c r="D7" s="199">
        <v>102.1</v>
      </c>
      <c r="E7" s="199">
        <v>102.1</v>
      </c>
      <c r="F7" s="199">
        <v>102.1</v>
      </c>
      <c r="G7" s="677">
        <v>89</v>
      </c>
      <c r="H7" s="677">
        <v>102</v>
      </c>
      <c r="I7" s="677">
        <v>89</v>
      </c>
      <c r="J7" s="677">
        <v>102</v>
      </c>
      <c r="K7" s="200" t="s">
        <v>606</v>
      </c>
      <c r="L7" s="200">
        <v>1</v>
      </c>
    </row>
    <row r="8" spans="1:12" x14ac:dyDescent="0.3">
      <c r="A8" s="38"/>
      <c r="B8" s="203" t="s">
        <v>124</v>
      </c>
      <c r="C8" s="199">
        <v>102.1</v>
      </c>
      <c r="D8" s="199">
        <v>102.1</v>
      </c>
      <c r="E8" s="199">
        <v>102.1</v>
      </c>
      <c r="F8" s="199">
        <v>3</v>
      </c>
      <c r="G8" s="677">
        <v>89</v>
      </c>
      <c r="H8" s="677">
        <v>102</v>
      </c>
      <c r="I8" s="677">
        <v>89</v>
      </c>
      <c r="J8" s="677">
        <v>102</v>
      </c>
      <c r="K8" s="200" t="s">
        <v>606</v>
      </c>
      <c r="L8" s="200">
        <v>1</v>
      </c>
    </row>
    <row r="9" spans="1:12" x14ac:dyDescent="0.3">
      <c r="A9" s="38"/>
      <c r="B9" s="198" t="s">
        <v>487</v>
      </c>
      <c r="C9" s="199">
        <v>1.7</v>
      </c>
      <c r="D9" s="199">
        <v>1.7</v>
      </c>
      <c r="E9" s="199">
        <v>1.7</v>
      </c>
      <c r="F9" s="199">
        <v>1.7</v>
      </c>
      <c r="G9" s="677">
        <v>2</v>
      </c>
      <c r="H9" s="677">
        <v>14</v>
      </c>
      <c r="I9" s="677">
        <v>2</v>
      </c>
      <c r="J9" s="677">
        <v>14</v>
      </c>
      <c r="K9" s="200" t="s">
        <v>23</v>
      </c>
      <c r="L9" s="200">
        <v>1</v>
      </c>
    </row>
    <row r="10" spans="1:12" x14ac:dyDescent="0.3">
      <c r="A10" s="38"/>
      <c r="B10" s="198" t="s">
        <v>596</v>
      </c>
      <c r="C10" s="199">
        <v>2.1</v>
      </c>
      <c r="D10" s="199">
        <v>2.1</v>
      </c>
      <c r="E10" s="199">
        <v>2.1</v>
      </c>
      <c r="F10" s="199">
        <v>2.1</v>
      </c>
      <c r="G10" s="199">
        <v>1.9</v>
      </c>
      <c r="H10" s="199">
        <v>2.2999999999999998</v>
      </c>
      <c r="I10" s="199">
        <v>1.5</v>
      </c>
      <c r="J10" s="199">
        <v>2.2999999999999998</v>
      </c>
      <c r="K10" s="200" t="s">
        <v>607</v>
      </c>
      <c r="L10" s="200"/>
    </row>
    <row r="11" spans="1:12" x14ac:dyDescent="0.3">
      <c r="A11" s="38"/>
      <c r="B11" s="198" t="s">
        <v>13</v>
      </c>
      <c r="C11" s="199">
        <v>4</v>
      </c>
      <c r="D11" s="199">
        <v>4</v>
      </c>
      <c r="E11" s="199">
        <v>4</v>
      </c>
      <c r="F11" s="199">
        <v>4</v>
      </c>
      <c r="G11" s="199">
        <v>4</v>
      </c>
      <c r="H11" s="199">
        <v>4</v>
      </c>
      <c r="I11" s="199">
        <v>4</v>
      </c>
      <c r="J11" s="199">
        <v>4</v>
      </c>
      <c r="K11" s="678"/>
      <c r="L11" s="200"/>
    </row>
    <row r="12" spans="1:12" x14ac:dyDescent="0.3">
      <c r="A12" s="38"/>
      <c r="B12" s="207" t="s">
        <v>93</v>
      </c>
      <c r="C12" s="199">
        <v>4</v>
      </c>
      <c r="D12" s="199">
        <v>4</v>
      </c>
      <c r="E12" s="199">
        <v>4</v>
      </c>
      <c r="F12" s="199">
        <v>4</v>
      </c>
      <c r="G12" s="199">
        <v>3.4</v>
      </c>
      <c r="H12" s="199">
        <v>4.5999999999999996</v>
      </c>
      <c r="I12" s="199">
        <v>3</v>
      </c>
      <c r="J12" s="199">
        <v>5</v>
      </c>
      <c r="K12" s="200"/>
      <c r="L12" s="200"/>
    </row>
    <row r="13" spans="1:12" x14ac:dyDescent="0.3">
      <c r="A13" s="38"/>
      <c r="B13" s="207" t="s">
        <v>16</v>
      </c>
      <c r="C13" s="679">
        <v>25</v>
      </c>
      <c r="D13" s="679">
        <v>25</v>
      </c>
      <c r="E13" s="679">
        <v>25</v>
      </c>
      <c r="F13" s="679">
        <v>25</v>
      </c>
      <c r="G13" s="679">
        <v>20</v>
      </c>
      <c r="H13" s="679">
        <v>35</v>
      </c>
      <c r="I13" s="679">
        <v>20</v>
      </c>
      <c r="J13" s="679">
        <v>35</v>
      </c>
      <c r="K13" s="481"/>
      <c r="L13" s="200">
        <v>1</v>
      </c>
    </row>
    <row r="14" spans="1:12" x14ac:dyDescent="0.3">
      <c r="A14" s="38"/>
      <c r="B14" s="207" t="s">
        <v>18</v>
      </c>
      <c r="C14" s="679">
        <v>1</v>
      </c>
      <c r="D14" s="679">
        <v>1</v>
      </c>
      <c r="E14" s="679">
        <v>1</v>
      </c>
      <c r="F14" s="679">
        <v>1</v>
      </c>
      <c r="G14" s="679">
        <v>0.5</v>
      </c>
      <c r="H14" s="679">
        <v>1.5</v>
      </c>
      <c r="I14" s="679">
        <v>0.5</v>
      </c>
      <c r="J14" s="679">
        <v>1.5</v>
      </c>
      <c r="K14" s="481"/>
      <c r="L14" s="200">
        <v>1</v>
      </c>
    </row>
    <row r="15" spans="1:12" x14ac:dyDescent="0.3">
      <c r="A15" s="38"/>
      <c r="B15" s="209" t="s">
        <v>491</v>
      </c>
      <c r="C15" s="679">
        <v>0.2</v>
      </c>
      <c r="D15" s="679">
        <v>0.2</v>
      </c>
      <c r="E15" s="679">
        <v>0.2</v>
      </c>
      <c r="F15" s="679">
        <v>0.2</v>
      </c>
      <c r="G15" s="679">
        <v>0.2</v>
      </c>
      <c r="H15" s="679">
        <v>0.3</v>
      </c>
      <c r="I15" s="679">
        <v>0.2</v>
      </c>
      <c r="J15" s="679">
        <v>0.3</v>
      </c>
      <c r="K15" s="481"/>
      <c r="L15" s="200"/>
    </row>
    <row r="16" spans="1:12" x14ac:dyDescent="0.3">
      <c r="A16" s="38"/>
      <c r="B16" s="210" t="s">
        <v>361</v>
      </c>
      <c r="C16" s="476"/>
      <c r="D16" s="476"/>
      <c r="E16" s="476"/>
      <c r="F16" s="476"/>
      <c r="G16" s="476"/>
      <c r="H16" s="476"/>
      <c r="I16" s="476"/>
      <c r="J16" s="476"/>
      <c r="K16" s="476"/>
      <c r="L16" s="477"/>
    </row>
    <row r="17" spans="1:12" x14ac:dyDescent="0.3">
      <c r="A17" s="38"/>
      <c r="B17" s="207" t="s">
        <v>22</v>
      </c>
      <c r="C17" s="679" t="s">
        <v>183</v>
      </c>
      <c r="D17" s="679" t="s">
        <v>183</v>
      </c>
      <c r="E17" s="679" t="s">
        <v>183</v>
      </c>
      <c r="F17" s="679" t="s">
        <v>183</v>
      </c>
      <c r="G17" s="679" t="s">
        <v>183</v>
      </c>
      <c r="H17" s="679" t="s">
        <v>183</v>
      </c>
      <c r="I17" s="679" t="s">
        <v>183</v>
      </c>
      <c r="J17" s="679" t="s">
        <v>183</v>
      </c>
      <c r="K17" s="481"/>
      <c r="L17" s="481"/>
    </row>
    <row r="18" spans="1:12" x14ac:dyDescent="0.3">
      <c r="A18" s="38"/>
      <c r="B18" s="207" t="s">
        <v>24</v>
      </c>
      <c r="C18" s="679">
        <v>10</v>
      </c>
      <c r="D18" s="679">
        <v>10</v>
      </c>
      <c r="E18" s="679">
        <v>10</v>
      </c>
      <c r="F18" s="679">
        <v>10</v>
      </c>
      <c r="G18" s="679">
        <v>10</v>
      </c>
      <c r="H18" s="679">
        <v>10</v>
      </c>
      <c r="I18" s="679">
        <v>10</v>
      </c>
      <c r="J18" s="679">
        <v>10</v>
      </c>
      <c r="K18" s="481" t="s">
        <v>44</v>
      </c>
      <c r="L18" s="481">
        <v>1</v>
      </c>
    </row>
    <row r="19" spans="1:12" x14ac:dyDescent="0.3">
      <c r="A19" s="38"/>
      <c r="B19" s="207" t="s">
        <v>95</v>
      </c>
      <c r="C19" s="679">
        <v>50</v>
      </c>
      <c r="D19" s="679">
        <v>50</v>
      </c>
      <c r="E19" s="679">
        <v>50</v>
      </c>
      <c r="F19" s="679">
        <v>50</v>
      </c>
      <c r="G19" s="679">
        <v>50</v>
      </c>
      <c r="H19" s="679">
        <v>50</v>
      </c>
      <c r="I19" s="679">
        <v>50</v>
      </c>
      <c r="J19" s="679">
        <v>50</v>
      </c>
      <c r="K19" s="481" t="s">
        <v>44</v>
      </c>
      <c r="L19" s="481">
        <v>1</v>
      </c>
    </row>
    <row r="20" spans="1:12" x14ac:dyDescent="0.3">
      <c r="A20" s="38"/>
      <c r="B20" s="207" t="s">
        <v>96</v>
      </c>
      <c r="C20" s="679">
        <v>0.25</v>
      </c>
      <c r="D20" s="679">
        <v>0.25</v>
      </c>
      <c r="E20" s="679">
        <v>0.25</v>
      </c>
      <c r="F20" s="679">
        <v>0.25</v>
      </c>
      <c r="G20" s="679">
        <v>0.25</v>
      </c>
      <c r="H20" s="679">
        <v>0.25</v>
      </c>
      <c r="I20" s="679">
        <v>0.25</v>
      </c>
      <c r="J20" s="679">
        <v>0.25</v>
      </c>
      <c r="K20" s="481" t="s">
        <v>35</v>
      </c>
      <c r="L20" s="481">
        <v>1</v>
      </c>
    </row>
    <row r="21" spans="1:12" x14ac:dyDescent="0.3">
      <c r="A21" s="38"/>
      <c r="B21" s="207" t="s">
        <v>97</v>
      </c>
      <c r="C21" s="679">
        <v>0.5</v>
      </c>
      <c r="D21" s="679">
        <v>0.5</v>
      </c>
      <c r="E21" s="679">
        <v>0.5</v>
      </c>
      <c r="F21" s="679">
        <v>0.5</v>
      </c>
      <c r="G21" s="679">
        <v>0.5</v>
      </c>
      <c r="H21" s="679">
        <v>0.5</v>
      </c>
      <c r="I21" s="679">
        <v>0.5</v>
      </c>
      <c r="J21" s="679">
        <v>0.5</v>
      </c>
      <c r="K21" s="481" t="s">
        <v>94</v>
      </c>
      <c r="L21" s="481">
        <v>1</v>
      </c>
    </row>
    <row r="22" spans="1:12" x14ac:dyDescent="0.3">
      <c r="A22" s="38"/>
      <c r="B22" s="475" t="s">
        <v>99</v>
      </c>
      <c r="C22" s="476"/>
      <c r="D22" s="476"/>
      <c r="E22" s="476"/>
      <c r="F22" s="476"/>
      <c r="G22" s="476"/>
      <c r="H22" s="476"/>
      <c r="I22" s="476"/>
      <c r="J22" s="476"/>
      <c r="K22" s="476"/>
      <c r="L22" s="477"/>
    </row>
    <row r="23" spans="1:12" x14ac:dyDescent="0.3">
      <c r="A23" s="38"/>
      <c r="B23" s="207" t="s">
        <v>675</v>
      </c>
      <c r="C23" s="679">
        <v>95.5</v>
      </c>
      <c r="D23" s="679">
        <v>96.4</v>
      </c>
      <c r="E23" s="679">
        <v>99.1</v>
      </c>
      <c r="F23" s="679">
        <v>99.8</v>
      </c>
      <c r="G23" s="679">
        <v>90.9</v>
      </c>
      <c r="H23" s="679">
        <v>99.8</v>
      </c>
      <c r="I23" s="679">
        <v>95.5</v>
      </c>
      <c r="J23" s="679">
        <v>99.9</v>
      </c>
      <c r="K23" s="213" t="s">
        <v>31</v>
      </c>
      <c r="L23" s="481">
        <v>1</v>
      </c>
    </row>
    <row r="24" spans="1:12" x14ac:dyDescent="0.3">
      <c r="A24" s="38"/>
      <c r="B24" s="207" t="s">
        <v>676</v>
      </c>
      <c r="C24" s="680">
        <v>90</v>
      </c>
      <c r="D24" s="680">
        <v>72</v>
      </c>
      <c r="E24" s="680">
        <v>73</v>
      </c>
      <c r="F24" s="680">
        <v>73</v>
      </c>
      <c r="G24" s="680">
        <v>36</v>
      </c>
      <c r="H24" s="680">
        <v>90</v>
      </c>
      <c r="I24" s="680">
        <v>18</v>
      </c>
      <c r="J24" s="680">
        <v>73</v>
      </c>
      <c r="K24" s="213" t="s">
        <v>31</v>
      </c>
      <c r="L24" s="481">
        <v>1</v>
      </c>
    </row>
    <row r="25" spans="1:12" x14ac:dyDescent="0.3">
      <c r="A25" s="38"/>
      <c r="B25" s="207" t="s">
        <v>100</v>
      </c>
      <c r="C25" s="680">
        <v>16</v>
      </c>
      <c r="D25" s="680">
        <v>11</v>
      </c>
      <c r="E25" s="680">
        <v>8</v>
      </c>
      <c r="F25" s="680">
        <v>4</v>
      </c>
      <c r="G25" s="680">
        <v>4</v>
      </c>
      <c r="H25" s="680">
        <v>16</v>
      </c>
      <c r="I25" s="680">
        <v>2</v>
      </c>
      <c r="J25" s="680">
        <v>16</v>
      </c>
      <c r="K25" s="213" t="s">
        <v>31</v>
      </c>
      <c r="L25" s="481">
        <v>1</v>
      </c>
    </row>
    <row r="26" spans="1:12" x14ac:dyDescent="0.3">
      <c r="A26" s="38"/>
      <c r="B26" s="207" t="s">
        <v>101</v>
      </c>
      <c r="C26" s="680">
        <v>4</v>
      </c>
      <c r="D26" s="680">
        <v>3</v>
      </c>
      <c r="E26" s="680">
        <v>2</v>
      </c>
      <c r="F26" s="680">
        <v>1</v>
      </c>
      <c r="G26" s="680">
        <v>1</v>
      </c>
      <c r="H26" s="680">
        <v>4</v>
      </c>
      <c r="I26" s="680">
        <v>1</v>
      </c>
      <c r="J26" s="680">
        <v>4</v>
      </c>
      <c r="K26" s="213" t="s">
        <v>31</v>
      </c>
      <c r="L26" s="481">
        <v>1</v>
      </c>
    </row>
    <row r="27" spans="1:12" x14ac:dyDescent="0.3">
      <c r="A27" s="38"/>
      <c r="B27" s="681" t="s">
        <v>494</v>
      </c>
      <c r="C27" s="679">
        <v>2</v>
      </c>
      <c r="D27" s="679">
        <v>0.3</v>
      </c>
      <c r="E27" s="679">
        <v>0.3</v>
      </c>
      <c r="F27" s="679">
        <v>0.3</v>
      </c>
      <c r="G27" s="679">
        <v>0.1</v>
      </c>
      <c r="H27" s="679">
        <v>2</v>
      </c>
      <c r="I27" s="679">
        <v>0.1</v>
      </c>
      <c r="J27" s="679">
        <v>1</v>
      </c>
      <c r="K27" s="213" t="s">
        <v>31</v>
      </c>
      <c r="L27" s="481">
        <v>1</v>
      </c>
    </row>
    <row r="28" spans="1:12" x14ac:dyDescent="0.3">
      <c r="A28" s="38"/>
      <c r="B28" s="475" t="s">
        <v>25</v>
      </c>
      <c r="C28" s="682"/>
      <c r="D28" s="682"/>
      <c r="E28" s="682"/>
      <c r="F28" s="682"/>
      <c r="G28" s="682"/>
      <c r="H28" s="682"/>
      <c r="I28" s="682"/>
      <c r="J28" s="682"/>
      <c r="K28" s="476"/>
      <c r="L28" s="477"/>
    </row>
    <row r="29" spans="1:12" x14ac:dyDescent="0.3">
      <c r="A29" s="38"/>
      <c r="B29" s="207" t="s">
        <v>602</v>
      </c>
      <c r="C29" s="683">
        <v>0.91</v>
      </c>
      <c r="D29" s="683">
        <v>0.89</v>
      </c>
      <c r="E29" s="683">
        <v>0.84</v>
      </c>
      <c r="F29" s="683">
        <v>0.76</v>
      </c>
      <c r="G29" s="683">
        <v>0.77</v>
      </c>
      <c r="H29" s="683">
        <v>1.0900000000000001</v>
      </c>
      <c r="I29" s="683">
        <v>0.63</v>
      </c>
      <c r="J29" s="683">
        <v>1.1000000000000001</v>
      </c>
      <c r="K29" s="213" t="s">
        <v>608</v>
      </c>
      <c r="L29" s="481"/>
    </row>
    <row r="30" spans="1:12" x14ac:dyDescent="0.3">
      <c r="A30" s="38"/>
      <c r="B30" s="207" t="s">
        <v>28</v>
      </c>
      <c r="C30" s="683">
        <v>0.44</v>
      </c>
      <c r="D30" s="683">
        <v>0.43</v>
      </c>
      <c r="E30" s="683">
        <v>0.41</v>
      </c>
      <c r="F30" s="683">
        <v>0.37</v>
      </c>
      <c r="G30" s="683">
        <v>0.37</v>
      </c>
      <c r="H30" s="683">
        <v>0.56000000000000005</v>
      </c>
      <c r="I30" s="683">
        <v>0.31</v>
      </c>
      <c r="J30" s="683">
        <v>0.56000000000000005</v>
      </c>
      <c r="K30" s="213" t="s">
        <v>608</v>
      </c>
      <c r="L30" s="481"/>
    </row>
    <row r="31" spans="1:12" x14ac:dyDescent="0.3">
      <c r="A31" s="38"/>
      <c r="B31" s="207" t="s">
        <v>29</v>
      </c>
      <c r="C31" s="683">
        <v>0.47</v>
      </c>
      <c r="D31" s="683">
        <v>0.46</v>
      </c>
      <c r="E31" s="683">
        <v>0.43</v>
      </c>
      <c r="F31" s="683">
        <v>0.39</v>
      </c>
      <c r="G31" s="683">
        <v>0.4</v>
      </c>
      <c r="H31" s="683">
        <v>0.54</v>
      </c>
      <c r="I31" s="683">
        <v>0.32</v>
      </c>
      <c r="J31" s="683">
        <v>0.54</v>
      </c>
      <c r="K31" s="213" t="s">
        <v>608</v>
      </c>
      <c r="L31" s="481"/>
    </row>
    <row r="32" spans="1:12" x14ac:dyDescent="0.3">
      <c r="A32" s="38"/>
      <c r="B32" s="207" t="s">
        <v>603</v>
      </c>
      <c r="C32" s="684">
        <v>52900</v>
      </c>
      <c r="D32" s="684">
        <v>51300</v>
      </c>
      <c r="E32" s="684">
        <v>48400</v>
      </c>
      <c r="F32" s="684">
        <v>43300</v>
      </c>
      <c r="G32" s="684">
        <v>50200</v>
      </c>
      <c r="H32" s="684">
        <v>60200</v>
      </c>
      <c r="I32" s="684">
        <v>38000</v>
      </c>
      <c r="J32" s="684">
        <v>56200</v>
      </c>
      <c r="K32" s="213" t="s">
        <v>46</v>
      </c>
      <c r="L32" s="481"/>
    </row>
    <row r="33" spans="1:12" x14ac:dyDescent="0.3">
      <c r="A33" s="38"/>
      <c r="B33" s="207" t="s">
        <v>604</v>
      </c>
      <c r="C33" s="685">
        <v>0.6</v>
      </c>
      <c r="D33" s="685">
        <v>0.6</v>
      </c>
      <c r="E33" s="685">
        <v>0.6</v>
      </c>
      <c r="F33" s="685">
        <v>0.6</v>
      </c>
      <c r="G33" s="685">
        <v>0.5</v>
      </c>
      <c r="H33" s="685">
        <v>0.7</v>
      </c>
      <c r="I33" s="685">
        <v>0.4</v>
      </c>
      <c r="J33" s="685">
        <v>0.7</v>
      </c>
      <c r="K33" s="213" t="s">
        <v>46</v>
      </c>
      <c r="L33" s="481"/>
    </row>
    <row r="34" spans="1:12" x14ac:dyDescent="0.3">
      <c r="A34" s="38"/>
      <c r="B34" s="171" t="s">
        <v>33</v>
      </c>
      <c r="C34" s="172"/>
      <c r="D34" s="172"/>
      <c r="E34" s="172"/>
      <c r="F34" s="172"/>
      <c r="G34" s="172"/>
      <c r="H34" s="172"/>
      <c r="I34" s="172"/>
      <c r="J34" s="172"/>
      <c r="K34" s="172"/>
      <c r="L34" s="173"/>
    </row>
    <row r="35" spans="1:12" x14ac:dyDescent="0.3">
      <c r="A35" s="38"/>
      <c r="B35" s="27" t="s">
        <v>500</v>
      </c>
      <c r="C35" s="164" t="s">
        <v>501</v>
      </c>
      <c r="D35" s="164" t="s">
        <v>501</v>
      </c>
      <c r="E35" s="164" t="s">
        <v>501</v>
      </c>
      <c r="F35" s="164" t="s">
        <v>501</v>
      </c>
      <c r="G35" s="164" t="s">
        <v>503</v>
      </c>
      <c r="H35" s="164" t="s">
        <v>501</v>
      </c>
      <c r="I35" s="164" t="s">
        <v>503</v>
      </c>
      <c r="J35" s="164" t="s">
        <v>501</v>
      </c>
      <c r="K35" s="33"/>
      <c r="L35" s="174"/>
    </row>
    <row r="36" spans="1:12" x14ac:dyDescent="0.3">
      <c r="A36" s="38"/>
      <c r="B36" s="27" t="s">
        <v>502</v>
      </c>
      <c r="C36" s="164" t="s">
        <v>501</v>
      </c>
      <c r="D36" s="164" t="s">
        <v>501</v>
      </c>
      <c r="E36" s="164" t="s">
        <v>501</v>
      </c>
      <c r="F36" s="164" t="s">
        <v>501</v>
      </c>
      <c r="G36" s="164" t="s">
        <v>503</v>
      </c>
      <c r="H36" s="164" t="s">
        <v>501</v>
      </c>
      <c r="I36" s="164" t="s">
        <v>503</v>
      </c>
      <c r="J36" s="164" t="s">
        <v>501</v>
      </c>
      <c r="K36" s="33"/>
      <c r="L36" s="174"/>
    </row>
    <row r="37" spans="1:12" x14ac:dyDescent="0.3">
      <c r="A37" s="38"/>
      <c r="B37" s="27" t="s">
        <v>504</v>
      </c>
      <c r="C37" s="176">
        <v>0.93</v>
      </c>
      <c r="D37" s="176">
        <v>0.9</v>
      </c>
      <c r="E37" s="176">
        <v>0.86</v>
      </c>
      <c r="F37" s="176">
        <v>0.78</v>
      </c>
      <c r="G37" s="176">
        <v>0.79</v>
      </c>
      <c r="H37" s="176">
        <v>1.1200000000000001</v>
      </c>
      <c r="I37" s="176">
        <v>0.64</v>
      </c>
      <c r="J37" s="176">
        <v>1.1200000000000001</v>
      </c>
      <c r="K37" s="33" t="s">
        <v>609</v>
      </c>
      <c r="L37" s="174">
        <v>1</v>
      </c>
    </row>
    <row r="38" spans="1:12" x14ac:dyDescent="0.3">
      <c r="A38" s="38"/>
      <c r="B38" s="27" t="s">
        <v>28</v>
      </c>
      <c r="C38" s="176">
        <v>0.45</v>
      </c>
      <c r="D38" s="176">
        <v>0.44</v>
      </c>
      <c r="E38" s="176">
        <v>0.42</v>
      </c>
      <c r="F38" s="176">
        <v>0.38</v>
      </c>
      <c r="G38" s="176">
        <v>0.38</v>
      </c>
      <c r="H38" s="176">
        <v>0.56999999999999995</v>
      </c>
      <c r="I38" s="176">
        <v>0.31</v>
      </c>
      <c r="J38" s="176">
        <v>0.56999999999999995</v>
      </c>
      <c r="K38" s="174" t="s">
        <v>55</v>
      </c>
      <c r="L38" s="174"/>
    </row>
    <row r="39" spans="1:12" x14ac:dyDescent="0.3">
      <c r="A39" s="38"/>
      <c r="B39" s="27" t="s">
        <v>29</v>
      </c>
      <c r="C39" s="176">
        <v>0.48</v>
      </c>
      <c r="D39" s="176">
        <v>0.46</v>
      </c>
      <c r="E39" s="176">
        <v>0.44</v>
      </c>
      <c r="F39" s="176">
        <v>0.4</v>
      </c>
      <c r="G39" s="176">
        <v>0.41</v>
      </c>
      <c r="H39" s="176">
        <v>0.55000000000000004</v>
      </c>
      <c r="I39" s="176">
        <v>0.33</v>
      </c>
      <c r="J39" s="176">
        <v>0.55000000000000004</v>
      </c>
      <c r="K39" s="174" t="s">
        <v>55</v>
      </c>
      <c r="L39" s="174"/>
    </row>
    <row r="40" spans="1:12" x14ac:dyDescent="0.3">
      <c r="A40" s="38"/>
      <c r="B40" s="27" t="s">
        <v>505</v>
      </c>
      <c r="C40" s="221">
        <v>54000</v>
      </c>
      <c r="D40" s="221">
        <v>52400</v>
      </c>
      <c r="E40" s="221">
        <v>49400</v>
      </c>
      <c r="F40" s="221">
        <v>44200</v>
      </c>
      <c r="G40" s="221">
        <v>44800</v>
      </c>
      <c r="H40" s="221">
        <v>61600</v>
      </c>
      <c r="I40" s="221">
        <v>33900</v>
      </c>
      <c r="J40" s="221">
        <v>57500</v>
      </c>
      <c r="K40" s="174"/>
      <c r="L40" s="174"/>
    </row>
    <row r="41" spans="1:12" x14ac:dyDescent="0.3">
      <c r="A41" s="39"/>
      <c r="B41" s="27" t="s">
        <v>506</v>
      </c>
      <c r="C41" s="156">
        <v>1.9</v>
      </c>
      <c r="D41" s="156">
        <v>2.1</v>
      </c>
      <c r="E41" s="156">
        <v>2.7</v>
      </c>
      <c r="F41" s="156">
        <v>3.1</v>
      </c>
      <c r="G41" s="156">
        <v>1.8</v>
      </c>
      <c r="H41" s="156">
        <v>2.2999999999999998</v>
      </c>
      <c r="I41" s="156">
        <v>2.2000000000000002</v>
      </c>
      <c r="J41" s="156">
        <v>3.5</v>
      </c>
      <c r="K41" s="174"/>
      <c r="L41" s="174"/>
    </row>
    <row r="42" spans="1:12" x14ac:dyDescent="0.3">
      <c r="A42" s="39"/>
      <c r="B42" s="91" t="s">
        <v>260</v>
      </c>
      <c r="C42" s="156">
        <v>1.3</v>
      </c>
      <c r="D42" s="156">
        <v>1.5</v>
      </c>
      <c r="E42" s="156">
        <v>2.1</v>
      </c>
      <c r="F42" s="156">
        <v>2.5</v>
      </c>
      <c r="G42" s="156">
        <v>1.3</v>
      </c>
      <c r="H42" s="156">
        <v>1.6</v>
      </c>
      <c r="I42" s="156">
        <v>1.7</v>
      </c>
      <c r="J42" s="156">
        <v>2.7</v>
      </c>
      <c r="K42" s="174" t="s">
        <v>20</v>
      </c>
      <c r="L42" s="174"/>
    </row>
    <row r="43" spans="1:12" x14ac:dyDescent="0.3">
      <c r="A43" s="39"/>
      <c r="B43" s="91" t="s">
        <v>261</v>
      </c>
      <c r="C43" s="156">
        <v>0.6</v>
      </c>
      <c r="D43" s="156">
        <v>0.6</v>
      </c>
      <c r="E43" s="156">
        <v>0.6</v>
      </c>
      <c r="F43" s="156">
        <v>0.6</v>
      </c>
      <c r="G43" s="156">
        <v>0.5</v>
      </c>
      <c r="H43" s="156">
        <v>0.7</v>
      </c>
      <c r="I43" s="156">
        <v>0.5</v>
      </c>
      <c r="J43" s="156">
        <v>0.8</v>
      </c>
      <c r="K43" s="174"/>
      <c r="L43" s="174"/>
    </row>
    <row r="44" spans="1:12" ht="22.8" x14ac:dyDescent="0.3">
      <c r="A44" s="39"/>
      <c r="B44" s="27" t="s">
        <v>544</v>
      </c>
      <c r="C44" s="177">
        <v>0.08</v>
      </c>
      <c r="D44" s="177">
        <v>7.8E-2</v>
      </c>
      <c r="E44" s="177">
        <v>7.3999999999999996E-2</v>
      </c>
      <c r="F44" s="177">
        <v>6.7000000000000004E-2</v>
      </c>
      <c r="G44" s="177">
        <v>6.8000000000000005E-2</v>
      </c>
      <c r="H44" s="177">
        <v>9.1999999999999998E-2</v>
      </c>
      <c r="I44" s="177">
        <v>5.6000000000000001E-2</v>
      </c>
      <c r="J44" s="177">
        <v>9.2999999999999999E-2</v>
      </c>
      <c r="K44" s="174" t="s">
        <v>55</v>
      </c>
      <c r="L44" s="174"/>
    </row>
    <row r="45" spans="1:12" x14ac:dyDescent="0.3">
      <c r="A45" s="39"/>
      <c r="B45" s="38"/>
      <c r="C45" s="179"/>
      <c r="D45" s="179"/>
      <c r="E45" s="179"/>
      <c r="F45" s="179"/>
      <c r="G45" s="179"/>
      <c r="H45" s="179"/>
      <c r="I45" s="179"/>
      <c r="J45" s="179"/>
      <c r="K45" s="38"/>
      <c r="L45" s="38"/>
    </row>
    <row r="46" spans="1:12" x14ac:dyDescent="0.3">
      <c r="A46" s="39"/>
      <c r="B46" s="38"/>
      <c r="C46" s="179"/>
      <c r="D46" s="179"/>
      <c r="E46" s="179"/>
      <c r="F46" s="179"/>
      <c r="G46" s="179"/>
      <c r="H46" s="179"/>
      <c r="I46" s="179"/>
      <c r="J46" s="179"/>
      <c r="K46" s="38"/>
      <c r="L46" s="38"/>
    </row>
    <row r="47" spans="1:12" x14ac:dyDescent="0.3">
      <c r="A47" s="39" t="s">
        <v>118</v>
      </c>
      <c r="B47" s="38"/>
      <c r="C47" s="159"/>
      <c r="D47" s="159"/>
      <c r="E47" s="159"/>
      <c r="F47" s="159"/>
      <c r="G47" s="159"/>
      <c r="H47" s="159"/>
      <c r="I47" s="38"/>
      <c r="J47" s="38"/>
      <c r="K47" s="38"/>
      <c r="L47" s="38"/>
    </row>
    <row r="48" spans="1:12" x14ac:dyDescent="0.3">
      <c r="A48" s="160">
        <v>1</v>
      </c>
      <c r="B48" s="903" t="s">
        <v>560</v>
      </c>
      <c r="C48" s="903"/>
      <c r="D48" s="903"/>
      <c r="E48" s="903"/>
      <c r="F48" s="903"/>
      <c r="G48" s="903"/>
      <c r="H48" s="903"/>
      <c r="I48" s="903"/>
      <c r="J48" s="903"/>
      <c r="K48" s="903"/>
      <c r="L48" s="903"/>
    </row>
    <row r="49" spans="1:12" x14ac:dyDescent="0.3">
      <c r="A49" s="39" t="s">
        <v>38</v>
      </c>
      <c r="B49" s="38"/>
      <c r="C49" s="159"/>
      <c r="D49" s="159"/>
      <c r="E49" s="159"/>
      <c r="F49" s="159"/>
      <c r="G49" s="159"/>
      <c r="H49" s="159"/>
      <c r="I49" s="38"/>
      <c r="J49" s="38"/>
      <c r="K49" s="38"/>
      <c r="L49" s="38"/>
    </row>
    <row r="50" spans="1:12" x14ac:dyDescent="0.3">
      <c r="A50" s="160" t="s">
        <v>39</v>
      </c>
      <c r="B50" s="903" t="s">
        <v>610</v>
      </c>
      <c r="C50" s="903"/>
      <c r="D50" s="903"/>
      <c r="E50" s="903"/>
      <c r="F50" s="903"/>
      <c r="G50" s="903"/>
      <c r="H50" s="903"/>
      <c r="I50" s="903"/>
      <c r="J50" s="903"/>
      <c r="K50" s="903"/>
      <c r="L50" s="903"/>
    </row>
    <row r="51" spans="1:12" x14ac:dyDescent="0.3">
      <c r="A51" s="160" t="s">
        <v>15</v>
      </c>
      <c r="B51" s="38" t="s">
        <v>547</v>
      </c>
      <c r="C51" s="38"/>
      <c r="D51" s="38"/>
      <c r="E51" s="38"/>
      <c r="F51" s="38"/>
      <c r="G51" s="38"/>
      <c r="H51" s="38"/>
      <c r="I51" s="38"/>
      <c r="J51" s="38"/>
      <c r="K51" s="38"/>
      <c r="L51" s="38"/>
    </row>
    <row r="52" spans="1:12" x14ac:dyDescent="0.3">
      <c r="A52" s="160" t="s">
        <v>20</v>
      </c>
      <c r="B52" s="903" t="s">
        <v>611</v>
      </c>
      <c r="C52" s="971"/>
      <c r="D52" s="971"/>
      <c r="E52" s="971"/>
      <c r="F52" s="971"/>
      <c r="G52" s="971"/>
      <c r="H52" s="971"/>
      <c r="I52" s="971"/>
      <c r="J52" s="971"/>
      <c r="K52" s="971"/>
      <c r="L52" s="971"/>
    </row>
    <row r="53" spans="1:12" x14ac:dyDescent="0.3">
      <c r="A53" s="160" t="s">
        <v>23</v>
      </c>
      <c r="B53" s="903" t="s">
        <v>588</v>
      </c>
      <c r="C53" s="903"/>
      <c r="D53" s="903"/>
      <c r="E53" s="903"/>
      <c r="F53" s="903"/>
      <c r="G53" s="903"/>
      <c r="H53" s="903"/>
      <c r="I53" s="903"/>
      <c r="J53" s="903"/>
      <c r="K53" s="903"/>
      <c r="L53" s="903"/>
    </row>
    <row r="54" spans="1:12" x14ac:dyDescent="0.3">
      <c r="A54" s="160" t="s">
        <v>44</v>
      </c>
      <c r="B54" s="903" t="s">
        <v>612</v>
      </c>
      <c r="C54" s="903"/>
      <c r="D54" s="903"/>
      <c r="E54" s="903"/>
      <c r="F54" s="903"/>
      <c r="G54" s="903"/>
      <c r="H54" s="903"/>
      <c r="I54" s="903"/>
      <c r="J54" s="903"/>
      <c r="K54" s="903"/>
      <c r="L54" s="903"/>
    </row>
    <row r="55" spans="1:12" x14ac:dyDescent="0.3">
      <c r="A55" s="160" t="s">
        <v>46</v>
      </c>
      <c r="B55" s="903" t="s">
        <v>600</v>
      </c>
      <c r="C55" s="903"/>
      <c r="D55" s="903"/>
      <c r="E55" s="903"/>
      <c r="F55" s="903"/>
      <c r="G55" s="903"/>
      <c r="H55" s="903"/>
      <c r="I55" s="903"/>
      <c r="J55" s="903"/>
      <c r="K55" s="903"/>
      <c r="L55" s="903"/>
    </row>
    <row r="56" spans="1:12" x14ac:dyDescent="0.3">
      <c r="A56" s="160" t="s">
        <v>31</v>
      </c>
      <c r="B56" s="903" t="s">
        <v>613</v>
      </c>
      <c r="C56" s="903"/>
      <c r="D56" s="903"/>
      <c r="E56" s="903"/>
      <c r="F56" s="903"/>
      <c r="G56" s="903"/>
      <c r="H56" s="903"/>
      <c r="I56" s="903"/>
      <c r="J56" s="903"/>
      <c r="K56" s="903"/>
      <c r="L56" s="903"/>
    </row>
    <row r="57" spans="1:12" x14ac:dyDescent="0.3">
      <c r="A57" s="160"/>
      <c r="B57" s="169" t="s">
        <v>553</v>
      </c>
      <c r="C57" s="38"/>
      <c r="D57" s="38"/>
      <c r="E57" s="38"/>
      <c r="F57" s="38"/>
      <c r="G57" s="38"/>
      <c r="H57" s="38"/>
      <c r="I57" s="38"/>
      <c r="J57" s="38"/>
      <c r="K57" s="38"/>
      <c r="L57" s="38"/>
    </row>
    <row r="58" spans="1:12" x14ac:dyDescent="0.3">
      <c r="A58" s="160" t="s">
        <v>65</v>
      </c>
      <c r="B58" s="169" t="s">
        <v>614</v>
      </c>
      <c r="C58" s="38"/>
      <c r="D58" s="38"/>
      <c r="E58" s="38"/>
      <c r="F58" s="38"/>
      <c r="G58" s="38"/>
      <c r="H58" s="38"/>
      <c r="I58" s="38"/>
      <c r="J58" s="38"/>
      <c r="K58" s="38"/>
      <c r="L58" s="38"/>
    </row>
    <row r="59" spans="1:12" x14ac:dyDescent="0.3">
      <c r="A59" s="160" t="s">
        <v>50</v>
      </c>
      <c r="B59" s="38" t="s">
        <v>615</v>
      </c>
      <c r="C59" s="38"/>
      <c r="D59" s="38"/>
      <c r="E59" s="38"/>
      <c r="F59" s="38"/>
      <c r="G59" s="38"/>
      <c r="H59" s="38"/>
      <c r="I59" s="38"/>
      <c r="J59" s="38"/>
      <c r="K59" s="38"/>
      <c r="L59" s="38"/>
    </row>
    <row r="60" spans="1:12" x14ac:dyDescent="0.3">
      <c r="A60" s="160" t="s">
        <v>55</v>
      </c>
      <c r="B60" s="904" t="s">
        <v>557</v>
      </c>
      <c r="C60" s="904"/>
      <c r="D60" s="904"/>
      <c r="E60" s="904"/>
      <c r="F60" s="904"/>
      <c r="G60" s="904"/>
      <c r="H60" s="904"/>
      <c r="I60" s="904"/>
      <c r="J60" s="904"/>
      <c r="K60" s="904"/>
      <c r="L60" s="904"/>
    </row>
  </sheetData>
  <mergeCells count="11">
    <mergeCell ref="B52:L52"/>
    <mergeCell ref="C3:L3"/>
    <mergeCell ref="G4:H4"/>
    <mergeCell ref="I4:J4"/>
    <mergeCell ref="B48:L48"/>
    <mergeCell ref="B50:L50"/>
    <mergeCell ref="B53:L53"/>
    <mergeCell ref="B54:L54"/>
    <mergeCell ref="B55:L55"/>
    <mergeCell ref="B56:L56"/>
    <mergeCell ref="B60:L60"/>
  </mergeCells>
  <hyperlinks>
    <hyperlink ref="H1" location="Index" display="Back to Index"/>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L33"/>
  <sheetViews>
    <sheetView showGridLines="0" zoomScale="85" zoomScaleNormal="85" workbookViewId="0">
      <selection activeCell="H1" sqref="H1"/>
    </sheetView>
  </sheetViews>
  <sheetFormatPr defaultRowHeight="14.4" x14ac:dyDescent="0.3"/>
  <cols>
    <col min="1" max="1" width="2.88671875" customWidth="1"/>
    <col min="2" max="2" width="21.88671875" customWidth="1"/>
  </cols>
  <sheetData>
    <row r="1" spans="1:12" ht="14.25" customHeight="1" x14ac:dyDescent="0.4">
      <c r="A1" s="252"/>
      <c r="B1" s="259"/>
      <c r="C1" s="252"/>
      <c r="D1" s="252"/>
      <c r="E1" s="252"/>
      <c r="F1" s="252"/>
      <c r="G1" s="252"/>
      <c r="H1" s="237" t="s">
        <v>679</v>
      </c>
    </row>
    <row r="2" spans="1:12" ht="14.25" customHeight="1" x14ac:dyDescent="0.3"/>
    <row r="3" spans="1:12" x14ac:dyDescent="0.3">
      <c r="A3" s="260"/>
      <c r="B3" s="192" t="s">
        <v>0</v>
      </c>
      <c r="C3" s="928" t="s">
        <v>793</v>
      </c>
      <c r="D3" s="929"/>
      <c r="E3" s="929"/>
      <c r="F3" s="929"/>
      <c r="G3" s="929"/>
      <c r="H3" s="930"/>
      <c r="I3" s="315"/>
      <c r="J3" s="315"/>
      <c r="K3" s="315"/>
      <c r="L3" s="315"/>
    </row>
    <row r="4" spans="1:12" x14ac:dyDescent="0.3">
      <c r="A4" s="260"/>
      <c r="B4" s="193"/>
      <c r="C4" s="194">
        <v>2015</v>
      </c>
      <c r="D4" s="194">
        <v>2020</v>
      </c>
      <c r="E4" s="194">
        <v>2030</v>
      </c>
      <c r="F4" s="194">
        <v>2050</v>
      </c>
      <c r="G4" s="194" t="s">
        <v>4</v>
      </c>
      <c r="H4" s="194" t="s">
        <v>5</v>
      </c>
      <c r="I4" s="315"/>
      <c r="J4" s="315"/>
      <c r="K4" s="315"/>
      <c r="L4" s="315"/>
    </row>
    <row r="5" spans="1:12" x14ac:dyDescent="0.3">
      <c r="A5" s="260"/>
      <c r="B5" s="908" t="s">
        <v>6</v>
      </c>
      <c r="C5" s="909"/>
      <c r="D5" s="909"/>
      <c r="E5" s="909"/>
      <c r="F5" s="909"/>
      <c r="G5" s="909"/>
      <c r="H5" s="910"/>
      <c r="I5" s="315"/>
      <c r="J5" s="315"/>
      <c r="K5" s="315"/>
      <c r="L5" s="315"/>
    </row>
    <row r="6" spans="1:12" ht="20.399999999999999" x14ac:dyDescent="0.3">
      <c r="A6" s="260"/>
      <c r="B6" s="495" t="s">
        <v>794</v>
      </c>
      <c r="C6" s="494">
        <v>37</v>
      </c>
      <c r="D6" s="494">
        <v>40</v>
      </c>
      <c r="E6" s="490"/>
      <c r="F6" s="490"/>
      <c r="G6" s="490"/>
      <c r="H6" s="490">
        <v>1</v>
      </c>
      <c r="I6" s="315"/>
      <c r="J6" s="315"/>
      <c r="K6" s="315"/>
      <c r="L6" s="315"/>
    </row>
    <row r="7" spans="1:12" ht="20.399999999999999" x14ac:dyDescent="0.3">
      <c r="A7" s="260"/>
      <c r="B7" s="193" t="s">
        <v>795</v>
      </c>
      <c r="C7" s="494">
        <v>120</v>
      </c>
      <c r="D7" s="494">
        <v>120</v>
      </c>
      <c r="E7" s="674"/>
      <c r="F7" s="674"/>
      <c r="G7" s="674"/>
      <c r="H7" s="490">
        <v>1</v>
      </c>
      <c r="I7" s="315"/>
      <c r="J7" s="315"/>
      <c r="K7" s="315"/>
      <c r="L7" s="315"/>
    </row>
    <row r="8" spans="1:12" x14ac:dyDescent="0.3">
      <c r="A8" s="260"/>
      <c r="B8" s="193" t="s">
        <v>796</v>
      </c>
      <c r="C8" s="490">
        <v>20</v>
      </c>
      <c r="D8" s="490">
        <v>22</v>
      </c>
      <c r="E8" s="496"/>
      <c r="F8" s="496"/>
      <c r="G8" s="490" t="s">
        <v>39</v>
      </c>
      <c r="H8" s="675">
        <v>1</v>
      </c>
      <c r="I8" s="315"/>
      <c r="J8" s="315"/>
      <c r="K8" s="315"/>
      <c r="L8" s="315"/>
    </row>
    <row r="9" spans="1:12" x14ac:dyDescent="0.3">
      <c r="A9" s="260"/>
      <c r="B9" s="193" t="s">
        <v>797</v>
      </c>
      <c r="C9" s="490">
        <v>1</v>
      </c>
      <c r="D9" s="490">
        <v>1</v>
      </c>
      <c r="E9" s="496"/>
      <c r="F9" s="496"/>
      <c r="G9" s="496"/>
      <c r="H9" s="675">
        <v>1</v>
      </c>
      <c r="I9" s="315"/>
      <c r="J9" s="315"/>
      <c r="K9" s="315"/>
      <c r="L9" s="315"/>
    </row>
    <row r="10" spans="1:12" x14ac:dyDescent="0.3">
      <c r="A10" s="260"/>
      <c r="B10" s="193" t="s">
        <v>798</v>
      </c>
      <c r="C10" s="490">
        <v>4</v>
      </c>
      <c r="D10" s="490">
        <v>3</v>
      </c>
      <c r="E10" s="496"/>
      <c r="F10" s="496"/>
      <c r="G10" s="496"/>
      <c r="H10" s="675">
        <v>1</v>
      </c>
      <c r="I10" s="315"/>
      <c r="J10" s="315"/>
      <c r="K10" s="315"/>
      <c r="L10" s="315"/>
    </row>
    <row r="11" spans="1:12" ht="20.399999999999999" x14ac:dyDescent="0.3">
      <c r="A11" s="260"/>
      <c r="B11" s="193" t="s">
        <v>93</v>
      </c>
      <c r="C11" s="490">
        <v>3</v>
      </c>
      <c r="D11" s="490">
        <v>2</v>
      </c>
      <c r="E11" s="496"/>
      <c r="F11" s="496"/>
      <c r="G11" s="496"/>
      <c r="H11" s="675">
        <v>1</v>
      </c>
      <c r="I11" s="315"/>
      <c r="J11" s="315"/>
      <c r="K11" s="315"/>
      <c r="L11" s="315"/>
    </row>
    <row r="12" spans="1:12" x14ac:dyDescent="0.3">
      <c r="A12" s="260"/>
      <c r="B12" s="193" t="s">
        <v>16</v>
      </c>
      <c r="C12" s="490">
        <v>15</v>
      </c>
      <c r="D12" s="490">
        <v>15</v>
      </c>
      <c r="E12" s="496"/>
      <c r="F12" s="496"/>
      <c r="G12" s="496"/>
      <c r="H12" s="675">
        <v>1</v>
      </c>
      <c r="I12" s="315"/>
      <c r="J12" s="315"/>
      <c r="K12" s="315"/>
      <c r="L12" s="315"/>
    </row>
    <row r="13" spans="1:12" x14ac:dyDescent="0.3">
      <c r="A13" s="260"/>
      <c r="B13" s="193" t="s">
        <v>18</v>
      </c>
      <c r="C13" s="527">
        <v>0.4</v>
      </c>
      <c r="D13" s="527" t="s">
        <v>799</v>
      </c>
      <c r="E13" s="490"/>
      <c r="F13" s="490"/>
      <c r="G13" s="490" t="s">
        <v>15</v>
      </c>
      <c r="H13" s="490">
        <v>1</v>
      </c>
      <c r="I13" s="315"/>
      <c r="J13" s="315"/>
      <c r="K13" s="315"/>
      <c r="L13" s="315"/>
    </row>
    <row r="14" spans="1:12" x14ac:dyDescent="0.3">
      <c r="A14" s="260"/>
      <c r="B14" s="908" t="s">
        <v>99</v>
      </c>
      <c r="C14" s="955"/>
      <c r="D14" s="955"/>
      <c r="E14" s="955"/>
      <c r="F14" s="955"/>
      <c r="G14" s="955"/>
      <c r="H14" s="956"/>
      <c r="I14" s="315"/>
      <c r="J14" s="315"/>
      <c r="K14" s="315"/>
      <c r="L14" s="315"/>
    </row>
    <row r="15" spans="1:12" ht="20.399999999999999" x14ac:dyDescent="0.3">
      <c r="A15" s="260"/>
      <c r="B15" s="316" t="s">
        <v>800</v>
      </c>
      <c r="C15" s="490">
        <v>0</v>
      </c>
      <c r="D15" s="496">
        <v>0</v>
      </c>
      <c r="E15" s="496"/>
      <c r="F15" s="496"/>
      <c r="G15" s="496"/>
      <c r="H15" s="675">
        <v>1</v>
      </c>
      <c r="I15" s="315"/>
      <c r="J15" s="315"/>
      <c r="K15" s="315"/>
      <c r="L15" s="315"/>
    </row>
    <row r="16" spans="1:12" x14ac:dyDescent="0.3">
      <c r="A16" s="260"/>
      <c r="B16" s="193" t="s">
        <v>801</v>
      </c>
      <c r="C16" s="490">
        <v>130</v>
      </c>
      <c r="D16" s="496">
        <v>100</v>
      </c>
      <c r="E16" s="496"/>
      <c r="F16" s="496"/>
      <c r="G16" s="496"/>
      <c r="H16" s="675">
        <v>1</v>
      </c>
      <c r="I16" s="315"/>
      <c r="J16" s="315"/>
      <c r="K16" s="315"/>
      <c r="L16" s="315"/>
    </row>
    <row r="17" spans="1:12" x14ac:dyDescent="0.3">
      <c r="A17" s="260"/>
      <c r="B17" s="193" t="s">
        <v>802</v>
      </c>
      <c r="C17" s="490">
        <v>0</v>
      </c>
      <c r="D17" s="496">
        <v>0</v>
      </c>
      <c r="E17" s="496"/>
      <c r="F17" s="496"/>
      <c r="G17" s="496"/>
      <c r="H17" s="675">
        <v>1</v>
      </c>
      <c r="I17" s="315"/>
      <c r="J17" s="315"/>
      <c r="K17" s="315"/>
      <c r="L17" s="315"/>
    </row>
    <row r="18" spans="1:12" x14ac:dyDescent="0.3">
      <c r="A18" s="260"/>
      <c r="B18" s="193" t="s">
        <v>803</v>
      </c>
      <c r="C18" s="490">
        <v>0</v>
      </c>
      <c r="D18" s="496">
        <v>0</v>
      </c>
      <c r="E18" s="496"/>
      <c r="F18" s="496"/>
      <c r="G18" s="490"/>
      <c r="H18" s="675">
        <v>1</v>
      </c>
      <c r="I18" s="315"/>
      <c r="J18" s="315"/>
      <c r="K18" s="315"/>
      <c r="L18" s="315"/>
    </row>
    <row r="19" spans="1:12" x14ac:dyDescent="0.3">
      <c r="A19" s="260"/>
      <c r="B19" s="908" t="s">
        <v>626</v>
      </c>
      <c r="C19" s="909"/>
      <c r="D19" s="909"/>
      <c r="E19" s="909"/>
      <c r="F19" s="909"/>
      <c r="G19" s="909"/>
      <c r="H19" s="910"/>
      <c r="I19" s="315"/>
      <c r="J19" s="315"/>
      <c r="K19" s="315"/>
      <c r="L19" s="315"/>
    </row>
    <row r="20" spans="1:12" ht="20.399999999999999" x14ac:dyDescent="0.3">
      <c r="A20" s="260"/>
      <c r="B20" s="193" t="s">
        <v>804</v>
      </c>
      <c r="C20" s="676">
        <v>5</v>
      </c>
      <c r="D20" s="676">
        <v>3.8</v>
      </c>
      <c r="E20" s="494"/>
      <c r="F20" s="494"/>
      <c r="G20" s="494" t="s">
        <v>805</v>
      </c>
      <c r="H20" s="488">
        <v>1</v>
      </c>
      <c r="I20" s="315"/>
      <c r="J20" s="315"/>
      <c r="K20" s="315"/>
      <c r="L20" s="315"/>
    </row>
    <row r="21" spans="1:12" x14ac:dyDescent="0.3">
      <c r="A21" s="260"/>
      <c r="B21" s="193" t="s">
        <v>30</v>
      </c>
      <c r="C21" s="527">
        <v>32000</v>
      </c>
      <c r="D21" s="527">
        <v>32000</v>
      </c>
      <c r="E21" s="527"/>
      <c r="F21" s="527"/>
      <c r="G21" s="527" t="s">
        <v>806</v>
      </c>
      <c r="H21" s="490">
        <v>1</v>
      </c>
      <c r="I21" s="315"/>
      <c r="J21" s="315"/>
      <c r="K21" s="315"/>
      <c r="L21" s="315"/>
    </row>
    <row r="22" spans="1:12" x14ac:dyDescent="0.3">
      <c r="A22" s="260"/>
      <c r="B22" s="193" t="s">
        <v>32</v>
      </c>
      <c r="C22" s="527">
        <v>26</v>
      </c>
      <c r="D22" s="527">
        <v>21</v>
      </c>
      <c r="E22" s="490"/>
      <c r="F22" s="490"/>
      <c r="G22" s="527" t="s">
        <v>806</v>
      </c>
      <c r="H22" s="490">
        <v>1</v>
      </c>
      <c r="I22" s="315"/>
      <c r="J22" s="315"/>
      <c r="K22" s="315"/>
      <c r="L22" s="315"/>
    </row>
    <row r="23" spans="1:12" x14ac:dyDescent="0.3">
      <c r="A23" s="260"/>
      <c r="B23" s="191"/>
      <c r="C23" s="191"/>
      <c r="D23" s="191"/>
      <c r="E23" s="191"/>
      <c r="F23" s="191"/>
      <c r="G23" s="191"/>
      <c r="H23" s="191"/>
      <c r="I23" s="315"/>
      <c r="J23" s="315"/>
      <c r="K23" s="315"/>
      <c r="L23" s="315"/>
    </row>
    <row r="24" spans="1:12" x14ac:dyDescent="0.3">
      <c r="A24" s="262" t="s">
        <v>118</v>
      </c>
      <c r="B24" s="191"/>
      <c r="C24" s="191"/>
      <c r="D24" s="191"/>
      <c r="E24" s="191"/>
      <c r="F24" s="191"/>
      <c r="G24" s="191"/>
      <c r="H24" s="191"/>
      <c r="I24" s="315"/>
      <c r="J24" s="315"/>
      <c r="K24" s="315"/>
      <c r="L24" s="315"/>
    </row>
    <row r="25" spans="1:12" x14ac:dyDescent="0.3">
      <c r="A25" s="257">
        <v>1</v>
      </c>
      <c r="B25" s="191" t="s">
        <v>807</v>
      </c>
      <c r="C25" s="191"/>
      <c r="D25" s="191"/>
      <c r="E25" s="191"/>
      <c r="F25" s="191"/>
      <c r="G25" s="191"/>
      <c r="H25" s="191"/>
      <c r="I25" s="315"/>
      <c r="J25" s="315"/>
      <c r="K25" s="315"/>
      <c r="L25" s="315"/>
    </row>
    <row r="26" spans="1:12" x14ac:dyDescent="0.3">
      <c r="A26" s="262" t="s">
        <v>38</v>
      </c>
      <c r="B26" s="191"/>
      <c r="C26" s="191"/>
      <c r="D26" s="191"/>
      <c r="E26" s="191"/>
      <c r="F26" s="191"/>
      <c r="G26" s="191"/>
      <c r="H26" s="191"/>
      <c r="I26" s="315"/>
      <c r="J26" s="315"/>
      <c r="K26" s="315"/>
      <c r="L26" s="315"/>
    </row>
    <row r="27" spans="1:12" x14ac:dyDescent="0.3">
      <c r="A27" s="263" t="s">
        <v>39</v>
      </c>
      <c r="B27" s="915" t="s">
        <v>808</v>
      </c>
      <c r="C27" s="959"/>
      <c r="D27" s="959"/>
      <c r="E27" s="959"/>
      <c r="F27" s="959"/>
      <c r="G27" s="959"/>
      <c r="H27" s="959"/>
      <c r="I27" s="315"/>
      <c r="J27" s="315"/>
      <c r="K27" s="315"/>
      <c r="L27" s="315"/>
    </row>
    <row r="28" spans="1:12" x14ac:dyDescent="0.3">
      <c r="A28" s="258" t="s">
        <v>15</v>
      </c>
      <c r="B28" s="915" t="s">
        <v>809</v>
      </c>
      <c r="C28" s="915"/>
      <c r="D28" s="915"/>
      <c r="E28" s="915"/>
      <c r="F28" s="915"/>
      <c r="G28" s="915"/>
      <c r="H28" s="915"/>
      <c r="I28" s="315"/>
      <c r="J28" s="315"/>
      <c r="K28" s="315"/>
      <c r="L28" s="315"/>
    </row>
    <row r="29" spans="1:12" x14ac:dyDescent="0.3">
      <c r="A29" s="258" t="s">
        <v>20</v>
      </c>
      <c r="B29" s="915" t="s">
        <v>810</v>
      </c>
      <c r="C29" s="915"/>
      <c r="D29" s="915"/>
      <c r="E29" s="915"/>
      <c r="F29" s="915"/>
      <c r="G29" s="915"/>
      <c r="H29" s="915"/>
      <c r="I29" s="315"/>
      <c r="J29" s="315"/>
      <c r="K29" s="315"/>
      <c r="L29" s="315"/>
    </row>
    <row r="30" spans="1:12" x14ac:dyDescent="0.3">
      <c r="A30" s="258" t="s">
        <v>23</v>
      </c>
      <c r="B30" s="915" t="s">
        <v>811</v>
      </c>
      <c r="C30" s="915"/>
      <c r="D30" s="915"/>
      <c r="E30" s="915"/>
      <c r="F30" s="915"/>
      <c r="G30" s="915"/>
      <c r="H30" s="915"/>
      <c r="I30" s="315"/>
      <c r="J30" s="315"/>
      <c r="K30" s="315"/>
      <c r="L30" s="315"/>
    </row>
    <row r="31" spans="1:12" x14ac:dyDescent="0.3">
      <c r="A31" s="258" t="s">
        <v>44</v>
      </c>
      <c r="B31" s="915" t="s">
        <v>751</v>
      </c>
      <c r="C31" s="915"/>
      <c r="D31" s="915"/>
      <c r="E31" s="915"/>
      <c r="F31" s="915"/>
      <c r="G31" s="915"/>
      <c r="H31" s="915"/>
      <c r="I31" s="315"/>
      <c r="J31" s="315"/>
      <c r="K31" s="315"/>
      <c r="L31" s="315"/>
    </row>
    <row r="32" spans="1:12" x14ac:dyDescent="0.3">
      <c r="B32" s="315"/>
      <c r="C32" s="315"/>
      <c r="D32" s="315"/>
      <c r="E32" s="315"/>
      <c r="F32" s="315"/>
      <c r="G32" s="315"/>
      <c r="H32" s="315"/>
      <c r="I32" s="315"/>
      <c r="J32" s="315"/>
      <c r="K32" s="315"/>
      <c r="L32" s="315"/>
    </row>
    <row r="33" spans="2:12" x14ac:dyDescent="0.3">
      <c r="B33" s="315"/>
      <c r="C33" s="315"/>
      <c r="D33" s="315"/>
      <c r="E33" s="315"/>
      <c r="F33" s="315"/>
      <c r="G33" s="315"/>
      <c r="H33" s="315"/>
      <c r="I33" s="315"/>
      <c r="J33" s="315"/>
      <c r="K33" s="315"/>
      <c r="L33" s="315"/>
    </row>
  </sheetData>
  <mergeCells count="9">
    <mergeCell ref="B29:H29"/>
    <mergeCell ref="B30:H30"/>
    <mergeCell ref="B31:H31"/>
    <mergeCell ref="C3:H3"/>
    <mergeCell ref="B5:H5"/>
    <mergeCell ref="B14:H14"/>
    <mergeCell ref="B19:H19"/>
    <mergeCell ref="B27:H27"/>
    <mergeCell ref="B28:H28"/>
  </mergeCells>
  <hyperlinks>
    <hyperlink ref="H1" location="Index" display="Back to Index"/>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A77"/>
  <sheetViews>
    <sheetView showGridLines="0" zoomScaleNormal="100" workbookViewId="0">
      <selection activeCell="H1" sqref="H1"/>
    </sheetView>
  </sheetViews>
  <sheetFormatPr defaultRowHeight="14.4" x14ac:dyDescent="0.3"/>
  <cols>
    <col min="1" max="1" width="2.88671875" customWidth="1"/>
    <col min="2" max="2" width="35.6640625" customWidth="1"/>
    <col min="3" max="10" width="7" customWidth="1"/>
    <col min="11" max="11" width="7.44140625" bestFit="1" customWidth="1"/>
    <col min="12" max="12" width="7" bestFit="1" customWidth="1"/>
  </cols>
  <sheetData>
    <row r="1" spans="1:12" ht="14.25" customHeight="1" x14ac:dyDescent="0.3">
      <c r="H1" s="237" t="s">
        <v>679</v>
      </c>
    </row>
    <row r="2" spans="1:12" ht="14.25" customHeight="1" x14ac:dyDescent="0.3">
      <c r="A2" s="138"/>
      <c r="B2" s="106"/>
      <c r="C2" s="106"/>
      <c r="D2" s="106"/>
      <c r="E2" s="106"/>
      <c r="F2" s="106"/>
      <c r="G2" s="106"/>
      <c r="H2" s="106"/>
      <c r="I2" s="106"/>
      <c r="J2" s="106"/>
      <c r="K2" s="106"/>
      <c r="L2" s="106"/>
    </row>
    <row r="3" spans="1:12" ht="15" customHeight="1" x14ac:dyDescent="0.3">
      <c r="A3" s="138"/>
      <c r="B3" s="654" t="s">
        <v>0</v>
      </c>
      <c r="C3" s="981" t="s">
        <v>728</v>
      </c>
      <c r="D3" s="982"/>
      <c r="E3" s="982"/>
      <c r="F3" s="982"/>
      <c r="G3" s="982"/>
      <c r="H3" s="982"/>
      <c r="I3" s="982"/>
      <c r="J3" s="982"/>
      <c r="K3" s="982"/>
      <c r="L3" s="983"/>
    </row>
    <row r="4" spans="1:12" ht="30" customHeight="1" x14ac:dyDescent="0.3">
      <c r="A4" s="138"/>
      <c r="B4" s="322"/>
      <c r="C4" s="655">
        <v>2015</v>
      </c>
      <c r="D4" s="655">
        <v>2020</v>
      </c>
      <c r="E4" s="655">
        <v>2030</v>
      </c>
      <c r="F4" s="655">
        <v>2050</v>
      </c>
      <c r="G4" s="981" t="s">
        <v>2</v>
      </c>
      <c r="H4" s="984"/>
      <c r="I4" s="981" t="s">
        <v>3</v>
      </c>
      <c r="J4" s="984"/>
      <c r="K4" s="656" t="s">
        <v>4</v>
      </c>
      <c r="L4" s="656" t="s">
        <v>5</v>
      </c>
    </row>
    <row r="5" spans="1:12" x14ac:dyDescent="0.3">
      <c r="A5" s="138"/>
      <c r="B5" s="657" t="s">
        <v>6</v>
      </c>
      <c r="C5" s="482"/>
      <c r="D5" s="482"/>
      <c r="E5" s="482"/>
      <c r="F5" s="482"/>
      <c r="G5" s="658" t="s">
        <v>7</v>
      </c>
      <c r="H5" s="658" t="s">
        <v>8</v>
      </c>
      <c r="I5" s="658" t="s">
        <v>7</v>
      </c>
      <c r="J5" s="658" t="s">
        <v>8</v>
      </c>
      <c r="K5" s="482"/>
      <c r="L5" s="483"/>
    </row>
    <row r="6" spans="1:12" x14ac:dyDescent="0.3">
      <c r="A6" s="138"/>
      <c r="B6" s="659" t="s">
        <v>459</v>
      </c>
      <c r="C6" s="660">
        <v>0.25</v>
      </c>
      <c r="D6" s="661">
        <v>2.5</v>
      </c>
      <c r="E6" s="662">
        <v>10</v>
      </c>
      <c r="F6" s="663">
        <v>20</v>
      </c>
      <c r="G6" s="664"/>
      <c r="H6" s="664"/>
      <c r="I6" s="664"/>
      <c r="J6" s="664"/>
      <c r="K6" s="324" t="s">
        <v>39</v>
      </c>
      <c r="L6" s="324" t="s">
        <v>458</v>
      </c>
    </row>
    <row r="7" spans="1:12" ht="30" customHeight="1" x14ac:dyDescent="0.3">
      <c r="A7" s="138"/>
      <c r="B7" s="659" t="s">
        <v>129</v>
      </c>
      <c r="C7" s="328">
        <v>56</v>
      </c>
      <c r="D7" s="328">
        <v>58</v>
      </c>
      <c r="E7" s="328">
        <v>60</v>
      </c>
      <c r="F7" s="328">
        <v>60</v>
      </c>
      <c r="G7" s="665"/>
      <c r="H7" s="666"/>
      <c r="I7" s="666"/>
      <c r="J7" s="665"/>
      <c r="K7" s="327"/>
      <c r="L7" s="327"/>
    </row>
    <row r="8" spans="1:12" ht="30" customHeight="1" x14ac:dyDescent="0.3">
      <c r="A8" s="138"/>
      <c r="B8" s="667" t="s">
        <v>131</v>
      </c>
      <c r="C8" s="328">
        <v>56</v>
      </c>
      <c r="D8" s="328">
        <v>58</v>
      </c>
      <c r="E8" s="328">
        <v>60</v>
      </c>
      <c r="F8" s="328">
        <v>60</v>
      </c>
      <c r="G8" s="328">
        <v>52</v>
      </c>
      <c r="H8" s="328">
        <v>60</v>
      </c>
      <c r="I8" s="328">
        <v>56</v>
      </c>
      <c r="J8" s="328">
        <v>62</v>
      </c>
      <c r="K8" s="328" t="s">
        <v>15</v>
      </c>
      <c r="L8" s="328" t="s">
        <v>458</v>
      </c>
    </row>
    <row r="9" spans="1:12" x14ac:dyDescent="0.3">
      <c r="A9" s="138"/>
      <c r="B9" s="659" t="s">
        <v>1070</v>
      </c>
      <c r="C9" s="668" t="s">
        <v>137</v>
      </c>
      <c r="D9" s="668">
        <f>2500/1500</f>
        <v>1.6666666666666667</v>
      </c>
      <c r="E9" s="668">
        <f>10000/6200</f>
        <v>1.6129032258064515</v>
      </c>
      <c r="F9" s="668">
        <f>20000/12400</f>
        <v>1.6129032258064515</v>
      </c>
      <c r="G9" s="326"/>
      <c r="H9" s="326"/>
      <c r="I9" s="326"/>
      <c r="J9" s="326"/>
      <c r="K9" s="328" t="s">
        <v>457</v>
      </c>
      <c r="L9" s="328" t="s">
        <v>456</v>
      </c>
    </row>
    <row r="10" spans="1:12" x14ac:dyDescent="0.3">
      <c r="A10" s="138"/>
      <c r="B10" s="659" t="s">
        <v>1071</v>
      </c>
      <c r="C10" s="328" t="s">
        <v>137</v>
      </c>
      <c r="D10" s="328" t="s">
        <v>137</v>
      </c>
      <c r="E10" s="328" t="s">
        <v>137</v>
      </c>
      <c r="F10" s="328" t="s">
        <v>137</v>
      </c>
      <c r="G10" s="326"/>
      <c r="H10" s="326"/>
      <c r="I10" s="326"/>
      <c r="J10" s="326"/>
      <c r="K10" s="328"/>
      <c r="L10" s="328"/>
    </row>
    <row r="11" spans="1:12" x14ac:dyDescent="0.3">
      <c r="A11" s="138"/>
      <c r="B11" s="659" t="s">
        <v>13</v>
      </c>
      <c r="C11" s="328"/>
      <c r="D11" s="328"/>
      <c r="E11" s="328"/>
      <c r="F11" s="328"/>
      <c r="G11" s="326"/>
      <c r="H11" s="326"/>
      <c r="I11" s="326"/>
      <c r="J11" s="326"/>
      <c r="K11" s="328"/>
      <c r="L11" s="328"/>
    </row>
    <row r="12" spans="1:12" x14ac:dyDescent="0.3">
      <c r="A12" s="138"/>
      <c r="B12" s="335" t="s">
        <v>93</v>
      </c>
      <c r="C12" s="328"/>
      <c r="D12" s="328"/>
      <c r="E12" s="328"/>
      <c r="F12" s="328"/>
      <c r="G12" s="323"/>
      <c r="H12" s="323"/>
      <c r="I12" s="323"/>
      <c r="J12" s="323"/>
      <c r="K12" s="324"/>
      <c r="L12" s="328"/>
    </row>
    <row r="13" spans="1:12" x14ac:dyDescent="0.3">
      <c r="A13" s="138"/>
      <c r="B13" s="335" t="s">
        <v>16</v>
      </c>
      <c r="C13" s="324">
        <v>15</v>
      </c>
      <c r="D13" s="324">
        <v>20</v>
      </c>
      <c r="E13" s="324">
        <v>20</v>
      </c>
      <c r="F13" s="324">
        <v>20</v>
      </c>
      <c r="G13" s="323"/>
      <c r="H13" s="323"/>
      <c r="I13" s="323"/>
      <c r="J13" s="323"/>
      <c r="K13" s="324" t="s">
        <v>23</v>
      </c>
      <c r="L13" s="328" t="s">
        <v>455</v>
      </c>
    </row>
    <row r="14" spans="1:12" x14ac:dyDescent="0.3">
      <c r="A14" s="138"/>
      <c r="B14" s="335" t="s">
        <v>18</v>
      </c>
      <c r="C14" s="324">
        <v>1</v>
      </c>
      <c r="D14" s="324">
        <v>1</v>
      </c>
      <c r="E14" s="324">
        <v>1</v>
      </c>
      <c r="F14" s="324">
        <v>1</v>
      </c>
      <c r="G14" s="323"/>
      <c r="H14" s="323"/>
      <c r="I14" s="323"/>
      <c r="J14" s="323"/>
      <c r="K14" s="324"/>
      <c r="L14" s="328"/>
    </row>
    <row r="15" spans="1:12" x14ac:dyDescent="0.3">
      <c r="A15" s="138"/>
      <c r="B15" s="669"/>
      <c r="C15" s="328"/>
      <c r="D15" s="328"/>
      <c r="E15" s="328"/>
      <c r="F15" s="328"/>
      <c r="G15" s="323"/>
      <c r="H15" s="323"/>
      <c r="I15" s="323"/>
      <c r="J15" s="323"/>
      <c r="K15" s="324"/>
      <c r="L15" s="328"/>
    </row>
    <row r="16" spans="1:12" x14ac:dyDescent="0.3">
      <c r="A16" s="138"/>
      <c r="B16" s="972" t="s">
        <v>21</v>
      </c>
      <c r="C16" s="973"/>
      <c r="D16" s="973"/>
      <c r="E16" s="973"/>
      <c r="F16" s="973"/>
      <c r="G16" s="973"/>
      <c r="H16" s="973"/>
      <c r="I16" s="973"/>
      <c r="J16" s="973"/>
      <c r="K16" s="973"/>
      <c r="L16" s="974"/>
    </row>
    <row r="17" spans="1:12" x14ac:dyDescent="0.3">
      <c r="A17" s="138"/>
      <c r="B17" s="335" t="s">
        <v>22</v>
      </c>
      <c r="C17" s="670"/>
      <c r="D17" s="670"/>
      <c r="E17" s="670"/>
      <c r="F17" s="670"/>
      <c r="G17" s="324"/>
      <c r="H17" s="324"/>
      <c r="I17" s="324"/>
      <c r="J17" s="324"/>
      <c r="K17" s="324"/>
      <c r="L17" s="323"/>
    </row>
    <row r="18" spans="1:12" x14ac:dyDescent="0.3">
      <c r="A18" s="138"/>
      <c r="B18" s="335" t="s">
        <v>24</v>
      </c>
      <c r="C18" s="200"/>
      <c r="D18" s="200"/>
      <c r="E18" s="200"/>
      <c r="F18" s="200"/>
      <c r="G18" s="324"/>
      <c r="H18" s="324"/>
      <c r="I18" s="324"/>
      <c r="J18" s="324"/>
      <c r="K18" s="324"/>
      <c r="L18" s="323"/>
    </row>
    <row r="19" spans="1:12" x14ac:dyDescent="0.3">
      <c r="A19" s="138"/>
      <c r="B19" s="335" t="s">
        <v>95</v>
      </c>
      <c r="C19" s="324">
        <v>70</v>
      </c>
      <c r="D19" s="324">
        <v>70</v>
      </c>
      <c r="E19" s="324">
        <v>70</v>
      </c>
      <c r="F19" s="324">
        <v>70</v>
      </c>
      <c r="G19" s="324"/>
      <c r="H19" s="324"/>
      <c r="I19" s="324"/>
      <c r="J19" s="324"/>
      <c r="K19" s="324"/>
      <c r="L19" s="323"/>
    </row>
    <row r="20" spans="1:12" x14ac:dyDescent="0.3">
      <c r="A20" s="138"/>
      <c r="B20" s="335" t="s">
        <v>96</v>
      </c>
      <c r="C20" s="324">
        <v>2.5000000000000001E-2</v>
      </c>
      <c r="D20" s="324">
        <v>2.5000000000000001E-2</v>
      </c>
      <c r="E20" s="324">
        <v>2.5000000000000001E-2</v>
      </c>
      <c r="F20" s="324">
        <v>2.5000000000000001E-2</v>
      </c>
      <c r="G20" s="324"/>
      <c r="H20" s="324"/>
      <c r="I20" s="324"/>
      <c r="J20" s="324"/>
      <c r="K20" s="324" t="s">
        <v>44</v>
      </c>
      <c r="L20" s="323"/>
    </row>
    <row r="21" spans="1:12" x14ac:dyDescent="0.3">
      <c r="A21" s="138"/>
      <c r="B21" s="335" t="s">
        <v>97</v>
      </c>
      <c r="C21" s="324">
        <v>25</v>
      </c>
      <c r="D21" s="324">
        <v>25</v>
      </c>
      <c r="E21" s="324">
        <v>25</v>
      </c>
      <c r="F21" s="324">
        <v>25</v>
      </c>
      <c r="G21" s="324"/>
      <c r="H21" s="324"/>
      <c r="I21" s="324"/>
      <c r="J21" s="324"/>
      <c r="K21" s="324" t="s">
        <v>44</v>
      </c>
      <c r="L21" s="324" t="s">
        <v>454</v>
      </c>
    </row>
    <row r="22" spans="1:12" x14ac:dyDescent="0.3">
      <c r="A22" s="138"/>
      <c r="B22" s="669"/>
      <c r="C22" s="328"/>
      <c r="D22" s="328"/>
      <c r="E22" s="328"/>
      <c r="F22" s="328"/>
      <c r="G22" s="328"/>
      <c r="H22" s="328"/>
      <c r="I22" s="328"/>
      <c r="J22" s="328"/>
      <c r="K22" s="328"/>
      <c r="L22" s="323"/>
    </row>
    <row r="23" spans="1:12" x14ac:dyDescent="0.3">
      <c r="A23" s="138"/>
      <c r="B23" s="972" t="s">
        <v>99</v>
      </c>
      <c r="C23" s="973"/>
      <c r="D23" s="973"/>
      <c r="E23" s="973"/>
      <c r="F23" s="973"/>
      <c r="G23" s="973"/>
      <c r="H23" s="973"/>
      <c r="I23" s="973"/>
      <c r="J23" s="973"/>
      <c r="K23" s="973"/>
      <c r="L23" s="974"/>
    </row>
    <row r="24" spans="1:12" x14ac:dyDescent="0.3">
      <c r="A24" s="138"/>
      <c r="B24" s="335" t="s">
        <v>675</v>
      </c>
      <c r="C24" s="324">
        <v>100</v>
      </c>
      <c r="D24" s="324">
        <v>100</v>
      </c>
      <c r="E24" s="324">
        <v>100</v>
      </c>
      <c r="F24" s="324">
        <v>100</v>
      </c>
      <c r="G24" s="324"/>
      <c r="H24" s="324"/>
      <c r="I24" s="324"/>
      <c r="J24" s="324"/>
      <c r="K24" s="328"/>
      <c r="L24" s="327">
        <v>3</v>
      </c>
    </row>
    <row r="25" spans="1:12" x14ac:dyDescent="0.3">
      <c r="A25" s="138"/>
      <c r="B25" s="335" t="s">
        <v>676</v>
      </c>
      <c r="C25" s="324">
        <v>1.3</v>
      </c>
      <c r="D25" s="324">
        <v>1.4</v>
      </c>
      <c r="E25" s="324">
        <v>1.5</v>
      </c>
      <c r="F25" s="324">
        <v>1.6</v>
      </c>
      <c r="G25" s="324"/>
      <c r="H25" s="324"/>
      <c r="I25" s="324"/>
      <c r="J25" s="324"/>
      <c r="K25" s="324"/>
      <c r="L25" s="328">
        <v>3</v>
      </c>
    </row>
    <row r="26" spans="1:12" x14ac:dyDescent="0.3">
      <c r="A26" s="138"/>
      <c r="B26" s="335" t="s">
        <v>100</v>
      </c>
      <c r="C26" s="430">
        <v>1.25</v>
      </c>
      <c r="D26" s="430">
        <v>1.25</v>
      </c>
      <c r="E26" s="430">
        <v>1.25</v>
      </c>
      <c r="F26" s="430">
        <v>1.25</v>
      </c>
      <c r="G26" s="430"/>
      <c r="H26" s="430"/>
      <c r="I26" s="430"/>
      <c r="J26" s="430"/>
      <c r="K26" s="324" t="s">
        <v>46</v>
      </c>
      <c r="L26" s="328">
        <v>7</v>
      </c>
    </row>
    <row r="27" spans="1:12" x14ac:dyDescent="0.3">
      <c r="A27" s="138"/>
      <c r="B27" s="335" t="s">
        <v>101</v>
      </c>
      <c r="C27" s="338" t="s">
        <v>183</v>
      </c>
      <c r="D27" s="338" t="s">
        <v>183</v>
      </c>
      <c r="E27" s="338" t="s">
        <v>183</v>
      </c>
      <c r="F27" s="338" t="s">
        <v>183</v>
      </c>
      <c r="G27" s="336"/>
      <c r="H27" s="336"/>
      <c r="I27" s="336"/>
      <c r="J27" s="336"/>
      <c r="K27" s="336" t="s">
        <v>46</v>
      </c>
      <c r="L27" s="328" t="s">
        <v>421</v>
      </c>
    </row>
    <row r="28" spans="1:12" x14ac:dyDescent="0.3">
      <c r="A28" s="138"/>
      <c r="B28" s="669"/>
      <c r="C28" s="671"/>
      <c r="D28" s="671"/>
      <c r="E28" s="671"/>
      <c r="F28" s="671"/>
      <c r="G28" s="672"/>
      <c r="H28" s="672"/>
      <c r="I28" s="672"/>
      <c r="J28" s="672"/>
      <c r="K28" s="672"/>
      <c r="L28" s="673"/>
    </row>
    <row r="29" spans="1:12" x14ac:dyDescent="0.3">
      <c r="A29" s="138"/>
      <c r="B29" s="972" t="s">
        <v>472</v>
      </c>
      <c r="C29" s="973"/>
      <c r="D29" s="973"/>
      <c r="E29" s="973"/>
      <c r="F29" s="973"/>
      <c r="G29" s="973"/>
      <c r="H29" s="973"/>
      <c r="I29" s="973"/>
      <c r="J29" s="973"/>
      <c r="K29" s="973"/>
      <c r="L29" s="974"/>
    </row>
    <row r="30" spans="1:12" x14ac:dyDescent="0.3">
      <c r="A30" s="138"/>
      <c r="B30" s="335" t="s">
        <v>26</v>
      </c>
      <c r="C30" s="324">
        <v>8.3000000000000007</v>
      </c>
      <c r="D30" s="324">
        <v>3.3</v>
      </c>
      <c r="E30" s="324">
        <v>2</v>
      </c>
      <c r="F30" s="324">
        <v>0.8</v>
      </c>
      <c r="G30" s="328">
        <v>2.7</v>
      </c>
      <c r="H30" s="328">
        <v>5.8</v>
      </c>
      <c r="I30" s="328">
        <v>0.4</v>
      </c>
      <c r="J30" s="328">
        <v>1.3</v>
      </c>
      <c r="K30" s="324" t="s">
        <v>453</v>
      </c>
      <c r="L30" s="324" t="s">
        <v>452</v>
      </c>
    </row>
    <row r="31" spans="1:12" x14ac:dyDescent="0.3">
      <c r="A31" s="138"/>
      <c r="B31" s="335" t="s">
        <v>28</v>
      </c>
      <c r="C31" s="328">
        <f>0.8*C30</f>
        <v>6.6400000000000006</v>
      </c>
      <c r="D31" s="672">
        <f>0.7*D30</f>
        <v>2.3099999999999996</v>
      </c>
      <c r="E31" s="328">
        <f>0.6*E30</f>
        <v>1.2</v>
      </c>
      <c r="F31" s="328">
        <f>0.58*F30</f>
        <v>0.46399999999999997</v>
      </c>
      <c r="G31" s="324"/>
      <c r="H31" s="324"/>
      <c r="I31" s="324"/>
      <c r="J31" s="324"/>
      <c r="K31" s="324" t="s">
        <v>31</v>
      </c>
      <c r="L31" s="324"/>
    </row>
    <row r="32" spans="1:12" x14ac:dyDescent="0.3">
      <c r="A32" s="138"/>
      <c r="B32" s="335" t="s">
        <v>29</v>
      </c>
      <c r="C32" s="328">
        <f>C30-C31</f>
        <v>1.6600000000000001</v>
      </c>
      <c r="D32" s="672">
        <f>D30-D31</f>
        <v>0.99000000000000021</v>
      </c>
      <c r="E32" s="328">
        <f>E30-E31</f>
        <v>0.8</v>
      </c>
      <c r="F32" s="328">
        <f>F30-F31</f>
        <v>0.33600000000000008</v>
      </c>
      <c r="G32" s="324"/>
      <c r="H32" s="324"/>
      <c r="I32" s="324"/>
      <c r="J32" s="324"/>
      <c r="K32" s="324" t="s">
        <v>31</v>
      </c>
      <c r="L32" s="324"/>
    </row>
    <row r="33" spans="1:13" x14ac:dyDescent="0.3">
      <c r="A33" s="138"/>
      <c r="B33" s="335" t="s">
        <v>30</v>
      </c>
      <c r="C33" s="338">
        <f t="shared" ref="C33:J33" si="0">0.05*C30*1000000</f>
        <v>415000.00000000006</v>
      </c>
      <c r="D33" s="338">
        <f t="shared" si="0"/>
        <v>165000</v>
      </c>
      <c r="E33" s="338">
        <f t="shared" si="0"/>
        <v>100000</v>
      </c>
      <c r="F33" s="338">
        <f t="shared" si="0"/>
        <v>40000.000000000007</v>
      </c>
      <c r="G33" s="338">
        <f t="shared" si="0"/>
        <v>135000</v>
      </c>
      <c r="H33" s="338">
        <f t="shared" si="0"/>
        <v>290000</v>
      </c>
      <c r="I33" s="338">
        <f t="shared" si="0"/>
        <v>20000.000000000004</v>
      </c>
      <c r="J33" s="338">
        <f t="shared" si="0"/>
        <v>65000</v>
      </c>
      <c r="K33" s="324" t="s">
        <v>55</v>
      </c>
      <c r="L33" s="324">
        <v>8</v>
      </c>
    </row>
    <row r="34" spans="1:13" x14ac:dyDescent="0.3">
      <c r="A34" s="138"/>
      <c r="B34" s="144" t="s">
        <v>32</v>
      </c>
      <c r="C34" s="143" t="s">
        <v>137</v>
      </c>
      <c r="D34" s="143"/>
      <c r="E34" s="143"/>
      <c r="F34" s="143"/>
      <c r="G34" s="140"/>
      <c r="H34" s="140"/>
      <c r="I34" s="140"/>
      <c r="J34" s="140"/>
      <c r="K34" s="140"/>
      <c r="L34" s="140"/>
    </row>
    <row r="35" spans="1:13" x14ac:dyDescent="0.3">
      <c r="A35" s="138"/>
      <c r="B35" s="142" t="s">
        <v>451</v>
      </c>
      <c r="C35" s="141" t="s">
        <v>137</v>
      </c>
      <c r="D35" s="141"/>
      <c r="E35" s="141"/>
      <c r="F35" s="141"/>
      <c r="G35" s="141"/>
      <c r="H35" s="141"/>
      <c r="I35" s="141"/>
      <c r="J35" s="141"/>
      <c r="K35" s="141"/>
      <c r="L35" s="140"/>
    </row>
    <row r="36" spans="1:13" x14ac:dyDescent="0.3">
      <c r="A36" s="138"/>
      <c r="B36" s="978"/>
      <c r="C36" s="979"/>
      <c r="D36" s="979"/>
      <c r="E36" s="979"/>
      <c r="F36" s="979"/>
      <c r="G36" s="979"/>
      <c r="H36" s="979"/>
      <c r="I36" s="979"/>
      <c r="J36" s="979"/>
      <c r="K36" s="979"/>
      <c r="L36" s="980"/>
    </row>
    <row r="37" spans="1:13" x14ac:dyDescent="0.3">
      <c r="A37" s="138"/>
      <c r="B37" s="975" t="s">
        <v>33</v>
      </c>
      <c r="C37" s="976"/>
      <c r="D37" s="976"/>
      <c r="E37" s="976"/>
      <c r="F37" s="976"/>
      <c r="G37" s="976"/>
      <c r="H37" s="976"/>
      <c r="I37" s="976"/>
      <c r="J37" s="976"/>
      <c r="K37" s="976"/>
      <c r="L37" s="977"/>
    </row>
    <row r="38" spans="1:13" x14ac:dyDescent="0.3">
      <c r="A38" s="138"/>
      <c r="B38" s="137"/>
      <c r="C38" s="52"/>
      <c r="D38" s="52"/>
      <c r="E38" s="52"/>
      <c r="F38" s="52"/>
      <c r="G38" s="52"/>
      <c r="H38" s="52"/>
      <c r="I38" s="52"/>
      <c r="J38" s="52"/>
      <c r="K38" s="63"/>
      <c r="L38" s="139"/>
    </row>
    <row r="39" spans="1:13" x14ac:dyDescent="0.3">
      <c r="A39" s="138"/>
      <c r="B39" s="137"/>
      <c r="C39" s="53"/>
      <c r="D39" s="53"/>
      <c r="E39" s="53"/>
      <c r="F39" s="53"/>
      <c r="G39" s="53"/>
      <c r="H39" s="53"/>
      <c r="I39" s="53"/>
      <c r="J39" s="53"/>
      <c r="K39" s="52"/>
      <c r="L39" s="63"/>
    </row>
    <row r="40" spans="1:13" x14ac:dyDescent="0.3">
      <c r="A40" s="129"/>
      <c r="B40" s="129"/>
      <c r="C40" s="49"/>
      <c r="D40" s="49"/>
      <c r="E40" s="49"/>
      <c r="F40" s="49"/>
      <c r="G40" s="49"/>
      <c r="H40" s="49"/>
      <c r="I40" s="49"/>
      <c r="J40" s="49"/>
      <c r="K40" s="47"/>
      <c r="L40" s="47"/>
      <c r="M40" s="2"/>
    </row>
    <row r="41" spans="1:13" ht="20.25" customHeight="1" x14ac:dyDescent="0.3">
      <c r="B41" s="134" t="s">
        <v>38</v>
      </c>
      <c r="C41" s="38"/>
      <c r="D41" s="38"/>
      <c r="E41" s="38"/>
      <c r="F41" s="38"/>
      <c r="G41" s="38"/>
      <c r="H41" s="38"/>
      <c r="I41" s="38"/>
      <c r="J41" s="38"/>
      <c r="K41" s="38"/>
      <c r="L41" s="38"/>
      <c r="M41" s="2"/>
    </row>
    <row r="42" spans="1:13" x14ac:dyDescent="0.3">
      <c r="A42" s="37" t="s">
        <v>39</v>
      </c>
      <c r="B42" s="128" t="s">
        <v>450</v>
      </c>
      <c r="C42" s="128"/>
      <c r="D42" s="128"/>
      <c r="E42" s="128"/>
      <c r="F42" s="128"/>
      <c r="G42" s="128"/>
      <c r="H42" s="128"/>
      <c r="I42" s="128"/>
      <c r="J42" s="128"/>
      <c r="K42" s="128"/>
      <c r="L42" s="128"/>
      <c r="M42" s="81"/>
    </row>
    <row r="43" spans="1:13" x14ac:dyDescent="0.3">
      <c r="A43" s="37" t="s">
        <v>15</v>
      </c>
      <c r="B43" s="136" t="s">
        <v>449</v>
      </c>
      <c r="C43" s="128"/>
      <c r="D43" s="128"/>
      <c r="E43" s="128"/>
      <c r="F43" s="128"/>
      <c r="G43" s="128"/>
      <c r="H43" s="128"/>
      <c r="I43" s="128"/>
      <c r="J43" s="128"/>
      <c r="K43" s="128"/>
      <c r="L43" s="128"/>
      <c r="M43" s="81"/>
    </row>
    <row r="44" spans="1:13" x14ac:dyDescent="0.3">
      <c r="A44" s="37" t="s">
        <v>20</v>
      </c>
      <c r="B44" s="128" t="s">
        <v>448</v>
      </c>
      <c r="C44" s="128"/>
      <c r="D44" s="128"/>
      <c r="E44" s="128"/>
      <c r="F44" s="128"/>
      <c r="G44" s="128"/>
      <c r="H44" s="128"/>
      <c r="I44" s="128"/>
      <c r="J44" s="128"/>
      <c r="K44" s="128"/>
      <c r="L44" s="128"/>
      <c r="M44" s="81"/>
    </row>
    <row r="45" spans="1:13" x14ac:dyDescent="0.3">
      <c r="A45" s="37" t="s">
        <v>23</v>
      </c>
      <c r="B45" s="128" t="s">
        <v>447</v>
      </c>
      <c r="C45" s="128"/>
      <c r="D45" s="128"/>
      <c r="E45" s="128"/>
      <c r="F45" s="128"/>
      <c r="G45" s="128"/>
      <c r="H45" s="128"/>
      <c r="I45" s="128"/>
      <c r="J45" s="128"/>
      <c r="K45" s="128"/>
      <c r="L45" s="128"/>
      <c r="M45" s="81"/>
    </row>
    <row r="46" spans="1:13" x14ac:dyDescent="0.3">
      <c r="A46" s="37" t="s">
        <v>44</v>
      </c>
      <c r="B46" s="128" t="s">
        <v>444</v>
      </c>
      <c r="C46" s="128"/>
      <c r="D46" s="128"/>
      <c r="E46" s="128"/>
      <c r="F46" s="128"/>
      <c r="G46" s="128"/>
      <c r="H46" s="128"/>
      <c r="I46" s="128"/>
      <c r="J46" s="128"/>
      <c r="K46" s="128"/>
      <c r="L46" s="128"/>
      <c r="M46" s="81"/>
    </row>
    <row r="47" spans="1:13" x14ac:dyDescent="0.3">
      <c r="A47" s="37" t="s">
        <v>46</v>
      </c>
      <c r="B47" s="128" t="s">
        <v>446</v>
      </c>
      <c r="C47" s="128"/>
      <c r="D47" s="128"/>
      <c r="E47" s="128"/>
      <c r="F47" s="128"/>
      <c r="G47" s="128"/>
      <c r="H47" s="128"/>
      <c r="I47" s="128"/>
      <c r="J47" s="128"/>
      <c r="K47" s="128"/>
      <c r="L47" s="128"/>
      <c r="M47" s="81"/>
    </row>
    <row r="48" spans="1:13" x14ac:dyDescent="0.3">
      <c r="A48" s="37" t="s">
        <v>31</v>
      </c>
      <c r="B48" s="128" t="s">
        <v>445</v>
      </c>
      <c r="C48" s="128"/>
      <c r="D48" s="128"/>
      <c r="E48" s="128"/>
      <c r="F48" s="128"/>
      <c r="G48" s="128"/>
      <c r="H48" s="128"/>
      <c r="I48" s="128"/>
      <c r="J48" s="128"/>
      <c r="K48" s="128"/>
      <c r="L48" s="128"/>
      <c r="M48" s="81"/>
    </row>
    <row r="49" spans="1:27" x14ac:dyDescent="0.3">
      <c r="A49" s="37" t="s">
        <v>35</v>
      </c>
      <c r="B49" s="128" t="s">
        <v>444</v>
      </c>
      <c r="C49" s="128"/>
      <c r="D49" s="128"/>
      <c r="E49" s="128"/>
      <c r="F49" s="128"/>
      <c r="G49" s="128"/>
      <c r="H49" s="128"/>
      <c r="I49" s="128"/>
      <c r="J49" s="128"/>
      <c r="K49" s="128"/>
      <c r="L49" s="128"/>
      <c r="M49" s="81"/>
    </row>
    <row r="50" spans="1:27" x14ac:dyDescent="0.3">
      <c r="A50" s="37" t="s">
        <v>65</v>
      </c>
      <c r="B50" s="128" t="s">
        <v>443</v>
      </c>
      <c r="C50" s="128"/>
      <c r="D50" s="128"/>
      <c r="E50" s="128"/>
      <c r="F50" s="128"/>
      <c r="G50" s="128"/>
      <c r="H50" s="128"/>
      <c r="I50" s="128"/>
      <c r="J50" s="128"/>
      <c r="K50" s="128"/>
      <c r="L50" s="128"/>
      <c r="M50" s="135"/>
    </row>
    <row r="51" spans="1:27" x14ac:dyDescent="0.3">
      <c r="A51" s="37" t="s">
        <v>50</v>
      </c>
      <c r="B51" s="128" t="s">
        <v>442</v>
      </c>
      <c r="C51" s="128"/>
      <c r="D51" s="128"/>
      <c r="E51" s="128"/>
      <c r="F51" s="128"/>
      <c r="G51" s="128"/>
      <c r="H51" s="128"/>
      <c r="I51" s="128"/>
      <c r="J51" s="128"/>
      <c r="K51" s="128"/>
      <c r="L51" s="128"/>
      <c r="M51" s="128"/>
      <c r="Q51" s="917"/>
      <c r="R51" s="917"/>
      <c r="S51" s="917"/>
      <c r="T51" s="917"/>
      <c r="U51" s="917"/>
      <c r="V51" s="917"/>
      <c r="W51" s="917"/>
      <c r="X51" s="917"/>
      <c r="Y51" s="917"/>
      <c r="Z51" s="917"/>
      <c r="AA51" s="917"/>
    </row>
    <row r="52" spans="1:27" x14ac:dyDescent="0.3">
      <c r="A52" s="37" t="s">
        <v>55</v>
      </c>
      <c r="B52" s="128" t="s">
        <v>441</v>
      </c>
      <c r="C52" s="128"/>
      <c r="D52" s="128"/>
      <c r="E52" s="128"/>
      <c r="F52" s="128"/>
      <c r="G52" s="128"/>
      <c r="H52" s="128"/>
      <c r="I52" s="128"/>
      <c r="J52" s="128"/>
      <c r="K52" s="128"/>
      <c r="L52" s="128"/>
      <c r="M52" s="128"/>
    </row>
    <row r="53" spans="1:27" x14ac:dyDescent="0.3">
      <c r="A53" s="37" t="s">
        <v>67</v>
      </c>
      <c r="B53" s="128" t="s">
        <v>440</v>
      </c>
      <c r="C53" s="128"/>
      <c r="D53" s="128"/>
      <c r="E53" s="128"/>
      <c r="F53" s="128"/>
      <c r="G53" s="128"/>
      <c r="H53" s="128"/>
      <c r="I53" s="128"/>
      <c r="J53" s="128"/>
      <c r="K53" s="128"/>
      <c r="L53" s="128"/>
      <c r="M53" s="81"/>
    </row>
    <row r="54" spans="1:27" x14ac:dyDescent="0.3">
      <c r="A54" s="37"/>
      <c r="B54" s="128"/>
      <c r="C54" s="128"/>
      <c r="D54" s="128"/>
      <c r="E54" s="128"/>
      <c r="F54" s="128"/>
      <c r="G54" s="128"/>
      <c r="H54" s="128"/>
      <c r="I54" s="128"/>
      <c r="J54" s="128"/>
      <c r="K54" s="128"/>
      <c r="L54" s="128"/>
      <c r="M54" s="81"/>
    </row>
    <row r="55" spans="1:27" x14ac:dyDescent="0.3">
      <c r="B55" s="134" t="s">
        <v>118</v>
      </c>
      <c r="C55" s="2"/>
      <c r="D55" s="2"/>
      <c r="E55" s="2"/>
      <c r="F55" s="2"/>
      <c r="G55" s="2"/>
      <c r="H55" s="2"/>
      <c r="I55" s="2"/>
      <c r="J55" s="2"/>
      <c r="K55" s="2"/>
      <c r="L55" s="2"/>
      <c r="M55" s="2"/>
    </row>
    <row r="56" spans="1:27" x14ac:dyDescent="0.3">
      <c r="A56" s="131" t="s">
        <v>439</v>
      </c>
      <c r="B56" s="130" t="s">
        <v>438</v>
      </c>
      <c r="C56" s="2"/>
      <c r="D56" s="2"/>
      <c r="E56" s="2"/>
      <c r="F56" s="2"/>
      <c r="G56" s="2"/>
      <c r="H56" s="2"/>
      <c r="I56" s="2"/>
      <c r="J56" s="2"/>
      <c r="K56" s="2"/>
      <c r="L56" s="2"/>
      <c r="M56" s="2"/>
    </row>
    <row r="57" spans="1:27" x14ac:dyDescent="0.3">
      <c r="A57" s="131" t="s">
        <v>437</v>
      </c>
      <c r="B57" s="133" t="s">
        <v>436</v>
      </c>
      <c r="C57" s="2"/>
      <c r="D57" s="2"/>
      <c r="E57" s="2"/>
      <c r="F57" s="2"/>
      <c r="G57" s="2"/>
      <c r="H57" s="2"/>
      <c r="I57" s="2"/>
      <c r="J57" s="2"/>
      <c r="K57" s="2"/>
      <c r="L57" s="2"/>
      <c r="M57" s="2"/>
    </row>
    <row r="58" spans="1:27" x14ac:dyDescent="0.3">
      <c r="A58" s="131" t="s">
        <v>435</v>
      </c>
      <c r="B58" s="130" t="s">
        <v>434</v>
      </c>
      <c r="C58" s="2"/>
      <c r="D58" s="2"/>
      <c r="E58" s="2"/>
      <c r="F58" s="2"/>
      <c r="G58" s="2"/>
      <c r="H58" s="2"/>
      <c r="I58" s="2"/>
      <c r="J58" s="2"/>
      <c r="K58" s="2"/>
      <c r="L58" s="2"/>
      <c r="M58" s="2"/>
    </row>
    <row r="59" spans="1:27" x14ac:dyDescent="0.3">
      <c r="A59" s="131" t="s">
        <v>433</v>
      </c>
      <c r="B59" s="130" t="s">
        <v>432</v>
      </c>
      <c r="C59" s="2"/>
      <c r="D59" s="2"/>
      <c r="E59" s="2"/>
      <c r="F59" s="2"/>
      <c r="G59" s="2"/>
      <c r="H59" s="2"/>
      <c r="I59" s="2"/>
      <c r="J59" s="2"/>
      <c r="K59" s="2"/>
      <c r="L59" s="2"/>
      <c r="M59" s="2"/>
    </row>
    <row r="60" spans="1:27" x14ac:dyDescent="0.3">
      <c r="A60" s="131" t="s">
        <v>431</v>
      </c>
      <c r="B60" s="130" t="s">
        <v>430</v>
      </c>
      <c r="C60" s="2"/>
      <c r="D60" s="2"/>
      <c r="E60" s="2"/>
      <c r="F60" s="2"/>
      <c r="G60" s="2"/>
      <c r="H60" s="2"/>
      <c r="I60" s="2"/>
      <c r="J60" s="2"/>
      <c r="K60" s="2"/>
      <c r="L60" s="2"/>
      <c r="M60" s="2"/>
    </row>
    <row r="61" spans="1:27" x14ac:dyDescent="0.3">
      <c r="A61" s="131" t="s">
        <v>429</v>
      </c>
      <c r="B61" s="130" t="s">
        <v>428</v>
      </c>
      <c r="C61" s="2"/>
      <c r="D61" s="2"/>
      <c r="E61" s="2"/>
      <c r="F61" s="2"/>
      <c r="G61" s="2"/>
      <c r="H61" s="2"/>
      <c r="I61" s="2"/>
      <c r="J61" s="2"/>
      <c r="K61" s="2"/>
      <c r="L61" s="2"/>
      <c r="M61" s="2"/>
    </row>
    <row r="62" spans="1:27" x14ac:dyDescent="0.3">
      <c r="A62" s="131" t="s">
        <v>427</v>
      </c>
      <c r="B62" s="130" t="s">
        <v>426</v>
      </c>
      <c r="C62" s="2"/>
      <c r="D62" s="2"/>
      <c r="E62" s="2"/>
      <c r="F62" s="2"/>
      <c r="G62" s="2"/>
      <c r="H62" s="2"/>
      <c r="I62" s="2"/>
      <c r="J62" s="2"/>
      <c r="K62" s="2"/>
      <c r="L62" s="2"/>
      <c r="M62" s="2"/>
    </row>
    <row r="63" spans="1:27" x14ac:dyDescent="0.3">
      <c r="A63" s="131" t="s">
        <v>425</v>
      </c>
      <c r="B63" s="133" t="s">
        <v>424</v>
      </c>
      <c r="C63" s="2"/>
      <c r="D63" s="2"/>
      <c r="E63" s="2"/>
      <c r="F63" s="2"/>
      <c r="G63" s="2"/>
      <c r="H63" s="2"/>
      <c r="I63" s="2"/>
      <c r="J63" s="2"/>
      <c r="K63" s="2"/>
      <c r="L63" s="2"/>
      <c r="M63" s="2"/>
    </row>
    <row r="64" spans="1:27" x14ac:dyDescent="0.3">
      <c r="A64" s="131" t="s">
        <v>423</v>
      </c>
      <c r="B64" s="132" t="s">
        <v>422</v>
      </c>
      <c r="C64" s="2"/>
      <c r="D64" s="2"/>
      <c r="E64" s="2"/>
      <c r="F64" s="2"/>
      <c r="G64" s="2"/>
      <c r="H64" s="2"/>
      <c r="I64" s="2"/>
      <c r="J64" s="2"/>
      <c r="K64" s="2"/>
      <c r="L64" s="2"/>
      <c r="M64" s="2"/>
    </row>
    <row r="65" spans="1:13" x14ac:dyDescent="0.3">
      <c r="A65" s="131" t="s">
        <v>421</v>
      </c>
      <c r="B65" s="130" t="s">
        <v>420</v>
      </c>
      <c r="C65" s="2"/>
      <c r="D65" s="2"/>
      <c r="E65" s="2"/>
      <c r="F65" s="2"/>
      <c r="G65" s="2"/>
      <c r="H65" s="2"/>
      <c r="I65" s="2"/>
      <c r="J65" s="2"/>
      <c r="K65" s="2"/>
      <c r="L65" s="2"/>
      <c r="M65" s="2"/>
    </row>
    <row r="66" spans="1:13" x14ac:dyDescent="0.3">
      <c r="A66" s="2"/>
      <c r="B66" s="2"/>
      <c r="C66" s="2"/>
      <c r="D66" s="2"/>
      <c r="E66" s="2"/>
      <c r="F66" s="2"/>
      <c r="G66" s="2"/>
      <c r="H66" s="2"/>
      <c r="I66" s="2"/>
      <c r="J66" s="2"/>
      <c r="K66" s="2"/>
      <c r="L66" s="2"/>
      <c r="M66" s="2"/>
    </row>
    <row r="67" spans="1:13" x14ac:dyDescent="0.3">
      <c r="A67" s="2"/>
      <c r="B67" s="2"/>
      <c r="C67" s="2"/>
      <c r="D67" s="2"/>
      <c r="E67" s="2"/>
      <c r="F67" s="2"/>
      <c r="G67" s="2"/>
      <c r="H67" s="2"/>
      <c r="I67" s="2"/>
      <c r="J67" s="2"/>
      <c r="K67" s="2"/>
      <c r="L67" s="2"/>
      <c r="M67" s="2"/>
    </row>
    <row r="68" spans="1:13" x14ac:dyDescent="0.3">
      <c r="A68" s="2"/>
      <c r="B68" s="2"/>
      <c r="C68" s="2"/>
      <c r="D68" s="2"/>
      <c r="E68" s="2"/>
      <c r="F68" s="2"/>
      <c r="G68" s="2"/>
      <c r="H68" s="2"/>
      <c r="I68" s="2"/>
      <c r="J68" s="2"/>
      <c r="K68" s="2"/>
      <c r="L68" s="2"/>
      <c r="M68" s="2"/>
    </row>
    <row r="69" spans="1:13" x14ac:dyDescent="0.3">
      <c r="A69" s="2"/>
      <c r="B69" s="2"/>
      <c r="C69" s="2"/>
      <c r="D69" s="2"/>
      <c r="E69" s="2"/>
      <c r="F69" s="2"/>
      <c r="G69" s="2"/>
      <c r="H69" s="2"/>
      <c r="I69" s="2"/>
      <c r="J69" s="2"/>
      <c r="K69" s="2"/>
      <c r="L69" s="2"/>
      <c r="M69" s="2"/>
    </row>
    <row r="70" spans="1:13" x14ac:dyDescent="0.3">
      <c r="A70" s="2"/>
      <c r="B70" s="2"/>
      <c r="C70" s="2"/>
      <c r="D70" s="2"/>
      <c r="E70" s="2"/>
      <c r="F70" s="2"/>
      <c r="G70" s="2"/>
      <c r="H70" s="2"/>
      <c r="I70" s="2"/>
      <c r="J70" s="2"/>
      <c r="K70" s="2"/>
      <c r="L70" s="2"/>
      <c r="M70" s="2"/>
    </row>
    <row r="71" spans="1:13" x14ac:dyDescent="0.3">
      <c r="A71" s="2"/>
      <c r="B71" s="2"/>
      <c r="C71" s="2"/>
      <c r="D71" s="2"/>
      <c r="E71" s="2"/>
      <c r="F71" s="2"/>
      <c r="G71" s="2"/>
      <c r="H71" s="2"/>
      <c r="I71" s="2"/>
      <c r="J71" s="2"/>
      <c r="K71" s="2"/>
      <c r="L71" s="2"/>
      <c r="M71" s="2"/>
    </row>
    <row r="72" spans="1:13" x14ac:dyDescent="0.3">
      <c r="A72" s="2"/>
      <c r="B72" s="2"/>
      <c r="C72" s="2"/>
      <c r="D72" s="2"/>
      <c r="E72" s="2"/>
      <c r="F72" s="2"/>
      <c r="G72" s="2"/>
      <c r="H72" s="2"/>
      <c r="I72" s="2"/>
      <c r="J72" s="2"/>
      <c r="K72" s="2"/>
      <c r="L72" s="2"/>
      <c r="M72" s="2"/>
    </row>
    <row r="73" spans="1:13" x14ac:dyDescent="0.3">
      <c r="A73" s="2"/>
      <c r="B73" s="2"/>
      <c r="C73" s="2"/>
      <c r="D73" s="2"/>
      <c r="E73" s="2"/>
      <c r="F73" s="2"/>
      <c r="G73" s="2"/>
      <c r="H73" s="2"/>
      <c r="I73" s="2"/>
      <c r="J73" s="2"/>
      <c r="K73" s="2"/>
      <c r="L73" s="2"/>
      <c r="M73" s="2"/>
    </row>
    <row r="74" spans="1:13" x14ac:dyDescent="0.3">
      <c r="A74" s="2"/>
      <c r="B74" s="2"/>
      <c r="C74" s="2"/>
      <c r="D74" s="2"/>
      <c r="E74" s="2"/>
      <c r="F74" s="2"/>
      <c r="G74" s="2"/>
      <c r="H74" s="2"/>
      <c r="I74" s="2"/>
      <c r="J74" s="2"/>
      <c r="K74" s="2"/>
      <c r="L74" s="2"/>
      <c r="M74" s="2"/>
    </row>
    <row r="75" spans="1:13" x14ac:dyDescent="0.3">
      <c r="A75" s="2"/>
      <c r="B75" s="2"/>
      <c r="C75" s="2"/>
      <c r="D75" s="2"/>
      <c r="E75" s="2"/>
      <c r="F75" s="2"/>
      <c r="G75" s="2"/>
      <c r="H75" s="2"/>
      <c r="I75" s="2"/>
      <c r="J75" s="2"/>
      <c r="K75" s="2"/>
      <c r="L75" s="2"/>
      <c r="M75" s="2"/>
    </row>
    <row r="76" spans="1:13" x14ac:dyDescent="0.3">
      <c r="A76" s="2"/>
      <c r="B76" s="2"/>
      <c r="C76" s="2"/>
      <c r="D76" s="2"/>
      <c r="E76" s="2"/>
      <c r="F76" s="2"/>
      <c r="G76" s="2"/>
      <c r="H76" s="2"/>
      <c r="I76" s="2"/>
      <c r="J76" s="2"/>
      <c r="K76" s="2"/>
      <c r="L76" s="2"/>
      <c r="M76" s="2"/>
    </row>
    <row r="77" spans="1:13" x14ac:dyDescent="0.3">
      <c r="M77" s="2"/>
    </row>
  </sheetData>
  <mergeCells count="9">
    <mergeCell ref="B29:L29"/>
    <mergeCell ref="B37:L37"/>
    <mergeCell ref="Q51:AA51"/>
    <mergeCell ref="B36:L36"/>
    <mergeCell ref="C3:L3"/>
    <mergeCell ref="G4:H4"/>
    <mergeCell ref="I4:J4"/>
    <mergeCell ref="B16:L16"/>
    <mergeCell ref="B23:L23"/>
  </mergeCells>
  <hyperlinks>
    <hyperlink ref="H1" location="Index" display="Back to Index"/>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55"/>
  <sheetViews>
    <sheetView showGridLines="0" zoomScaleNormal="100" workbookViewId="0">
      <selection activeCell="H1" sqref="H1"/>
    </sheetView>
  </sheetViews>
  <sheetFormatPr defaultRowHeight="14.4" x14ac:dyDescent="0.3"/>
  <cols>
    <col min="1" max="1" width="2.88671875" customWidth="1"/>
    <col min="2" max="2" width="35.6640625" customWidth="1"/>
    <col min="3" max="10" width="7" customWidth="1"/>
    <col min="11" max="11" width="5.109375" bestFit="1" customWidth="1"/>
    <col min="12" max="12" width="4" bestFit="1" customWidth="1"/>
  </cols>
  <sheetData>
    <row r="1" spans="1:12" ht="14.25" customHeight="1" x14ac:dyDescent="0.3">
      <c r="H1" s="237" t="s">
        <v>679</v>
      </c>
    </row>
    <row r="2" spans="1:12" ht="14.25" customHeight="1" x14ac:dyDescent="0.3">
      <c r="A2" s="106"/>
      <c r="B2" s="106"/>
      <c r="C2" s="106"/>
      <c r="D2" s="106"/>
      <c r="E2" s="106"/>
      <c r="F2" s="106"/>
      <c r="G2" s="106"/>
      <c r="H2" s="106"/>
      <c r="I2" s="106"/>
      <c r="J2" s="106"/>
      <c r="K2" s="106"/>
      <c r="L2" s="106"/>
    </row>
    <row r="3" spans="1:12" x14ac:dyDescent="0.3">
      <c r="A3" s="38"/>
      <c r="B3" s="654" t="s">
        <v>0</v>
      </c>
      <c r="C3" s="981" t="s">
        <v>729</v>
      </c>
      <c r="D3" s="982"/>
      <c r="E3" s="982"/>
      <c r="F3" s="982"/>
      <c r="G3" s="982"/>
      <c r="H3" s="982"/>
      <c r="I3" s="982"/>
      <c r="J3" s="982"/>
      <c r="K3" s="982"/>
      <c r="L3" s="983"/>
    </row>
    <row r="4" spans="1:12" ht="30" customHeight="1" x14ac:dyDescent="0.3">
      <c r="A4" s="38"/>
      <c r="B4" s="322"/>
      <c r="C4" s="655">
        <v>2015</v>
      </c>
      <c r="D4" s="655">
        <v>2020</v>
      </c>
      <c r="E4" s="655">
        <v>2030</v>
      </c>
      <c r="F4" s="655">
        <v>2050</v>
      </c>
      <c r="G4" s="981" t="s">
        <v>2</v>
      </c>
      <c r="H4" s="984"/>
      <c r="I4" s="981" t="s">
        <v>3</v>
      </c>
      <c r="J4" s="984"/>
      <c r="K4" s="656" t="s">
        <v>4</v>
      </c>
      <c r="L4" s="656" t="s">
        <v>5</v>
      </c>
    </row>
    <row r="5" spans="1:12" x14ac:dyDescent="0.3">
      <c r="A5" s="38"/>
      <c r="B5" s="657" t="s">
        <v>6</v>
      </c>
      <c r="C5" s="482"/>
      <c r="D5" s="482"/>
      <c r="E5" s="482"/>
      <c r="F5" s="482"/>
      <c r="G5" s="658" t="s">
        <v>7</v>
      </c>
      <c r="H5" s="658" t="s">
        <v>8</v>
      </c>
      <c r="I5" s="658" t="s">
        <v>7</v>
      </c>
      <c r="J5" s="658" t="s">
        <v>8</v>
      </c>
      <c r="K5" s="482"/>
      <c r="L5" s="483"/>
    </row>
    <row r="6" spans="1:12" x14ac:dyDescent="0.3">
      <c r="A6" s="38"/>
      <c r="B6" s="659" t="s">
        <v>459</v>
      </c>
      <c r="C6" s="660">
        <v>0.05</v>
      </c>
      <c r="D6" s="661">
        <v>0.1</v>
      </c>
      <c r="E6" s="662">
        <v>1</v>
      </c>
      <c r="F6" s="663">
        <v>2</v>
      </c>
      <c r="G6" s="664"/>
      <c r="H6" s="664"/>
      <c r="I6" s="664"/>
      <c r="J6" s="664"/>
      <c r="K6" s="324"/>
      <c r="L6" s="324">
        <v>5</v>
      </c>
    </row>
    <row r="7" spans="1:12" ht="20.399999999999999" x14ac:dyDescent="0.3">
      <c r="A7" s="38"/>
      <c r="B7" s="659" t="s">
        <v>129</v>
      </c>
      <c r="C7" s="328">
        <v>45</v>
      </c>
      <c r="D7" s="328">
        <v>50</v>
      </c>
      <c r="E7" s="328">
        <v>50</v>
      </c>
      <c r="F7" s="328">
        <v>50</v>
      </c>
      <c r="G7" s="665"/>
      <c r="H7" s="666"/>
      <c r="I7" s="666"/>
      <c r="J7" s="665"/>
      <c r="K7" s="327"/>
      <c r="L7" s="327">
        <v>5</v>
      </c>
    </row>
    <row r="8" spans="1:12" ht="20.399999999999999" x14ac:dyDescent="0.3">
      <c r="A8" s="38"/>
      <c r="B8" s="667" t="s">
        <v>131</v>
      </c>
      <c r="C8" s="328">
        <v>45</v>
      </c>
      <c r="D8" s="328">
        <v>50</v>
      </c>
      <c r="E8" s="328">
        <v>50</v>
      </c>
      <c r="F8" s="328">
        <v>50</v>
      </c>
      <c r="G8" s="328">
        <v>45</v>
      </c>
      <c r="H8" s="328">
        <v>52</v>
      </c>
      <c r="I8" s="328">
        <v>46</v>
      </c>
      <c r="J8" s="328">
        <v>53</v>
      </c>
      <c r="K8" s="328" t="s">
        <v>39</v>
      </c>
      <c r="L8" s="328" t="s">
        <v>294</v>
      </c>
    </row>
    <row r="9" spans="1:12" x14ac:dyDescent="0.3">
      <c r="A9" s="38"/>
      <c r="B9" s="659" t="s">
        <v>1070</v>
      </c>
      <c r="C9" s="668" t="s">
        <v>137</v>
      </c>
      <c r="D9" s="668">
        <f>50/40</f>
        <v>1.25</v>
      </c>
      <c r="E9" s="668">
        <f>50/40</f>
        <v>1.25</v>
      </c>
      <c r="F9" s="668">
        <f>50/40</f>
        <v>1.25</v>
      </c>
      <c r="G9" s="326"/>
      <c r="H9" s="326"/>
      <c r="I9" s="326"/>
      <c r="J9" s="326"/>
      <c r="K9" s="328" t="s">
        <v>23</v>
      </c>
      <c r="L9" s="328"/>
    </row>
    <row r="10" spans="1:12" x14ac:dyDescent="0.3">
      <c r="A10" s="38"/>
      <c r="B10" s="659" t="s">
        <v>1071</v>
      </c>
      <c r="C10" s="328" t="s">
        <v>137</v>
      </c>
      <c r="D10" s="328" t="s">
        <v>137</v>
      </c>
      <c r="E10" s="328" t="s">
        <v>137</v>
      </c>
      <c r="F10" s="328" t="s">
        <v>137</v>
      </c>
      <c r="G10" s="326"/>
      <c r="H10" s="326"/>
      <c r="I10" s="326"/>
      <c r="J10" s="326"/>
      <c r="K10" s="328"/>
      <c r="L10" s="328"/>
    </row>
    <row r="11" spans="1:12" x14ac:dyDescent="0.3">
      <c r="A11" s="38"/>
      <c r="B11" s="659" t="s">
        <v>13</v>
      </c>
      <c r="C11" s="328">
        <v>0.1</v>
      </c>
      <c r="D11" s="328">
        <v>0.1</v>
      </c>
      <c r="E11" s="328">
        <v>0.1</v>
      </c>
      <c r="F11" s="328">
        <v>0.1</v>
      </c>
      <c r="G11" s="326"/>
      <c r="H11" s="326"/>
      <c r="I11" s="326"/>
      <c r="J11" s="326"/>
      <c r="K11" s="328"/>
      <c r="L11" s="328"/>
    </row>
    <row r="12" spans="1:12" x14ac:dyDescent="0.3">
      <c r="A12" s="38"/>
      <c r="B12" s="335" t="s">
        <v>93</v>
      </c>
      <c r="C12" s="328"/>
      <c r="D12" s="328">
        <v>0.1</v>
      </c>
      <c r="E12" s="328">
        <v>0.1</v>
      </c>
      <c r="F12" s="328">
        <v>0.1</v>
      </c>
      <c r="G12" s="323"/>
      <c r="H12" s="323"/>
      <c r="I12" s="323"/>
      <c r="J12" s="323"/>
      <c r="K12" s="324"/>
      <c r="L12" s="328"/>
    </row>
    <row r="13" spans="1:12" x14ac:dyDescent="0.3">
      <c r="A13" s="38"/>
      <c r="B13" s="335" t="s">
        <v>16</v>
      </c>
      <c r="C13" s="324">
        <v>10</v>
      </c>
      <c r="D13" s="324">
        <v>10</v>
      </c>
      <c r="E13" s="324">
        <v>10</v>
      </c>
      <c r="F13" s="324">
        <v>10</v>
      </c>
      <c r="G13" s="323"/>
      <c r="H13" s="323"/>
      <c r="I13" s="323"/>
      <c r="J13" s="323"/>
      <c r="K13" s="324"/>
      <c r="L13" s="328">
        <v>5</v>
      </c>
    </row>
    <row r="14" spans="1:12" x14ac:dyDescent="0.3">
      <c r="A14" s="38"/>
      <c r="B14" s="335" t="s">
        <v>18</v>
      </c>
      <c r="C14" s="324">
        <v>1</v>
      </c>
      <c r="D14" s="324">
        <v>1</v>
      </c>
      <c r="E14" s="324">
        <v>1</v>
      </c>
      <c r="F14" s="324">
        <v>1</v>
      </c>
      <c r="G14" s="323"/>
      <c r="H14" s="323"/>
      <c r="I14" s="323"/>
      <c r="J14" s="323"/>
      <c r="K14" s="324"/>
      <c r="L14" s="328"/>
    </row>
    <row r="15" spans="1:12" x14ac:dyDescent="0.3">
      <c r="A15" s="38"/>
      <c r="B15" s="669"/>
      <c r="C15" s="328"/>
      <c r="D15" s="328"/>
      <c r="E15" s="328"/>
      <c r="F15" s="328"/>
      <c r="G15" s="323"/>
      <c r="H15" s="323"/>
      <c r="I15" s="323"/>
      <c r="J15" s="323"/>
      <c r="K15" s="324"/>
      <c r="L15" s="328"/>
    </row>
    <row r="16" spans="1:12" x14ac:dyDescent="0.3">
      <c r="A16" s="38"/>
      <c r="B16" s="985" t="s">
        <v>21</v>
      </c>
      <c r="C16" s="986"/>
      <c r="D16" s="986"/>
      <c r="E16" s="986"/>
      <c r="F16" s="986"/>
      <c r="G16" s="986"/>
      <c r="H16" s="986"/>
      <c r="I16" s="986"/>
      <c r="J16" s="986"/>
      <c r="K16" s="986"/>
      <c r="L16" s="987"/>
    </row>
    <row r="17" spans="1:14" x14ac:dyDescent="0.3">
      <c r="A17" s="38"/>
      <c r="B17" s="335" t="s">
        <v>22</v>
      </c>
      <c r="C17" s="670">
        <f>0.05/C6/2*100</f>
        <v>50</v>
      </c>
      <c r="D17" s="670">
        <f>0.05/D6/2*100</f>
        <v>25</v>
      </c>
      <c r="E17" s="670">
        <f>0.05/E6/2*100</f>
        <v>2.5</v>
      </c>
      <c r="F17" s="670">
        <f>0.05/F6/2*100</f>
        <v>1.25</v>
      </c>
      <c r="G17" s="324"/>
      <c r="H17" s="324"/>
      <c r="I17" s="324"/>
      <c r="J17" s="324"/>
      <c r="K17" s="324"/>
      <c r="L17" s="323"/>
    </row>
    <row r="18" spans="1:14" x14ac:dyDescent="0.3">
      <c r="A18" s="38"/>
      <c r="B18" s="335" t="s">
        <v>24</v>
      </c>
      <c r="C18" s="200"/>
      <c r="D18" s="200"/>
      <c r="E18" s="200"/>
      <c r="F18" s="200"/>
      <c r="G18" s="324"/>
      <c r="H18" s="324"/>
      <c r="I18" s="324"/>
      <c r="J18" s="324"/>
      <c r="K18" s="324"/>
      <c r="L18" s="323"/>
    </row>
    <row r="19" spans="1:14" x14ac:dyDescent="0.3">
      <c r="A19" s="38"/>
      <c r="B19" s="335" t="s">
        <v>95</v>
      </c>
      <c r="C19" s="324">
        <v>10</v>
      </c>
      <c r="D19" s="324">
        <v>10</v>
      </c>
      <c r="E19" s="324">
        <v>10</v>
      </c>
      <c r="F19" s="324">
        <v>10</v>
      </c>
      <c r="G19" s="324"/>
      <c r="H19" s="324"/>
      <c r="I19" s="324"/>
      <c r="J19" s="324"/>
      <c r="K19" s="324"/>
      <c r="L19" s="323"/>
    </row>
    <row r="20" spans="1:14" x14ac:dyDescent="0.3">
      <c r="A20" s="38"/>
      <c r="B20" s="335" t="s">
        <v>96</v>
      </c>
      <c r="C20" s="324">
        <v>0.01</v>
      </c>
      <c r="D20" s="324">
        <v>0.01</v>
      </c>
      <c r="E20" s="324">
        <v>0.01</v>
      </c>
      <c r="F20" s="324">
        <v>0.01</v>
      </c>
      <c r="G20" s="324"/>
      <c r="H20" s="324"/>
      <c r="I20" s="324"/>
      <c r="J20" s="324"/>
      <c r="K20" s="324"/>
      <c r="L20" s="323"/>
    </row>
    <row r="21" spans="1:14" x14ac:dyDescent="0.3">
      <c r="A21" s="38"/>
      <c r="B21" s="335" t="s">
        <v>97</v>
      </c>
      <c r="C21" s="324"/>
      <c r="D21" s="324"/>
      <c r="E21" s="324"/>
      <c r="F21" s="324"/>
      <c r="G21" s="324"/>
      <c r="H21" s="324"/>
      <c r="I21" s="324"/>
      <c r="J21" s="324"/>
      <c r="K21" s="324"/>
      <c r="L21" s="323"/>
    </row>
    <row r="22" spans="1:14" x14ac:dyDescent="0.3">
      <c r="A22" s="38"/>
      <c r="B22" s="669"/>
      <c r="C22" s="328"/>
      <c r="D22" s="328"/>
      <c r="E22" s="328"/>
      <c r="F22" s="328"/>
      <c r="G22" s="328"/>
      <c r="H22" s="328"/>
      <c r="I22" s="328"/>
      <c r="J22" s="328"/>
      <c r="K22" s="328"/>
      <c r="L22" s="323"/>
    </row>
    <row r="23" spans="1:14" x14ac:dyDescent="0.3">
      <c r="A23" s="38"/>
      <c r="B23" s="985" t="s">
        <v>99</v>
      </c>
      <c r="C23" s="986"/>
      <c r="D23" s="986"/>
      <c r="E23" s="986"/>
      <c r="F23" s="986"/>
      <c r="G23" s="986"/>
      <c r="H23" s="986"/>
      <c r="I23" s="986"/>
      <c r="J23" s="986"/>
      <c r="K23" s="986"/>
      <c r="L23" s="987"/>
    </row>
    <row r="24" spans="1:14" x14ac:dyDescent="0.3">
      <c r="A24" s="38"/>
      <c r="B24" s="335" t="s">
        <v>675</v>
      </c>
      <c r="C24" s="324">
        <v>100</v>
      </c>
      <c r="D24" s="324">
        <v>100</v>
      </c>
      <c r="E24" s="324">
        <v>100</v>
      </c>
      <c r="F24" s="324">
        <v>100</v>
      </c>
      <c r="G24" s="324"/>
      <c r="H24" s="324"/>
      <c r="I24" s="324"/>
      <c r="J24" s="324"/>
      <c r="K24" s="328"/>
      <c r="L24" s="327"/>
    </row>
    <row r="25" spans="1:14" x14ac:dyDescent="0.3">
      <c r="A25" s="38"/>
      <c r="B25" s="335" t="s">
        <v>676</v>
      </c>
      <c r="C25" s="324">
        <v>0</v>
      </c>
      <c r="D25" s="324">
        <v>0</v>
      </c>
      <c r="E25" s="324">
        <v>0</v>
      </c>
      <c r="F25" s="324">
        <v>0</v>
      </c>
      <c r="G25" s="324"/>
      <c r="H25" s="324"/>
      <c r="I25" s="324"/>
      <c r="J25" s="324"/>
      <c r="K25" s="324"/>
      <c r="L25" s="328"/>
    </row>
    <row r="26" spans="1:14" x14ac:dyDescent="0.3">
      <c r="A26" s="38"/>
      <c r="B26" s="335" t="s">
        <v>100</v>
      </c>
      <c r="C26" s="430">
        <v>0</v>
      </c>
      <c r="D26" s="430">
        <v>0</v>
      </c>
      <c r="E26" s="430">
        <v>0</v>
      </c>
      <c r="F26" s="430">
        <v>0</v>
      </c>
      <c r="G26" s="430"/>
      <c r="H26" s="430"/>
      <c r="I26" s="430"/>
      <c r="J26" s="430"/>
      <c r="K26" s="324"/>
      <c r="L26" s="328"/>
    </row>
    <row r="27" spans="1:14" x14ac:dyDescent="0.3">
      <c r="A27" s="38"/>
      <c r="B27" s="335" t="s">
        <v>101</v>
      </c>
      <c r="C27" s="338">
        <v>0</v>
      </c>
      <c r="D27" s="338">
        <v>0</v>
      </c>
      <c r="E27" s="338">
        <v>0</v>
      </c>
      <c r="F27" s="338">
        <v>0</v>
      </c>
      <c r="G27" s="336"/>
      <c r="H27" s="336"/>
      <c r="I27" s="336"/>
      <c r="J27" s="336"/>
      <c r="K27" s="336"/>
      <c r="L27" s="328"/>
    </row>
    <row r="28" spans="1:14" x14ac:dyDescent="0.3">
      <c r="A28" s="38"/>
      <c r="B28" s="669"/>
      <c r="C28" s="671"/>
      <c r="D28" s="671"/>
      <c r="E28" s="671"/>
      <c r="F28" s="671"/>
      <c r="G28" s="672"/>
      <c r="H28" s="672"/>
      <c r="I28" s="672"/>
      <c r="J28" s="672"/>
      <c r="K28" s="672"/>
      <c r="L28" s="673"/>
    </row>
    <row r="29" spans="1:14" x14ac:dyDescent="0.3">
      <c r="A29" s="38"/>
      <c r="B29" s="985" t="s">
        <v>469</v>
      </c>
      <c r="C29" s="986"/>
      <c r="D29" s="986"/>
      <c r="E29" s="986"/>
      <c r="F29" s="986"/>
      <c r="G29" s="986"/>
      <c r="H29" s="986"/>
      <c r="I29" s="986"/>
      <c r="J29" s="986"/>
      <c r="K29" s="986"/>
      <c r="L29" s="987"/>
    </row>
    <row r="30" spans="1:14" x14ac:dyDescent="0.3">
      <c r="A30" s="38"/>
      <c r="B30" s="335" t="s">
        <v>26</v>
      </c>
      <c r="C30" s="324">
        <v>1.9</v>
      </c>
      <c r="D30" s="324">
        <v>1.3</v>
      </c>
      <c r="E30" s="324">
        <v>1.1000000000000001</v>
      </c>
      <c r="F30" s="324">
        <v>0.8</v>
      </c>
      <c r="G30" s="328">
        <v>1.1000000000000001</v>
      </c>
      <c r="H30" s="328">
        <v>1.6</v>
      </c>
      <c r="I30" s="328">
        <v>0.5</v>
      </c>
      <c r="J30" s="328">
        <v>0.9</v>
      </c>
      <c r="K30" s="324" t="s">
        <v>15</v>
      </c>
      <c r="L30" s="324" t="s">
        <v>89</v>
      </c>
      <c r="N30" s="146"/>
    </row>
    <row r="31" spans="1:14" x14ac:dyDescent="0.3">
      <c r="A31" s="38"/>
      <c r="B31" s="335" t="s">
        <v>28</v>
      </c>
      <c r="C31" s="328">
        <v>1.6</v>
      </c>
      <c r="D31" s="672">
        <v>1</v>
      </c>
      <c r="E31" s="328">
        <v>0.8</v>
      </c>
      <c r="F31" s="328">
        <v>0.6</v>
      </c>
      <c r="G31" s="324"/>
      <c r="H31" s="324"/>
      <c r="I31" s="324"/>
      <c r="J31" s="324"/>
      <c r="K31" s="324"/>
      <c r="L31" s="324">
        <v>4</v>
      </c>
    </row>
    <row r="32" spans="1:14" x14ac:dyDescent="0.3">
      <c r="A32" s="38"/>
      <c r="B32" s="335" t="s">
        <v>29</v>
      </c>
      <c r="C32" s="328">
        <v>0.3</v>
      </c>
      <c r="D32" s="672">
        <v>0.3</v>
      </c>
      <c r="E32" s="328">
        <v>0.3</v>
      </c>
      <c r="F32" s="328">
        <v>0.2</v>
      </c>
      <c r="G32" s="324"/>
      <c r="H32" s="324"/>
      <c r="I32" s="324"/>
      <c r="J32" s="324"/>
      <c r="K32" s="324"/>
      <c r="L32" s="324">
        <v>4</v>
      </c>
    </row>
    <row r="33" spans="1:14" x14ac:dyDescent="0.3">
      <c r="A33" s="38"/>
      <c r="B33" s="335" t="s">
        <v>30</v>
      </c>
      <c r="C33" s="337">
        <f>C30*0.05*1000000</f>
        <v>95000</v>
      </c>
      <c r="D33" s="337">
        <f>D30*0.05*1000000</f>
        <v>65000</v>
      </c>
      <c r="E33" s="337">
        <f>E30*0.05*1000000</f>
        <v>55000.000000000007</v>
      </c>
      <c r="F33" s="337">
        <f>F30*0.05*1000000</f>
        <v>40000.000000000007</v>
      </c>
      <c r="G33" s="324"/>
      <c r="H33" s="324"/>
      <c r="I33" s="324"/>
      <c r="J33" s="324"/>
      <c r="K33" s="324" t="s">
        <v>20</v>
      </c>
      <c r="L33" s="324"/>
    </row>
    <row r="34" spans="1:14" x14ac:dyDescent="0.3">
      <c r="A34" s="38"/>
      <c r="B34" s="144" t="s">
        <v>32</v>
      </c>
      <c r="C34" s="143"/>
      <c r="D34" s="143"/>
      <c r="E34" s="143"/>
      <c r="F34" s="143"/>
      <c r="G34" s="140"/>
      <c r="H34" s="140"/>
      <c r="I34" s="140"/>
      <c r="J34" s="140"/>
      <c r="K34" s="140"/>
      <c r="L34" s="140"/>
      <c r="N34" s="145"/>
    </row>
    <row r="35" spans="1:14" x14ac:dyDescent="0.3">
      <c r="A35" s="38"/>
      <c r="B35" s="142"/>
      <c r="C35" s="141"/>
      <c r="D35" s="141"/>
      <c r="E35" s="141"/>
      <c r="F35" s="141"/>
      <c r="G35" s="141"/>
      <c r="H35" s="141"/>
      <c r="I35" s="141"/>
      <c r="J35" s="141"/>
      <c r="K35" s="141"/>
      <c r="L35" s="140"/>
    </row>
    <row r="36" spans="1:14" x14ac:dyDescent="0.3">
      <c r="A36" s="38"/>
      <c r="B36" s="978" t="s">
        <v>33</v>
      </c>
      <c r="C36" s="979"/>
      <c r="D36" s="979"/>
      <c r="E36" s="979"/>
      <c r="F36" s="979"/>
      <c r="G36" s="979"/>
      <c r="H36" s="979"/>
      <c r="I36" s="979"/>
      <c r="J36" s="979"/>
      <c r="K36" s="979"/>
      <c r="L36" s="980"/>
    </row>
    <row r="37" spans="1:14" x14ac:dyDescent="0.3">
      <c r="A37" s="38"/>
      <c r="B37" s="144" t="s">
        <v>467</v>
      </c>
      <c r="C37" s="140">
        <v>30</v>
      </c>
      <c r="D37" s="140">
        <v>35</v>
      </c>
      <c r="E37" s="140">
        <v>35</v>
      </c>
      <c r="F37" s="140">
        <v>35</v>
      </c>
      <c r="G37" s="140"/>
      <c r="H37" s="140"/>
      <c r="I37" s="140"/>
      <c r="J37" s="140"/>
      <c r="K37" s="141"/>
      <c r="L37" s="141">
        <v>5</v>
      </c>
    </row>
    <row r="38" spans="1:14" x14ac:dyDescent="0.3">
      <c r="A38" s="38"/>
      <c r="B38" s="129"/>
      <c r="C38" s="49"/>
      <c r="D38" s="49"/>
      <c r="E38" s="49"/>
      <c r="F38" s="49"/>
      <c r="G38" s="49"/>
      <c r="H38" s="49"/>
      <c r="I38" s="49"/>
      <c r="J38" s="49"/>
      <c r="K38" s="47"/>
      <c r="L38" s="47"/>
    </row>
    <row r="39" spans="1:14" x14ac:dyDescent="0.3">
      <c r="A39" s="39" t="s">
        <v>38</v>
      </c>
      <c r="B39" s="38"/>
      <c r="C39" s="38"/>
      <c r="D39" s="38"/>
      <c r="E39" s="38"/>
      <c r="F39" s="38"/>
      <c r="G39" s="38"/>
      <c r="H39" s="38"/>
      <c r="I39" s="38"/>
      <c r="J39" s="38"/>
      <c r="K39" s="38"/>
      <c r="L39" s="38"/>
    </row>
    <row r="40" spans="1:14" x14ac:dyDescent="0.3">
      <c r="A40" s="37" t="s">
        <v>39</v>
      </c>
      <c r="B40" s="917" t="s">
        <v>466</v>
      </c>
      <c r="C40" s="917"/>
      <c r="D40" s="917"/>
      <c r="E40" s="917"/>
      <c r="F40" s="917"/>
      <c r="G40" s="917"/>
      <c r="H40" s="917"/>
      <c r="I40" s="917"/>
      <c r="J40" s="917"/>
      <c r="K40" s="917"/>
      <c r="L40" s="917"/>
    </row>
    <row r="41" spans="1:14" x14ac:dyDescent="0.3">
      <c r="A41" s="37" t="s">
        <v>15</v>
      </c>
      <c r="B41" s="920" t="s">
        <v>465</v>
      </c>
      <c r="C41" s="917"/>
      <c r="D41" s="917"/>
      <c r="E41" s="917"/>
      <c r="F41" s="917"/>
      <c r="G41" s="917"/>
      <c r="H41" s="917"/>
      <c r="I41" s="917"/>
      <c r="J41" s="917"/>
      <c r="K41" s="917"/>
      <c r="L41" s="917"/>
    </row>
    <row r="42" spans="1:14" x14ac:dyDescent="0.3">
      <c r="A42" s="37" t="s">
        <v>20</v>
      </c>
      <c r="B42" s="917" t="s">
        <v>464</v>
      </c>
      <c r="C42" s="917"/>
      <c r="D42" s="917"/>
      <c r="E42" s="917"/>
      <c r="F42" s="917"/>
      <c r="G42" s="917"/>
      <c r="H42" s="917"/>
      <c r="I42" s="917"/>
      <c r="J42" s="917"/>
      <c r="K42" s="917"/>
      <c r="L42" s="917"/>
    </row>
    <row r="43" spans="1:14" x14ac:dyDescent="0.3">
      <c r="A43" s="37" t="s">
        <v>23</v>
      </c>
      <c r="B43" s="917" t="s">
        <v>440</v>
      </c>
      <c r="C43" s="917"/>
      <c r="D43" s="917"/>
      <c r="E43" s="917"/>
      <c r="F43" s="917"/>
      <c r="G43" s="917"/>
      <c r="H43" s="917"/>
      <c r="I43" s="917"/>
      <c r="J43" s="917"/>
      <c r="K43" s="917"/>
      <c r="L43" s="917"/>
    </row>
    <row r="44" spans="1:14" x14ac:dyDescent="0.3">
      <c r="A44" s="37"/>
      <c r="B44" s="127"/>
      <c r="C44" s="127"/>
      <c r="D44" s="127"/>
      <c r="E44" s="127"/>
      <c r="F44" s="127"/>
      <c r="G44" s="127"/>
      <c r="H44" s="127"/>
      <c r="I44" s="127"/>
      <c r="J44" s="127"/>
      <c r="K44" s="127"/>
      <c r="L44" s="127"/>
    </row>
    <row r="45" spans="1:14" x14ac:dyDescent="0.3">
      <c r="A45" s="39" t="s">
        <v>118</v>
      </c>
      <c r="B45" s="917"/>
      <c r="C45" s="917"/>
      <c r="D45" s="917"/>
      <c r="E45" s="917"/>
      <c r="F45" s="917"/>
      <c r="G45" s="917"/>
      <c r="H45" s="917"/>
      <c r="I45" s="917"/>
      <c r="J45" s="917"/>
      <c r="K45" s="917"/>
      <c r="L45" s="917"/>
    </row>
    <row r="46" spans="1:14" x14ac:dyDescent="0.3">
      <c r="A46" s="131" t="s">
        <v>435</v>
      </c>
      <c r="B46" s="917" t="s">
        <v>463</v>
      </c>
      <c r="C46" s="917"/>
      <c r="D46" s="917"/>
      <c r="E46" s="917"/>
      <c r="F46" s="917"/>
      <c r="G46" s="917"/>
      <c r="H46" s="917"/>
      <c r="I46" s="917"/>
      <c r="J46" s="917"/>
      <c r="K46" s="917"/>
      <c r="L46" s="917"/>
    </row>
    <row r="47" spans="1:14" x14ac:dyDescent="0.3">
      <c r="A47" s="131" t="s">
        <v>433</v>
      </c>
      <c r="B47" s="128" t="s">
        <v>462</v>
      </c>
      <c r="C47" s="127"/>
      <c r="D47" s="127"/>
      <c r="E47" s="127"/>
      <c r="F47" s="127"/>
      <c r="G47" s="127"/>
      <c r="H47" s="127"/>
      <c r="I47" s="127"/>
      <c r="J47" s="127"/>
      <c r="K47" s="127"/>
      <c r="L47" s="127"/>
    </row>
    <row r="48" spans="1:14" x14ac:dyDescent="0.3">
      <c r="A48" s="131" t="s">
        <v>431</v>
      </c>
      <c r="B48" s="917" t="s">
        <v>461</v>
      </c>
      <c r="C48" s="917"/>
      <c r="D48" s="917"/>
      <c r="E48" s="917"/>
      <c r="F48" s="917"/>
      <c r="G48" s="917"/>
      <c r="H48" s="917"/>
      <c r="I48" s="917"/>
      <c r="J48" s="917"/>
      <c r="K48" s="917"/>
      <c r="L48" s="917"/>
    </row>
    <row r="49" spans="1:12" x14ac:dyDescent="0.3">
      <c r="A49" s="131" t="s">
        <v>421</v>
      </c>
      <c r="B49" s="917" t="s">
        <v>460</v>
      </c>
      <c r="C49" s="917"/>
      <c r="D49" s="917"/>
      <c r="E49" s="917"/>
      <c r="F49" s="917"/>
      <c r="G49" s="917"/>
      <c r="H49" s="917"/>
      <c r="I49" s="917"/>
      <c r="J49" s="917"/>
      <c r="K49" s="917"/>
      <c r="L49" s="917"/>
    </row>
    <row r="50" spans="1:12" x14ac:dyDescent="0.3">
      <c r="A50" s="96"/>
      <c r="B50" s="917"/>
      <c r="C50" s="917"/>
      <c r="D50" s="917"/>
      <c r="E50" s="917"/>
      <c r="F50" s="917"/>
      <c r="G50" s="917"/>
      <c r="H50" s="917"/>
      <c r="I50" s="917"/>
      <c r="J50" s="917"/>
      <c r="K50" s="917"/>
      <c r="L50" s="917"/>
    </row>
    <row r="51" spans="1:12" x14ac:dyDescent="0.3">
      <c r="A51" s="96"/>
      <c r="B51" s="917"/>
      <c r="C51" s="917"/>
      <c r="D51" s="917"/>
      <c r="E51" s="917"/>
      <c r="F51" s="917"/>
      <c r="G51" s="917"/>
      <c r="H51" s="917"/>
      <c r="I51" s="917"/>
      <c r="J51" s="917"/>
      <c r="K51" s="917"/>
      <c r="L51" s="917"/>
    </row>
    <row r="52" spans="1:12" x14ac:dyDescent="0.3">
      <c r="A52" s="96"/>
      <c r="B52" s="917"/>
      <c r="C52" s="917"/>
      <c r="D52" s="917"/>
      <c r="E52" s="917"/>
      <c r="F52" s="917"/>
      <c r="G52" s="917"/>
      <c r="H52" s="917"/>
      <c r="I52" s="917"/>
      <c r="J52" s="917"/>
      <c r="K52" s="917"/>
      <c r="L52" s="917"/>
    </row>
    <row r="53" spans="1:12" x14ac:dyDescent="0.3">
      <c r="A53" s="96"/>
      <c r="B53" s="917"/>
      <c r="C53" s="917"/>
      <c r="D53" s="917"/>
      <c r="E53" s="917"/>
      <c r="F53" s="917"/>
      <c r="G53" s="917"/>
      <c r="H53" s="917"/>
      <c r="I53" s="917"/>
      <c r="J53" s="917"/>
      <c r="K53" s="917"/>
      <c r="L53" s="917"/>
    </row>
    <row r="54" spans="1:12" x14ac:dyDescent="0.3">
      <c r="A54" s="96"/>
      <c r="B54" s="917"/>
      <c r="C54" s="917"/>
      <c r="D54" s="917"/>
      <c r="E54" s="917"/>
      <c r="F54" s="917"/>
      <c r="G54" s="917"/>
      <c r="H54" s="917"/>
      <c r="I54" s="917"/>
      <c r="J54" s="917"/>
      <c r="K54" s="917"/>
      <c r="L54" s="917"/>
    </row>
    <row r="55" spans="1:12" ht="15" customHeight="1" x14ac:dyDescent="0.3"/>
  </sheetData>
  <mergeCells count="20">
    <mergeCell ref="B43:L43"/>
    <mergeCell ref="B45:L45"/>
    <mergeCell ref="B48:L48"/>
    <mergeCell ref="B46:L46"/>
    <mergeCell ref="B54:L54"/>
    <mergeCell ref="B49:L49"/>
    <mergeCell ref="B50:L50"/>
    <mergeCell ref="B51:L51"/>
    <mergeCell ref="B52:L52"/>
    <mergeCell ref="B53:L53"/>
    <mergeCell ref="B36:L36"/>
    <mergeCell ref="B40:L40"/>
    <mergeCell ref="B41:L41"/>
    <mergeCell ref="B42:L42"/>
    <mergeCell ref="B29:L29"/>
    <mergeCell ref="C3:L3"/>
    <mergeCell ref="G4:H4"/>
    <mergeCell ref="I4:J4"/>
    <mergeCell ref="B16:L16"/>
    <mergeCell ref="B23:L23"/>
  </mergeCells>
  <hyperlinks>
    <hyperlink ref="H1" location="Index" display="Back to Index"/>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V176"/>
  <sheetViews>
    <sheetView showGridLines="0" zoomScaleNormal="100" workbookViewId="0">
      <selection activeCell="H1" sqref="H1"/>
    </sheetView>
  </sheetViews>
  <sheetFormatPr defaultColWidth="9.109375" defaultRowHeight="14.4" x14ac:dyDescent="0.3"/>
  <cols>
    <col min="1" max="1" width="2.88671875" style="2" customWidth="1"/>
    <col min="2" max="2" width="32" style="2" customWidth="1"/>
    <col min="3" max="13" width="6.6640625" style="2" customWidth="1"/>
    <col min="14" max="16384" width="9.109375" style="2"/>
  </cols>
  <sheetData>
    <row r="1" spans="1:48" ht="14.25" customHeight="1" x14ac:dyDescent="0.3">
      <c r="G1" s="240"/>
      <c r="H1" s="402" t="s">
        <v>679</v>
      </c>
    </row>
    <row r="2" spans="1:48" ht="14.25" customHeight="1" x14ac:dyDescent="0.3">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3">
      <c r="A3" s="1"/>
      <c r="B3" s="339" t="s">
        <v>0</v>
      </c>
      <c r="C3" s="990" t="s">
        <v>331</v>
      </c>
      <c r="D3" s="991"/>
      <c r="E3" s="991"/>
      <c r="F3" s="991"/>
      <c r="G3" s="991"/>
      <c r="H3" s="991"/>
      <c r="I3" s="991"/>
      <c r="J3" s="991"/>
      <c r="K3" s="991"/>
      <c r="L3" s="991"/>
      <c r="M3" s="989"/>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spans="1:48" ht="23.25" customHeight="1" x14ac:dyDescent="0.3">
      <c r="A4" s="1"/>
      <c r="B4" s="340" t="s">
        <v>1</v>
      </c>
      <c r="C4" s="341">
        <v>2015</v>
      </c>
      <c r="D4" s="341">
        <v>2020</v>
      </c>
      <c r="E4" s="341">
        <v>2030</v>
      </c>
      <c r="F4" s="341">
        <v>2040</v>
      </c>
      <c r="G4" s="342">
        <v>2050</v>
      </c>
      <c r="H4" s="988" t="s">
        <v>2</v>
      </c>
      <c r="I4" s="989"/>
      <c r="J4" s="990" t="s">
        <v>3</v>
      </c>
      <c r="K4" s="989"/>
      <c r="L4" s="341" t="s">
        <v>4</v>
      </c>
      <c r="M4" s="341" t="s">
        <v>5</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row>
    <row r="5" spans="1:48" x14ac:dyDescent="0.3">
      <c r="A5" s="1"/>
      <c r="B5" s="343" t="s">
        <v>6</v>
      </c>
      <c r="C5" s="344"/>
      <c r="D5" s="344"/>
      <c r="E5" s="344"/>
      <c r="F5" s="344"/>
      <c r="G5" s="344"/>
      <c r="H5" s="345" t="s">
        <v>7</v>
      </c>
      <c r="I5" s="344" t="s">
        <v>8</v>
      </c>
      <c r="J5" s="344" t="s">
        <v>7</v>
      </c>
      <c r="K5" s="344" t="s">
        <v>8</v>
      </c>
      <c r="L5" s="344"/>
      <c r="M5" s="34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row>
    <row r="6" spans="1:48" x14ac:dyDescent="0.3">
      <c r="A6" s="1"/>
      <c r="B6" s="347" t="s">
        <v>9</v>
      </c>
      <c r="C6" s="348">
        <v>3.1</v>
      </c>
      <c r="D6" s="349">
        <v>4.2</v>
      </c>
      <c r="E6" s="349">
        <v>5</v>
      </c>
      <c r="F6" s="349">
        <v>5.5</v>
      </c>
      <c r="G6" s="350">
        <v>6</v>
      </c>
      <c r="H6" s="351">
        <v>2</v>
      </c>
      <c r="I6" s="348">
        <v>6</v>
      </c>
      <c r="J6" s="348">
        <v>1.5</v>
      </c>
      <c r="K6" s="348">
        <v>8</v>
      </c>
      <c r="L6" s="349" t="s">
        <v>52</v>
      </c>
      <c r="M6" s="349">
        <v>3</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row>
    <row r="7" spans="1:48" x14ac:dyDescent="0.3">
      <c r="A7" s="1"/>
      <c r="B7" s="347" t="s">
        <v>11</v>
      </c>
      <c r="C7" s="352">
        <v>3100</v>
      </c>
      <c r="D7" s="352">
        <v>3400</v>
      </c>
      <c r="E7" s="352">
        <v>3600</v>
      </c>
      <c r="F7" s="352">
        <v>3700</v>
      </c>
      <c r="G7" s="353">
        <v>3800</v>
      </c>
      <c r="H7" s="354">
        <v>2000</v>
      </c>
      <c r="I7" s="352">
        <v>4000</v>
      </c>
      <c r="J7" s="352">
        <v>2000</v>
      </c>
      <c r="K7" s="352">
        <v>4500</v>
      </c>
      <c r="L7" s="349" t="s">
        <v>53</v>
      </c>
      <c r="M7" s="349">
        <v>3</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row>
    <row r="8" spans="1:48" x14ac:dyDescent="0.3">
      <c r="A8" s="1"/>
      <c r="B8" s="347" t="s">
        <v>13</v>
      </c>
      <c r="C8" s="355">
        <v>0.03</v>
      </c>
      <c r="D8" s="356">
        <v>2.5000000000000001E-2</v>
      </c>
      <c r="E8" s="356">
        <v>0.02</v>
      </c>
      <c r="F8" s="356">
        <v>1.7999999999999999E-2</v>
      </c>
      <c r="G8" s="357">
        <v>1.4999999999999999E-2</v>
      </c>
      <c r="H8" s="358">
        <v>0.01</v>
      </c>
      <c r="I8" s="356">
        <v>0.05</v>
      </c>
      <c r="J8" s="356">
        <v>0.01</v>
      </c>
      <c r="K8" s="356">
        <v>0.05</v>
      </c>
      <c r="L8" s="349" t="s">
        <v>15</v>
      </c>
      <c r="M8" s="349">
        <v>4</v>
      </c>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row>
    <row r="9" spans="1:48" x14ac:dyDescent="0.3">
      <c r="A9" s="1"/>
      <c r="B9" s="347" t="s">
        <v>14</v>
      </c>
      <c r="C9" s="356">
        <v>3.0000000000000001E-3</v>
      </c>
      <c r="D9" s="356">
        <v>3.0000000000000001E-3</v>
      </c>
      <c r="E9" s="356">
        <v>3.0000000000000001E-3</v>
      </c>
      <c r="F9" s="356">
        <v>3.0000000000000001E-3</v>
      </c>
      <c r="G9" s="357">
        <v>3.0000000000000001E-3</v>
      </c>
      <c r="H9" s="358">
        <v>1E-3</v>
      </c>
      <c r="I9" s="356">
        <v>5.0000000000000001E-3</v>
      </c>
      <c r="J9" s="356">
        <v>1E-3</v>
      </c>
      <c r="K9" s="356">
        <v>5.0000000000000001E-3</v>
      </c>
      <c r="L9" s="349" t="s">
        <v>20</v>
      </c>
      <c r="M9" s="349">
        <v>4</v>
      </c>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row>
    <row r="10" spans="1:48" x14ac:dyDescent="0.3">
      <c r="A10" s="1"/>
      <c r="B10" s="347" t="s">
        <v>16</v>
      </c>
      <c r="C10" s="349">
        <v>25</v>
      </c>
      <c r="D10" s="349">
        <v>27</v>
      </c>
      <c r="E10" s="349">
        <v>30</v>
      </c>
      <c r="F10" s="349">
        <v>30</v>
      </c>
      <c r="G10" s="350">
        <v>30</v>
      </c>
      <c r="H10" s="359">
        <v>25</v>
      </c>
      <c r="I10" s="360">
        <v>35</v>
      </c>
      <c r="J10" s="360">
        <v>25</v>
      </c>
      <c r="K10" s="360">
        <v>40</v>
      </c>
      <c r="L10" s="349" t="s">
        <v>23</v>
      </c>
      <c r="M10" s="349">
        <v>14</v>
      </c>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row>
    <row r="11" spans="1:48" x14ac:dyDescent="0.3">
      <c r="A11" s="1"/>
      <c r="B11" s="347" t="s">
        <v>18</v>
      </c>
      <c r="C11" s="349">
        <v>1.5</v>
      </c>
      <c r="D11" s="349">
        <v>1.5</v>
      </c>
      <c r="E11" s="349">
        <v>1.5</v>
      </c>
      <c r="F11" s="349">
        <v>1.5</v>
      </c>
      <c r="G11" s="350">
        <v>1.5</v>
      </c>
      <c r="H11" s="361">
        <v>1</v>
      </c>
      <c r="I11" s="349">
        <v>3</v>
      </c>
      <c r="J11" s="349">
        <v>1</v>
      </c>
      <c r="K11" s="349">
        <v>3</v>
      </c>
      <c r="L11" s="349" t="s">
        <v>44</v>
      </c>
      <c r="M11" s="349">
        <v>4</v>
      </c>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row>
    <row r="12" spans="1:48" x14ac:dyDescent="0.3">
      <c r="A12" s="1"/>
      <c r="B12" s="347" t="s">
        <v>19</v>
      </c>
      <c r="C12" s="360" t="s">
        <v>17</v>
      </c>
      <c r="D12" s="360" t="s">
        <v>17</v>
      </c>
      <c r="E12" s="360" t="s">
        <v>17</v>
      </c>
      <c r="F12" s="360" t="s">
        <v>17</v>
      </c>
      <c r="G12" s="362" t="s">
        <v>17</v>
      </c>
      <c r="H12" s="359" t="s">
        <v>17</v>
      </c>
      <c r="I12" s="360" t="s">
        <v>17</v>
      </c>
      <c r="J12" s="360" t="s">
        <v>17</v>
      </c>
      <c r="K12" s="360" t="s">
        <v>17</v>
      </c>
      <c r="L12" s="349" t="s">
        <v>46</v>
      </c>
      <c r="M12" s="349"/>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row>
    <row r="13" spans="1:48" x14ac:dyDescent="0.3">
      <c r="A13" s="1"/>
      <c r="B13" s="363" t="s">
        <v>21</v>
      </c>
      <c r="C13" s="344"/>
      <c r="D13" s="344"/>
      <c r="E13" s="344"/>
      <c r="F13" s="344"/>
      <c r="G13" s="344"/>
      <c r="H13" s="345"/>
      <c r="I13" s="344"/>
      <c r="J13" s="344"/>
      <c r="K13" s="344"/>
      <c r="L13" s="344"/>
      <c r="M13" s="364"/>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row>
    <row r="14" spans="1:48" x14ac:dyDescent="0.3">
      <c r="A14" s="1"/>
      <c r="B14" s="365" t="s">
        <v>22</v>
      </c>
      <c r="C14" s="366"/>
      <c r="D14" s="366"/>
      <c r="E14" s="366"/>
      <c r="F14" s="366"/>
      <c r="G14" s="367"/>
      <c r="H14" s="368"/>
      <c r="I14" s="366"/>
      <c r="J14" s="366"/>
      <c r="K14" s="366"/>
      <c r="L14" s="369" t="s">
        <v>31</v>
      </c>
      <c r="M14" s="369"/>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row>
    <row r="15" spans="1:48" x14ac:dyDescent="0.3">
      <c r="A15" s="1"/>
      <c r="B15" s="365" t="s">
        <v>24</v>
      </c>
      <c r="C15" s="366"/>
      <c r="D15" s="366"/>
      <c r="E15" s="366"/>
      <c r="F15" s="366"/>
      <c r="G15" s="370"/>
      <c r="H15" s="368"/>
      <c r="I15" s="366"/>
      <c r="J15" s="366"/>
      <c r="K15" s="366"/>
      <c r="L15" s="369" t="s">
        <v>31</v>
      </c>
      <c r="M15" s="369"/>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row>
    <row r="16" spans="1:48" x14ac:dyDescent="0.3">
      <c r="A16" s="1"/>
      <c r="B16" s="363" t="s">
        <v>473</v>
      </c>
      <c r="C16" s="371"/>
      <c r="D16" s="344"/>
      <c r="E16" s="344"/>
      <c r="F16" s="344"/>
      <c r="G16" s="344"/>
      <c r="H16" s="345"/>
      <c r="I16" s="344"/>
      <c r="J16" s="344"/>
      <c r="K16" s="344"/>
      <c r="L16" s="344"/>
      <c r="M16" s="364"/>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row>
    <row r="17" spans="1:48" x14ac:dyDescent="0.3">
      <c r="A17" s="1"/>
      <c r="B17" s="347" t="s">
        <v>993</v>
      </c>
      <c r="C17" s="372">
        <v>1.3260450000000001</v>
      </c>
      <c r="D17" s="372">
        <v>1.1187749999999999</v>
      </c>
      <c r="E17" s="372">
        <v>1.0355612500000002</v>
      </c>
      <c r="F17" s="372">
        <v>0.97756525000000005</v>
      </c>
      <c r="G17" s="373">
        <v>0.96306625000000012</v>
      </c>
      <c r="H17" s="374">
        <v>0.77045300000000017</v>
      </c>
      <c r="I17" s="372">
        <v>1.1556795000000002</v>
      </c>
      <c r="J17" s="372">
        <v>0.79557498846501817</v>
      </c>
      <c r="K17" s="372">
        <v>1.1933624826975271</v>
      </c>
      <c r="L17" s="375"/>
      <c r="M17" s="375" t="s">
        <v>297</v>
      </c>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row>
    <row r="18" spans="1:48" x14ac:dyDescent="0.3">
      <c r="A18" s="1"/>
      <c r="B18" s="347" t="s">
        <v>28</v>
      </c>
      <c r="C18" s="372">
        <v>0.89</v>
      </c>
      <c r="D18" s="372">
        <v>0.71460000000000001</v>
      </c>
      <c r="E18" s="372">
        <v>0.64314000000000004</v>
      </c>
      <c r="F18" s="372">
        <v>0.59168880000000001</v>
      </c>
      <c r="G18" s="373">
        <v>0.57882600000000006</v>
      </c>
      <c r="H18" s="374">
        <v>0.57168000000000008</v>
      </c>
      <c r="I18" s="372">
        <v>0.85751999999999995</v>
      </c>
      <c r="J18" s="372">
        <v>0.46306080000000005</v>
      </c>
      <c r="K18" s="372">
        <v>0.69459120000000008</v>
      </c>
      <c r="L18" s="375"/>
      <c r="M18" s="349">
        <v>25</v>
      </c>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row>
    <row r="19" spans="1:48" x14ac:dyDescent="0.3">
      <c r="A19" s="1"/>
      <c r="B19" s="347" t="s">
        <v>1003</v>
      </c>
      <c r="C19" s="372">
        <v>0.115</v>
      </c>
      <c r="D19" s="372">
        <v>9.0900000000000009E-2</v>
      </c>
      <c r="E19" s="372">
        <v>8.1810000000000008E-2</v>
      </c>
      <c r="F19" s="372">
        <v>7.5265200000000004E-2</v>
      </c>
      <c r="G19" s="373">
        <v>7.3629000000000014E-2</v>
      </c>
      <c r="H19" s="374">
        <v>7.2720000000000007E-2</v>
      </c>
      <c r="I19" s="372">
        <v>0.10908000000000001</v>
      </c>
      <c r="J19" s="372">
        <v>5.8903200000000017E-2</v>
      </c>
      <c r="K19" s="372">
        <v>8.8354800000000011E-2</v>
      </c>
      <c r="L19" s="375"/>
      <c r="M19" s="349">
        <v>25</v>
      </c>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row>
    <row r="20" spans="1:48" x14ac:dyDescent="0.3">
      <c r="A20" s="1"/>
      <c r="B20" s="347" t="s">
        <v>1004</v>
      </c>
      <c r="C20" s="372">
        <v>6.3145000000000007E-2</v>
      </c>
      <c r="D20" s="372">
        <v>5.327500000000001E-2</v>
      </c>
      <c r="E20" s="372">
        <v>5.061125000000001E-2</v>
      </c>
      <c r="F20" s="372">
        <v>5.061125000000001E-2</v>
      </c>
      <c r="G20" s="373">
        <v>5.061125000000001E-2</v>
      </c>
      <c r="H20" s="374">
        <v>4.2620000000000012E-2</v>
      </c>
      <c r="I20" s="372">
        <v>6.3930000000000015E-2</v>
      </c>
      <c r="J20" s="372">
        <v>4.0489000000000011E-2</v>
      </c>
      <c r="K20" s="372">
        <v>6.073350000000001E-2</v>
      </c>
      <c r="L20" s="375"/>
      <c r="M20" s="349">
        <v>25</v>
      </c>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row>
    <row r="21" spans="1:48" x14ac:dyDescent="0.3">
      <c r="A21" s="1"/>
      <c r="B21" s="347" t="s">
        <v>1005</v>
      </c>
      <c r="C21" s="372">
        <v>8.5000000000000006E-2</v>
      </c>
      <c r="D21" s="372">
        <v>8.5000000000000006E-2</v>
      </c>
      <c r="E21" s="372">
        <v>8.5000000000000006E-2</v>
      </c>
      <c r="F21" s="372">
        <v>8.5000000000000006E-2</v>
      </c>
      <c r="G21" s="373">
        <v>8.5000000000000006E-2</v>
      </c>
      <c r="H21" s="374">
        <v>6.8000000000000005E-2</v>
      </c>
      <c r="I21" s="372">
        <v>0.10200000000000001</v>
      </c>
      <c r="J21" s="372">
        <v>6.8000000000000005E-2</v>
      </c>
      <c r="K21" s="372">
        <v>0.10200000000000001</v>
      </c>
      <c r="L21" s="375"/>
      <c r="M21" s="349">
        <v>25</v>
      </c>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row>
    <row r="22" spans="1:48" ht="24" customHeight="1" x14ac:dyDescent="0.3">
      <c r="A22" s="1"/>
      <c r="B22" s="347" t="s">
        <v>1006</v>
      </c>
      <c r="C22" s="372">
        <v>3.9899999999999998E-2</v>
      </c>
      <c r="D22" s="372">
        <v>3.5999999999999997E-2</v>
      </c>
      <c r="E22" s="372">
        <v>3.5999999999999997E-2</v>
      </c>
      <c r="F22" s="372">
        <v>3.5999999999999997E-2</v>
      </c>
      <c r="G22" s="373">
        <v>3.5999999999999997E-2</v>
      </c>
      <c r="H22" s="374">
        <v>2.8799999999999999E-2</v>
      </c>
      <c r="I22" s="372">
        <v>4.3199999999999995E-2</v>
      </c>
      <c r="J22" s="372">
        <v>2.8799999999999999E-2</v>
      </c>
      <c r="K22" s="372">
        <v>4.3199999999999995E-2</v>
      </c>
      <c r="L22" s="375"/>
      <c r="M22" s="349">
        <v>25</v>
      </c>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row>
    <row r="23" spans="1:48" ht="24" customHeight="1" x14ac:dyDescent="0.3">
      <c r="A23" s="1"/>
      <c r="B23" s="347" t="s">
        <v>1007</v>
      </c>
      <c r="C23" s="372">
        <v>0.13300000000000001</v>
      </c>
      <c r="D23" s="372">
        <v>0.13900000000000001</v>
      </c>
      <c r="E23" s="372">
        <v>0.13900000000000001</v>
      </c>
      <c r="F23" s="372">
        <v>0.13900000000000001</v>
      </c>
      <c r="G23" s="373">
        <v>0.13900000000000001</v>
      </c>
      <c r="H23" s="374">
        <v>0.11120000000000002</v>
      </c>
      <c r="I23" s="372">
        <v>0.1668</v>
      </c>
      <c r="J23" s="372">
        <v>0.11120000000000002</v>
      </c>
      <c r="K23" s="372">
        <v>0.1668</v>
      </c>
      <c r="L23" s="375" t="s">
        <v>65</v>
      </c>
      <c r="M23" s="375">
        <v>25.26</v>
      </c>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row>
    <row r="24" spans="1:48" x14ac:dyDescent="0.3">
      <c r="A24" s="1"/>
      <c r="B24" s="347" t="s">
        <v>30</v>
      </c>
      <c r="C24" s="376">
        <v>25600</v>
      </c>
      <c r="D24" s="376">
        <v>14000</v>
      </c>
      <c r="E24" s="376">
        <v>12600</v>
      </c>
      <c r="F24" s="376">
        <v>11592</v>
      </c>
      <c r="G24" s="377">
        <v>11340</v>
      </c>
      <c r="H24" s="378">
        <v>11200</v>
      </c>
      <c r="I24" s="376">
        <v>16800</v>
      </c>
      <c r="J24" s="376">
        <v>9072</v>
      </c>
      <c r="K24" s="376">
        <v>13608</v>
      </c>
      <c r="L24" s="375" t="s">
        <v>65</v>
      </c>
      <c r="M24" s="375">
        <v>25.26</v>
      </c>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48" x14ac:dyDescent="0.3">
      <c r="A25" s="1"/>
      <c r="B25" s="347" t="s">
        <v>32</v>
      </c>
      <c r="C25" s="372">
        <v>2.8</v>
      </c>
      <c r="D25" s="372">
        <v>1.5</v>
      </c>
      <c r="E25" s="372">
        <v>1.35</v>
      </c>
      <c r="F25" s="372">
        <v>1.2420000000000002</v>
      </c>
      <c r="G25" s="373">
        <v>1.2150000000000001</v>
      </c>
      <c r="H25" s="374">
        <v>1.2000000000000002</v>
      </c>
      <c r="I25" s="372">
        <v>1.7999999999999998</v>
      </c>
      <c r="J25" s="372">
        <v>0.97200000000000009</v>
      </c>
      <c r="K25" s="372">
        <v>1.458</v>
      </c>
      <c r="L25" s="375"/>
      <c r="M25" s="375"/>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48" x14ac:dyDescent="0.3">
      <c r="A26" s="1"/>
      <c r="B26" s="379" t="s">
        <v>33</v>
      </c>
      <c r="C26" s="380"/>
      <c r="D26" s="380"/>
      <c r="E26" s="380"/>
      <c r="F26" s="380"/>
      <c r="G26" s="381"/>
      <c r="H26" s="382"/>
      <c r="I26" s="380"/>
      <c r="J26" s="380"/>
      <c r="K26" s="380"/>
      <c r="L26" s="380"/>
      <c r="M26" s="380"/>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row r="27" spans="1:48" x14ac:dyDescent="0.3">
      <c r="A27" s="1"/>
      <c r="B27" s="347" t="s">
        <v>34</v>
      </c>
      <c r="C27" s="349">
        <v>106</v>
      </c>
      <c r="D27" s="349">
        <v>130</v>
      </c>
      <c r="E27" s="349">
        <v>145</v>
      </c>
      <c r="F27" s="349">
        <v>155</v>
      </c>
      <c r="G27" s="350">
        <v>165</v>
      </c>
      <c r="H27" s="359">
        <v>90</v>
      </c>
      <c r="I27" s="360">
        <v>130</v>
      </c>
      <c r="J27" s="360">
        <v>100</v>
      </c>
      <c r="K27" s="360">
        <v>150</v>
      </c>
      <c r="L27" s="349" t="s">
        <v>55</v>
      </c>
      <c r="M27" s="349" t="s">
        <v>994</v>
      </c>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48" x14ac:dyDescent="0.3">
      <c r="A28" s="1"/>
      <c r="B28" s="347" t="s">
        <v>36</v>
      </c>
      <c r="C28" s="349">
        <v>85</v>
      </c>
      <c r="D28" s="349">
        <v>85</v>
      </c>
      <c r="E28" s="349">
        <v>100</v>
      </c>
      <c r="F28" s="349">
        <v>105</v>
      </c>
      <c r="G28" s="350">
        <v>110</v>
      </c>
      <c r="H28" s="359">
        <v>85</v>
      </c>
      <c r="I28" s="360">
        <v>120</v>
      </c>
      <c r="J28" s="360">
        <v>85</v>
      </c>
      <c r="K28" s="360">
        <v>150</v>
      </c>
      <c r="L28" s="349"/>
      <c r="M28" s="349" t="s">
        <v>994</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48" x14ac:dyDescent="0.3">
      <c r="A29" s="1"/>
      <c r="B29" s="347" t="s">
        <v>56</v>
      </c>
      <c r="C29" s="383">
        <v>351.28538525089039</v>
      </c>
      <c r="D29" s="383">
        <v>316.42639573299903</v>
      </c>
      <c r="E29" s="383">
        <v>302.7918061201338</v>
      </c>
      <c r="F29" s="383">
        <v>291.48043688005805</v>
      </c>
      <c r="G29" s="384">
        <v>280.60375641546284</v>
      </c>
      <c r="H29" s="385">
        <v>314.38013450250935</v>
      </c>
      <c r="I29" s="383">
        <v>452.03770818999857</v>
      </c>
      <c r="J29" s="383">
        <v>190.9859317102744</v>
      </c>
      <c r="K29" s="383">
        <v>452.70739368361336</v>
      </c>
      <c r="L29" s="375"/>
      <c r="M29" s="349"/>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48" x14ac:dyDescent="0.3">
      <c r="A30" s="1"/>
      <c r="B30" s="347" t="s">
        <v>57</v>
      </c>
      <c r="C30" s="386">
        <v>0.35388127853881279</v>
      </c>
      <c r="D30" s="386">
        <v>0.38812785388127852</v>
      </c>
      <c r="E30" s="386">
        <v>0.41095890410958902</v>
      </c>
      <c r="F30" s="386">
        <v>0.4223744292237443</v>
      </c>
      <c r="G30" s="387">
        <v>0.43378995433789952</v>
      </c>
      <c r="H30" s="388">
        <v>0.22831050228310501</v>
      </c>
      <c r="I30" s="386">
        <v>0.45662100456621002</v>
      </c>
      <c r="J30" s="386">
        <v>0.22831050228310501</v>
      </c>
      <c r="K30" s="386">
        <v>0.51369863013698636</v>
      </c>
      <c r="L30" s="349"/>
      <c r="M30" s="349" t="s">
        <v>994</v>
      </c>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48" x14ac:dyDescent="0.3">
      <c r="A31" s="1"/>
      <c r="B31" s="347" t="s">
        <v>58</v>
      </c>
      <c r="C31" s="389">
        <v>0.96699999999999997</v>
      </c>
      <c r="D31" s="389">
        <v>0.97199999999999998</v>
      </c>
      <c r="E31" s="389">
        <v>0.97699999999999998</v>
      </c>
      <c r="F31" s="389">
        <v>0.97699999999999998</v>
      </c>
      <c r="G31" s="390">
        <v>0.98199999999999998</v>
      </c>
      <c r="H31" s="391">
        <v>0.98899999999999999</v>
      </c>
      <c r="I31" s="389">
        <v>0.94499999999999995</v>
      </c>
      <c r="J31" s="389">
        <v>0.98899999999999999</v>
      </c>
      <c r="K31" s="389">
        <v>0.94499999999999995</v>
      </c>
      <c r="L31" s="349"/>
      <c r="M31" s="349" t="s">
        <v>94</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48" x14ac:dyDescent="0.3">
      <c r="A32" s="1"/>
      <c r="B32" s="652"/>
      <c r="C32" s="652"/>
      <c r="D32" s="652"/>
      <c r="E32" s="652"/>
      <c r="F32" s="652"/>
      <c r="G32" s="652"/>
      <c r="H32" s="652"/>
      <c r="I32" s="652"/>
      <c r="J32" s="652"/>
      <c r="K32" s="652"/>
      <c r="L32" s="652"/>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x14ac:dyDescent="0.3">
      <c r="B33" s="653" t="s">
        <v>118</v>
      </c>
      <c r="C33" s="652"/>
      <c r="D33" s="652"/>
      <c r="E33" s="652"/>
      <c r="F33" s="652"/>
      <c r="G33" s="652"/>
      <c r="H33" s="652"/>
      <c r="I33" s="652"/>
      <c r="J33" s="652"/>
      <c r="K33" s="652"/>
      <c r="L33" s="652"/>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x14ac:dyDescent="0.3">
      <c r="A34" s="1">
        <v>2</v>
      </c>
      <c r="B34" s="1" t="s">
        <v>298</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x14ac:dyDescent="0.3">
      <c r="A35" s="1">
        <v>3</v>
      </c>
      <c r="B35" s="1" t="s">
        <v>299</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x14ac:dyDescent="0.3">
      <c r="A36" s="1">
        <v>4</v>
      </c>
      <c r="B36" s="1" t="s">
        <v>300</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x14ac:dyDescent="0.3">
      <c r="A37" s="1">
        <v>14</v>
      </c>
      <c r="B37" s="1" t="s">
        <v>995</v>
      </c>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x14ac:dyDescent="0.3">
      <c r="A38" s="1">
        <v>15</v>
      </c>
      <c r="B38" s="1" t="s">
        <v>301</v>
      </c>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x14ac:dyDescent="0.3">
      <c r="A39" s="1">
        <v>16</v>
      </c>
      <c r="B39" s="1" t="s">
        <v>302</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3">
      <c r="A40" s="1">
        <v>18</v>
      </c>
      <c r="B40" s="1" t="s">
        <v>303</v>
      </c>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3">
      <c r="A41" s="1">
        <v>25</v>
      </c>
      <c r="B41" s="1" t="s">
        <v>996</v>
      </c>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3">
      <c r="A42" s="1">
        <v>26</v>
      </c>
      <c r="B42" s="1" t="s">
        <v>997</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3">
      <c r="B44" s="308" t="s">
        <v>38</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ht="15" customHeight="1" x14ac:dyDescent="0.3">
      <c r="A45" s="1" t="s">
        <v>52</v>
      </c>
      <c r="B45" s="1" t="s">
        <v>998</v>
      </c>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ht="15" customHeight="1" x14ac:dyDescent="0.3">
      <c r="A46" s="1" t="s">
        <v>39</v>
      </c>
      <c r="B46" s="1" t="s">
        <v>999</v>
      </c>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ht="15" customHeight="1" x14ac:dyDescent="0.3">
      <c r="A47" s="1" t="s">
        <v>15</v>
      </c>
      <c r="B47" s="1" t="s">
        <v>59</v>
      </c>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ht="15" customHeight="1" x14ac:dyDescent="0.3">
      <c r="A48" s="1" t="s">
        <v>20</v>
      </c>
      <c r="B48" s="1" t="s">
        <v>60</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3">
      <c r="A49" s="1" t="s">
        <v>23</v>
      </c>
      <c r="B49" s="1" t="s">
        <v>61</v>
      </c>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ht="15" customHeight="1" x14ac:dyDescent="0.3">
      <c r="A50" s="1" t="s">
        <v>44</v>
      </c>
      <c r="B50" s="1" t="s">
        <v>62</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ht="15" customHeight="1" x14ac:dyDescent="0.3">
      <c r="A51" s="1" t="s">
        <v>46</v>
      </c>
      <c r="B51" s="1" t="s">
        <v>63</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ht="15" customHeight="1" x14ac:dyDescent="0.3">
      <c r="A52" s="1" t="s">
        <v>31</v>
      </c>
      <c r="B52" s="1" t="s">
        <v>64</v>
      </c>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ht="15" customHeight="1" x14ac:dyDescent="0.3">
      <c r="A53" s="1" t="s">
        <v>35</v>
      </c>
      <c r="B53" s="1" t="s">
        <v>1000</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ht="15" customHeight="1" x14ac:dyDescent="0.3">
      <c r="A54" s="1" t="s">
        <v>65</v>
      </c>
      <c r="B54" s="1" t="s">
        <v>66</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ht="15" customHeight="1" x14ac:dyDescent="0.3">
      <c r="A55" s="1" t="s">
        <v>55</v>
      </c>
      <c r="B55" s="1" t="s">
        <v>1001</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3">
      <c r="A56" s="1" t="s">
        <v>67</v>
      </c>
      <c r="B56" s="1" t="s">
        <v>1002</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sheetData>
  <mergeCells count="3">
    <mergeCell ref="H4:I4"/>
    <mergeCell ref="J4:K4"/>
    <mergeCell ref="C3:M3"/>
  </mergeCells>
  <hyperlinks>
    <hyperlink ref="H1" location="Index" display="Back to Index"/>
  </hyperlinks>
  <pageMargins left="0.7" right="0.7" top="0.75" bottom="0.75" header="0.3" footer="0.3"/>
  <pageSetup paperSize="9" orientation="portrait" verticalDpi="4294967293"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V223"/>
  <sheetViews>
    <sheetView showGridLines="0" workbookViewId="0">
      <selection activeCell="H1" sqref="H1"/>
    </sheetView>
  </sheetViews>
  <sheetFormatPr defaultColWidth="9.109375" defaultRowHeight="14.4" x14ac:dyDescent="0.3"/>
  <cols>
    <col min="1" max="1" width="2.88671875" style="2" customWidth="1"/>
    <col min="2" max="2" width="32" style="2" customWidth="1"/>
    <col min="3" max="12" width="8.44140625" style="2" customWidth="1"/>
    <col min="13" max="16384" width="9.109375" style="2"/>
  </cols>
  <sheetData>
    <row r="1" spans="1:48" ht="14.25" customHeight="1" x14ac:dyDescent="0.3">
      <c r="G1" s="240"/>
      <c r="H1" s="402" t="s">
        <v>679</v>
      </c>
    </row>
    <row r="2" spans="1:48" ht="14.25" customHeight="1" x14ac:dyDescent="0.3">
      <c r="A2" s="1"/>
      <c r="B2" s="1"/>
      <c r="C2" s="1"/>
      <c r="D2" s="1"/>
      <c r="E2" s="1"/>
      <c r="F2" s="1"/>
      <c r="G2" s="1"/>
      <c r="H2" s="1"/>
      <c r="I2" s="1"/>
      <c r="J2" s="1"/>
      <c r="K2" s="1"/>
      <c r="L2" s="1"/>
      <c r="M2" s="1"/>
      <c r="N2" s="1"/>
      <c r="AB2" s="1"/>
      <c r="AC2" s="1"/>
      <c r="AD2" s="1"/>
      <c r="AE2" s="1"/>
      <c r="AF2" s="1"/>
      <c r="AG2" s="1"/>
      <c r="AH2" s="1"/>
      <c r="AI2" s="1"/>
      <c r="AJ2" s="1"/>
      <c r="AK2" s="1"/>
      <c r="AL2" s="1"/>
      <c r="AM2" s="1"/>
      <c r="AN2" s="1"/>
      <c r="AO2" s="1"/>
      <c r="AP2" s="1"/>
      <c r="AQ2" s="1"/>
      <c r="AR2" s="1"/>
      <c r="AS2" s="1"/>
      <c r="AT2" s="1"/>
      <c r="AU2" s="1"/>
      <c r="AV2" s="1"/>
    </row>
    <row r="3" spans="1:48" ht="15" customHeight="1" x14ac:dyDescent="0.3">
      <c r="A3" s="3"/>
      <c r="B3" s="617" t="s">
        <v>0</v>
      </c>
      <c r="C3" s="995" t="s">
        <v>332</v>
      </c>
      <c r="D3" s="996"/>
      <c r="E3" s="996"/>
      <c r="F3" s="996"/>
      <c r="G3" s="996"/>
      <c r="H3" s="996"/>
      <c r="I3" s="996"/>
      <c r="J3" s="996"/>
      <c r="K3" s="996"/>
      <c r="L3" s="997"/>
      <c r="N3" s="1"/>
      <c r="AB3" s="1"/>
      <c r="AC3" s="1"/>
      <c r="AD3" s="1"/>
      <c r="AE3" s="1"/>
      <c r="AF3" s="1"/>
      <c r="AG3" s="1"/>
      <c r="AH3" s="1"/>
      <c r="AI3" s="1"/>
      <c r="AJ3" s="1"/>
      <c r="AK3" s="1"/>
      <c r="AL3" s="1"/>
      <c r="AM3" s="1"/>
      <c r="AN3" s="1"/>
      <c r="AO3" s="1"/>
      <c r="AP3" s="1"/>
      <c r="AQ3" s="1"/>
      <c r="AR3" s="1"/>
      <c r="AS3" s="1"/>
      <c r="AT3" s="1"/>
      <c r="AU3" s="1"/>
      <c r="AV3" s="1"/>
    </row>
    <row r="4" spans="1:48" ht="25.5" customHeight="1" x14ac:dyDescent="0.3">
      <c r="A4" s="3"/>
      <c r="B4" s="618" t="s">
        <v>1</v>
      </c>
      <c r="C4" s="619">
        <v>2015</v>
      </c>
      <c r="D4" s="619">
        <v>2020</v>
      </c>
      <c r="E4" s="619">
        <v>2030</v>
      </c>
      <c r="F4" s="619">
        <v>2050</v>
      </c>
      <c r="G4" s="998" t="s">
        <v>2</v>
      </c>
      <c r="H4" s="999"/>
      <c r="I4" s="998" t="s">
        <v>3</v>
      </c>
      <c r="J4" s="999"/>
      <c r="K4" s="619" t="s">
        <v>4</v>
      </c>
      <c r="L4" s="619" t="s">
        <v>5</v>
      </c>
      <c r="N4" s="1"/>
      <c r="AB4" s="1"/>
      <c r="AC4" s="1"/>
      <c r="AD4" s="1"/>
      <c r="AE4" s="1"/>
      <c r="AF4" s="1"/>
      <c r="AG4" s="1"/>
      <c r="AH4" s="1"/>
      <c r="AI4" s="1"/>
      <c r="AJ4" s="1"/>
      <c r="AK4" s="1"/>
      <c r="AL4" s="1"/>
      <c r="AM4" s="1"/>
      <c r="AN4" s="1"/>
      <c r="AO4" s="1"/>
      <c r="AP4" s="1"/>
      <c r="AQ4" s="1"/>
      <c r="AR4" s="1"/>
      <c r="AS4" s="1"/>
      <c r="AT4" s="1"/>
      <c r="AU4" s="1"/>
      <c r="AV4" s="1"/>
    </row>
    <row r="5" spans="1:48" x14ac:dyDescent="0.3">
      <c r="A5" s="3"/>
      <c r="B5" s="1000" t="s">
        <v>6</v>
      </c>
      <c r="C5" s="1001"/>
      <c r="D5" s="1001"/>
      <c r="E5" s="1001"/>
      <c r="F5" s="1002"/>
      <c r="G5" s="620" t="s">
        <v>7</v>
      </c>
      <c r="H5" s="620" t="s">
        <v>8</v>
      </c>
      <c r="I5" s="620" t="s">
        <v>7</v>
      </c>
      <c r="J5" s="620" t="s">
        <v>8</v>
      </c>
      <c r="K5" s="621"/>
      <c r="L5" s="622"/>
      <c r="N5" s="1"/>
      <c r="AB5" s="1"/>
      <c r="AC5" s="1"/>
      <c r="AD5" s="1"/>
      <c r="AE5" s="1"/>
      <c r="AF5" s="1"/>
      <c r="AG5" s="1"/>
      <c r="AH5" s="1"/>
      <c r="AI5" s="1"/>
      <c r="AJ5" s="1"/>
      <c r="AK5" s="1"/>
      <c r="AL5" s="1"/>
      <c r="AM5" s="1"/>
      <c r="AN5" s="1"/>
      <c r="AO5" s="1"/>
      <c r="AP5" s="1"/>
      <c r="AQ5" s="1"/>
      <c r="AR5" s="1"/>
      <c r="AS5" s="1"/>
      <c r="AT5" s="1"/>
      <c r="AU5" s="1"/>
      <c r="AV5" s="1"/>
    </row>
    <row r="6" spans="1:48" x14ac:dyDescent="0.3">
      <c r="A6" s="3"/>
      <c r="B6" s="623" t="s">
        <v>9</v>
      </c>
      <c r="C6" s="1003" t="s">
        <v>10</v>
      </c>
      <c r="D6" s="1004"/>
      <c r="E6" s="1004"/>
      <c r="F6" s="1005"/>
      <c r="G6" s="624">
        <v>5.0000000000000001E-3</v>
      </c>
      <c r="H6" s="624">
        <v>2.5000000000000001E-2</v>
      </c>
      <c r="I6" s="624">
        <v>5.0000000000000001E-3</v>
      </c>
      <c r="J6" s="624">
        <v>2.5000000000000001E-2</v>
      </c>
      <c r="K6" s="625"/>
      <c r="L6" s="625"/>
      <c r="N6" s="1"/>
      <c r="AB6" s="1"/>
      <c r="AC6" s="1"/>
      <c r="AD6" s="1"/>
      <c r="AE6" s="1"/>
      <c r="AF6" s="1"/>
      <c r="AG6" s="1"/>
      <c r="AH6" s="1"/>
      <c r="AI6" s="1"/>
      <c r="AJ6" s="1"/>
      <c r="AK6" s="1"/>
      <c r="AL6" s="1"/>
      <c r="AM6" s="1"/>
      <c r="AN6" s="1"/>
      <c r="AO6" s="1"/>
      <c r="AP6" s="1"/>
      <c r="AQ6" s="1"/>
      <c r="AR6" s="1"/>
      <c r="AS6" s="1"/>
      <c r="AT6" s="1"/>
      <c r="AU6" s="1"/>
      <c r="AV6" s="1"/>
    </row>
    <row r="7" spans="1:48" x14ac:dyDescent="0.3">
      <c r="A7" s="3"/>
      <c r="B7" s="623" t="s">
        <v>11</v>
      </c>
      <c r="C7" s="626">
        <v>1600</v>
      </c>
      <c r="D7" s="512">
        <v>1600</v>
      </c>
      <c r="E7" s="512">
        <v>1600</v>
      </c>
      <c r="F7" s="512">
        <v>1600</v>
      </c>
      <c r="G7" s="626">
        <v>1000</v>
      </c>
      <c r="H7" s="626">
        <v>2300</v>
      </c>
      <c r="I7" s="626">
        <v>1000</v>
      </c>
      <c r="J7" s="626">
        <v>2300</v>
      </c>
      <c r="K7" s="627" t="s">
        <v>12</v>
      </c>
      <c r="L7" s="627"/>
      <c r="N7" s="1"/>
      <c r="AB7" s="1"/>
      <c r="AC7" s="1"/>
      <c r="AD7" s="1"/>
      <c r="AE7" s="1"/>
      <c r="AF7" s="1"/>
      <c r="AG7" s="1"/>
      <c r="AH7" s="1"/>
      <c r="AI7" s="1"/>
      <c r="AJ7" s="1"/>
      <c r="AK7" s="1"/>
      <c r="AL7" s="1"/>
      <c r="AM7" s="1"/>
      <c r="AN7" s="1"/>
      <c r="AO7" s="1"/>
      <c r="AP7" s="1"/>
      <c r="AQ7" s="1"/>
      <c r="AR7" s="1"/>
      <c r="AS7" s="1"/>
      <c r="AT7" s="1"/>
      <c r="AU7" s="1"/>
      <c r="AV7" s="1"/>
    </row>
    <row r="8" spans="1:48" x14ac:dyDescent="0.3">
      <c r="A8" s="3"/>
      <c r="B8" s="623" t="s">
        <v>13</v>
      </c>
      <c r="C8" s="607">
        <v>0.03</v>
      </c>
      <c r="D8" s="607">
        <v>0.03</v>
      </c>
      <c r="E8" s="607">
        <v>0.03</v>
      </c>
      <c r="F8" s="607">
        <v>0.03</v>
      </c>
      <c r="G8" s="628">
        <v>0.02</v>
      </c>
      <c r="H8" s="628">
        <v>0.1</v>
      </c>
      <c r="I8" s="628">
        <v>0.02</v>
      </c>
      <c r="J8" s="628">
        <v>0.1</v>
      </c>
      <c r="K8" s="629"/>
      <c r="L8" s="629"/>
      <c r="N8" s="1"/>
      <c r="AB8" s="1"/>
      <c r="AC8" s="1"/>
      <c r="AD8" s="1"/>
      <c r="AE8" s="1"/>
      <c r="AF8" s="1"/>
      <c r="AG8" s="1"/>
      <c r="AH8" s="1"/>
      <c r="AI8" s="1"/>
      <c r="AJ8" s="1"/>
      <c r="AK8" s="1"/>
      <c r="AL8" s="1"/>
      <c r="AM8" s="1"/>
      <c r="AN8" s="1"/>
      <c r="AO8" s="1"/>
      <c r="AP8" s="1"/>
      <c r="AQ8" s="1"/>
      <c r="AR8" s="1"/>
      <c r="AS8" s="1"/>
      <c r="AT8" s="1"/>
      <c r="AU8" s="1"/>
      <c r="AV8" s="1"/>
    </row>
    <row r="9" spans="1:48" x14ac:dyDescent="0.3">
      <c r="A9" s="3"/>
      <c r="B9" s="630" t="s">
        <v>14</v>
      </c>
      <c r="C9" s="631">
        <v>3.0000000000000001E-3</v>
      </c>
      <c r="D9" s="631">
        <v>3.0000000000000001E-3</v>
      </c>
      <c r="E9" s="631">
        <v>3.0000000000000001E-3</v>
      </c>
      <c r="F9" s="631">
        <v>3.0000000000000001E-3</v>
      </c>
      <c r="G9" s="631">
        <v>1E-3</v>
      </c>
      <c r="H9" s="631">
        <v>5.0000000000000001E-3</v>
      </c>
      <c r="I9" s="631">
        <v>1E-3</v>
      </c>
      <c r="J9" s="631">
        <v>5.0000000000000001E-3</v>
      </c>
      <c r="K9" s="625" t="s">
        <v>15</v>
      </c>
      <c r="L9" s="629"/>
      <c r="N9" s="1"/>
      <c r="AB9" s="1"/>
      <c r="AC9" s="1"/>
      <c r="AD9" s="1"/>
      <c r="AE9" s="1"/>
      <c r="AF9" s="1"/>
      <c r="AG9" s="1"/>
      <c r="AH9" s="1"/>
      <c r="AI9" s="1"/>
      <c r="AJ9" s="1"/>
      <c r="AK9" s="1"/>
      <c r="AL9" s="1"/>
      <c r="AM9" s="1"/>
      <c r="AN9" s="1"/>
      <c r="AO9" s="1"/>
      <c r="AP9" s="1"/>
      <c r="AQ9" s="1"/>
      <c r="AR9" s="1"/>
      <c r="AS9" s="1"/>
      <c r="AT9" s="1"/>
      <c r="AU9" s="1"/>
      <c r="AV9" s="1"/>
    </row>
    <row r="10" spans="1:48" x14ac:dyDescent="0.3">
      <c r="A10" s="3"/>
      <c r="B10" s="630" t="s">
        <v>16</v>
      </c>
      <c r="C10" s="625">
        <v>20</v>
      </c>
      <c r="D10" s="625">
        <v>20</v>
      </c>
      <c r="E10" s="625">
        <v>20</v>
      </c>
      <c r="F10" s="625">
        <v>20</v>
      </c>
      <c r="G10" s="632" t="s">
        <v>17</v>
      </c>
      <c r="H10" s="632" t="s">
        <v>17</v>
      </c>
      <c r="I10" s="632" t="s">
        <v>17</v>
      </c>
      <c r="J10" s="632" t="s">
        <v>17</v>
      </c>
      <c r="K10" s="625"/>
      <c r="L10" s="629"/>
      <c r="N10" s="1"/>
      <c r="AB10" s="1"/>
      <c r="AC10" s="1"/>
      <c r="AD10" s="1"/>
      <c r="AE10" s="1"/>
      <c r="AF10" s="1"/>
      <c r="AG10" s="1"/>
      <c r="AH10" s="1"/>
      <c r="AI10" s="1"/>
      <c r="AJ10" s="1"/>
      <c r="AK10" s="1"/>
      <c r="AL10" s="1"/>
      <c r="AM10" s="1"/>
      <c r="AN10" s="1"/>
      <c r="AO10" s="1"/>
      <c r="AP10" s="1"/>
      <c r="AQ10" s="1"/>
      <c r="AR10" s="1"/>
      <c r="AS10" s="1"/>
      <c r="AT10" s="1"/>
      <c r="AU10" s="1"/>
      <c r="AV10" s="1"/>
    </row>
    <row r="11" spans="1:48" x14ac:dyDescent="0.3">
      <c r="A11" s="3"/>
      <c r="B11" s="630" t="s">
        <v>18</v>
      </c>
      <c r="C11" s="625">
        <v>1</v>
      </c>
      <c r="D11" s="625">
        <v>1</v>
      </c>
      <c r="E11" s="625">
        <v>1</v>
      </c>
      <c r="F11" s="625">
        <v>1</v>
      </c>
      <c r="G11" s="625">
        <v>0.5</v>
      </c>
      <c r="H11" s="625">
        <v>1.5</v>
      </c>
      <c r="I11" s="625">
        <v>0.5</v>
      </c>
      <c r="J11" s="625">
        <v>1.5</v>
      </c>
      <c r="K11" s="625"/>
      <c r="L11" s="629"/>
      <c r="N11" s="1"/>
      <c r="AB11" s="1"/>
      <c r="AC11" s="1"/>
      <c r="AD11" s="1"/>
      <c r="AE11" s="1"/>
      <c r="AF11" s="1"/>
      <c r="AG11" s="1"/>
      <c r="AH11" s="1"/>
      <c r="AI11" s="1"/>
      <c r="AJ11" s="1"/>
      <c r="AK11" s="1"/>
      <c r="AL11" s="1"/>
      <c r="AM11" s="1"/>
      <c r="AN11" s="1"/>
      <c r="AO11" s="1"/>
      <c r="AP11" s="1"/>
      <c r="AQ11" s="1"/>
      <c r="AR11" s="1"/>
      <c r="AS11" s="1"/>
      <c r="AT11" s="1"/>
      <c r="AU11" s="1"/>
      <c r="AV11" s="1"/>
    </row>
    <row r="12" spans="1:48" x14ac:dyDescent="0.3">
      <c r="A12" s="3"/>
      <c r="B12" s="633" t="s">
        <v>19</v>
      </c>
      <c r="C12" s="634">
        <v>0.79999999999999993</v>
      </c>
      <c r="D12" s="634">
        <v>0.79999999999999993</v>
      </c>
      <c r="E12" s="634">
        <v>0.79999999999999993</v>
      </c>
      <c r="F12" s="634">
        <v>0.79999999999999993</v>
      </c>
      <c r="G12" s="632" t="s">
        <v>17</v>
      </c>
      <c r="H12" s="632" t="s">
        <v>17</v>
      </c>
      <c r="I12" s="632" t="s">
        <v>17</v>
      </c>
      <c r="J12" s="632" t="s">
        <v>17</v>
      </c>
      <c r="K12" s="625" t="s">
        <v>20</v>
      </c>
      <c r="L12" s="629"/>
      <c r="N12" s="1"/>
      <c r="AB12" s="1"/>
      <c r="AC12" s="1"/>
      <c r="AD12" s="1"/>
      <c r="AE12" s="1"/>
      <c r="AF12" s="1"/>
      <c r="AG12" s="1"/>
      <c r="AH12" s="1"/>
      <c r="AI12" s="1"/>
      <c r="AJ12" s="1"/>
      <c r="AK12" s="1"/>
      <c r="AL12" s="1"/>
      <c r="AM12" s="1"/>
      <c r="AN12" s="1"/>
      <c r="AO12" s="1"/>
      <c r="AP12" s="1"/>
      <c r="AQ12" s="1"/>
      <c r="AR12" s="1"/>
      <c r="AS12" s="1"/>
      <c r="AT12" s="1"/>
      <c r="AU12" s="1"/>
      <c r="AV12" s="1"/>
    </row>
    <row r="13" spans="1:48" x14ac:dyDescent="0.3">
      <c r="A13" s="3"/>
      <c r="B13" s="635" t="s">
        <v>21</v>
      </c>
      <c r="C13" s="621"/>
      <c r="D13" s="621"/>
      <c r="E13" s="621"/>
      <c r="F13" s="621"/>
      <c r="G13" s="621"/>
      <c r="H13" s="621"/>
      <c r="I13" s="621"/>
      <c r="J13" s="621"/>
      <c r="K13" s="621"/>
      <c r="L13" s="622"/>
      <c r="N13" s="1"/>
      <c r="AB13" s="1"/>
      <c r="AC13" s="1"/>
      <c r="AD13" s="1"/>
      <c r="AE13" s="1"/>
      <c r="AF13" s="1"/>
      <c r="AG13" s="1"/>
      <c r="AH13" s="1"/>
      <c r="AI13" s="1"/>
      <c r="AJ13" s="1"/>
      <c r="AK13" s="1"/>
      <c r="AL13" s="1"/>
      <c r="AM13" s="1"/>
      <c r="AN13" s="1"/>
      <c r="AO13" s="1"/>
      <c r="AP13" s="1"/>
      <c r="AQ13" s="1"/>
      <c r="AR13" s="1"/>
      <c r="AS13" s="1"/>
      <c r="AT13" s="1"/>
      <c r="AU13" s="1"/>
      <c r="AV13" s="1"/>
    </row>
    <row r="14" spans="1:48" x14ac:dyDescent="0.3">
      <c r="A14" s="3"/>
      <c r="B14" s="630" t="s">
        <v>22</v>
      </c>
      <c r="C14" s="632" t="s">
        <v>17</v>
      </c>
      <c r="D14" s="632" t="s">
        <v>17</v>
      </c>
      <c r="E14" s="632" t="s">
        <v>17</v>
      </c>
      <c r="F14" s="632" t="s">
        <v>17</v>
      </c>
      <c r="G14" s="632" t="s">
        <v>17</v>
      </c>
      <c r="H14" s="632" t="s">
        <v>17</v>
      </c>
      <c r="I14" s="632" t="s">
        <v>17</v>
      </c>
      <c r="J14" s="632" t="s">
        <v>17</v>
      </c>
      <c r="K14" s="625" t="s">
        <v>23</v>
      </c>
      <c r="L14" s="625"/>
      <c r="N14" s="1"/>
      <c r="AB14" s="1"/>
      <c r="AC14" s="1"/>
      <c r="AD14" s="1"/>
      <c r="AE14" s="1"/>
      <c r="AF14" s="1"/>
      <c r="AG14" s="1"/>
      <c r="AH14" s="1"/>
      <c r="AI14" s="1"/>
      <c r="AJ14" s="1"/>
      <c r="AK14" s="1"/>
      <c r="AL14" s="1"/>
      <c r="AM14" s="1"/>
      <c r="AN14" s="1"/>
      <c r="AO14" s="1"/>
      <c r="AP14" s="1"/>
      <c r="AQ14" s="1"/>
      <c r="AR14" s="1"/>
      <c r="AS14" s="1"/>
      <c r="AT14" s="1"/>
      <c r="AU14" s="1"/>
      <c r="AV14" s="1"/>
    </row>
    <row r="15" spans="1:48" x14ac:dyDescent="0.3">
      <c r="A15" s="3"/>
      <c r="B15" s="630" t="s">
        <v>24</v>
      </c>
      <c r="C15" s="632" t="s">
        <v>17</v>
      </c>
      <c r="D15" s="632" t="s">
        <v>17</v>
      </c>
      <c r="E15" s="632" t="s">
        <v>17</v>
      </c>
      <c r="F15" s="632" t="s">
        <v>17</v>
      </c>
      <c r="G15" s="632" t="s">
        <v>17</v>
      </c>
      <c r="H15" s="632" t="s">
        <v>17</v>
      </c>
      <c r="I15" s="632" t="s">
        <v>17</v>
      </c>
      <c r="J15" s="632" t="s">
        <v>17</v>
      </c>
      <c r="K15" s="625" t="s">
        <v>23</v>
      </c>
      <c r="L15" s="625"/>
      <c r="N15" s="1"/>
      <c r="AB15" s="1"/>
      <c r="AC15" s="1"/>
      <c r="AD15" s="1"/>
      <c r="AE15" s="1"/>
      <c r="AF15" s="1"/>
      <c r="AG15" s="1"/>
      <c r="AH15" s="1"/>
      <c r="AI15" s="1"/>
      <c r="AJ15" s="1"/>
      <c r="AK15" s="1"/>
      <c r="AL15" s="1"/>
      <c r="AM15" s="1"/>
      <c r="AN15" s="1"/>
      <c r="AO15" s="1"/>
      <c r="AP15" s="1"/>
      <c r="AQ15" s="1"/>
      <c r="AR15" s="1"/>
      <c r="AS15" s="1"/>
      <c r="AT15" s="1"/>
      <c r="AU15" s="1"/>
      <c r="AV15" s="1"/>
    </row>
    <row r="16" spans="1:48" x14ac:dyDescent="0.3">
      <c r="A16" s="3"/>
      <c r="B16" s="635" t="s">
        <v>472</v>
      </c>
      <c r="C16" s="621"/>
      <c r="D16" s="621"/>
      <c r="E16" s="621"/>
      <c r="F16" s="621"/>
      <c r="G16" s="621"/>
      <c r="H16" s="621"/>
      <c r="I16" s="621"/>
      <c r="J16" s="621"/>
      <c r="K16" s="621"/>
      <c r="L16" s="622"/>
      <c r="N16" s="1"/>
      <c r="AB16" s="1"/>
      <c r="AC16" s="1"/>
      <c r="AD16" s="1"/>
      <c r="AE16" s="1"/>
      <c r="AF16" s="1"/>
      <c r="AG16" s="1"/>
      <c r="AH16" s="1"/>
      <c r="AI16" s="1"/>
      <c r="AJ16" s="1"/>
      <c r="AK16" s="1"/>
      <c r="AL16" s="1"/>
      <c r="AM16" s="1"/>
      <c r="AN16" s="1"/>
      <c r="AO16" s="1"/>
      <c r="AP16" s="1"/>
      <c r="AQ16" s="1"/>
      <c r="AR16" s="1"/>
      <c r="AS16" s="1"/>
      <c r="AT16" s="1"/>
      <c r="AU16" s="1"/>
      <c r="AV16" s="1"/>
    </row>
    <row r="17" spans="1:48" x14ac:dyDescent="0.3">
      <c r="A17" s="3"/>
      <c r="B17" s="630" t="s">
        <v>26</v>
      </c>
      <c r="C17" s="636">
        <v>4</v>
      </c>
      <c r="D17" s="636">
        <v>3.8</v>
      </c>
      <c r="E17" s="636">
        <v>3.61</v>
      </c>
      <c r="F17" s="636">
        <v>3.4294999999999995</v>
      </c>
      <c r="G17" s="637">
        <v>3</v>
      </c>
      <c r="H17" s="637">
        <v>6</v>
      </c>
      <c r="I17" s="637">
        <v>3</v>
      </c>
      <c r="J17" s="637">
        <v>6</v>
      </c>
      <c r="K17" s="625" t="s">
        <v>27</v>
      </c>
      <c r="L17" s="625"/>
      <c r="N17" s="1"/>
      <c r="AB17" s="1"/>
      <c r="AC17" s="1"/>
      <c r="AD17" s="1"/>
      <c r="AE17" s="1"/>
      <c r="AF17" s="1"/>
      <c r="AG17" s="1"/>
      <c r="AH17" s="1"/>
      <c r="AI17" s="1"/>
      <c r="AJ17" s="1"/>
      <c r="AK17" s="1"/>
      <c r="AL17" s="1"/>
      <c r="AM17" s="1"/>
      <c r="AN17" s="1"/>
      <c r="AO17" s="1"/>
      <c r="AP17" s="1"/>
      <c r="AQ17" s="1"/>
      <c r="AR17" s="1"/>
      <c r="AS17" s="1"/>
      <c r="AT17" s="1"/>
      <c r="AU17" s="1"/>
      <c r="AV17" s="1"/>
    </row>
    <row r="18" spans="1:48" x14ac:dyDescent="0.3">
      <c r="A18" s="3"/>
      <c r="B18" s="630" t="s">
        <v>28</v>
      </c>
      <c r="C18" s="638">
        <v>0.9</v>
      </c>
      <c r="D18" s="638">
        <v>0.9</v>
      </c>
      <c r="E18" s="638">
        <v>0.9</v>
      </c>
      <c r="F18" s="638">
        <v>0.9</v>
      </c>
      <c r="G18" s="638">
        <v>0.85</v>
      </c>
      <c r="H18" s="638">
        <v>0.95</v>
      </c>
      <c r="I18" s="638">
        <v>0.85</v>
      </c>
      <c r="J18" s="638">
        <v>0.95</v>
      </c>
      <c r="K18" s="625" t="s">
        <v>27</v>
      </c>
      <c r="L18" s="625"/>
      <c r="N18" s="1"/>
      <c r="AB18" s="1"/>
      <c r="AC18" s="1"/>
      <c r="AD18" s="1"/>
      <c r="AE18" s="1"/>
      <c r="AF18" s="1"/>
      <c r="AG18" s="1"/>
      <c r="AH18" s="1"/>
      <c r="AI18" s="1"/>
      <c r="AJ18" s="1"/>
      <c r="AK18" s="1"/>
      <c r="AL18" s="1"/>
      <c r="AM18" s="1"/>
      <c r="AN18" s="1"/>
      <c r="AO18" s="1"/>
      <c r="AP18" s="1"/>
      <c r="AQ18" s="1"/>
      <c r="AR18" s="1"/>
      <c r="AS18" s="1"/>
      <c r="AT18" s="1"/>
      <c r="AU18" s="1"/>
      <c r="AV18" s="1"/>
    </row>
    <row r="19" spans="1:48" x14ac:dyDescent="0.3">
      <c r="A19" s="3"/>
      <c r="B19" s="630" t="s">
        <v>29</v>
      </c>
      <c r="C19" s="638">
        <v>0.1</v>
      </c>
      <c r="D19" s="638">
        <v>0.1</v>
      </c>
      <c r="E19" s="638">
        <v>0.1</v>
      </c>
      <c r="F19" s="638">
        <v>0.1</v>
      </c>
      <c r="G19" s="638">
        <v>0.15</v>
      </c>
      <c r="H19" s="638">
        <v>0.05</v>
      </c>
      <c r="I19" s="638">
        <v>0.15</v>
      </c>
      <c r="J19" s="638">
        <v>0.05</v>
      </c>
      <c r="K19" s="625" t="s">
        <v>27</v>
      </c>
      <c r="L19" s="625"/>
      <c r="N19" s="1"/>
      <c r="AB19" s="1"/>
      <c r="AC19" s="1"/>
      <c r="AD19" s="1"/>
      <c r="AE19" s="1"/>
      <c r="AF19" s="1"/>
      <c r="AG19" s="1"/>
      <c r="AH19" s="1"/>
      <c r="AI19" s="1"/>
      <c r="AJ19" s="1"/>
      <c r="AK19" s="1"/>
      <c r="AL19" s="1"/>
      <c r="AM19" s="1"/>
      <c r="AN19" s="1"/>
      <c r="AO19" s="1"/>
      <c r="AP19" s="1"/>
      <c r="AQ19" s="1"/>
      <c r="AR19" s="1"/>
      <c r="AS19" s="1"/>
      <c r="AT19" s="1"/>
      <c r="AU19" s="1"/>
      <c r="AV19" s="1"/>
    </row>
    <row r="20" spans="1:48" x14ac:dyDescent="0.3">
      <c r="A20" s="3"/>
      <c r="B20" s="630" t="s">
        <v>30</v>
      </c>
      <c r="C20" s="639">
        <v>100000</v>
      </c>
      <c r="D20" s="512">
        <v>95000</v>
      </c>
      <c r="E20" s="512">
        <v>90000</v>
      </c>
      <c r="F20" s="512">
        <v>85000</v>
      </c>
      <c r="G20" s="632" t="s">
        <v>17</v>
      </c>
      <c r="H20" s="632" t="s">
        <v>17</v>
      </c>
      <c r="I20" s="632" t="s">
        <v>17</v>
      </c>
      <c r="J20" s="632" t="s">
        <v>17</v>
      </c>
      <c r="K20" s="625" t="s">
        <v>31</v>
      </c>
      <c r="L20" s="625"/>
      <c r="N20" s="1"/>
      <c r="AB20" s="1"/>
      <c r="AC20" s="1"/>
      <c r="AD20" s="1"/>
      <c r="AE20" s="1"/>
      <c r="AF20" s="1"/>
      <c r="AG20" s="1"/>
      <c r="AH20" s="1"/>
      <c r="AI20" s="1"/>
      <c r="AJ20" s="1"/>
      <c r="AK20" s="1"/>
      <c r="AL20" s="1"/>
      <c r="AM20" s="1"/>
      <c r="AN20" s="1"/>
      <c r="AO20" s="1"/>
      <c r="AP20" s="1"/>
      <c r="AQ20" s="1"/>
      <c r="AR20" s="1"/>
      <c r="AS20" s="1"/>
      <c r="AT20" s="1"/>
      <c r="AU20" s="1"/>
      <c r="AV20" s="1"/>
    </row>
    <row r="21" spans="1:48" x14ac:dyDescent="0.3">
      <c r="A21" s="3"/>
      <c r="B21" s="630" t="s">
        <v>32</v>
      </c>
      <c r="C21" s="632" t="s">
        <v>17</v>
      </c>
      <c r="D21" s="632" t="s">
        <v>17</v>
      </c>
      <c r="E21" s="632" t="s">
        <v>17</v>
      </c>
      <c r="F21" s="632" t="s">
        <v>17</v>
      </c>
      <c r="G21" s="632" t="s">
        <v>17</v>
      </c>
      <c r="H21" s="632" t="s">
        <v>17</v>
      </c>
      <c r="I21" s="632" t="s">
        <v>17</v>
      </c>
      <c r="J21" s="632" t="s">
        <v>17</v>
      </c>
      <c r="K21" s="625"/>
      <c r="L21" s="625"/>
      <c r="N21" s="1"/>
      <c r="AB21" s="1"/>
      <c r="AC21" s="1"/>
      <c r="AD21" s="1"/>
      <c r="AE21" s="1"/>
      <c r="AF21" s="1"/>
      <c r="AG21" s="1"/>
      <c r="AH21" s="1"/>
      <c r="AI21" s="1"/>
      <c r="AJ21" s="1"/>
      <c r="AK21" s="1"/>
      <c r="AL21" s="1"/>
      <c r="AM21" s="1"/>
      <c r="AN21" s="1"/>
      <c r="AO21" s="1"/>
      <c r="AP21" s="1"/>
      <c r="AQ21" s="1"/>
      <c r="AR21" s="1"/>
      <c r="AS21" s="1"/>
      <c r="AT21" s="1"/>
      <c r="AU21" s="1"/>
      <c r="AV21" s="1"/>
    </row>
    <row r="22" spans="1:48" x14ac:dyDescent="0.3">
      <c r="A22" s="3"/>
      <c r="B22" s="992" t="s">
        <v>33</v>
      </c>
      <c r="C22" s="993"/>
      <c r="D22" s="993"/>
      <c r="E22" s="993"/>
      <c r="F22" s="993"/>
      <c r="G22" s="993"/>
      <c r="H22" s="993"/>
      <c r="I22" s="993"/>
      <c r="J22" s="993"/>
      <c r="K22" s="993"/>
      <c r="L22" s="994"/>
      <c r="N22" s="1"/>
      <c r="AB22" s="1"/>
      <c r="AC22" s="1"/>
      <c r="AD22" s="1"/>
      <c r="AE22" s="1"/>
      <c r="AF22" s="1"/>
      <c r="AG22" s="1"/>
      <c r="AH22" s="1"/>
      <c r="AI22" s="1"/>
      <c r="AJ22" s="1"/>
      <c r="AK22" s="1"/>
      <c r="AL22" s="1"/>
      <c r="AM22" s="1"/>
      <c r="AN22" s="1"/>
      <c r="AO22" s="1"/>
      <c r="AP22" s="1"/>
      <c r="AQ22" s="1"/>
      <c r="AR22" s="1"/>
      <c r="AS22" s="1"/>
      <c r="AT22" s="1"/>
      <c r="AU22" s="1"/>
      <c r="AV22" s="1"/>
    </row>
    <row r="23" spans="1:48" x14ac:dyDescent="0.3">
      <c r="A23" s="3"/>
      <c r="B23" s="630" t="s">
        <v>34</v>
      </c>
      <c r="C23" s="640">
        <v>8</v>
      </c>
      <c r="D23" s="640">
        <v>8</v>
      </c>
      <c r="E23" s="640">
        <v>8</v>
      </c>
      <c r="F23" s="640">
        <v>8</v>
      </c>
      <c r="G23" s="640">
        <v>4</v>
      </c>
      <c r="H23" s="640">
        <v>14</v>
      </c>
      <c r="I23" s="640">
        <v>4</v>
      </c>
      <c r="J23" s="640">
        <v>14</v>
      </c>
      <c r="K23" s="623" t="s">
        <v>35</v>
      </c>
      <c r="L23" s="623"/>
      <c r="N23" s="1"/>
      <c r="AB23" s="1"/>
      <c r="AC23" s="1"/>
      <c r="AD23" s="1"/>
      <c r="AE23" s="1"/>
      <c r="AF23" s="1"/>
      <c r="AG23" s="1"/>
      <c r="AH23" s="1"/>
      <c r="AI23" s="1"/>
      <c r="AJ23" s="1"/>
      <c r="AK23" s="1"/>
      <c r="AL23" s="1"/>
      <c r="AM23" s="1"/>
      <c r="AN23" s="1"/>
      <c r="AO23" s="1"/>
      <c r="AP23" s="1"/>
      <c r="AQ23" s="1"/>
      <c r="AR23" s="1"/>
      <c r="AS23" s="1"/>
      <c r="AT23" s="1"/>
      <c r="AU23" s="1"/>
      <c r="AV23" s="1"/>
    </row>
    <row r="24" spans="1:48" x14ac:dyDescent="0.3">
      <c r="A24" s="3"/>
      <c r="B24" s="630" t="s">
        <v>36</v>
      </c>
      <c r="C24" s="640">
        <v>18</v>
      </c>
      <c r="D24" s="640">
        <v>18</v>
      </c>
      <c r="E24" s="640">
        <v>18</v>
      </c>
      <c r="F24" s="640">
        <v>18</v>
      </c>
      <c r="G24" s="640">
        <v>14</v>
      </c>
      <c r="H24" s="640">
        <v>18</v>
      </c>
      <c r="I24" s="640">
        <v>14</v>
      </c>
      <c r="J24" s="640">
        <v>18</v>
      </c>
      <c r="K24" s="623" t="s">
        <v>35</v>
      </c>
      <c r="L24" s="623"/>
      <c r="N24" s="1"/>
      <c r="AB24" s="1"/>
      <c r="AC24" s="1"/>
      <c r="AD24" s="1"/>
      <c r="AE24" s="1"/>
      <c r="AF24" s="1"/>
      <c r="AG24" s="1"/>
      <c r="AH24" s="1"/>
      <c r="AI24" s="1"/>
      <c r="AJ24" s="1"/>
      <c r="AK24" s="1"/>
      <c r="AL24" s="1"/>
      <c r="AM24" s="1"/>
      <c r="AN24" s="1"/>
      <c r="AO24" s="1"/>
      <c r="AP24" s="1"/>
      <c r="AQ24" s="1"/>
      <c r="AR24" s="1"/>
      <c r="AS24" s="1"/>
      <c r="AT24" s="1"/>
      <c r="AU24" s="1"/>
      <c r="AV24" s="1"/>
    </row>
    <row r="25" spans="1:48" x14ac:dyDescent="0.3">
      <c r="A25" s="3"/>
      <c r="B25" s="641" t="s">
        <v>37</v>
      </c>
      <c r="C25" s="642">
        <v>540</v>
      </c>
      <c r="D25" s="642">
        <v>540</v>
      </c>
      <c r="E25" s="642">
        <v>540</v>
      </c>
      <c r="F25" s="642">
        <v>540</v>
      </c>
      <c r="G25" s="642">
        <v>350</v>
      </c>
      <c r="H25" s="642">
        <v>700</v>
      </c>
      <c r="I25" s="642">
        <v>350</v>
      </c>
      <c r="J25" s="642">
        <v>700</v>
      </c>
      <c r="K25" s="642" t="s">
        <v>27</v>
      </c>
      <c r="L25" s="643"/>
      <c r="N25" s="1"/>
      <c r="AB25" s="1"/>
      <c r="AC25" s="1"/>
      <c r="AD25" s="1"/>
      <c r="AE25" s="1"/>
      <c r="AF25" s="1"/>
      <c r="AG25" s="1"/>
      <c r="AH25" s="1"/>
      <c r="AI25" s="1"/>
      <c r="AJ25" s="1"/>
      <c r="AK25" s="1"/>
      <c r="AL25" s="1"/>
      <c r="AM25" s="1"/>
      <c r="AN25" s="1"/>
      <c r="AO25" s="1"/>
      <c r="AP25" s="1"/>
      <c r="AQ25" s="1"/>
      <c r="AR25" s="1"/>
      <c r="AS25" s="1"/>
      <c r="AT25" s="1"/>
      <c r="AU25" s="1"/>
      <c r="AV25" s="1"/>
    </row>
    <row r="26" spans="1:48" x14ac:dyDescent="0.3">
      <c r="A26" s="3"/>
      <c r="B26" s="644"/>
      <c r="C26" s="645"/>
      <c r="D26" s="645"/>
      <c r="E26" s="645"/>
      <c r="F26" s="645"/>
      <c r="G26" s="645"/>
      <c r="H26" s="645"/>
      <c r="I26" s="645"/>
      <c r="J26" s="645"/>
      <c r="K26" s="646"/>
      <c r="L26" s="646"/>
      <c r="N26" s="1"/>
      <c r="AB26" s="1"/>
      <c r="AC26" s="1"/>
      <c r="AD26" s="1"/>
      <c r="AE26" s="1"/>
      <c r="AF26" s="1"/>
      <c r="AG26" s="1"/>
      <c r="AH26" s="1"/>
      <c r="AI26" s="1"/>
      <c r="AJ26" s="1"/>
      <c r="AK26" s="1"/>
      <c r="AL26" s="1"/>
      <c r="AM26" s="1"/>
      <c r="AN26" s="1"/>
      <c r="AO26" s="1"/>
      <c r="AP26" s="1"/>
      <c r="AQ26" s="1"/>
      <c r="AR26" s="1"/>
      <c r="AS26" s="1"/>
      <c r="AT26" s="1"/>
      <c r="AU26" s="1"/>
      <c r="AV26" s="1"/>
    </row>
    <row r="27" spans="1:48" x14ac:dyDescent="0.3">
      <c r="A27" s="3"/>
      <c r="B27" s="647"/>
      <c r="C27" s="648"/>
      <c r="D27" s="648"/>
      <c r="E27" s="648"/>
      <c r="F27" s="648"/>
      <c r="G27" s="648"/>
      <c r="H27" s="648"/>
      <c r="I27" s="648"/>
      <c r="J27" s="648"/>
      <c r="K27" s="649"/>
      <c r="L27" s="649"/>
      <c r="N27" s="1"/>
      <c r="AB27" s="1"/>
      <c r="AC27" s="1"/>
      <c r="AD27" s="1"/>
      <c r="AE27" s="1"/>
      <c r="AF27" s="1"/>
      <c r="AG27" s="1"/>
      <c r="AH27" s="1"/>
      <c r="AI27" s="1"/>
      <c r="AJ27" s="1"/>
      <c r="AK27" s="1"/>
      <c r="AL27" s="1"/>
      <c r="AM27" s="1"/>
      <c r="AN27" s="1"/>
      <c r="AO27" s="1"/>
      <c r="AP27" s="1"/>
      <c r="AQ27" s="1"/>
      <c r="AR27" s="1"/>
      <c r="AS27" s="1"/>
      <c r="AT27" s="1"/>
      <c r="AU27" s="1"/>
      <c r="AV27" s="1"/>
    </row>
    <row r="28" spans="1:48" x14ac:dyDescent="0.3">
      <c r="A28" s="16" t="s">
        <v>38</v>
      </c>
      <c r="B28" s="650"/>
      <c r="C28" s="650"/>
      <c r="D28" s="650"/>
      <c r="E28" s="650"/>
      <c r="F28" s="650"/>
      <c r="G28" s="650"/>
      <c r="H28" s="650"/>
      <c r="I28" s="650"/>
      <c r="J28" s="650"/>
      <c r="K28" s="650"/>
      <c r="L28" s="650"/>
      <c r="N28" s="1"/>
      <c r="AB28" s="1"/>
      <c r="AC28" s="1"/>
      <c r="AD28" s="1"/>
      <c r="AE28" s="1"/>
      <c r="AF28" s="1"/>
      <c r="AG28" s="1"/>
      <c r="AH28" s="1"/>
      <c r="AI28" s="1"/>
      <c r="AJ28" s="1"/>
      <c r="AK28" s="1"/>
      <c r="AL28" s="1"/>
      <c r="AM28" s="1"/>
      <c r="AN28" s="1"/>
      <c r="AO28" s="1"/>
      <c r="AP28" s="1"/>
      <c r="AQ28" s="1"/>
      <c r="AR28" s="1"/>
      <c r="AS28" s="1"/>
      <c r="AT28" s="1"/>
      <c r="AU28" s="1"/>
      <c r="AV28" s="1"/>
    </row>
    <row r="29" spans="1:48" ht="15" customHeight="1" x14ac:dyDescent="0.3">
      <c r="A29" s="4" t="s">
        <v>39</v>
      </c>
      <c r="B29" s="1007" t="s">
        <v>40</v>
      </c>
      <c r="C29" s="1007"/>
      <c r="D29" s="1007"/>
      <c r="E29" s="1007"/>
      <c r="F29" s="1007"/>
      <c r="G29" s="1007"/>
      <c r="H29" s="1007"/>
      <c r="I29" s="1007"/>
      <c r="J29" s="1007"/>
      <c r="K29" s="1007"/>
      <c r="L29" s="1007"/>
      <c r="N29" s="1"/>
      <c r="AB29" s="1"/>
      <c r="AC29" s="1"/>
      <c r="AD29" s="1"/>
      <c r="AE29" s="1"/>
      <c r="AF29" s="1"/>
      <c r="AG29" s="1"/>
      <c r="AH29" s="1"/>
      <c r="AI29" s="1"/>
      <c r="AJ29" s="1"/>
      <c r="AK29" s="1"/>
      <c r="AL29" s="1"/>
      <c r="AM29" s="1"/>
      <c r="AN29" s="1"/>
      <c r="AO29" s="1"/>
      <c r="AP29" s="1"/>
      <c r="AQ29" s="1"/>
      <c r="AR29" s="1"/>
      <c r="AS29" s="1"/>
      <c r="AT29" s="1"/>
      <c r="AU29" s="1"/>
      <c r="AV29" s="1"/>
    </row>
    <row r="30" spans="1:48" ht="15" customHeight="1" x14ac:dyDescent="0.3">
      <c r="A30" s="4" t="s">
        <v>15</v>
      </c>
      <c r="B30" s="1008" t="s">
        <v>41</v>
      </c>
      <c r="C30" s="1008"/>
      <c r="D30" s="1008"/>
      <c r="E30" s="1008"/>
      <c r="F30" s="1008"/>
      <c r="G30" s="1008"/>
      <c r="H30" s="1008"/>
      <c r="I30" s="1008"/>
      <c r="J30" s="1008"/>
      <c r="K30" s="1008"/>
      <c r="L30" s="651"/>
      <c r="N30" s="1"/>
      <c r="AB30" s="1"/>
      <c r="AC30" s="1"/>
      <c r="AD30" s="1"/>
      <c r="AE30" s="1"/>
      <c r="AF30" s="1"/>
      <c r="AG30" s="1"/>
      <c r="AH30" s="1"/>
      <c r="AI30" s="1"/>
      <c r="AJ30" s="1"/>
      <c r="AK30" s="1"/>
      <c r="AL30" s="1"/>
      <c r="AM30" s="1"/>
      <c r="AN30" s="1"/>
      <c r="AO30" s="1"/>
      <c r="AP30" s="1"/>
      <c r="AQ30" s="1"/>
      <c r="AR30" s="1"/>
      <c r="AS30" s="1"/>
      <c r="AT30" s="1"/>
      <c r="AU30" s="1"/>
      <c r="AV30" s="1"/>
    </row>
    <row r="31" spans="1:48" ht="27" customHeight="1" x14ac:dyDescent="0.3">
      <c r="A31" s="4" t="s">
        <v>20</v>
      </c>
      <c r="B31" s="1009" t="s">
        <v>42</v>
      </c>
      <c r="C31" s="1009"/>
      <c r="D31" s="1009"/>
      <c r="E31" s="1009"/>
      <c r="F31" s="1009"/>
      <c r="G31" s="1009"/>
      <c r="H31" s="1009"/>
      <c r="I31" s="1009"/>
      <c r="J31" s="1009"/>
      <c r="K31" s="1009"/>
      <c r="L31" s="1009"/>
      <c r="N31" s="1"/>
      <c r="AB31" s="1"/>
      <c r="AC31" s="1"/>
      <c r="AD31" s="1"/>
      <c r="AE31" s="1"/>
      <c r="AF31" s="1"/>
      <c r="AG31" s="1"/>
      <c r="AH31" s="1"/>
      <c r="AI31" s="1"/>
      <c r="AJ31" s="1"/>
      <c r="AK31" s="1"/>
      <c r="AL31" s="1"/>
      <c r="AM31" s="1"/>
      <c r="AN31" s="1"/>
      <c r="AO31" s="1"/>
      <c r="AP31" s="1"/>
      <c r="AQ31" s="1"/>
      <c r="AR31" s="1"/>
      <c r="AS31" s="1"/>
      <c r="AT31" s="1"/>
      <c r="AU31" s="1"/>
      <c r="AV31" s="1"/>
    </row>
    <row r="32" spans="1:48" ht="14.25" customHeight="1" x14ac:dyDescent="0.3">
      <c r="A32" s="4" t="s">
        <v>23</v>
      </c>
      <c r="B32" s="1009" t="s">
        <v>43</v>
      </c>
      <c r="C32" s="1009"/>
      <c r="D32" s="1009"/>
      <c r="E32" s="1009"/>
      <c r="F32" s="1009"/>
      <c r="G32" s="1009"/>
      <c r="H32" s="1009"/>
      <c r="I32" s="1009"/>
      <c r="J32" s="1009"/>
      <c r="K32" s="1009"/>
      <c r="L32" s="1009"/>
      <c r="N32" s="1"/>
      <c r="AB32" s="1"/>
      <c r="AC32" s="1"/>
      <c r="AD32" s="1"/>
      <c r="AE32" s="1"/>
      <c r="AF32" s="1"/>
      <c r="AG32" s="1"/>
      <c r="AH32" s="1"/>
      <c r="AI32" s="1"/>
      <c r="AJ32" s="1"/>
      <c r="AK32" s="1"/>
      <c r="AL32" s="1"/>
      <c r="AM32" s="1"/>
      <c r="AN32" s="1"/>
      <c r="AO32" s="1"/>
      <c r="AP32" s="1"/>
      <c r="AQ32" s="1"/>
      <c r="AR32" s="1"/>
      <c r="AS32" s="1"/>
      <c r="AT32" s="1"/>
      <c r="AU32" s="1"/>
      <c r="AV32" s="1"/>
    </row>
    <row r="33" spans="1:48" ht="25.5" customHeight="1" x14ac:dyDescent="0.3">
      <c r="A33" s="4" t="s">
        <v>44</v>
      </c>
      <c r="B33" s="1009" t="s">
        <v>45</v>
      </c>
      <c r="C33" s="1009"/>
      <c r="D33" s="1009"/>
      <c r="E33" s="1009"/>
      <c r="F33" s="1009"/>
      <c r="G33" s="1009"/>
      <c r="H33" s="1009"/>
      <c r="I33" s="1009"/>
      <c r="J33" s="1009"/>
      <c r="K33" s="1009"/>
      <c r="L33" s="1009"/>
      <c r="N33" s="1"/>
      <c r="AB33" s="1"/>
      <c r="AC33" s="1"/>
      <c r="AD33" s="1"/>
      <c r="AE33" s="1"/>
      <c r="AF33" s="1"/>
      <c r="AG33" s="1"/>
      <c r="AH33" s="1"/>
      <c r="AI33" s="1"/>
      <c r="AJ33" s="1"/>
      <c r="AK33" s="1"/>
      <c r="AL33" s="1"/>
      <c r="AM33" s="1"/>
      <c r="AN33" s="1"/>
      <c r="AO33" s="1"/>
      <c r="AP33" s="1"/>
      <c r="AQ33" s="1"/>
      <c r="AR33" s="1"/>
      <c r="AS33" s="1"/>
      <c r="AT33" s="1"/>
      <c r="AU33" s="1"/>
      <c r="AV33" s="1"/>
    </row>
    <row r="34" spans="1:48" ht="16.5" customHeight="1" x14ac:dyDescent="0.3">
      <c r="A34" s="4" t="s">
        <v>46</v>
      </c>
      <c r="B34" s="1006" t="s">
        <v>47</v>
      </c>
      <c r="C34" s="1006"/>
      <c r="D34" s="1006"/>
      <c r="E34" s="1006"/>
      <c r="F34" s="1006"/>
      <c r="G34" s="1006"/>
      <c r="H34" s="1006"/>
      <c r="I34" s="1006"/>
      <c r="J34" s="1006"/>
      <c r="K34" s="1006"/>
      <c r="L34" s="1006"/>
      <c r="N34" s="1"/>
      <c r="AB34" s="1"/>
      <c r="AC34" s="1"/>
      <c r="AD34" s="1"/>
      <c r="AE34" s="1"/>
      <c r="AF34" s="1"/>
      <c r="AG34" s="1"/>
      <c r="AH34" s="1"/>
      <c r="AI34" s="1"/>
      <c r="AJ34" s="1"/>
      <c r="AK34" s="1"/>
      <c r="AL34" s="1"/>
      <c r="AM34" s="1"/>
      <c r="AN34" s="1"/>
      <c r="AO34" s="1"/>
      <c r="AP34" s="1"/>
      <c r="AQ34" s="1"/>
      <c r="AR34" s="1"/>
      <c r="AS34" s="1"/>
      <c r="AT34" s="1"/>
      <c r="AU34" s="1"/>
      <c r="AV34" s="1"/>
    </row>
    <row r="35" spans="1:48" ht="18" customHeight="1" x14ac:dyDescent="0.3">
      <c r="A35" s="4" t="s">
        <v>31</v>
      </c>
      <c r="B35" s="1006" t="s">
        <v>48</v>
      </c>
      <c r="C35" s="1006"/>
      <c r="D35" s="1006"/>
      <c r="E35" s="1006"/>
      <c r="F35" s="1006"/>
      <c r="G35" s="1006"/>
      <c r="H35" s="1006"/>
      <c r="I35" s="1006"/>
      <c r="J35" s="1006"/>
      <c r="K35" s="1006"/>
      <c r="L35" s="1006"/>
      <c r="N35" s="1"/>
      <c r="AA35" s="5"/>
      <c r="AB35" s="1"/>
      <c r="AC35" s="1"/>
      <c r="AD35" s="1"/>
      <c r="AE35" s="1"/>
      <c r="AF35" s="1"/>
      <c r="AG35" s="1"/>
      <c r="AH35" s="1"/>
      <c r="AI35" s="1"/>
      <c r="AJ35" s="1"/>
      <c r="AK35" s="1"/>
      <c r="AL35" s="1"/>
      <c r="AM35" s="1"/>
      <c r="AN35" s="1"/>
      <c r="AO35" s="1"/>
      <c r="AP35" s="1"/>
      <c r="AQ35" s="1"/>
      <c r="AR35" s="1"/>
      <c r="AS35" s="1"/>
      <c r="AT35" s="1"/>
      <c r="AU35" s="1"/>
      <c r="AV35" s="1"/>
    </row>
    <row r="36" spans="1:48" ht="17.25" customHeight="1" x14ac:dyDescent="0.3">
      <c r="A36" s="4" t="s">
        <v>35</v>
      </c>
      <c r="B36" s="1006" t="s">
        <v>49</v>
      </c>
      <c r="C36" s="1006"/>
      <c r="D36" s="1006"/>
      <c r="E36" s="1006"/>
      <c r="F36" s="1006"/>
      <c r="G36" s="1006"/>
      <c r="H36" s="1006"/>
      <c r="I36" s="1006"/>
      <c r="J36" s="1006"/>
      <c r="K36" s="1006"/>
      <c r="L36" s="1006"/>
      <c r="N36" s="1"/>
      <c r="AB36" s="1"/>
      <c r="AC36" s="1"/>
      <c r="AD36" s="1"/>
      <c r="AE36" s="1"/>
      <c r="AF36" s="1"/>
      <c r="AG36" s="1"/>
      <c r="AH36" s="1"/>
      <c r="AI36" s="1"/>
      <c r="AJ36" s="1"/>
      <c r="AK36" s="1"/>
      <c r="AL36" s="1"/>
      <c r="AM36" s="1"/>
      <c r="AN36" s="1"/>
      <c r="AO36" s="1"/>
      <c r="AP36" s="1"/>
      <c r="AQ36" s="1"/>
      <c r="AR36" s="1"/>
      <c r="AS36" s="1"/>
      <c r="AT36" s="1"/>
      <c r="AU36" s="1"/>
      <c r="AV36" s="1"/>
    </row>
    <row r="37" spans="1:48" ht="29.25" customHeight="1" x14ac:dyDescent="0.3">
      <c r="A37" s="4" t="s">
        <v>50</v>
      </c>
      <c r="B37" s="1006" t="s">
        <v>51</v>
      </c>
      <c r="C37" s="1006"/>
      <c r="D37" s="1006"/>
      <c r="E37" s="1006"/>
      <c r="F37" s="1006"/>
      <c r="G37" s="1006"/>
      <c r="H37" s="1006"/>
      <c r="I37" s="1006"/>
      <c r="J37" s="1006"/>
      <c r="K37" s="1006"/>
      <c r="L37" s="1006"/>
      <c r="N37" s="1"/>
      <c r="AB37" s="1"/>
      <c r="AC37" s="1"/>
      <c r="AD37" s="1"/>
      <c r="AE37" s="1"/>
      <c r="AF37" s="1"/>
      <c r="AG37" s="1"/>
      <c r="AH37" s="1"/>
      <c r="AI37" s="1"/>
      <c r="AJ37" s="1"/>
      <c r="AK37" s="1"/>
      <c r="AL37" s="1"/>
      <c r="AM37" s="1"/>
      <c r="AN37" s="1"/>
      <c r="AO37" s="1"/>
      <c r="AP37" s="1"/>
      <c r="AQ37" s="1"/>
      <c r="AR37" s="1"/>
      <c r="AS37" s="1"/>
      <c r="AT37" s="1"/>
      <c r="AU37" s="1"/>
      <c r="AV37" s="1"/>
    </row>
    <row r="38" spans="1:48" s="5" customFormat="1" ht="18" customHeight="1" x14ac:dyDescent="0.3">
      <c r="B38" s="7"/>
      <c r="C38" s="7"/>
      <c r="D38" s="7"/>
      <c r="E38" s="7"/>
      <c r="F38" s="7"/>
      <c r="G38" s="7"/>
      <c r="H38" s="7"/>
      <c r="I38" s="7"/>
      <c r="J38" s="7"/>
      <c r="K38" s="7"/>
      <c r="L38" s="7"/>
      <c r="N38" s="6"/>
      <c r="O38" s="8"/>
      <c r="P38" s="9"/>
      <c r="Q38" s="10"/>
      <c r="R38" s="10"/>
      <c r="S38" s="10"/>
      <c r="T38" s="10"/>
      <c r="U38" s="10"/>
      <c r="V38" s="10"/>
      <c r="W38" s="10"/>
      <c r="X38" s="10"/>
      <c r="Y38" s="10"/>
      <c r="Z38" s="6"/>
      <c r="AA38" s="6"/>
      <c r="AB38" s="6"/>
      <c r="AC38" s="6"/>
      <c r="AD38" s="6"/>
      <c r="AE38" s="6"/>
      <c r="AF38" s="6"/>
      <c r="AG38" s="6"/>
      <c r="AH38" s="6"/>
      <c r="AI38" s="6"/>
      <c r="AJ38" s="6"/>
      <c r="AK38" s="6"/>
      <c r="AL38" s="6"/>
      <c r="AM38" s="6"/>
      <c r="AN38" s="6"/>
      <c r="AO38" s="6"/>
      <c r="AP38" s="6"/>
      <c r="AQ38" s="6"/>
      <c r="AR38" s="6"/>
      <c r="AS38" s="6"/>
      <c r="AT38" s="6"/>
      <c r="AU38" s="6"/>
      <c r="AV38" s="6"/>
    </row>
    <row r="39" spans="1:48" ht="27.75" customHeight="1" x14ac:dyDescent="0.3">
      <c r="A39" s="11"/>
      <c r="N39" s="1"/>
      <c r="O39" s="12"/>
      <c r="P39" s="13"/>
      <c r="Q39" s="14"/>
      <c r="R39" s="14"/>
      <c r="S39" s="14"/>
      <c r="T39" s="14"/>
      <c r="U39" s="14"/>
      <c r="V39" s="14"/>
      <c r="W39" s="14"/>
      <c r="X39" s="14"/>
      <c r="Y39" s="14"/>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3">
      <c r="N40" s="1"/>
      <c r="O40" s="14"/>
      <c r="P40" s="15"/>
      <c r="Q40" s="14"/>
      <c r="R40" s="14"/>
      <c r="S40" s="14"/>
      <c r="T40" s="14"/>
      <c r="U40" s="14"/>
      <c r="V40" s="14"/>
      <c r="W40" s="14"/>
      <c r="X40" s="14"/>
      <c r="Y40" s="14"/>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48"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48"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48"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48"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48"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48"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48"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48"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48"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48"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48"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spans="1:48"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spans="1:48"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spans="1:48"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spans="1:48"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spans="1:48"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spans="1:48"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spans="1:48"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spans="1:48"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spans="1:48"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spans="1:48"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spans="1:48"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spans="1:48"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spans="1:48"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spans="1:48"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spans="1:48"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spans="1:48"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spans="1:48"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spans="1:48"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spans="1:48"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spans="1:48"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spans="1:48"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spans="1:48"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spans="1:48"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spans="1:48"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spans="1:48"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spans="1:48"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spans="1:48"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spans="1:48"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spans="1:48"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spans="1:48"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spans="1:48"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spans="1:48"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spans="1:48"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spans="1:48"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spans="1:48"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spans="1:48"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spans="1:48"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spans="1:48"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spans="1:48"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spans="1:48"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spans="1:48"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spans="1:48"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spans="1:48"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spans="1:48"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spans="1:48"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spans="1:48"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spans="1:48"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spans="1:48"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spans="1:48"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spans="1:48"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spans="1:48"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spans="1:48"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spans="1:48"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spans="1:48"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spans="1:48"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spans="1:48"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spans="1:48"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spans="1:48"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spans="1:48"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spans="1:48"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spans="1:48"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spans="1:48"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spans="1:48"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spans="1:48"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spans="1:48"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spans="1:48"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spans="1:48"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spans="1:48"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spans="1:48"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spans="1:48"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spans="1:48"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spans="1:48"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spans="1:48"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spans="1:48"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spans="1:48"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spans="1:48"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spans="1:48"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spans="1:48"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spans="1:48"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spans="1:48"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spans="1:48"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spans="1:48"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spans="1:48"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spans="1:48"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spans="1:48"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spans="1:48"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spans="1:48"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spans="1:48"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spans="1:48"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spans="1:48"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spans="1:48"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spans="1:48"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spans="1:48"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spans="1:48"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spans="1:48"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spans="1:48"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spans="1:48"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spans="1:48"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spans="1:48"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spans="1:48"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spans="1:48"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spans="1:48"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spans="1:48"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spans="1:48"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spans="1:48"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spans="1:48"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spans="1:48"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spans="1:48"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spans="1:48"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spans="1:48"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spans="1:48"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spans="1:48"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spans="1:48"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spans="1:48"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spans="1:48"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spans="1:48"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spans="1:48"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spans="1:48"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spans="1:48"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spans="1:48"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spans="1:48"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spans="1:48"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spans="1:48"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spans="1:48"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spans="1:48"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spans="1:48"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spans="1:48"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spans="1:48"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spans="1:48"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spans="1:48"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spans="1:48"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spans="1:48"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spans="1:48"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spans="1:48"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spans="1:48"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spans="1:48"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spans="1:48"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spans="1:48"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spans="1:48"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spans="1:48"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spans="1:48"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spans="1:48"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spans="1:48"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spans="1:48"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spans="1:48"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spans="1:48"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spans="1:48"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spans="1:48"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spans="1:48"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spans="1:48"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spans="1:48"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spans="1:48"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spans="1:48"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spans="1:48"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spans="1:48"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spans="1:48"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spans="1:48"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spans="1:48"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spans="1:48"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spans="1:48"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spans="1:48"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spans="1:48"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spans="1:48"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sheetData>
  <mergeCells count="15">
    <mergeCell ref="B35:L35"/>
    <mergeCell ref="B36:L36"/>
    <mergeCell ref="B37:L37"/>
    <mergeCell ref="B29:L29"/>
    <mergeCell ref="B30:K30"/>
    <mergeCell ref="B31:L31"/>
    <mergeCell ref="B32:L32"/>
    <mergeCell ref="B33:L33"/>
    <mergeCell ref="B34:L34"/>
    <mergeCell ref="B22:L22"/>
    <mergeCell ref="C3:L3"/>
    <mergeCell ref="G4:H4"/>
    <mergeCell ref="I4:J4"/>
    <mergeCell ref="B5:F5"/>
    <mergeCell ref="C6:F6"/>
  </mergeCells>
  <hyperlinks>
    <hyperlink ref="H1" location="Index" display="Back to Index"/>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M63"/>
  <sheetViews>
    <sheetView showGridLines="0" topLeftCell="A10" workbookViewId="0">
      <selection activeCell="G17" sqref="G17"/>
    </sheetView>
  </sheetViews>
  <sheetFormatPr defaultColWidth="9.109375" defaultRowHeight="14.4" x14ac:dyDescent="0.3"/>
  <cols>
    <col min="1" max="1" width="2.88671875" style="2" customWidth="1"/>
    <col min="2" max="2" width="32" style="2" customWidth="1"/>
    <col min="3" max="11" width="8.44140625" style="2" customWidth="1"/>
    <col min="12" max="12" width="10" style="2" customWidth="1"/>
    <col min="13" max="13" width="12.44140625" style="2" customWidth="1"/>
    <col min="14" max="16384" width="9.109375" style="2"/>
  </cols>
  <sheetData>
    <row r="1" spans="1:13" ht="14.25" customHeight="1" x14ac:dyDescent="0.3">
      <c r="G1" s="240"/>
      <c r="H1" s="402" t="s">
        <v>679</v>
      </c>
    </row>
    <row r="2" spans="1:13" ht="14.25" customHeight="1" x14ac:dyDescent="0.3">
      <c r="B2" s="92"/>
    </row>
    <row r="3" spans="1:13" x14ac:dyDescent="0.3">
      <c r="A3" s="1"/>
      <c r="B3" s="572" t="s">
        <v>0</v>
      </c>
      <c r="C3" s="1011" t="s">
        <v>333</v>
      </c>
      <c r="D3" s="1012"/>
      <c r="E3" s="1012"/>
      <c r="F3" s="1012"/>
      <c r="G3" s="1012"/>
      <c r="H3" s="1012"/>
      <c r="I3" s="1012"/>
      <c r="J3" s="1012"/>
      <c r="K3" s="1012"/>
      <c r="L3" s="1012"/>
      <c r="M3" s="1013"/>
    </row>
    <row r="4" spans="1:13" x14ac:dyDescent="0.3">
      <c r="B4" s="573" t="s">
        <v>1</v>
      </c>
      <c r="C4" s="574">
        <v>2015</v>
      </c>
      <c r="D4" s="575">
        <v>2020</v>
      </c>
      <c r="E4" s="575">
        <v>2030</v>
      </c>
      <c r="F4" s="575">
        <v>2040</v>
      </c>
      <c r="G4" s="576">
        <v>2050</v>
      </c>
      <c r="H4" s="1014" t="s">
        <v>2</v>
      </c>
      <c r="I4" s="1015"/>
      <c r="J4" s="1016" t="s">
        <v>3</v>
      </c>
      <c r="K4" s="1015"/>
      <c r="L4" s="575" t="s">
        <v>4</v>
      </c>
      <c r="M4" s="17" t="s">
        <v>5</v>
      </c>
    </row>
    <row r="5" spans="1:13" x14ac:dyDescent="0.3">
      <c r="B5" s="577" t="s">
        <v>6</v>
      </c>
      <c r="C5" s="578"/>
      <c r="D5" s="344"/>
      <c r="E5" s="344"/>
      <c r="F5" s="344"/>
      <c r="G5" s="344"/>
      <c r="H5" s="345" t="s">
        <v>7</v>
      </c>
      <c r="I5" s="344" t="s">
        <v>8</v>
      </c>
      <c r="J5" s="344" t="s">
        <v>7</v>
      </c>
      <c r="K5" s="344" t="s">
        <v>8</v>
      </c>
      <c r="L5" s="344"/>
      <c r="M5" s="299"/>
    </row>
    <row r="6" spans="1:13" x14ac:dyDescent="0.3">
      <c r="B6" s="556" t="s">
        <v>9</v>
      </c>
      <c r="C6" s="564">
        <v>8</v>
      </c>
      <c r="D6" s="352">
        <v>10</v>
      </c>
      <c r="E6" s="352">
        <v>15</v>
      </c>
      <c r="F6" s="352">
        <v>18</v>
      </c>
      <c r="G6" s="352">
        <v>20</v>
      </c>
      <c r="H6" s="579">
        <v>8</v>
      </c>
      <c r="I6" s="564">
        <v>12</v>
      </c>
      <c r="J6" s="564">
        <v>10</v>
      </c>
      <c r="K6" s="564">
        <v>30</v>
      </c>
      <c r="L6" s="352"/>
      <c r="M6" s="18" t="s">
        <v>304</v>
      </c>
    </row>
    <row r="7" spans="1:13" x14ac:dyDescent="0.3">
      <c r="B7" s="556" t="s">
        <v>11</v>
      </c>
      <c r="C7" s="352">
        <v>4400</v>
      </c>
      <c r="D7" s="352">
        <v>4500</v>
      </c>
      <c r="E7" s="352">
        <v>4650</v>
      </c>
      <c r="F7" s="352">
        <v>4700</v>
      </c>
      <c r="G7" s="353">
        <v>4900</v>
      </c>
      <c r="H7" s="354">
        <v>4200</v>
      </c>
      <c r="I7" s="352">
        <v>5000</v>
      </c>
      <c r="J7" s="352">
        <v>4500</v>
      </c>
      <c r="K7" s="352">
        <v>5500</v>
      </c>
      <c r="L7" s="352" t="s">
        <v>39</v>
      </c>
      <c r="M7" s="18" t="s">
        <v>305</v>
      </c>
    </row>
    <row r="8" spans="1:13" x14ac:dyDescent="0.3">
      <c r="B8" s="556" t="s">
        <v>13</v>
      </c>
      <c r="C8" s="580">
        <v>0.04</v>
      </c>
      <c r="D8" s="581">
        <v>0.03</v>
      </c>
      <c r="E8" s="581">
        <v>0.03</v>
      </c>
      <c r="F8" s="581">
        <v>2.5000000000000001E-2</v>
      </c>
      <c r="G8" s="582">
        <v>0.02</v>
      </c>
      <c r="H8" s="583">
        <v>0.01</v>
      </c>
      <c r="I8" s="581">
        <v>0.05</v>
      </c>
      <c r="J8" s="581">
        <v>0.01</v>
      </c>
      <c r="K8" s="581">
        <v>0.05</v>
      </c>
      <c r="L8" s="352" t="s">
        <v>15</v>
      </c>
      <c r="M8" s="18">
        <v>27</v>
      </c>
    </row>
    <row r="9" spans="1:13" x14ac:dyDescent="0.3">
      <c r="B9" s="556" t="s">
        <v>14</v>
      </c>
      <c r="C9" s="581">
        <v>3.0000000000000001E-3</v>
      </c>
      <c r="D9" s="581">
        <v>3.0000000000000001E-3</v>
      </c>
      <c r="E9" s="581">
        <v>3.0000000000000001E-3</v>
      </c>
      <c r="F9" s="581">
        <v>3.0000000000000001E-3</v>
      </c>
      <c r="G9" s="582">
        <v>3.0000000000000001E-3</v>
      </c>
      <c r="H9" s="583">
        <v>1E-3</v>
      </c>
      <c r="I9" s="581">
        <v>5.0000000000000001E-3</v>
      </c>
      <c r="J9" s="581">
        <v>1E-3</v>
      </c>
      <c r="K9" s="581">
        <v>5.0000000000000001E-3</v>
      </c>
      <c r="L9" s="352" t="s">
        <v>20</v>
      </c>
      <c r="M9" s="18"/>
    </row>
    <row r="10" spans="1:13" x14ac:dyDescent="0.3">
      <c r="B10" s="556" t="s">
        <v>16</v>
      </c>
      <c r="C10" s="352">
        <v>25</v>
      </c>
      <c r="D10" s="352">
        <v>27</v>
      </c>
      <c r="E10" s="352">
        <v>30</v>
      </c>
      <c r="F10" s="352">
        <v>30</v>
      </c>
      <c r="G10" s="353">
        <v>30</v>
      </c>
      <c r="H10" s="584">
        <v>20</v>
      </c>
      <c r="I10" s="585">
        <v>35</v>
      </c>
      <c r="J10" s="585">
        <v>20</v>
      </c>
      <c r="K10" s="585">
        <v>35</v>
      </c>
      <c r="L10" s="352" t="s">
        <v>23</v>
      </c>
      <c r="M10" s="18"/>
    </row>
    <row r="11" spans="1:13" x14ac:dyDescent="0.3">
      <c r="B11" s="556" t="s">
        <v>18</v>
      </c>
      <c r="C11" s="352">
        <v>3</v>
      </c>
      <c r="D11" s="352">
        <v>2.5</v>
      </c>
      <c r="E11" s="352">
        <v>2.5</v>
      </c>
      <c r="F11" s="352">
        <v>2.5</v>
      </c>
      <c r="G11" s="353">
        <v>2</v>
      </c>
      <c r="H11" s="354">
        <v>1.5</v>
      </c>
      <c r="I11" s="352">
        <v>4</v>
      </c>
      <c r="J11" s="352">
        <v>1.5</v>
      </c>
      <c r="K11" s="352">
        <v>4</v>
      </c>
      <c r="L11" s="352" t="s">
        <v>44</v>
      </c>
      <c r="M11" s="18">
        <v>27</v>
      </c>
    </row>
    <row r="12" spans="1:13" x14ac:dyDescent="0.3">
      <c r="B12" s="556" t="s">
        <v>19</v>
      </c>
      <c r="C12" s="585">
        <v>185</v>
      </c>
      <c r="D12" s="585">
        <v>220</v>
      </c>
      <c r="E12" s="585">
        <v>220</v>
      </c>
      <c r="F12" s="585">
        <v>220</v>
      </c>
      <c r="G12" s="586">
        <v>220</v>
      </c>
      <c r="H12" s="584">
        <v>180</v>
      </c>
      <c r="I12" s="585">
        <v>240</v>
      </c>
      <c r="J12" s="585">
        <v>180</v>
      </c>
      <c r="K12" s="585">
        <v>240</v>
      </c>
      <c r="L12" s="352" t="s">
        <v>46</v>
      </c>
      <c r="M12" s="18" t="s">
        <v>1008</v>
      </c>
    </row>
    <row r="13" spans="1:13" x14ac:dyDescent="0.3">
      <c r="B13" s="577" t="s">
        <v>21</v>
      </c>
      <c r="C13" s="343"/>
      <c r="D13" s="587"/>
      <c r="E13" s="587"/>
      <c r="F13" s="344"/>
      <c r="G13" s="587"/>
      <c r="H13" s="588"/>
      <c r="I13" s="587"/>
      <c r="J13" s="587"/>
      <c r="K13" s="587"/>
      <c r="L13" s="587"/>
      <c r="M13" s="19"/>
    </row>
    <row r="14" spans="1:13" x14ac:dyDescent="0.3">
      <c r="B14" s="589" t="s">
        <v>22</v>
      </c>
      <c r="C14" s="590"/>
      <c r="D14" s="591"/>
      <c r="E14" s="591"/>
      <c r="F14" s="591"/>
      <c r="G14" s="592"/>
      <c r="H14" s="593"/>
      <c r="I14" s="591"/>
      <c r="J14" s="591"/>
      <c r="K14" s="591"/>
      <c r="L14" s="594" t="s">
        <v>31</v>
      </c>
      <c r="M14" s="20"/>
    </row>
    <row r="15" spans="1:13" x14ac:dyDescent="0.3">
      <c r="B15" s="589" t="s">
        <v>24</v>
      </c>
      <c r="C15" s="590"/>
      <c r="D15" s="591"/>
      <c r="E15" s="591"/>
      <c r="F15" s="591"/>
      <c r="G15" s="592"/>
      <c r="H15" s="593"/>
      <c r="I15" s="591"/>
      <c r="J15" s="591"/>
      <c r="K15" s="591"/>
      <c r="L15" s="594" t="s">
        <v>31</v>
      </c>
      <c r="M15" s="20"/>
    </row>
    <row r="16" spans="1:13" x14ac:dyDescent="0.3">
      <c r="B16" s="577" t="s">
        <v>472</v>
      </c>
      <c r="C16" s="343"/>
      <c r="D16" s="587"/>
      <c r="E16" s="587"/>
      <c r="F16" s="587"/>
      <c r="G16" s="587"/>
      <c r="H16" s="588"/>
      <c r="I16" s="587"/>
      <c r="J16" s="587"/>
      <c r="K16" s="587"/>
      <c r="L16" s="587"/>
      <c r="M16" s="19"/>
    </row>
    <row r="17" spans="1:13" ht="22.8" x14ac:dyDescent="0.3">
      <c r="B17" s="558" t="s">
        <v>26</v>
      </c>
      <c r="C17" s="595">
        <v>2.86</v>
      </c>
      <c r="D17" s="596">
        <v>2.12840963488404</v>
      </c>
      <c r="E17" s="596">
        <v>1.934588472393636</v>
      </c>
      <c r="F17" s="596">
        <v>1.8087314921191053</v>
      </c>
      <c r="G17" s="596">
        <v>1.7772672470504727</v>
      </c>
      <c r="H17" s="554">
        <v>1.9155686713956361</v>
      </c>
      <c r="I17" s="555">
        <v>2.2348301166282423</v>
      </c>
      <c r="J17" s="555">
        <v>1.4218137976403782</v>
      </c>
      <c r="K17" s="555">
        <v>1.95499397175552</v>
      </c>
      <c r="L17" s="352" t="s">
        <v>1009</v>
      </c>
      <c r="M17" s="18" t="s">
        <v>1010</v>
      </c>
    </row>
    <row r="18" spans="1:13" x14ac:dyDescent="0.3">
      <c r="B18" s="558" t="s">
        <v>28</v>
      </c>
      <c r="C18" s="596">
        <v>1.107</v>
      </c>
      <c r="D18" s="596">
        <v>0.78660612671581798</v>
      </c>
      <c r="E18" s="596">
        <v>0.70794551404423622</v>
      </c>
      <c r="F18" s="596">
        <v>0.65130987292069731</v>
      </c>
      <c r="G18" s="596">
        <v>0.63715096263981263</v>
      </c>
      <c r="H18" s="554">
        <v>0.70794551404423622</v>
      </c>
      <c r="I18" s="555">
        <v>0.82593643305160891</v>
      </c>
      <c r="J18" s="555">
        <v>0.50972077011185013</v>
      </c>
      <c r="K18" s="555">
        <v>0.70086605890379394</v>
      </c>
      <c r="L18" s="352" t="s">
        <v>50</v>
      </c>
      <c r="M18" s="18" t="s">
        <v>318</v>
      </c>
    </row>
    <row r="19" spans="1:13" x14ac:dyDescent="0.3">
      <c r="B19" s="558" t="s">
        <v>29</v>
      </c>
      <c r="C19" s="596">
        <v>1.353</v>
      </c>
      <c r="D19" s="596">
        <v>0.96140748820822208</v>
      </c>
      <c r="E19" s="596">
        <v>0.86526673938739984</v>
      </c>
      <c r="F19" s="596">
        <v>0.79604540023640802</v>
      </c>
      <c r="G19" s="596">
        <v>0.77874006544865992</v>
      </c>
      <c r="H19" s="554">
        <v>0.86526673938739984</v>
      </c>
      <c r="I19" s="555">
        <v>1.0094778626186331</v>
      </c>
      <c r="J19" s="555">
        <v>0.62299205235892796</v>
      </c>
      <c r="K19" s="555">
        <v>0.85661407199352602</v>
      </c>
      <c r="L19" s="352"/>
      <c r="M19" s="18" t="s">
        <v>319</v>
      </c>
    </row>
    <row r="20" spans="1:13" x14ac:dyDescent="0.3">
      <c r="B20" s="558" t="s">
        <v>1013</v>
      </c>
      <c r="C20" s="595">
        <v>0.4</v>
      </c>
      <c r="D20" s="596">
        <v>0.38039601996</v>
      </c>
      <c r="E20" s="596">
        <v>0.36137621896200001</v>
      </c>
      <c r="F20" s="596">
        <v>0.36137621896200001</v>
      </c>
      <c r="G20" s="596">
        <v>0.36137621896200001</v>
      </c>
      <c r="H20" s="554">
        <v>0.34235641796400001</v>
      </c>
      <c r="I20" s="555">
        <v>0.39941582095799999</v>
      </c>
      <c r="J20" s="555">
        <v>0.28910097516960004</v>
      </c>
      <c r="K20" s="555">
        <v>0.39751384085820002</v>
      </c>
      <c r="L20" s="352"/>
      <c r="M20" s="18" t="s">
        <v>319</v>
      </c>
    </row>
    <row r="21" spans="1:13" x14ac:dyDescent="0.3">
      <c r="B21" s="556" t="s">
        <v>30</v>
      </c>
      <c r="C21" s="597">
        <v>57300</v>
      </c>
      <c r="D21" s="597">
        <v>40058.645342009331</v>
      </c>
      <c r="E21" s="597">
        <v>36052.780807808398</v>
      </c>
      <c r="F21" s="597">
        <v>33168.558343183722</v>
      </c>
      <c r="G21" s="597">
        <v>32447.50272702756</v>
      </c>
      <c r="H21" s="598">
        <v>36052.780807808398</v>
      </c>
      <c r="I21" s="599">
        <v>42061.577609109801</v>
      </c>
      <c r="J21" s="599">
        <v>25958.002181622051</v>
      </c>
      <c r="K21" s="599">
        <v>35692.252999730321</v>
      </c>
      <c r="L21" s="352" t="s">
        <v>70</v>
      </c>
      <c r="M21" s="18" t="s">
        <v>1011</v>
      </c>
    </row>
    <row r="22" spans="1:13" ht="22.8" x14ac:dyDescent="0.3">
      <c r="B22" s="556" t="s">
        <v>32</v>
      </c>
      <c r="C22" s="600">
        <v>4.3</v>
      </c>
      <c r="D22" s="600">
        <v>2.9673070623710616</v>
      </c>
      <c r="E22" s="600">
        <v>2.6705763561339553</v>
      </c>
      <c r="F22" s="600">
        <v>2.4569302476432391</v>
      </c>
      <c r="G22" s="600">
        <v>2.4035187205205597</v>
      </c>
      <c r="H22" s="565">
        <v>2.6705763561339553</v>
      </c>
      <c r="I22" s="601">
        <v>3.1156724154896147</v>
      </c>
      <c r="J22" s="601">
        <v>1.9228149764164479</v>
      </c>
      <c r="K22" s="601">
        <v>2.643870592572616</v>
      </c>
      <c r="L22" s="352" t="s">
        <v>70</v>
      </c>
      <c r="M22" s="18" t="s">
        <v>1012</v>
      </c>
    </row>
    <row r="23" spans="1:13" x14ac:dyDescent="0.3">
      <c r="B23" s="577" t="s">
        <v>33</v>
      </c>
      <c r="C23" s="343"/>
      <c r="D23" s="587"/>
      <c r="E23" s="587"/>
      <c r="F23" s="587"/>
      <c r="G23" s="587"/>
      <c r="H23" s="588"/>
      <c r="I23" s="587"/>
      <c r="J23" s="587"/>
      <c r="K23" s="587"/>
      <c r="L23" s="587"/>
      <c r="M23" s="19"/>
    </row>
    <row r="24" spans="1:13" x14ac:dyDescent="0.3">
      <c r="B24" s="556" t="s">
        <v>34</v>
      </c>
      <c r="C24" s="352">
        <v>164</v>
      </c>
      <c r="D24" s="352">
        <v>190</v>
      </c>
      <c r="E24" s="352">
        <v>235</v>
      </c>
      <c r="F24" s="352">
        <v>260</v>
      </c>
      <c r="G24" s="352">
        <v>280</v>
      </c>
      <c r="H24" s="584" t="s">
        <v>17</v>
      </c>
      <c r="I24" s="585" t="s">
        <v>17</v>
      </c>
      <c r="J24" s="585" t="s">
        <v>17</v>
      </c>
      <c r="K24" s="585" t="s">
        <v>17</v>
      </c>
      <c r="L24" s="352"/>
      <c r="M24" s="18" t="s">
        <v>306</v>
      </c>
    </row>
    <row r="25" spans="1:13" x14ac:dyDescent="0.3">
      <c r="B25" s="556" t="s">
        <v>36</v>
      </c>
      <c r="C25" s="352">
        <v>103</v>
      </c>
      <c r="D25" s="352">
        <v>115</v>
      </c>
      <c r="E25" s="352">
        <v>135</v>
      </c>
      <c r="F25" s="352">
        <v>150</v>
      </c>
      <c r="G25" s="352">
        <v>160</v>
      </c>
      <c r="H25" s="584" t="s">
        <v>17</v>
      </c>
      <c r="I25" s="585" t="s">
        <v>17</v>
      </c>
      <c r="J25" s="585" t="s">
        <v>17</v>
      </c>
      <c r="K25" s="585" t="s">
        <v>17</v>
      </c>
      <c r="L25" s="352"/>
      <c r="M25" s="18" t="s">
        <v>306</v>
      </c>
    </row>
    <row r="26" spans="1:13" x14ac:dyDescent="0.3">
      <c r="B26" s="556" t="s">
        <v>56</v>
      </c>
      <c r="C26" s="563">
        <v>379</v>
      </c>
      <c r="D26" s="563">
        <v>353</v>
      </c>
      <c r="E26" s="563">
        <f>+E6/(PI()/4*E24^2)*1000000</f>
        <v>345.83237973793462</v>
      </c>
      <c r="F26" s="563">
        <f t="shared" ref="F26:G26" si="0">+F6/(PI()/4*F24^2)*1000000</f>
        <v>339.02828114249894</v>
      </c>
      <c r="G26" s="563">
        <f t="shared" si="0"/>
        <v>324.80600630999049</v>
      </c>
      <c r="H26" s="602"/>
      <c r="I26" s="563"/>
      <c r="J26" s="563"/>
      <c r="K26" s="563"/>
      <c r="L26" s="603"/>
      <c r="M26" s="21"/>
    </row>
    <row r="27" spans="1:13" x14ac:dyDescent="0.3">
      <c r="B27" s="556" t="s">
        <v>71</v>
      </c>
      <c r="C27" s="604">
        <v>50</v>
      </c>
      <c r="D27" s="604">
        <v>51</v>
      </c>
      <c r="E27" s="604">
        <v>53</v>
      </c>
      <c r="F27" s="604">
        <v>54</v>
      </c>
      <c r="G27" s="605">
        <v>56</v>
      </c>
      <c r="H27" s="606">
        <v>46</v>
      </c>
      <c r="I27" s="604">
        <v>57</v>
      </c>
      <c r="J27" s="604">
        <v>46</v>
      </c>
      <c r="K27" s="604">
        <v>63</v>
      </c>
      <c r="L27" s="352"/>
      <c r="M27" s="18" t="s">
        <v>307</v>
      </c>
    </row>
    <row r="28" spans="1:13" x14ac:dyDescent="0.3">
      <c r="B28" s="556" t="s">
        <v>58</v>
      </c>
      <c r="C28" s="607">
        <v>0.96</v>
      </c>
      <c r="D28" s="607">
        <v>0.97</v>
      </c>
      <c r="E28" s="607">
        <v>0.97</v>
      </c>
      <c r="F28" s="607">
        <v>0.97</v>
      </c>
      <c r="G28" s="608">
        <v>0.98</v>
      </c>
      <c r="H28" s="609">
        <v>0.99</v>
      </c>
      <c r="I28" s="607">
        <v>0.95</v>
      </c>
      <c r="J28" s="607">
        <v>0.99</v>
      </c>
      <c r="K28" s="607">
        <v>0.95</v>
      </c>
      <c r="L28" s="352"/>
      <c r="M28" s="18">
        <v>27</v>
      </c>
    </row>
    <row r="29" spans="1:13" x14ac:dyDescent="0.3">
      <c r="B29" s="610" t="s">
        <v>72</v>
      </c>
      <c r="C29" s="611">
        <v>5.4</v>
      </c>
      <c r="D29" s="611">
        <v>4.5</v>
      </c>
      <c r="E29" s="611">
        <v>4.5</v>
      </c>
      <c r="F29" s="611">
        <v>4.5</v>
      </c>
      <c r="G29" s="612">
        <v>4.5</v>
      </c>
      <c r="H29" s="613">
        <v>5.6</v>
      </c>
      <c r="I29" s="611">
        <v>4.2</v>
      </c>
      <c r="J29" s="611">
        <v>5.6</v>
      </c>
      <c r="K29" s="611">
        <v>4.2</v>
      </c>
      <c r="L29" s="611"/>
      <c r="M29" s="22" t="s">
        <v>306</v>
      </c>
    </row>
    <row r="30" spans="1:13" x14ac:dyDescent="0.3">
      <c r="B30" s="529"/>
      <c r="C30" s="529"/>
      <c r="D30" s="529"/>
      <c r="E30" s="529"/>
      <c r="F30" s="529"/>
      <c r="G30" s="529"/>
      <c r="H30" s="529"/>
      <c r="I30" s="529"/>
      <c r="J30" s="529"/>
      <c r="K30" s="529"/>
      <c r="L30" s="529"/>
    </row>
    <row r="31" spans="1:13" x14ac:dyDescent="0.3">
      <c r="A31" s="241" t="s">
        <v>38</v>
      </c>
      <c r="B31" s="529"/>
      <c r="C31" s="614"/>
      <c r="D31" s="615"/>
      <c r="E31" s="615"/>
      <c r="F31" s="615"/>
      <c r="G31" s="615"/>
      <c r="H31" s="529"/>
      <c r="I31" s="616"/>
      <c r="J31" s="191"/>
      <c r="K31" s="191"/>
      <c r="L31" s="191"/>
      <c r="M31" s="253"/>
    </row>
    <row r="32" spans="1:13" x14ac:dyDescent="0.3">
      <c r="A32" s="126" t="s">
        <v>73</v>
      </c>
      <c r="B32" s="915" t="s">
        <v>1014</v>
      </c>
      <c r="C32" s="915"/>
      <c r="D32" s="915"/>
      <c r="E32" s="915"/>
      <c r="F32" s="915"/>
      <c r="G32" s="915"/>
      <c r="H32" s="915"/>
      <c r="I32" s="915"/>
      <c r="J32" s="915"/>
      <c r="K32" s="915"/>
      <c r="L32" s="915"/>
      <c r="M32" s="917"/>
    </row>
    <row r="33" spans="1:13" x14ac:dyDescent="0.3">
      <c r="A33" s="258" t="s">
        <v>39</v>
      </c>
      <c r="B33" s="915" t="s">
        <v>1015</v>
      </c>
      <c r="C33" s="915"/>
      <c r="D33" s="915"/>
      <c r="E33" s="915"/>
      <c r="F33" s="915"/>
      <c r="G33" s="915"/>
      <c r="H33" s="915"/>
      <c r="I33" s="915"/>
      <c r="J33" s="915"/>
      <c r="K33" s="915"/>
      <c r="L33" s="915"/>
      <c r="M33" s="917"/>
    </row>
    <row r="34" spans="1:13" x14ac:dyDescent="0.3">
      <c r="A34" s="258" t="s">
        <v>15</v>
      </c>
      <c r="B34" s="917" t="s">
        <v>74</v>
      </c>
      <c r="C34" s="917"/>
      <c r="D34" s="917"/>
      <c r="E34" s="917"/>
      <c r="F34" s="917"/>
      <c r="G34" s="917"/>
      <c r="H34" s="917"/>
      <c r="I34" s="917"/>
      <c r="J34" s="917"/>
      <c r="K34" s="917"/>
      <c r="L34" s="917"/>
      <c r="M34" s="917"/>
    </row>
    <row r="35" spans="1:13" x14ac:dyDescent="0.3">
      <c r="A35" s="258" t="s">
        <v>20</v>
      </c>
      <c r="B35" s="917" t="s">
        <v>75</v>
      </c>
      <c r="C35" s="917"/>
      <c r="D35" s="917"/>
      <c r="E35" s="917"/>
      <c r="F35" s="917"/>
      <c r="G35" s="917"/>
      <c r="H35" s="917"/>
      <c r="I35" s="917"/>
      <c r="J35" s="917"/>
      <c r="K35" s="917"/>
      <c r="L35" s="917"/>
      <c r="M35" s="917"/>
    </row>
    <row r="36" spans="1:13" x14ac:dyDescent="0.3">
      <c r="A36" s="258" t="s">
        <v>23</v>
      </c>
      <c r="B36" s="917" t="s">
        <v>61</v>
      </c>
      <c r="C36" s="917"/>
      <c r="D36" s="917"/>
      <c r="E36" s="917"/>
      <c r="F36" s="917"/>
      <c r="G36" s="917"/>
      <c r="H36" s="917"/>
      <c r="I36" s="917"/>
      <c r="J36" s="917"/>
      <c r="K36" s="917"/>
      <c r="L36" s="917"/>
      <c r="M36" s="917"/>
    </row>
    <row r="37" spans="1:13" x14ac:dyDescent="0.3">
      <c r="A37" s="258" t="s">
        <v>44</v>
      </c>
      <c r="B37" s="917" t="s">
        <v>76</v>
      </c>
      <c r="C37" s="917"/>
      <c r="D37" s="917"/>
      <c r="E37" s="917"/>
      <c r="F37" s="917"/>
      <c r="G37" s="917"/>
      <c r="H37" s="917"/>
      <c r="I37" s="917"/>
      <c r="J37" s="917"/>
      <c r="K37" s="917"/>
      <c r="L37" s="917"/>
      <c r="M37" s="917"/>
    </row>
    <row r="38" spans="1:13" x14ac:dyDescent="0.3">
      <c r="A38" s="258" t="s">
        <v>46</v>
      </c>
      <c r="B38" s="917" t="s">
        <v>77</v>
      </c>
      <c r="C38" s="917"/>
      <c r="D38" s="917"/>
      <c r="E38" s="917"/>
      <c r="F38" s="917"/>
      <c r="G38" s="917"/>
      <c r="H38" s="917"/>
      <c r="I38" s="917"/>
      <c r="J38" s="917"/>
      <c r="K38" s="917"/>
      <c r="L38" s="917"/>
      <c r="M38" s="917"/>
    </row>
    <row r="39" spans="1:13" x14ac:dyDescent="0.3">
      <c r="A39" s="258" t="s">
        <v>31</v>
      </c>
      <c r="B39" s="917" t="s">
        <v>64</v>
      </c>
      <c r="C39" s="917"/>
      <c r="D39" s="917"/>
      <c r="E39" s="917"/>
      <c r="F39" s="917"/>
      <c r="G39" s="917"/>
      <c r="H39" s="917"/>
      <c r="I39" s="917"/>
      <c r="J39" s="917"/>
      <c r="K39" s="917"/>
      <c r="L39" s="917"/>
      <c r="M39" s="917"/>
    </row>
    <row r="40" spans="1:13" x14ac:dyDescent="0.3">
      <c r="A40" s="258" t="s">
        <v>35</v>
      </c>
      <c r="B40" s="917" t="s">
        <v>320</v>
      </c>
      <c r="C40" s="917"/>
      <c r="D40" s="917"/>
      <c r="E40" s="917"/>
      <c r="F40" s="917"/>
      <c r="G40" s="917"/>
      <c r="H40" s="917"/>
      <c r="I40" s="917"/>
      <c r="J40" s="917"/>
      <c r="K40" s="917"/>
      <c r="L40" s="917"/>
      <c r="M40" s="917"/>
    </row>
    <row r="41" spans="1:13" x14ac:dyDescent="0.3">
      <c r="A41" s="258" t="s">
        <v>65</v>
      </c>
      <c r="B41" s="901" t="s">
        <v>66</v>
      </c>
      <c r="C41" s="901"/>
      <c r="D41" s="901"/>
      <c r="E41" s="901"/>
      <c r="F41" s="901"/>
      <c r="G41" s="901"/>
      <c r="H41" s="901"/>
      <c r="I41" s="901"/>
      <c r="J41" s="901"/>
      <c r="K41" s="901"/>
      <c r="L41" s="901"/>
      <c r="M41" s="901"/>
    </row>
    <row r="42" spans="1:13" x14ac:dyDescent="0.3">
      <c r="A42" s="258" t="s">
        <v>50</v>
      </c>
      <c r="B42" s="1010" t="s">
        <v>1016</v>
      </c>
      <c r="C42" s="1010"/>
      <c r="D42" s="1010"/>
      <c r="E42" s="1010"/>
      <c r="F42" s="1010"/>
      <c r="G42" s="1010"/>
      <c r="H42" s="1010"/>
      <c r="I42" s="1010"/>
      <c r="J42" s="1010"/>
      <c r="K42" s="1010"/>
      <c r="L42" s="1010"/>
      <c r="M42" s="1010"/>
    </row>
    <row r="44" spans="1:13" x14ac:dyDescent="0.3">
      <c r="A44" s="78" t="s">
        <v>118</v>
      </c>
    </row>
    <row r="45" spans="1:13" x14ac:dyDescent="0.3">
      <c r="A45" s="79">
        <v>6</v>
      </c>
      <c r="B45" s="79" t="s">
        <v>308</v>
      </c>
    </row>
    <row r="46" spans="1:13" x14ac:dyDescent="0.3">
      <c r="A46" s="79">
        <v>8</v>
      </c>
      <c r="B46" s="79" t="s">
        <v>309</v>
      </c>
    </row>
    <row r="47" spans="1:13" x14ac:dyDescent="0.3">
      <c r="A47" s="79">
        <v>10</v>
      </c>
      <c r="B47" s="79" t="s">
        <v>310</v>
      </c>
    </row>
    <row r="48" spans="1:13" x14ac:dyDescent="0.3">
      <c r="A48" s="79">
        <v>12</v>
      </c>
      <c r="B48" s="79" t="s">
        <v>311</v>
      </c>
    </row>
    <row r="49" spans="1:13" x14ac:dyDescent="0.3">
      <c r="A49" s="79">
        <v>13</v>
      </c>
      <c r="B49" s="79" t="s">
        <v>317</v>
      </c>
    </row>
    <row r="50" spans="1:13" x14ac:dyDescent="0.3">
      <c r="A50" s="79">
        <v>14</v>
      </c>
      <c r="B50" s="79" t="s">
        <v>312</v>
      </c>
    </row>
    <row r="51" spans="1:13" x14ac:dyDescent="0.3">
      <c r="A51" s="79">
        <v>15</v>
      </c>
      <c r="B51" s="79" t="s">
        <v>313</v>
      </c>
    </row>
    <row r="52" spans="1:13" x14ac:dyDescent="0.3">
      <c r="A52" s="79">
        <v>16</v>
      </c>
      <c r="B52" s="79" t="s">
        <v>314</v>
      </c>
    </row>
    <row r="53" spans="1:13" x14ac:dyDescent="0.3">
      <c r="A53" s="79">
        <v>26</v>
      </c>
      <c r="B53" s="79" t="s">
        <v>315</v>
      </c>
    </row>
    <row r="54" spans="1:13" x14ac:dyDescent="0.3">
      <c r="A54" s="79">
        <v>27</v>
      </c>
      <c r="B54" s="79" t="s">
        <v>316</v>
      </c>
    </row>
    <row r="55" spans="1:13" x14ac:dyDescent="0.3">
      <c r="A55" s="79">
        <v>30</v>
      </c>
      <c r="B55" s="79" t="s">
        <v>321</v>
      </c>
      <c r="C55" s="79"/>
      <c r="D55" s="79"/>
      <c r="E55" s="79"/>
      <c r="F55" s="79"/>
      <c r="G55" s="79"/>
      <c r="H55" s="79"/>
      <c r="I55" s="79"/>
      <c r="J55" s="79"/>
      <c r="K55" s="79"/>
      <c r="L55" s="79"/>
      <c r="M55" s="79"/>
    </row>
    <row r="56" spans="1:13" x14ac:dyDescent="0.3">
      <c r="A56" s="79">
        <v>31</v>
      </c>
      <c r="B56" s="79" t="s">
        <v>322</v>
      </c>
      <c r="C56" s="79"/>
      <c r="D56" s="79"/>
      <c r="E56" s="79"/>
      <c r="F56" s="79"/>
      <c r="G56" s="79"/>
      <c r="H56" s="79"/>
      <c r="I56" s="79"/>
      <c r="J56" s="79"/>
      <c r="K56" s="79"/>
      <c r="L56" s="79"/>
      <c r="M56" s="79"/>
    </row>
    <row r="57" spans="1:13" x14ac:dyDescent="0.3">
      <c r="A57" s="79">
        <v>32</v>
      </c>
      <c r="B57" s="79" t="s">
        <v>323</v>
      </c>
      <c r="C57" s="79"/>
      <c r="D57" s="79"/>
      <c r="E57" s="79"/>
      <c r="F57" s="79"/>
      <c r="G57" s="79"/>
      <c r="H57" s="79"/>
      <c r="I57" s="79"/>
      <c r="J57" s="79"/>
      <c r="K57" s="79"/>
      <c r="L57" s="79"/>
      <c r="M57" s="79"/>
    </row>
    <row r="58" spans="1:13" x14ac:dyDescent="0.3">
      <c r="A58" s="79">
        <v>33</v>
      </c>
      <c r="B58" s="79" t="s">
        <v>324</v>
      </c>
      <c r="C58" s="79"/>
      <c r="D58" s="79"/>
      <c r="E58" s="79"/>
      <c r="F58" s="79"/>
      <c r="G58" s="79"/>
      <c r="H58" s="79"/>
      <c r="I58" s="79"/>
      <c r="J58" s="79"/>
      <c r="K58" s="79"/>
      <c r="L58" s="79"/>
      <c r="M58" s="79"/>
    </row>
    <row r="59" spans="1:13" x14ac:dyDescent="0.3">
      <c r="A59" s="79">
        <v>34</v>
      </c>
      <c r="B59" s="79" t="s">
        <v>325</v>
      </c>
      <c r="C59" s="79"/>
      <c r="D59" s="79"/>
      <c r="E59" s="79"/>
      <c r="F59" s="79"/>
      <c r="G59" s="79"/>
      <c r="H59" s="79"/>
      <c r="I59" s="79"/>
      <c r="J59" s="79"/>
      <c r="K59" s="79"/>
      <c r="L59" s="79"/>
      <c r="M59" s="79"/>
    </row>
    <row r="60" spans="1:13" x14ac:dyDescent="0.3">
      <c r="A60" s="79">
        <v>35</v>
      </c>
      <c r="B60" s="79" t="s">
        <v>326</v>
      </c>
      <c r="C60" s="79"/>
      <c r="D60" s="79"/>
      <c r="E60" s="79"/>
      <c r="F60" s="79"/>
      <c r="G60" s="79"/>
      <c r="H60" s="79"/>
      <c r="I60" s="79"/>
      <c r="J60" s="79"/>
      <c r="K60" s="79"/>
      <c r="L60" s="79"/>
      <c r="M60" s="79"/>
    </row>
    <row r="61" spans="1:13" x14ac:dyDescent="0.3">
      <c r="A61" s="2">
        <v>36</v>
      </c>
      <c r="B61" s="298" t="s">
        <v>1017</v>
      </c>
    </row>
    <row r="62" spans="1:13" x14ac:dyDescent="0.3">
      <c r="A62" s="2">
        <v>37</v>
      </c>
      <c r="B62" s="298" t="s">
        <v>1110</v>
      </c>
    </row>
    <row r="63" spans="1:13" x14ac:dyDescent="0.3">
      <c r="A63" s="24" t="s">
        <v>1111</v>
      </c>
    </row>
  </sheetData>
  <mergeCells count="14">
    <mergeCell ref="B42:M42"/>
    <mergeCell ref="C3:M3"/>
    <mergeCell ref="H4:I4"/>
    <mergeCell ref="J4:K4"/>
    <mergeCell ref="B32:M32"/>
    <mergeCell ref="B33:M33"/>
    <mergeCell ref="B36:M36"/>
    <mergeCell ref="B37:M37"/>
    <mergeCell ref="B38:M38"/>
    <mergeCell ref="B39:M39"/>
    <mergeCell ref="B40:M40"/>
    <mergeCell ref="B41:M41"/>
    <mergeCell ref="B34:M34"/>
    <mergeCell ref="B35:M35"/>
  </mergeCells>
  <hyperlinks>
    <hyperlink ref="H1" location="Index" display="Back to Index"/>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M63"/>
  <sheetViews>
    <sheetView showGridLines="0" workbookViewId="0">
      <selection activeCell="G21" sqref="G21"/>
    </sheetView>
  </sheetViews>
  <sheetFormatPr defaultColWidth="9.109375" defaultRowHeight="14.4" x14ac:dyDescent="0.3"/>
  <cols>
    <col min="1" max="1" width="2.88671875" style="2" customWidth="1"/>
    <col min="2" max="2" width="32" style="2" customWidth="1"/>
    <col min="3" max="11" width="8.44140625" style="2" customWidth="1"/>
    <col min="12" max="12" width="10.109375" style="2" customWidth="1"/>
    <col min="13" max="13" width="12.44140625" style="2" customWidth="1"/>
    <col min="14" max="16384" width="9.109375" style="2"/>
  </cols>
  <sheetData>
    <row r="1" spans="1:13" ht="14.25" customHeight="1" x14ac:dyDescent="0.3">
      <c r="G1" s="240"/>
      <c r="H1" s="402" t="s">
        <v>679</v>
      </c>
    </row>
    <row r="2" spans="1:13" ht="14.25" customHeight="1" x14ac:dyDescent="0.3">
      <c r="B2" s="92"/>
    </row>
    <row r="3" spans="1:13" ht="15" customHeight="1" x14ac:dyDescent="0.3">
      <c r="A3" s="1"/>
      <c r="B3" s="533" t="s">
        <v>0</v>
      </c>
      <c r="C3" s="1020" t="s">
        <v>334</v>
      </c>
      <c r="D3" s="1021"/>
      <c r="E3" s="1021"/>
      <c r="F3" s="1021"/>
      <c r="G3" s="1021"/>
      <c r="H3" s="1021"/>
      <c r="I3" s="1021"/>
      <c r="J3" s="1021"/>
      <c r="K3" s="1021"/>
      <c r="L3" s="1021"/>
      <c r="M3" s="1022"/>
    </row>
    <row r="4" spans="1:13" x14ac:dyDescent="0.3">
      <c r="B4" s="540" t="s">
        <v>1</v>
      </c>
      <c r="C4" s="534">
        <v>2015</v>
      </c>
      <c r="D4" s="534">
        <v>2020</v>
      </c>
      <c r="E4" s="534">
        <v>2030</v>
      </c>
      <c r="F4" s="534">
        <v>2040</v>
      </c>
      <c r="G4" s="535">
        <v>2050</v>
      </c>
      <c r="H4" s="1017" t="s">
        <v>2</v>
      </c>
      <c r="I4" s="1018"/>
      <c r="J4" s="1019" t="s">
        <v>3</v>
      </c>
      <c r="K4" s="1018"/>
      <c r="L4" s="534" t="s">
        <v>4</v>
      </c>
      <c r="M4" s="309" t="s">
        <v>5</v>
      </c>
    </row>
    <row r="5" spans="1:13" x14ac:dyDescent="0.3">
      <c r="B5" s="730" t="s">
        <v>6</v>
      </c>
      <c r="C5" s="536"/>
      <c r="D5" s="537"/>
      <c r="E5" s="537"/>
      <c r="F5" s="537"/>
      <c r="G5" s="537"/>
      <c r="H5" s="538" t="s">
        <v>7</v>
      </c>
      <c r="I5" s="539" t="s">
        <v>8</v>
      </c>
      <c r="J5" s="539" t="s">
        <v>7</v>
      </c>
      <c r="K5" s="539" t="s">
        <v>8</v>
      </c>
      <c r="L5" s="537"/>
      <c r="M5" s="310"/>
    </row>
    <row r="6" spans="1:13" x14ac:dyDescent="0.3">
      <c r="B6" s="540" t="s">
        <v>9</v>
      </c>
      <c r="C6" s="541">
        <v>8</v>
      </c>
      <c r="D6" s="541">
        <v>10</v>
      </c>
      <c r="E6" s="541">
        <v>15</v>
      </c>
      <c r="F6" s="541">
        <v>18</v>
      </c>
      <c r="G6" s="542">
        <v>20</v>
      </c>
      <c r="H6" s="543">
        <v>8</v>
      </c>
      <c r="I6" s="541">
        <v>12</v>
      </c>
      <c r="J6" s="541">
        <v>10</v>
      </c>
      <c r="K6" s="541">
        <v>30</v>
      </c>
      <c r="L6" s="541" t="s">
        <v>52</v>
      </c>
      <c r="M6" s="311" t="s">
        <v>304</v>
      </c>
    </row>
    <row r="7" spans="1:13" x14ac:dyDescent="0.3">
      <c r="B7" s="540" t="s">
        <v>11</v>
      </c>
      <c r="C7" s="544">
        <v>4400</v>
      </c>
      <c r="D7" s="544">
        <v>4500</v>
      </c>
      <c r="E7" s="544">
        <v>4650</v>
      </c>
      <c r="F7" s="544">
        <v>4700</v>
      </c>
      <c r="G7" s="545">
        <v>4900</v>
      </c>
      <c r="H7" s="546">
        <v>4000</v>
      </c>
      <c r="I7" s="544">
        <v>5000</v>
      </c>
      <c r="J7" s="544">
        <v>4000</v>
      </c>
      <c r="K7" s="544">
        <v>5500</v>
      </c>
      <c r="L7" s="547" t="s">
        <v>39</v>
      </c>
      <c r="M7" s="312" t="s">
        <v>305</v>
      </c>
    </row>
    <row r="8" spans="1:13" x14ac:dyDescent="0.3">
      <c r="B8" s="540" t="s">
        <v>13</v>
      </c>
      <c r="C8" s="548">
        <v>3.5000000000000003E-2</v>
      </c>
      <c r="D8" s="548">
        <v>0.03</v>
      </c>
      <c r="E8" s="548">
        <v>2.5000000000000001E-2</v>
      </c>
      <c r="F8" s="548">
        <v>2.3E-2</v>
      </c>
      <c r="G8" s="549">
        <v>0.02</v>
      </c>
      <c r="H8" s="550">
        <v>0.01</v>
      </c>
      <c r="I8" s="551">
        <v>0.05</v>
      </c>
      <c r="J8" s="551">
        <v>0.01</v>
      </c>
      <c r="K8" s="551">
        <v>0.05</v>
      </c>
      <c r="L8" s="547" t="s">
        <v>15</v>
      </c>
      <c r="M8" s="312">
        <v>27</v>
      </c>
    </row>
    <row r="9" spans="1:13" x14ac:dyDescent="0.3">
      <c r="B9" s="540" t="s">
        <v>14</v>
      </c>
      <c r="C9" s="548">
        <v>3.0000000000000001E-3</v>
      </c>
      <c r="D9" s="548">
        <v>3.0000000000000001E-3</v>
      </c>
      <c r="E9" s="548">
        <v>3.0000000000000001E-3</v>
      </c>
      <c r="F9" s="548">
        <v>3.0000000000000001E-3</v>
      </c>
      <c r="G9" s="549">
        <v>3.0000000000000001E-3</v>
      </c>
      <c r="H9" s="550">
        <v>1E-3</v>
      </c>
      <c r="I9" s="551">
        <v>5.0000000000000001E-3</v>
      </c>
      <c r="J9" s="551">
        <v>1E-3</v>
      </c>
      <c r="K9" s="551">
        <v>5.0000000000000001E-3</v>
      </c>
      <c r="L9" s="547" t="s">
        <v>20</v>
      </c>
      <c r="M9" s="312"/>
    </row>
    <row r="10" spans="1:13" x14ac:dyDescent="0.3">
      <c r="B10" s="540" t="s">
        <v>16</v>
      </c>
      <c r="C10" s="547">
        <v>25</v>
      </c>
      <c r="D10" s="547">
        <v>27</v>
      </c>
      <c r="E10" s="547">
        <v>30</v>
      </c>
      <c r="F10" s="547">
        <v>30</v>
      </c>
      <c r="G10" s="552">
        <v>30</v>
      </c>
      <c r="H10" s="543">
        <v>20</v>
      </c>
      <c r="I10" s="547">
        <v>35</v>
      </c>
      <c r="J10" s="547">
        <v>20</v>
      </c>
      <c r="K10" s="547">
        <v>35</v>
      </c>
      <c r="L10" s="547" t="s">
        <v>23</v>
      </c>
      <c r="M10" s="312"/>
    </row>
    <row r="11" spans="1:13" x14ac:dyDescent="0.3">
      <c r="B11" s="540" t="s">
        <v>18</v>
      </c>
      <c r="C11" s="547">
        <v>2</v>
      </c>
      <c r="D11" s="547">
        <v>2</v>
      </c>
      <c r="E11" s="547">
        <v>2</v>
      </c>
      <c r="F11" s="547">
        <v>2</v>
      </c>
      <c r="G11" s="552">
        <v>2</v>
      </c>
      <c r="H11" s="543">
        <v>1</v>
      </c>
      <c r="I11" s="547">
        <v>3</v>
      </c>
      <c r="J11" s="547">
        <v>1</v>
      </c>
      <c r="K11" s="547">
        <v>3</v>
      </c>
      <c r="L11" s="547" t="s">
        <v>44</v>
      </c>
      <c r="M11" s="312">
        <v>27</v>
      </c>
    </row>
    <row r="12" spans="1:13" x14ac:dyDescent="0.3">
      <c r="B12" s="540" t="s">
        <v>19</v>
      </c>
      <c r="C12" s="547">
        <v>185</v>
      </c>
      <c r="D12" s="547">
        <v>222</v>
      </c>
      <c r="E12" s="547">
        <v>222</v>
      </c>
      <c r="F12" s="547">
        <v>222</v>
      </c>
      <c r="G12" s="552">
        <v>222</v>
      </c>
      <c r="H12" s="543">
        <v>180</v>
      </c>
      <c r="I12" s="547">
        <v>240</v>
      </c>
      <c r="J12" s="547">
        <v>180</v>
      </c>
      <c r="K12" s="547">
        <v>240</v>
      </c>
      <c r="L12" s="547" t="s">
        <v>46</v>
      </c>
      <c r="M12" s="312" t="s">
        <v>1008</v>
      </c>
    </row>
    <row r="13" spans="1:13" x14ac:dyDescent="0.3">
      <c r="B13" s="533" t="s">
        <v>21</v>
      </c>
      <c r="C13" s="547"/>
      <c r="D13" s="547"/>
      <c r="E13" s="547"/>
      <c r="F13" s="547"/>
      <c r="G13" s="552"/>
      <c r="H13" s="543"/>
      <c r="I13" s="547"/>
      <c r="J13" s="547"/>
      <c r="K13" s="547"/>
      <c r="L13" s="547"/>
      <c r="M13" s="312"/>
    </row>
    <row r="14" spans="1:13" x14ac:dyDescent="0.3">
      <c r="B14" s="540" t="s">
        <v>22</v>
      </c>
      <c r="C14" s="547"/>
      <c r="D14" s="547"/>
      <c r="E14" s="547"/>
      <c r="F14" s="547"/>
      <c r="G14" s="552"/>
      <c r="H14" s="543"/>
      <c r="I14" s="547"/>
      <c r="J14" s="547"/>
      <c r="K14" s="547"/>
      <c r="L14" s="547" t="s">
        <v>31</v>
      </c>
      <c r="M14" s="312"/>
    </row>
    <row r="15" spans="1:13" x14ac:dyDescent="0.3">
      <c r="B15" s="540" t="s">
        <v>24</v>
      </c>
      <c r="C15" s="547"/>
      <c r="D15" s="547"/>
      <c r="E15" s="547"/>
      <c r="F15" s="547"/>
      <c r="G15" s="552"/>
      <c r="H15" s="543"/>
      <c r="I15" s="547"/>
      <c r="J15" s="547"/>
      <c r="K15" s="547"/>
      <c r="L15" s="547" t="s">
        <v>31</v>
      </c>
      <c r="M15" s="312"/>
    </row>
    <row r="16" spans="1:13" x14ac:dyDescent="0.3">
      <c r="B16" s="533" t="s">
        <v>471</v>
      </c>
      <c r="C16" s="547"/>
      <c r="D16" s="547"/>
      <c r="E16" s="547"/>
      <c r="F16" s="547"/>
      <c r="G16" s="552"/>
      <c r="H16" s="543"/>
      <c r="I16" s="547"/>
      <c r="J16" s="547"/>
      <c r="K16" s="547"/>
      <c r="L16" s="547"/>
      <c r="M16" s="312"/>
    </row>
    <row r="17" spans="1:13" ht="24" x14ac:dyDescent="0.3">
      <c r="B17" s="540" t="s">
        <v>993</v>
      </c>
      <c r="C17" s="553">
        <v>2.4958791946308723</v>
      </c>
      <c r="D17" s="553">
        <v>1.7480136149240437</v>
      </c>
      <c r="E17" s="553">
        <v>1.6606129341778413</v>
      </c>
      <c r="F17" s="553">
        <v>1.6043748605667034</v>
      </c>
      <c r="G17" s="553">
        <v>1.5775822874689494</v>
      </c>
      <c r="H17" s="554">
        <v>1.5732122534316393</v>
      </c>
      <c r="I17" s="555">
        <v>1.8354142956702459</v>
      </c>
      <c r="J17" s="555">
        <v>1.2620658299751595</v>
      </c>
      <c r="K17" s="555">
        <v>1.7353405162158444</v>
      </c>
      <c r="L17" s="547" t="s">
        <v>1009</v>
      </c>
      <c r="M17" s="312" t="s">
        <v>1018</v>
      </c>
    </row>
    <row r="18" spans="1:13" x14ac:dyDescent="0.3">
      <c r="B18" s="556" t="s">
        <v>28</v>
      </c>
      <c r="C18" s="557">
        <v>0.99629999999999996</v>
      </c>
      <c r="D18" s="557">
        <v>0.66597718750031631</v>
      </c>
      <c r="E18" s="557">
        <v>0.63267832812530045</v>
      </c>
      <c r="F18" s="557">
        <v>0.60737119500028836</v>
      </c>
      <c r="G18" s="557">
        <v>0.60104441171903544</v>
      </c>
      <c r="H18" s="554">
        <v>0.59937946875028469</v>
      </c>
      <c r="I18" s="555">
        <v>0.69927604687533218</v>
      </c>
      <c r="J18" s="555">
        <v>0.48083552937522839</v>
      </c>
      <c r="K18" s="555">
        <v>0.66114885289093905</v>
      </c>
      <c r="L18" s="547" t="s">
        <v>50</v>
      </c>
      <c r="M18" s="312" t="s">
        <v>318</v>
      </c>
    </row>
    <row r="19" spans="1:13" x14ac:dyDescent="0.3">
      <c r="B19" s="556" t="s">
        <v>29</v>
      </c>
      <c r="C19" s="557">
        <v>1.2177</v>
      </c>
      <c r="D19" s="557">
        <v>0.81397211805594227</v>
      </c>
      <c r="E19" s="557">
        <v>0.7732735121531451</v>
      </c>
      <c r="F19" s="557">
        <v>0.74234257166701922</v>
      </c>
      <c r="G19" s="557">
        <v>0.73460983654548784</v>
      </c>
      <c r="H19" s="554">
        <v>0.73257490625034805</v>
      </c>
      <c r="I19" s="555">
        <v>0.85467072395873944</v>
      </c>
      <c r="J19" s="555">
        <v>0.58768786923639027</v>
      </c>
      <c r="K19" s="555">
        <v>0.80807082020003673</v>
      </c>
      <c r="L19" s="547"/>
      <c r="M19" s="312" t="s">
        <v>319</v>
      </c>
    </row>
    <row r="20" spans="1:13" x14ac:dyDescent="0.3">
      <c r="B20" s="558" t="s">
        <v>1013</v>
      </c>
      <c r="C20" s="557">
        <v>0.28187919463087246</v>
      </c>
      <c r="D20" s="557">
        <v>0.26806430936778519</v>
      </c>
      <c r="E20" s="557">
        <v>0.2546610938993959</v>
      </c>
      <c r="F20" s="557">
        <v>0.2546610938993959</v>
      </c>
      <c r="G20" s="557">
        <v>0.2419280392044261</v>
      </c>
      <c r="H20" s="554">
        <v>0.24125787843100668</v>
      </c>
      <c r="I20" s="555">
        <v>0.28146752483617449</v>
      </c>
      <c r="J20" s="555">
        <v>0.19354243136354088</v>
      </c>
      <c r="K20" s="555">
        <v>0.26612084312486872</v>
      </c>
      <c r="L20" s="547"/>
      <c r="M20" s="312" t="s">
        <v>319</v>
      </c>
    </row>
    <row r="21" spans="1:13" x14ac:dyDescent="0.3">
      <c r="B21" s="540" t="s">
        <v>30</v>
      </c>
      <c r="C21" s="559">
        <v>51570</v>
      </c>
      <c r="D21" s="559">
        <v>36052.780807808398</v>
      </c>
      <c r="E21" s="560">
        <v>34250.141767417976</v>
      </c>
      <c r="F21" s="560">
        <v>32880.136096721253</v>
      </c>
      <c r="G21" s="560">
        <v>32537.634679047074</v>
      </c>
      <c r="H21" s="561">
        <v>32447.50272702756</v>
      </c>
      <c r="I21" s="559">
        <v>37855.419848198821</v>
      </c>
      <c r="J21" s="559">
        <v>26030.107743237662</v>
      </c>
      <c r="K21" s="559">
        <v>35791.398146951782</v>
      </c>
      <c r="L21" s="547" t="s">
        <v>70</v>
      </c>
      <c r="M21" s="312" t="s">
        <v>1011</v>
      </c>
    </row>
    <row r="22" spans="1:13" ht="24" x14ac:dyDescent="0.3">
      <c r="B22" s="540" t="s">
        <v>32</v>
      </c>
      <c r="C22" s="562">
        <v>3.87</v>
      </c>
      <c r="D22" s="562">
        <v>2.6705763561339553</v>
      </c>
      <c r="E22" s="563">
        <v>2.5370475383272573</v>
      </c>
      <c r="F22" s="564">
        <v>2.4355656367941667</v>
      </c>
      <c r="G22" s="564">
        <v>2.4101951614108943</v>
      </c>
      <c r="H22" s="565">
        <v>2.4035187205205597</v>
      </c>
      <c r="I22" s="566">
        <v>2.8041051739406533</v>
      </c>
      <c r="J22" s="566">
        <v>1.9281561291287155</v>
      </c>
      <c r="K22" s="566">
        <v>2.6512146775519838</v>
      </c>
      <c r="L22" s="547" t="s">
        <v>70</v>
      </c>
      <c r="M22" s="312" t="s">
        <v>1012</v>
      </c>
    </row>
    <row r="23" spans="1:13" x14ac:dyDescent="0.3">
      <c r="B23" s="533" t="s">
        <v>33</v>
      </c>
      <c r="C23" s="557"/>
      <c r="D23" s="557"/>
      <c r="E23" s="557"/>
      <c r="F23" s="557"/>
      <c r="G23" s="567"/>
      <c r="H23" s="568"/>
      <c r="I23" s="557"/>
      <c r="J23" s="557"/>
      <c r="K23" s="557"/>
      <c r="L23" s="547"/>
      <c r="M23" s="312"/>
    </row>
    <row r="24" spans="1:13" x14ac:dyDescent="0.3">
      <c r="B24" s="540" t="s">
        <v>34</v>
      </c>
      <c r="C24" s="544">
        <v>164</v>
      </c>
      <c r="D24" s="544">
        <v>190</v>
      </c>
      <c r="E24" s="544">
        <v>235</v>
      </c>
      <c r="F24" s="544">
        <v>260</v>
      </c>
      <c r="G24" s="544">
        <v>280</v>
      </c>
      <c r="H24" s="568" t="s">
        <v>17</v>
      </c>
      <c r="I24" s="557" t="s">
        <v>17</v>
      </c>
      <c r="J24" s="557" t="s">
        <v>17</v>
      </c>
      <c r="K24" s="557" t="s">
        <v>17</v>
      </c>
      <c r="L24" s="547"/>
      <c r="M24" s="312" t="s">
        <v>306</v>
      </c>
    </row>
    <row r="25" spans="1:13" x14ac:dyDescent="0.3">
      <c r="B25" s="540" t="s">
        <v>36</v>
      </c>
      <c r="C25" s="544">
        <v>103</v>
      </c>
      <c r="D25" s="544">
        <v>115</v>
      </c>
      <c r="E25" s="544">
        <v>135</v>
      </c>
      <c r="F25" s="544">
        <v>150</v>
      </c>
      <c r="G25" s="544">
        <v>160</v>
      </c>
      <c r="H25" s="568" t="s">
        <v>17</v>
      </c>
      <c r="I25" s="557" t="s">
        <v>17</v>
      </c>
      <c r="J25" s="557" t="s">
        <v>17</v>
      </c>
      <c r="K25" s="557" t="s">
        <v>17</v>
      </c>
      <c r="L25" s="547"/>
      <c r="M25" s="312" t="s">
        <v>306</v>
      </c>
    </row>
    <row r="26" spans="1:13" x14ac:dyDescent="0.3">
      <c r="B26" s="540" t="s">
        <v>56</v>
      </c>
      <c r="C26" s="544">
        <v>379</v>
      </c>
      <c r="D26" s="544">
        <v>353</v>
      </c>
      <c r="E26" s="544">
        <v>346</v>
      </c>
      <c r="F26" s="544">
        <v>340</v>
      </c>
      <c r="G26" s="545">
        <v>332</v>
      </c>
      <c r="H26" s="568"/>
      <c r="I26" s="557"/>
      <c r="J26" s="557"/>
      <c r="K26" s="557"/>
      <c r="L26" s="547"/>
      <c r="M26" s="312"/>
    </row>
    <row r="27" spans="1:13" x14ac:dyDescent="0.3">
      <c r="B27" s="540" t="s">
        <v>57</v>
      </c>
      <c r="C27" s="569">
        <v>0.50228310502283102</v>
      </c>
      <c r="D27" s="569">
        <v>0.51369863013698636</v>
      </c>
      <c r="E27" s="569">
        <v>0.53082191780821919</v>
      </c>
      <c r="F27" s="569">
        <v>0.5365296803652968</v>
      </c>
      <c r="G27" s="570">
        <v>0.55936073059360736</v>
      </c>
      <c r="H27" s="571">
        <v>0.45662100456621002</v>
      </c>
      <c r="I27" s="569">
        <v>0.57077625570776258</v>
      </c>
      <c r="J27" s="569">
        <v>0.45662100456621002</v>
      </c>
      <c r="K27" s="569">
        <v>0.62785388127853881</v>
      </c>
      <c r="L27" s="547"/>
      <c r="M27" s="312" t="s">
        <v>307</v>
      </c>
    </row>
    <row r="28" spans="1:13" x14ac:dyDescent="0.3">
      <c r="B28" s="540" t="s">
        <v>58</v>
      </c>
      <c r="C28" s="569">
        <v>0.96</v>
      </c>
      <c r="D28" s="569">
        <v>0.97</v>
      </c>
      <c r="E28" s="569">
        <v>0.97</v>
      </c>
      <c r="F28" s="569">
        <v>0.98</v>
      </c>
      <c r="G28" s="570">
        <v>0.98</v>
      </c>
      <c r="H28" s="571">
        <v>0.99</v>
      </c>
      <c r="I28" s="569">
        <v>0.95</v>
      </c>
      <c r="J28" s="569">
        <v>0.99</v>
      </c>
      <c r="K28" s="569">
        <v>0.95</v>
      </c>
      <c r="L28" s="547"/>
      <c r="M28" s="312">
        <v>27</v>
      </c>
    </row>
    <row r="29" spans="1:13" x14ac:dyDescent="0.3">
      <c r="B29" s="540" t="s">
        <v>72</v>
      </c>
      <c r="C29" s="557">
        <v>5.4</v>
      </c>
      <c r="D29" s="557">
        <v>4.5</v>
      </c>
      <c r="E29" s="557">
        <v>4.5</v>
      </c>
      <c r="F29" s="557">
        <v>4.5</v>
      </c>
      <c r="G29" s="567">
        <v>4.5</v>
      </c>
      <c r="H29" s="568">
        <v>5.6</v>
      </c>
      <c r="I29" s="557">
        <v>4.2</v>
      </c>
      <c r="J29" s="557">
        <v>5.6</v>
      </c>
      <c r="K29" s="557">
        <v>4.2</v>
      </c>
      <c r="L29" s="547"/>
      <c r="M29" s="312" t="s">
        <v>306</v>
      </c>
    </row>
    <row r="30" spans="1:13" x14ac:dyDescent="0.3">
      <c r="B30" s="529"/>
      <c r="C30" s="529"/>
      <c r="D30" s="529"/>
      <c r="E30" s="529"/>
      <c r="F30" s="529"/>
      <c r="G30" s="529"/>
      <c r="H30" s="529"/>
      <c r="I30" s="529"/>
      <c r="J30" s="529"/>
      <c r="K30" s="529"/>
      <c r="L30" s="529"/>
    </row>
    <row r="31" spans="1:13" x14ac:dyDescent="0.3">
      <c r="A31" s="313" t="s">
        <v>38</v>
      </c>
      <c r="B31" s="529"/>
      <c r="C31" s="529"/>
      <c r="D31" s="529"/>
      <c r="E31" s="529"/>
      <c r="F31" s="529"/>
      <c r="G31" s="529"/>
      <c r="H31" s="529"/>
      <c r="I31" s="529"/>
      <c r="J31" s="529"/>
      <c r="K31" s="529"/>
      <c r="L31" s="529"/>
    </row>
    <row r="32" spans="1:13" x14ac:dyDescent="0.3">
      <c r="A32" s="2" t="s">
        <v>73</v>
      </c>
      <c r="B32" s="529" t="s">
        <v>78</v>
      </c>
      <c r="C32" s="529"/>
      <c r="D32" s="529"/>
      <c r="E32" s="529"/>
      <c r="F32" s="529"/>
      <c r="G32" s="529"/>
      <c r="H32" s="529"/>
      <c r="I32" s="529"/>
      <c r="J32" s="529"/>
      <c r="K32" s="529"/>
      <c r="L32" s="529"/>
    </row>
    <row r="33" spans="1:12" x14ac:dyDescent="0.3">
      <c r="A33" s="2" t="s">
        <v>39</v>
      </c>
      <c r="B33" s="529" t="s">
        <v>327</v>
      </c>
      <c r="C33" s="529"/>
      <c r="D33" s="529"/>
      <c r="E33" s="529"/>
      <c r="F33" s="529"/>
      <c r="G33" s="529"/>
      <c r="H33" s="529"/>
      <c r="I33" s="529"/>
      <c r="J33" s="529"/>
      <c r="K33" s="529"/>
      <c r="L33" s="529"/>
    </row>
    <row r="34" spans="1:12" x14ac:dyDescent="0.3">
      <c r="A34" s="2" t="s">
        <v>15</v>
      </c>
      <c r="B34" s="2" t="s">
        <v>79</v>
      </c>
    </row>
    <row r="35" spans="1:12" x14ac:dyDescent="0.3">
      <c r="A35" s="2" t="s">
        <v>20</v>
      </c>
      <c r="B35" s="2" t="s">
        <v>75</v>
      </c>
    </row>
    <row r="36" spans="1:12" x14ac:dyDescent="0.3">
      <c r="A36" s="2" t="s">
        <v>23</v>
      </c>
      <c r="B36" s="2" t="s">
        <v>61</v>
      </c>
    </row>
    <row r="37" spans="1:12" x14ac:dyDescent="0.3">
      <c r="A37" s="2" t="s">
        <v>44</v>
      </c>
      <c r="B37" s="2" t="s">
        <v>80</v>
      </c>
    </row>
    <row r="38" spans="1:12" x14ac:dyDescent="0.3">
      <c r="A38" s="2" t="s">
        <v>46</v>
      </c>
      <c r="B38" s="2" t="s">
        <v>81</v>
      </c>
    </row>
    <row r="39" spans="1:12" x14ac:dyDescent="0.3">
      <c r="A39" s="2" t="s">
        <v>31</v>
      </c>
      <c r="B39" s="2" t="s">
        <v>82</v>
      </c>
    </row>
    <row r="40" spans="1:12" x14ac:dyDescent="0.3">
      <c r="A40" s="2" t="s">
        <v>35</v>
      </c>
      <c r="B40" s="2" t="s">
        <v>328</v>
      </c>
    </row>
    <row r="41" spans="1:12" x14ac:dyDescent="0.3">
      <c r="A41" s="2" t="s">
        <v>65</v>
      </c>
      <c r="B41" s="2" t="s">
        <v>66</v>
      </c>
    </row>
    <row r="42" spans="1:12" x14ac:dyDescent="0.3">
      <c r="A42" s="2" t="s">
        <v>50</v>
      </c>
      <c r="B42" s="2" t="s">
        <v>1019</v>
      </c>
    </row>
    <row r="44" spans="1:12" x14ac:dyDescent="0.3">
      <c r="A44" s="313" t="s">
        <v>118</v>
      </c>
    </row>
    <row r="45" spans="1:12" x14ac:dyDescent="0.3">
      <c r="A45" s="2">
        <v>6</v>
      </c>
      <c r="B45" s="2" t="s">
        <v>308</v>
      </c>
    </row>
    <row r="46" spans="1:12" x14ac:dyDescent="0.3">
      <c r="A46" s="2">
        <v>8</v>
      </c>
      <c r="B46" s="2" t="s">
        <v>309</v>
      </c>
    </row>
    <row r="47" spans="1:12" x14ac:dyDescent="0.3">
      <c r="A47" s="2">
        <v>10</v>
      </c>
      <c r="B47" s="2" t="s">
        <v>310</v>
      </c>
    </row>
    <row r="48" spans="1:12" x14ac:dyDescent="0.3">
      <c r="A48" s="2">
        <v>12</v>
      </c>
      <c r="B48" s="2" t="s">
        <v>311</v>
      </c>
    </row>
    <row r="49" spans="1:2" x14ac:dyDescent="0.3">
      <c r="A49" s="2">
        <v>13</v>
      </c>
      <c r="B49" s="2" t="s">
        <v>1020</v>
      </c>
    </row>
    <row r="50" spans="1:2" x14ac:dyDescent="0.3">
      <c r="A50" s="2">
        <v>14</v>
      </c>
      <c r="B50" s="2" t="s">
        <v>312</v>
      </c>
    </row>
    <row r="51" spans="1:2" x14ac:dyDescent="0.3">
      <c r="A51" s="2">
        <v>15</v>
      </c>
      <c r="B51" s="2" t="s">
        <v>313</v>
      </c>
    </row>
    <row r="52" spans="1:2" x14ac:dyDescent="0.3">
      <c r="A52" s="2">
        <v>16</v>
      </c>
      <c r="B52" s="2" t="s">
        <v>314</v>
      </c>
    </row>
    <row r="53" spans="1:2" x14ac:dyDescent="0.3">
      <c r="A53" s="2">
        <v>26</v>
      </c>
      <c r="B53" s="2" t="s">
        <v>315</v>
      </c>
    </row>
    <row r="54" spans="1:2" x14ac:dyDescent="0.3">
      <c r="A54" s="2">
        <v>27</v>
      </c>
      <c r="B54" s="2" t="s">
        <v>316</v>
      </c>
    </row>
    <row r="55" spans="1:2" x14ac:dyDescent="0.3">
      <c r="A55" s="2">
        <v>30</v>
      </c>
      <c r="B55" s="2" t="s">
        <v>321</v>
      </c>
    </row>
    <row r="56" spans="1:2" x14ac:dyDescent="0.3">
      <c r="A56" s="2">
        <v>31</v>
      </c>
      <c r="B56" s="2" t="s">
        <v>322</v>
      </c>
    </row>
    <row r="57" spans="1:2" x14ac:dyDescent="0.3">
      <c r="A57" s="2">
        <v>32</v>
      </c>
      <c r="B57" s="2" t="s">
        <v>323</v>
      </c>
    </row>
    <row r="58" spans="1:2" x14ac:dyDescent="0.3">
      <c r="A58" s="2">
        <v>33</v>
      </c>
      <c r="B58" s="2" t="s">
        <v>324</v>
      </c>
    </row>
    <row r="59" spans="1:2" x14ac:dyDescent="0.3">
      <c r="A59" s="2">
        <v>34</v>
      </c>
      <c r="B59" s="2" t="s">
        <v>325</v>
      </c>
    </row>
    <row r="60" spans="1:2" x14ac:dyDescent="0.3">
      <c r="A60" s="2">
        <v>35</v>
      </c>
      <c r="B60" s="2" t="s">
        <v>326</v>
      </c>
    </row>
    <row r="61" spans="1:2" x14ac:dyDescent="0.3">
      <c r="A61" s="2">
        <v>36</v>
      </c>
      <c r="B61" s="2" t="s">
        <v>1017</v>
      </c>
    </row>
    <row r="62" spans="1:2" x14ac:dyDescent="0.3">
      <c r="A62" s="2">
        <v>37</v>
      </c>
      <c r="B62" s="298" t="s">
        <v>1110</v>
      </c>
    </row>
    <row r="63" spans="1:2" x14ac:dyDescent="0.3">
      <c r="B63" s="2" t="s">
        <v>1112</v>
      </c>
    </row>
  </sheetData>
  <mergeCells count="3">
    <mergeCell ref="H4:I4"/>
    <mergeCell ref="J4:K4"/>
    <mergeCell ref="C3:M3"/>
  </mergeCells>
  <hyperlinks>
    <hyperlink ref="H1" location="Index" display="Back to Index"/>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zoomScaleNormal="100" workbookViewId="0">
      <selection activeCell="E38" sqref="E38"/>
    </sheetView>
  </sheetViews>
  <sheetFormatPr defaultRowHeight="14.4" x14ac:dyDescent="0.3"/>
  <cols>
    <col min="1" max="1" width="49.109375" style="298" customWidth="1"/>
    <col min="2" max="4" width="8.88671875" style="298"/>
    <col min="5" max="6" width="9.109375" style="298" customWidth="1"/>
    <col min="7" max="7" width="12.33203125" style="298" customWidth="1"/>
    <col min="8" max="12" width="8.88671875" style="298"/>
    <col min="13" max="13" width="9.109375" style="298" customWidth="1"/>
    <col min="14" max="16384" width="8.88671875" style="298"/>
  </cols>
  <sheetData>
    <row r="1" spans="1:8" x14ac:dyDescent="0.3">
      <c r="H1" s="237" t="s">
        <v>679</v>
      </c>
    </row>
    <row r="2" spans="1:8" ht="21.75" customHeight="1" x14ac:dyDescent="0.3">
      <c r="A2" s="770" t="s">
        <v>0</v>
      </c>
      <c r="B2" s="1023" t="s">
        <v>730</v>
      </c>
      <c r="C2" s="1023"/>
      <c r="D2" s="1023"/>
      <c r="E2" s="1023"/>
      <c r="F2" s="1023"/>
      <c r="G2" s="1024"/>
    </row>
    <row r="3" spans="1:8" x14ac:dyDescent="0.3">
      <c r="A3" s="771"/>
      <c r="B3" s="772">
        <v>2015</v>
      </c>
      <c r="C3" s="772">
        <v>2020</v>
      </c>
      <c r="D3" s="772">
        <v>2030</v>
      </c>
      <c r="E3" s="772">
        <v>2050</v>
      </c>
      <c r="F3" s="773" t="s">
        <v>4</v>
      </c>
      <c r="G3" s="773" t="s">
        <v>5</v>
      </c>
    </row>
    <row r="4" spans="1:8" x14ac:dyDescent="0.3">
      <c r="A4" s="774" t="s">
        <v>374</v>
      </c>
      <c r="B4" s="775"/>
      <c r="C4" s="775"/>
      <c r="D4" s="775"/>
      <c r="E4" s="775"/>
      <c r="F4" s="775"/>
      <c r="G4" s="776"/>
    </row>
    <row r="5" spans="1:8" ht="21" customHeight="1" x14ac:dyDescent="0.3">
      <c r="A5" s="777" t="s">
        <v>373</v>
      </c>
      <c r="B5" s="778">
        <v>1068</v>
      </c>
      <c r="C5" s="778">
        <v>1068</v>
      </c>
      <c r="D5" s="778">
        <v>1068</v>
      </c>
      <c r="E5" s="778">
        <v>1068</v>
      </c>
      <c r="F5" s="779" t="s">
        <v>39</v>
      </c>
      <c r="G5" s="779">
        <v>4</v>
      </c>
    </row>
    <row r="6" spans="1:8" x14ac:dyDescent="0.3">
      <c r="A6" s="774" t="s">
        <v>6</v>
      </c>
      <c r="B6" s="775"/>
      <c r="C6" s="775"/>
      <c r="D6" s="775"/>
      <c r="E6" s="775"/>
      <c r="F6" s="775"/>
      <c r="G6" s="776"/>
    </row>
    <row r="7" spans="1:8" x14ac:dyDescent="0.3">
      <c r="A7" s="777" t="s">
        <v>372</v>
      </c>
      <c r="B7" s="780">
        <v>6</v>
      </c>
      <c r="C7" s="780">
        <v>6</v>
      </c>
      <c r="D7" s="780">
        <v>6</v>
      </c>
      <c r="E7" s="780">
        <v>6</v>
      </c>
      <c r="F7" s="779"/>
      <c r="G7" s="779"/>
    </row>
    <row r="8" spans="1:8" x14ac:dyDescent="0.3">
      <c r="A8" s="777" t="s">
        <v>371</v>
      </c>
      <c r="B8" s="781">
        <v>6.3000000000000007</v>
      </c>
      <c r="C8" s="781">
        <v>6.3000000000000007</v>
      </c>
      <c r="D8" s="781">
        <v>6.3000000000000007</v>
      </c>
      <c r="E8" s="781">
        <v>6.3000000000000007</v>
      </c>
      <c r="F8" s="779" t="s">
        <v>1165</v>
      </c>
      <c r="G8" s="779"/>
    </row>
    <row r="9" spans="1:8" x14ac:dyDescent="0.3">
      <c r="A9" s="774" t="s">
        <v>370</v>
      </c>
      <c r="B9" s="775"/>
      <c r="C9" s="775"/>
      <c r="D9" s="775"/>
      <c r="E9" s="775"/>
      <c r="F9" s="775"/>
      <c r="G9" s="776"/>
    </row>
    <row r="10" spans="1:8" x14ac:dyDescent="0.3">
      <c r="A10" s="777" t="s">
        <v>625</v>
      </c>
      <c r="B10" s="782">
        <v>1.05</v>
      </c>
      <c r="C10" s="782">
        <v>1.05</v>
      </c>
      <c r="D10" s="782">
        <v>1.05</v>
      </c>
      <c r="E10" s="782">
        <v>1.05</v>
      </c>
      <c r="F10" s="779" t="s">
        <v>23</v>
      </c>
      <c r="G10" s="779"/>
    </row>
    <row r="11" spans="1:8" x14ac:dyDescent="0.3">
      <c r="A11" s="777" t="s">
        <v>369</v>
      </c>
      <c r="B11" s="782">
        <v>1.1000000000000001</v>
      </c>
      <c r="C11" s="782">
        <v>1.1000000000000001</v>
      </c>
      <c r="D11" s="782">
        <v>1.1000000000000001</v>
      </c>
      <c r="E11" s="782">
        <v>1.1000000000000001</v>
      </c>
      <c r="F11" s="779" t="s">
        <v>44</v>
      </c>
      <c r="G11" s="779"/>
    </row>
    <row r="12" spans="1:8" x14ac:dyDescent="0.3">
      <c r="A12" s="777" t="s">
        <v>1166</v>
      </c>
      <c r="B12" s="782">
        <v>0.78499999999999992</v>
      </c>
      <c r="C12" s="783">
        <v>0.84</v>
      </c>
      <c r="D12" s="783">
        <v>0.87</v>
      </c>
      <c r="E12" s="783">
        <v>0.90999999999999992</v>
      </c>
      <c r="F12" s="779" t="s">
        <v>46</v>
      </c>
      <c r="G12" s="779">
        <v>13</v>
      </c>
    </row>
    <row r="13" spans="1:8" x14ac:dyDescent="0.3">
      <c r="A13" s="777" t="s">
        <v>368</v>
      </c>
      <c r="B13" s="784">
        <v>0.16500000000000001</v>
      </c>
      <c r="C13" s="785">
        <v>0.19</v>
      </c>
      <c r="D13" s="786">
        <v>0.23</v>
      </c>
      <c r="E13" s="786">
        <v>0.26</v>
      </c>
      <c r="F13" s="779" t="s">
        <v>1167</v>
      </c>
      <c r="G13" s="779"/>
    </row>
    <row r="14" spans="1:8" x14ac:dyDescent="0.3">
      <c r="A14" s="777" t="s">
        <v>367</v>
      </c>
      <c r="B14" s="786">
        <v>1</v>
      </c>
      <c r="C14" s="786">
        <v>1</v>
      </c>
      <c r="D14" s="786">
        <v>1</v>
      </c>
      <c r="E14" s="786">
        <v>1</v>
      </c>
      <c r="F14" s="779" t="s">
        <v>361</v>
      </c>
      <c r="G14" s="779"/>
    </row>
    <row r="15" spans="1:8" x14ac:dyDescent="0.3">
      <c r="A15" s="777" t="s">
        <v>366</v>
      </c>
      <c r="B15" s="778">
        <v>30</v>
      </c>
      <c r="C15" s="778">
        <v>35</v>
      </c>
      <c r="D15" s="778">
        <v>40</v>
      </c>
      <c r="E15" s="778">
        <v>40</v>
      </c>
      <c r="F15" s="779" t="s">
        <v>361</v>
      </c>
      <c r="G15" s="779"/>
    </row>
    <row r="16" spans="1:8" x14ac:dyDescent="0.3">
      <c r="A16" s="777" t="s">
        <v>365</v>
      </c>
      <c r="B16" s="778">
        <v>10</v>
      </c>
      <c r="C16" s="778">
        <v>15</v>
      </c>
      <c r="D16" s="778">
        <v>15</v>
      </c>
      <c r="E16" s="778">
        <v>15</v>
      </c>
      <c r="F16" s="779" t="s">
        <v>361</v>
      </c>
      <c r="G16" s="779"/>
    </row>
    <row r="17" spans="1:13" x14ac:dyDescent="0.3">
      <c r="A17" s="774" t="s">
        <v>364</v>
      </c>
      <c r="B17" s="775"/>
      <c r="C17" s="775"/>
      <c r="D17" s="775"/>
      <c r="E17" s="775"/>
      <c r="F17" s="775"/>
      <c r="G17" s="776"/>
    </row>
    <row r="18" spans="1:13" x14ac:dyDescent="0.3">
      <c r="A18" s="777" t="s">
        <v>1168</v>
      </c>
      <c r="B18" s="778">
        <v>981.45684945000016</v>
      </c>
      <c r="C18" s="778">
        <v>1042.5016602000001</v>
      </c>
      <c r="D18" s="778">
        <v>1077.1302118500003</v>
      </c>
      <c r="E18" s="778">
        <v>1124.3630752200002</v>
      </c>
      <c r="F18" s="779" t="s">
        <v>52</v>
      </c>
      <c r="G18" s="779"/>
    </row>
    <row r="19" spans="1:13" x14ac:dyDescent="0.3">
      <c r="A19" s="777" t="s">
        <v>1169</v>
      </c>
      <c r="B19" s="787">
        <v>934.72080900000014</v>
      </c>
      <c r="C19" s="787">
        <v>992.85872400000005</v>
      </c>
      <c r="D19" s="787">
        <v>1025.8382970000002</v>
      </c>
      <c r="E19" s="787">
        <v>1070.8219764</v>
      </c>
      <c r="F19" s="99" t="s">
        <v>1170</v>
      </c>
      <c r="G19" s="779"/>
    </row>
    <row r="20" spans="1:13" x14ac:dyDescent="0.3">
      <c r="A20" s="774" t="s">
        <v>626</v>
      </c>
      <c r="B20" s="775"/>
      <c r="C20" s="775"/>
      <c r="D20" s="775"/>
      <c r="E20" s="775"/>
      <c r="F20" s="775"/>
      <c r="G20" s="776"/>
    </row>
    <row r="21" spans="1:13" x14ac:dyDescent="0.3">
      <c r="A21" s="788" t="s">
        <v>627</v>
      </c>
      <c r="B21" s="782">
        <v>0.73</v>
      </c>
      <c r="C21" s="782">
        <v>0.31187838791653494</v>
      </c>
      <c r="D21" s="782">
        <v>0.22650142547067148</v>
      </c>
      <c r="E21" s="782">
        <v>0.15521746421999191</v>
      </c>
      <c r="F21" s="773" t="s">
        <v>1171</v>
      </c>
      <c r="G21" s="773" t="s">
        <v>1172</v>
      </c>
    </row>
    <row r="22" spans="1:13" x14ac:dyDescent="0.3">
      <c r="A22" s="788" t="s">
        <v>628</v>
      </c>
      <c r="B22" s="789">
        <v>0.77</v>
      </c>
      <c r="C22" s="789">
        <v>0.76</v>
      </c>
      <c r="D22" s="789">
        <v>0.60155346418111244</v>
      </c>
      <c r="E22" s="789">
        <v>0.40430221174397873</v>
      </c>
      <c r="F22" s="773" t="s">
        <v>68</v>
      </c>
      <c r="G22" s="773" t="s">
        <v>137</v>
      </c>
    </row>
    <row r="23" spans="1:13" x14ac:dyDescent="0.3">
      <c r="A23" s="788" t="s">
        <v>360</v>
      </c>
      <c r="B23" s="789">
        <v>1.5007999999999999</v>
      </c>
      <c r="C23" s="789">
        <v>1.07</v>
      </c>
      <c r="D23" s="789">
        <v>0.82805488965178387</v>
      </c>
      <c r="E23" s="789">
        <v>0.55951967596397068</v>
      </c>
      <c r="F23" s="773" t="s">
        <v>1173</v>
      </c>
      <c r="G23" s="790" t="s">
        <v>1174</v>
      </c>
    </row>
    <row r="24" spans="1:13" x14ac:dyDescent="0.3">
      <c r="A24" s="777" t="s">
        <v>629</v>
      </c>
      <c r="B24" s="789">
        <v>1.58</v>
      </c>
      <c r="C24" s="782">
        <v>1.1284318489085394</v>
      </c>
      <c r="D24" s="782">
        <v>0.86945763413437305</v>
      </c>
      <c r="E24" s="782">
        <v>0.58749565976216922</v>
      </c>
      <c r="F24" s="773" t="s">
        <v>1171</v>
      </c>
      <c r="G24" s="790" t="s">
        <v>137</v>
      </c>
    </row>
    <row r="25" spans="1:13" x14ac:dyDescent="0.3">
      <c r="A25" s="777" t="s">
        <v>630</v>
      </c>
      <c r="B25" s="778">
        <v>15000</v>
      </c>
      <c r="C25" s="778">
        <v>12800</v>
      </c>
      <c r="D25" s="778">
        <v>10300</v>
      </c>
      <c r="E25" s="778">
        <v>8700</v>
      </c>
      <c r="F25" s="791" t="s">
        <v>359</v>
      </c>
      <c r="G25" s="791" t="s">
        <v>1175</v>
      </c>
    </row>
    <row r="26" spans="1:13" ht="15.6" x14ac:dyDescent="0.3">
      <c r="A26" s="777" t="s">
        <v>632</v>
      </c>
      <c r="B26" s="778">
        <v>15750</v>
      </c>
      <c r="C26" s="778">
        <v>13440</v>
      </c>
      <c r="D26" s="778">
        <v>10815</v>
      </c>
      <c r="E26" s="778">
        <v>9135</v>
      </c>
      <c r="F26" s="792"/>
      <c r="G26" s="792"/>
    </row>
    <row r="27" spans="1:13" x14ac:dyDescent="0.3">
      <c r="A27" s="793"/>
      <c r="B27" s="794"/>
    </row>
    <row r="28" spans="1:13" x14ac:dyDescent="0.3">
      <c r="A28" s="795" t="s">
        <v>38</v>
      </c>
      <c r="B28" s="796"/>
      <c r="C28" s="796"/>
      <c r="D28" s="796"/>
      <c r="E28" s="796"/>
      <c r="F28" s="796"/>
    </row>
    <row r="29" spans="1:13" x14ac:dyDescent="0.3">
      <c r="A29" s="797" t="s">
        <v>634</v>
      </c>
      <c r="B29" s="798"/>
      <c r="C29" s="798"/>
      <c r="D29" s="798"/>
      <c r="E29" s="798"/>
      <c r="F29" s="798"/>
    </row>
    <row r="30" spans="1:13" x14ac:dyDescent="0.3">
      <c r="A30" s="797" t="s">
        <v>635</v>
      </c>
      <c r="B30" s="798"/>
      <c r="C30" s="798"/>
      <c r="D30" s="798"/>
      <c r="E30" s="798"/>
      <c r="F30" s="798"/>
    </row>
    <row r="31" spans="1:13" x14ac:dyDescent="0.3">
      <c r="A31" s="797" t="s">
        <v>1176</v>
      </c>
      <c r="B31" s="798"/>
      <c r="C31" s="798"/>
      <c r="D31" s="798"/>
      <c r="E31" s="798"/>
      <c r="F31" s="798"/>
    </row>
    <row r="32" spans="1:13" s="135" customFormat="1" x14ac:dyDescent="0.3">
      <c r="A32" s="799" t="s">
        <v>1177</v>
      </c>
      <c r="B32" s="800"/>
      <c r="C32" s="800"/>
      <c r="D32" s="800"/>
      <c r="E32" s="800"/>
      <c r="F32" s="800"/>
      <c r="G32" s="799"/>
      <c r="H32" s="799"/>
      <c r="I32" s="799"/>
      <c r="J32" s="799"/>
      <c r="K32" s="799"/>
      <c r="L32" s="799"/>
      <c r="M32" s="801"/>
    </row>
    <row r="33" spans="1:6" x14ac:dyDescent="0.3">
      <c r="A33" s="797" t="s">
        <v>1178</v>
      </c>
      <c r="B33" s="798"/>
      <c r="C33" s="798"/>
      <c r="D33" s="798"/>
      <c r="E33" s="798"/>
      <c r="F33" s="798"/>
    </row>
    <row r="34" spans="1:6" x14ac:dyDescent="0.3">
      <c r="A34" s="797" t="s">
        <v>1179</v>
      </c>
      <c r="B34" s="802"/>
      <c r="C34" s="802"/>
      <c r="D34" s="802"/>
      <c r="E34" s="802"/>
      <c r="F34" s="802"/>
    </row>
    <row r="35" spans="1:6" x14ac:dyDescent="0.3">
      <c r="A35" s="799" t="s">
        <v>636</v>
      </c>
      <c r="B35" s="798"/>
      <c r="C35" s="798"/>
      <c r="D35" s="798"/>
      <c r="E35" s="798"/>
      <c r="F35" s="798"/>
    </row>
    <row r="36" spans="1:6" x14ac:dyDescent="0.3">
      <c r="A36" s="799" t="s">
        <v>1180</v>
      </c>
      <c r="B36" s="798"/>
      <c r="C36" s="798"/>
      <c r="D36" s="798"/>
      <c r="E36" s="798"/>
      <c r="F36" s="798"/>
    </row>
    <row r="37" spans="1:6" x14ac:dyDescent="0.3">
      <c r="A37" s="797" t="s">
        <v>664</v>
      </c>
      <c r="B37" s="798"/>
      <c r="C37" s="798"/>
      <c r="D37" s="798"/>
      <c r="E37" s="798"/>
      <c r="F37" s="798"/>
    </row>
    <row r="38" spans="1:6" x14ac:dyDescent="0.3">
      <c r="A38" s="799" t="s">
        <v>1181</v>
      </c>
      <c r="B38" s="798"/>
      <c r="C38" s="798"/>
      <c r="D38" s="798"/>
      <c r="E38" s="798"/>
      <c r="F38" s="798"/>
    </row>
    <row r="39" spans="1:6" x14ac:dyDescent="0.3">
      <c r="A39" s="797" t="s">
        <v>1182</v>
      </c>
      <c r="B39" s="798"/>
      <c r="C39" s="798"/>
      <c r="D39" s="798"/>
      <c r="E39" s="798"/>
      <c r="F39" s="798"/>
    </row>
    <row r="40" spans="1:6" x14ac:dyDescent="0.3">
      <c r="A40" s="799" t="s">
        <v>1183</v>
      </c>
      <c r="B40" s="803"/>
      <c r="C40" s="803"/>
      <c r="D40" s="803"/>
      <c r="E40" s="803"/>
      <c r="F40" s="803"/>
    </row>
    <row r="41" spans="1:6" x14ac:dyDescent="0.3">
      <c r="A41" s="797" t="s">
        <v>1184</v>
      </c>
      <c r="B41" s="798"/>
      <c r="C41" s="798"/>
      <c r="D41" s="798"/>
      <c r="E41" s="798"/>
      <c r="F41" s="798"/>
    </row>
    <row r="42" spans="1:6" x14ac:dyDescent="0.3">
      <c r="A42" s="804" t="s">
        <v>1185</v>
      </c>
      <c r="B42" s="798"/>
      <c r="C42" s="798"/>
      <c r="D42" s="798"/>
      <c r="E42" s="798"/>
      <c r="F42" s="798"/>
    </row>
    <row r="43" spans="1:6" x14ac:dyDescent="0.3">
      <c r="A43" s="797" t="s">
        <v>358</v>
      </c>
      <c r="B43" s="798"/>
      <c r="C43" s="798"/>
      <c r="D43" s="798"/>
      <c r="E43" s="798"/>
      <c r="F43" s="798"/>
    </row>
    <row r="44" spans="1:6" x14ac:dyDescent="0.3">
      <c r="A44" s="797" t="s">
        <v>1186</v>
      </c>
      <c r="B44" s="805"/>
      <c r="C44" s="805"/>
      <c r="D44" s="805"/>
      <c r="E44" s="805"/>
      <c r="F44" s="805"/>
    </row>
    <row r="45" spans="1:6" x14ac:dyDescent="0.3">
      <c r="A45" s="797" t="s">
        <v>677</v>
      </c>
      <c r="B45" s="806"/>
      <c r="C45" s="806"/>
      <c r="D45" s="806"/>
      <c r="E45" s="806"/>
      <c r="F45" s="806"/>
    </row>
    <row r="46" spans="1:6" x14ac:dyDescent="0.3">
      <c r="A46" s="799" t="s">
        <v>1187</v>
      </c>
      <c r="B46" s="798"/>
      <c r="C46" s="798"/>
      <c r="D46" s="798"/>
      <c r="E46" s="798"/>
      <c r="F46" s="798"/>
    </row>
    <row r="47" spans="1:6" x14ac:dyDescent="0.3">
      <c r="A47" s="797" t="s">
        <v>1188</v>
      </c>
      <c r="B47" s="798"/>
      <c r="C47" s="798"/>
      <c r="D47" s="798"/>
      <c r="E47" s="798"/>
      <c r="F47" s="798"/>
    </row>
    <row r="48" spans="1:6" x14ac:dyDescent="0.3">
      <c r="A48" s="797" t="s">
        <v>1189</v>
      </c>
      <c r="B48" s="798"/>
      <c r="C48" s="798"/>
      <c r="D48" s="798"/>
      <c r="E48" s="798"/>
      <c r="F48" s="798"/>
    </row>
    <row r="49" spans="1:6" x14ac:dyDescent="0.3">
      <c r="A49" s="224" t="s">
        <v>1190</v>
      </c>
      <c r="B49" s="225">
        <v>2015</v>
      </c>
      <c r="C49" s="225">
        <v>2016</v>
      </c>
      <c r="D49" s="225">
        <v>2017</v>
      </c>
      <c r="E49" s="225">
        <v>2018</v>
      </c>
      <c r="F49" s="225">
        <v>2019</v>
      </c>
    </row>
    <row r="50" spans="1:6" x14ac:dyDescent="0.3">
      <c r="A50" s="226" t="s">
        <v>1191</v>
      </c>
      <c r="B50" s="227">
        <v>1</v>
      </c>
      <c r="C50" s="227">
        <v>1.002</v>
      </c>
      <c r="D50" s="227">
        <v>1.014</v>
      </c>
      <c r="E50" s="227">
        <v>1.03</v>
      </c>
      <c r="F50" s="227">
        <v>1.0429999999999999</v>
      </c>
    </row>
    <row r="51" spans="1:6" x14ac:dyDescent="0.3">
      <c r="A51" s="799" t="s">
        <v>1192</v>
      </c>
      <c r="B51" s="798"/>
      <c r="C51" s="798"/>
      <c r="D51" s="798"/>
      <c r="E51" s="798"/>
      <c r="F51" s="798"/>
    </row>
    <row r="52" spans="1:6" x14ac:dyDescent="0.3">
      <c r="A52" s="797" t="s">
        <v>1193</v>
      </c>
      <c r="B52" s="798"/>
      <c r="C52" s="798"/>
      <c r="D52" s="798"/>
      <c r="E52" s="798"/>
      <c r="F52" s="798"/>
    </row>
    <row r="53" spans="1:6" x14ac:dyDescent="0.3">
      <c r="A53" s="799" t="s">
        <v>1194</v>
      </c>
      <c r="B53" s="798"/>
      <c r="C53" s="798"/>
      <c r="D53" s="798"/>
      <c r="E53" s="798"/>
      <c r="F53" s="798"/>
    </row>
    <row r="54" spans="1:6" x14ac:dyDescent="0.3">
      <c r="A54" s="797" t="s">
        <v>1195</v>
      </c>
      <c r="B54" s="798"/>
      <c r="C54" s="798"/>
      <c r="D54" s="798"/>
      <c r="E54" s="798"/>
      <c r="F54" s="798"/>
    </row>
    <row r="55" spans="1:6" x14ac:dyDescent="0.3">
      <c r="A55" s="807" t="s">
        <v>1196</v>
      </c>
      <c r="B55" s="798"/>
      <c r="C55" s="798"/>
      <c r="D55" s="798"/>
      <c r="E55" s="798"/>
      <c r="F55" s="798"/>
    </row>
    <row r="56" spans="1:6" x14ac:dyDescent="0.3">
      <c r="A56" s="797" t="s">
        <v>1197</v>
      </c>
      <c r="B56" s="798"/>
      <c r="C56" s="798"/>
      <c r="D56" s="798"/>
      <c r="E56" s="798"/>
      <c r="F56" s="798"/>
    </row>
    <row r="57" spans="1:6" x14ac:dyDescent="0.3">
      <c r="A57" s="797" t="s">
        <v>1198</v>
      </c>
      <c r="B57" s="758"/>
      <c r="C57" s="808"/>
      <c r="D57" s="758"/>
      <c r="E57" s="758"/>
      <c r="F57" s="758"/>
    </row>
    <row r="58" spans="1:6" x14ac:dyDescent="0.3">
      <c r="A58" s="804" t="s">
        <v>1199</v>
      </c>
      <c r="B58" s="758"/>
      <c r="C58" s="809"/>
      <c r="D58" s="809"/>
      <c r="E58" s="809"/>
      <c r="F58" s="809"/>
    </row>
    <row r="59" spans="1:6" x14ac:dyDescent="0.3">
      <c r="A59" s="804" t="s">
        <v>1200</v>
      </c>
      <c r="B59" s="758"/>
      <c r="C59" s="758"/>
      <c r="D59" s="758"/>
      <c r="E59" s="758"/>
      <c r="F59" s="758"/>
    </row>
    <row r="60" spans="1:6" x14ac:dyDescent="0.3">
      <c r="A60" s="810"/>
    </row>
    <row r="61" spans="1:6" x14ac:dyDescent="0.3">
      <c r="A61" s="801" t="s">
        <v>357</v>
      </c>
    </row>
    <row r="62" spans="1:6" x14ac:dyDescent="0.3">
      <c r="A62" s="811" t="s">
        <v>1201</v>
      </c>
    </row>
    <row r="63" spans="1:6" x14ac:dyDescent="0.3">
      <c r="A63" s="811" t="s">
        <v>1202</v>
      </c>
    </row>
    <row r="64" spans="1:6" x14ac:dyDescent="0.3">
      <c r="A64" s="811" t="s">
        <v>1203</v>
      </c>
    </row>
    <row r="65" spans="1:1" x14ac:dyDescent="0.3">
      <c r="A65" s="811" t="s">
        <v>1204</v>
      </c>
    </row>
    <row r="66" spans="1:1" x14ac:dyDescent="0.3">
      <c r="A66" s="811" t="s">
        <v>1205</v>
      </c>
    </row>
    <row r="67" spans="1:1" x14ac:dyDescent="0.3">
      <c r="A67" s="811" t="s">
        <v>1206</v>
      </c>
    </row>
    <row r="68" spans="1:1" x14ac:dyDescent="0.3">
      <c r="A68" s="812" t="s">
        <v>1207</v>
      </c>
    </row>
    <row r="69" spans="1:1" x14ac:dyDescent="0.3">
      <c r="A69" s="812" t="s">
        <v>1208</v>
      </c>
    </row>
    <row r="70" spans="1:1" x14ac:dyDescent="0.3">
      <c r="A70" s="813" t="s">
        <v>1209</v>
      </c>
    </row>
    <row r="71" spans="1:1" x14ac:dyDescent="0.3">
      <c r="A71" s="814" t="s">
        <v>1210</v>
      </c>
    </row>
    <row r="72" spans="1:1" x14ac:dyDescent="0.3">
      <c r="A72" s="815" t="s">
        <v>1211</v>
      </c>
    </row>
    <row r="73" spans="1:1" x14ac:dyDescent="0.3">
      <c r="A73" s="816" t="s">
        <v>1212</v>
      </c>
    </row>
    <row r="74" spans="1:1" x14ac:dyDescent="0.3">
      <c r="A74" s="815" t="s">
        <v>1213</v>
      </c>
    </row>
    <row r="75" spans="1:1" x14ac:dyDescent="0.3">
      <c r="A75" s="815" t="s">
        <v>1214</v>
      </c>
    </row>
    <row r="76" spans="1:1" x14ac:dyDescent="0.3">
      <c r="A76" s="817" t="s">
        <v>1215</v>
      </c>
    </row>
    <row r="77" spans="1:1" x14ac:dyDescent="0.3">
      <c r="A77" s="814" t="s">
        <v>1216</v>
      </c>
    </row>
    <row r="78" spans="1:1" x14ac:dyDescent="0.3">
      <c r="A78" s="815" t="s">
        <v>1217</v>
      </c>
    </row>
    <row r="79" spans="1:1" x14ac:dyDescent="0.3">
      <c r="A79" s="811" t="s">
        <v>1218</v>
      </c>
    </row>
    <row r="80" spans="1:1" x14ac:dyDescent="0.3">
      <c r="A80" s="818" t="s">
        <v>1219</v>
      </c>
    </row>
    <row r="81" spans="1:1" x14ac:dyDescent="0.3">
      <c r="A81" s="818" t="s">
        <v>1220</v>
      </c>
    </row>
    <row r="82" spans="1:1" x14ac:dyDescent="0.3">
      <c r="A82" s="818" t="s">
        <v>1221</v>
      </c>
    </row>
    <row r="83" spans="1:1" x14ac:dyDescent="0.3">
      <c r="A83" s="818" t="s">
        <v>1222</v>
      </c>
    </row>
    <row r="84" spans="1:1" x14ac:dyDescent="0.3">
      <c r="A84" s="818" t="s">
        <v>1223</v>
      </c>
    </row>
    <row r="85" spans="1:1" x14ac:dyDescent="0.3">
      <c r="A85" s="818" t="s">
        <v>1224</v>
      </c>
    </row>
    <row r="86" spans="1:1" x14ac:dyDescent="0.3">
      <c r="A86" s="818" t="s">
        <v>1225</v>
      </c>
    </row>
    <row r="87" spans="1:1" x14ac:dyDescent="0.3">
      <c r="A87" s="818" t="s">
        <v>1226</v>
      </c>
    </row>
    <row r="88" spans="1:1" x14ac:dyDescent="0.3">
      <c r="A88" s="818" t="s">
        <v>1227</v>
      </c>
    </row>
    <row r="89" spans="1:1" x14ac:dyDescent="0.3">
      <c r="A89" s="818" t="s">
        <v>1228</v>
      </c>
    </row>
    <row r="90" spans="1:1" x14ac:dyDescent="0.3">
      <c r="A90" s="818" t="s">
        <v>1229</v>
      </c>
    </row>
    <row r="91" spans="1:1" x14ac:dyDescent="0.3">
      <c r="A91" s="818" t="s">
        <v>1230</v>
      </c>
    </row>
    <row r="92" spans="1:1" x14ac:dyDescent="0.3">
      <c r="A92" s="818" t="s">
        <v>1231</v>
      </c>
    </row>
    <row r="93" spans="1:1" x14ac:dyDescent="0.3">
      <c r="A93" s="818" t="s">
        <v>1232</v>
      </c>
    </row>
    <row r="94" spans="1:1" x14ac:dyDescent="0.3">
      <c r="A94" s="818" t="s">
        <v>1233</v>
      </c>
    </row>
    <row r="95" spans="1:1" x14ac:dyDescent="0.3">
      <c r="A95" s="814" t="s">
        <v>1234</v>
      </c>
    </row>
    <row r="96" spans="1:1" x14ac:dyDescent="0.3">
      <c r="A96" s="818" t="s">
        <v>1235</v>
      </c>
    </row>
    <row r="97" spans="1:1" x14ac:dyDescent="0.3">
      <c r="A97" s="818" t="s">
        <v>1236</v>
      </c>
    </row>
    <row r="98" spans="1:1" x14ac:dyDescent="0.3">
      <c r="A98" s="818" t="s">
        <v>1237</v>
      </c>
    </row>
    <row r="99" spans="1:1" x14ac:dyDescent="0.3">
      <c r="A99" s="818" t="s">
        <v>1238</v>
      </c>
    </row>
    <row r="100" spans="1:1" x14ac:dyDescent="0.3">
      <c r="A100" s="818" t="s">
        <v>1239</v>
      </c>
    </row>
    <row r="101" spans="1:1" x14ac:dyDescent="0.3">
      <c r="A101" s="818" t="s">
        <v>1240</v>
      </c>
    </row>
    <row r="102" spans="1:1" x14ac:dyDescent="0.3">
      <c r="A102" s="818" t="s">
        <v>1241</v>
      </c>
    </row>
  </sheetData>
  <mergeCells count="1">
    <mergeCell ref="B2:G2"/>
  </mergeCells>
  <hyperlinks>
    <hyperlink ref="H1" location="Index" display="Back to Index"/>
    <hyperlink ref="A73" r:id="rId1" display="https://arraytechinc.com/"/>
    <hyperlink ref="A76" r:id="rId2" display="https://soltec.com/"/>
    <hyperlink ref="A95" r:id="rId3" display="http://www.photovoltaik-guide.de/pv-preisindex"/>
  </hyperlinks>
  <pageMargins left="0.7" right="0.7" top="0.75" bottom="0.75" header="0.3" footer="0.3"/>
  <pageSetup paperSize="9" scale="65" orientation="portrait" r:id="rId4"/>
  <colBreaks count="1" manualBreakCount="1">
    <brk id="1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W80"/>
  <sheetViews>
    <sheetView showGridLines="0" zoomScaleNormal="100" zoomScaleSheetLayoutView="85" workbookViewId="0">
      <selection activeCell="P15" sqref="P15"/>
    </sheetView>
  </sheetViews>
  <sheetFormatPr defaultColWidth="9.109375" defaultRowHeight="14.4" x14ac:dyDescent="0.3"/>
  <cols>
    <col min="1" max="1" width="2.88671875" style="253" customWidth="1"/>
    <col min="2" max="2" width="31.6640625" style="253" customWidth="1"/>
    <col min="3" max="6" width="6.88671875" style="253" customWidth="1"/>
    <col min="7" max="10" width="6.5546875" style="253" customWidth="1"/>
    <col min="11" max="12" width="6.33203125" style="253" customWidth="1"/>
    <col min="13" max="13" width="4.44140625" style="253" customWidth="1"/>
    <col min="14" max="17" width="9.109375" style="2" customWidth="1"/>
    <col min="18" max="18" width="10.33203125" style="2" customWidth="1"/>
    <col min="19" max="19" width="9.6640625" style="2" customWidth="1"/>
    <col min="20" max="20" width="10" style="2" customWidth="1"/>
    <col min="21" max="21" width="7.88671875" style="2" customWidth="1"/>
    <col min="22" max="22" width="7.109375" style="2" customWidth="1"/>
    <col min="23" max="23" width="7.6640625" style="2" customWidth="1"/>
    <col min="24" max="16384" width="9.109375" style="2"/>
  </cols>
  <sheetData>
    <row r="1" spans="1:23" ht="14.25" customHeight="1" x14ac:dyDescent="0.4">
      <c r="A1" s="2"/>
      <c r="B1" s="41"/>
      <c r="C1" s="408"/>
      <c r="D1" s="401"/>
      <c r="E1" s="401"/>
      <c r="F1" s="401"/>
      <c r="G1" s="401"/>
      <c r="H1" s="409" t="s">
        <v>679</v>
      </c>
      <c r="I1" s="401"/>
      <c r="J1" s="401"/>
      <c r="K1" s="401"/>
      <c r="R1" s="1"/>
      <c r="S1" s="1"/>
      <c r="T1" s="1"/>
      <c r="U1" s="1"/>
      <c r="V1" s="1"/>
      <c r="W1" s="1"/>
    </row>
    <row r="2" spans="1:23" ht="14.25" customHeight="1" x14ac:dyDescent="0.3">
      <c r="A2" s="2"/>
      <c r="R2" s="1"/>
      <c r="S2" s="1"/>
      <c r="T2" s="1"/>
      <c r="U2" s="1"/>
      <c r="V2" s="1"/>
      <c r="W2" s="1"/>
    </row>
    <row r="3" spans="1:23" ht="24" customHeight="1" x14ac:dyDescent="0.3">
      <c r="A3" s="2"/>
      <c r="B3" s="431" t="s">
        <v>0</v>
      </c>
      <c r="C3" s="928" t="s">
        <v>1073</v>
      </c>
      <c r="D3" s="929"/>
      <c r="E3" s="929"/>
      <c r="F3" s="929"/>
      <c r="G3" s="929"/>
      <c r="H3" s="929"/>
      <c r="I3" s="929"/>
      <c r="J3" s="929"/>
      <c r="K3" s="929"/>
      <c r="L3" s="930"/>
      <c r="R3" s="923"/>
      <c r="S3" s="924"/>
      <c r="T3" s="924"/>
      <c r="U3" s="924"/>
      <c r="V3" s="924"/>
      <c r="W3" s="924"/>
    </row>
    <row r="4" spans="1:23" ht="23.25" customHeight="1" x14ac:dyDescent="0.3">
      <c r="A4" s="2"/>
      <c r="B4" s="318"/>
      <c r="C4" s="452">
        <v>2015</v>
      </c>
      <c r="D4" s="452">
        <v>2020</v>
      </c>
      <c r="E4" s="452">
        <v>2030</v>
      </c>
      <c r="F4" s="452">
        <v>2050</v>
      </c>
      <c r="G4" s="931" t="s">
        <v>1074</v>
      </c>
      <c r="H4" s="932"/>
      <c r="I4" s="931" t="s">
        <v>1075</v>
      </c>
      <c r="J4" s="932"/>
      <c r="K4" s="452" t="s">
        <v>4</v>
      </c>
      <c r="L4" s="452" t="s">
        <v>5</v>
      </c>
      <c r="R4" s="397"/>
      <c r="S4" s="397"/>
      <c r="T4" s="397"/>
      <c r="U4" s="397"/>
      <c r="V4" s="397"/>
      <c r="W4" s="397"/>
    </row>
    <row r="5" spans="1:23" ht="15" customHeight="1" x14ac:dyDescent="0.3">
      <c r="A5" s="2"/>
      <c r="B5" s="475" t="s">
        <v>6</v>
      </c>
      <c r="C5" s="476"/>
      <c r="D5" s="476"/>
      <c r="E5" s="476"/>
      <c r="F5" s="476"/>
      <c r="G5" s="476" t="s">
        <v>7</v>
      </c>
      <c r="H5" s="476" t="s">
        <v>8</v>
      </c>
      <c r="I5" s="476" t="s">
        <v>7</v>
      </c>
      <c r="J5" s="476" t="s">
        <v>8</v>
      </c>
      <c r="K5" s="476"/>
      <c r="L5" s="477"/>
      <c r="R5" s="921"/>
      <c r="S5" s="921"/>
      <c r="T5" s="921"/>
      <c r="U5" s="921"/>
      <c r="V5" s="921"/>
      <c r="W5" s="921"/>
    </row>
    <row r="6" spans="1:23" ht="15" customHeight="1" x14ac:dyDescent="0.3">
      <c r="A6" s="2"/>
      <c r="B6" s="207" t="s">
        <v>9</v>
      </c>
      <c r="C6" s="453">
        <v>300</v>
      </c>
      <c r="D6" s="453">
        <v>300</v>
      </c>
      <c r="E6" s="454">
        <v>300</v>
      </c>
      <c r="F6" s="455"/>
      <c r="G6" s="421">
        <v>200</v>
      </c>
      <c r="H6" s="421">
        <v>400</v>
      </c>
      <c r="I6" s="422"/>
      <c r="J6" s="422"/>
      <c r="K6" s="481"/>
      <c r="L6" s="481"/>
      <c r="R6" s="926"/>
      <c r="S6" s="927"/>
      <c r="T6" s="927"/>
      <c r="U6" s="927"/>
      <c r="V6" s="927"/>
      <c r="W6" s="927"/>
    </row>
    <row r="7" spans="1:23" ht="20.399999999999999" x14ac:dyDescent="0.3">
      <c r="A7" s="2"/>
      <c r="B7" s="198" t="s">
        <v>649</v>
      </c>
      <c r="C7" s="479">
        <v>-1</v>
      </c>
      <c r="D7" s="423">
        <v>-1</v>
      </c>
      <c r="E7" s="423">
        <v>-1</v>
      </c>
      <c r="F7" s="479"/>
      <c r="G7" s="424" t="s">
        <v>130</v>
      </c>
      <c r="H7" s="425">
        <v>-2</v>
      </c>
      <c r="I7" s="425"/>
      <c r="J7" s="479"/>
      <c r="K7" s="479" t="s">
        <v>637</v>
      </c>
      <c r="L7" s="200">
        <v>10</v>
      </c>
      <c r="R7" s="242"/>
      <c r="S7" s="242"/>
      <c r="T7" s="242"/>
      <c r="U7" s="242"/>
      <c r="V7" s="242"/>
      <c r="W7" s="242"/>
    </row>
    <row r="8" spans="1:23" ht="27.75" customHeight="1" x14ac:dyDescent="0.3">
      <c r="A8" s="2"/>
      <c r="B8" s="203" t="s">
        <v>650</v>
      </c>
      <c r="C8" s="200">
        <v>-1</v>
      </c>
      <c r="D8" s="200">
        <v>-1</v>
      </c>
      <c r="E8" s="200">
        <v>-1</v>
      </c>
      <c r="F8" s="426"/>
      <c r="G8" s="424" t="s">
        <v>130</v>
      </c>
      <c r="H8" s="427">
        <v>-2</v>
      </c>
      <c r="I8" s="200"/>
      <c r="J8" s="200"/>
      <c r="K8" s="200" t="s">
        <v>637</v>
      </c>
      <c r="L8" s="200">
        <v>10</v>
      </c>
      <c r="R8" s="242"/>
      <c r="S8" s="242"/>
      <c r="T8" s="242"/>
      <c r="U8" s="242"/>
      <c r="V8" s="242"/>
      <c r="W8" s="242"/>
    </row>
    <row r="9" spans="1:23" x14ac:dyDescent="0.3">
      <c r="A9" s="2"/>
      <c r="B9" s="198" t="s">
        <v>1070</v>
      </c>
      <c r="C9" s="424" t="s">
        <v>150</v>
      </c>
      <c r="D9" s="424" t="s">
        <v>150</v>
      </c>
      <c r="E9" s="424" t="s">
        <v>150</v>
      </c>
      <c r="F9" s="200"/>
      <c r="G9" s="424" t="s">
        <v>130</v>
      </c>
      <c r="H9" s="424" t="s">
        <v>651</v>
      </c>
      <c r="I9" s="200"/>
      <c r="J9" s="200"/>
      <c r="K9" s="200" t="s">
        <v>637</v>
      </c>
      <c r="L9" s="200">
        <v>10</v>
      </c>
      <c r="R9" s="242"/>
      <c r="S9" s="243"/>
      <c r="T9" s="243"/>
      <c r="U9" s="243"/>
      <c r="V9" s="242"/>
      <c r="W9" s="242"/>
    </row>
    <row r="10" spans="1:23" x14ac:dyDescent="0.3">
      <c r="A10" s="2"/>
      <c r="B10" s="198" t="s">
        <v>1071</v>
      </c>
      <c r="C10" s="424" t="s">
        <v>132</v>
      </c>
      <c r="D10" s="424" t="s">
        <v>132</v>
      </c>
      <c r="E10" s="424" t="s">
        <v>132</v>
      </c>
      <c r="F10" s="200"/>
      <c r="G10" s="200">
        <v>-0.01</v>
      </c>
      <c r="H10" s="424" t="s">
        <v>652</v>
      </c>
      <c r="I10" s="200"/>
      <c r="J10" s="200"/>
      <c r="K10" s="200" t="s">
        <v>133</v>
      </c>
      <c r="L10" s="200">
        <v>10</v>
      </c>
      <c r="R10" s="242"/>
      <c r="S10" s="242"/>
      <c r="T10" s="242"/>
      <c r="U10" s="242"/>
      <c r="V10" s="242"/>
      <c r="W10" s="242"/>
    </row>
    <row r="11" spans="1:23" x14ac:dyDescent="0.3">
      <c r="A11" s="2"/>
      <c r="B11" s="198" t="s">
        <v>13</v>
      </c>
      <c r="C11" s="424" t="s">
        <v>132</v>
      </c>
      <c r="D11" s="424" t="s">
        <v>132</v>
      </c>
      <c r="E11" s="424" t="s">
        <v>132</v>
      </c>
      <c r="F11" s="200"/>
      <c r="G11" s="424" t="s">
        <v>134</v>
      </c>
      <c r="H11" s="424" t="s">
        <v>135</v>
      </c>
      <c r="I11" s="200"/>
      <c r="J11" s="200"/>
      <c r="K11" s="200" t="s">
        <v>39</v>
      </c>
      <c r="L11" s="200">
        <v>10</v>
      </c>
      <c r="R11" s="243"/>
      <c r="S11" s="243"/>
      <c r="T11" s="243"/>
      <c r="U11" s="243"/>
      <c r="V11" s="243"/>
      <c r="W11" s="242"/>
    </row>
    <row r="12" spans="1:23" x14ac:dyDescent="0.3">
      <c r="A12" s="2"/>
      <c r="B12" s="207" t="s">
        <v>93</v>
      </c>
      <c r="C12" s="424" t="s">
        <v>132</v>
      </c>
      <c r="D12" s="424" t="s">
        <v>132</v>
      </c>
      <c r="E12" s="424" t="s">
        <v>132</v>
      </c>
      <c r="F12" s="481"/>
      <c r="G12" s="424" t="s">
        <v>132</v>
      </c>
      <c r="H12" s="424" t="s">
        <v>132</v>
      </c>
      <c r="I12" s="481"/>
      <c r="J12" s="481"/>
      <c r="K12" s="481" t="s">
        <v>39</v>
      </c>
      <c r="L12" s="200">
        <v>10</v>
      </c>
      <c r="R12" s="243"/>
      <c r="S12" s="243"/>
      <c r="T12" s="243"/>
      <c r="U12" s="243"/>
      <c r="V12" s="243"/>
      <c r="W12" s="242"/>
    </row>
    <row r="13" spans="1:23" x14ac:dyDescent="0.3">
      <c r="A13" s="2"/>
      <c r="B13" s="207" t="s">
        <v>16</v>
      </c>
      <c r="C13" s="481">
        <v>15</v>
      </c>
      <c r="D13" s="481">
        <v>15</v>
      </c>
      <c r="E13" s="481">
        <v>15</v>
      </c>
      <c r="F13" s="481"/>
      <c r="G13" s="481"/>
      <c r="H13" s="481"/>
      <c r="I13" s="481"/>
      <c r="J13" s="481"/>
      <c r="K13" s="481" t="s">
        <v>20</v>
      </c>
      <c r="L13" s="200">
        <v>10</v>
      </c>
      <c r="R13" s="242"/>
      <c r="S13" s="242"/>
      <c r="T13" s="242"/>
      <c r="U13" s="242"/>
      <c r="V13" s="242"/>
      <c r="W13" s="242"/>
    </row>
    <row r="14" spans="1:23" x14ac:dyDescent="0.3">
      <c r="A14" s="2"/>
      <c r="B14" s="207" t="s">
        <v>18</v>
      </c>
      <c r="C14" s="481">
        <v>2</v>
      </c>
      <c r="D14" s="481">
        <v>2</v>
      </c>
      <c r="E14" s="481">
        <v>2</v>
      </c>
      <c r="F14" s="481"/>
      <c r="G14" s="481">
        <v>1.5</v>
      </c>
      <c r="H14" s="481">
        <v>2.5</v>
      </c>
      <c r="I14" s="481"/>
      <c r="J14" s="481"/>
      <c r="K14" s="481" t="s">
        <v>20</v>
      </c>
      <c r="L14" s="200">
        <v>10</v>
      </c>
      <c r="R14" s="242"/>
      <c r="S14" s="242"/>
      <c r="T14" s="242"/>
      <c r="U14" s="242"/>
      <c r="V14" s="242"/>
      <c r="W14" s="242"/>
    </row>
    <row r="15" spans="1:23" x14ac:dyDescent="0.3">
      <c r="A15" s="2"/>
      <c r="B15" s="209" t="s">
        <v>19</v>
      </c>
      <c r="C15" s="424" t="s">
        <v>132</v>
      </c>
      <c r="D15" s="481" t="s">
        <v>132</v>
      </c>
      <c r="E15" s="481" t="s">
        <v>132</v>
      </c>
      <c r="F15" s="481"/>
      <c r="G15" s="481" t="s">
        <v>132</v>
      </c>
      <c r="H15" s="481" t="s">
        <v>132</v>
      </c>
      <c r="I15" s="481"/>
      <c r="J15" s="481"/>
      <c r="K15" s="481" t="s">
        <v>136</v>
      </c>
      <c r="L15" s="200"/>
      <c r="R15" s="242"/>
      <c r="S15" s="242"/>
      <c r="T15" s="242"/>
      <c r="U15" s="242"/>
      <c r="V15" s="242"/>
      <c r="W15" s="242"/>
    </row>
    <row r="16" spans="1:23" x14ac:dyDescent="0.3">
      <c r="A16" s="2"/>
      <c r="B16" s="475" t="s">
        <v>21</v>
      </c>
      <c r="C16" s="428"/>
      <c r="D16" s="428"/>
      <c r="E16" s="428"/>
      <c r="F16" s="428"/>
      <c r="G16" s="428"/>
      <c r="H16" s="428"/>
      <c r="I16" s="428"/>
      <c r="J16" s="428"/>
      <c r="K16" s="428"/>
      <c r="L16" s="429"/>
      <c r="R16" s="242"/>
      <c r="S16" s="242"/>
      <c r="T16" s="242"/>
      <c r="U16" s="242"/>
      <c r="V16" s="242"/>
      <c r="W16" s="242"/>
    </row>
    <row r="17" spans="1:23" x14ac:dyDescent="0.3">
      <c r="A17" s="2"/>
      <c r="B17" s="207" t="s">
        <v>22</v>
      </c>
      <c r="C17" s="481" t="s">
        <v>132</v>
      </c>
      <c r="D17" s="481" t="s">
        <v>132</v>
      </c>
      <c r="E17" s="481" t="s">
        <v>132</v>
      </c>
      <c r="F17" s="481"/>
      <c r="G17" s="481" t="s">
        <v>132</v>
      </c>
      <c r="H17" s="481" t="s">
        <v>132</v>
      </c>
      <c r="I17" s="481"/>
      <c r="J17" s="481"/>
      <c r="K17" s="481" t="s">
        <v>39</v>
      </c>
      <c r="L17" s="200">
        <v>10</v>
      </c>
      <c r="R17" s="242"/>
      <c r="S17" s="242"/>
      <c r="T17" s="242"/>
      <c r="U17" s="242"/>
      <c r="V17" s="242"/>
      <c r="W17" s="242"/>
    </row>
    <row r="18" spans="1:23" x14ac:dyDescent="0.3">
      <c r="A18" s="2"/>
      <c r="B18" s="207" t="s">
        <v>24</v>
      </c>
      <c r="C18" s="424" t="s">
        <v>132</v>
      </c>
      <c r="D18" s="424" t="s">
        <v>132</v>
      </c>
      <c r="E18" s="424" t="s">
        <v>132</v>
      </c>
      <c r="F18" s="481"/>
      <c r="G18" s="481" t="s">
        <v>132</v>
      </c>
      <c r="H18" s="481" t="s">
        <v>132</v>
      </c>
      <c r="I18" s="481"/>
      <c r="J18" s="481"/>
      <c r="K18" s="481" t="s">
        <v>39</v>
      </c>
      <c r="L18" s="200">
        <v>10</v>
      </c>
      <c r="R18" s="242"/>
      <c r="S18" s="242"/>
      <c r="T18" s="242"/>
      <c r="U18" s="242"/>
      <c r="V18" s="242"/>
      <c r="W18" s="242"/>
    </row>
    <row r="19" spans="1:23" x14ac:dyDescent="0.3">
      <c r="A19" s="2"/>
      <c r="B19" s="207" t="s">
        <v>95</v>
      </c>
      <c r="C19" s="424" t="s">
        <v>132</v>
      </c>
      <c r="D19" s="424" t="s">
        <v>132</v>
      </c>
      <c r="E19" s="424" t="s">
        <v>132</v>
      </c>
      <c r="F19" s="481"/>
      <c r="G19" s="481" t="s">
        <v>132</v>
      </c>
      <c r="H19" s="481" t="s">
        <v>132</v>
      </c>
      <c r="I19" s="481"/>
      <c r="J19" s="481"/>
      <c r="K19" s="481" t="s">
        <v>39</v>
      </c>
      <c r="L19" s="200">
        <v>10</v>
      </c>
      <c r="R19" s="242"/>
      <c r="S19" s="242"/>
      <c r="T19" s="242"/>
      <c r="U19" s="242"/>
      <c r="V19" s="242"/>
      <c r="W19" s="242"/>
    </row>
    <row r="20" spans="1:23" x14ac:dyDescent="0.3">
      <c r="A20" s="2"/>
      <c r="B20" s="207" t="s">
        <v>96</v>
      </c>
      <c r="C20" s="424" t="s">
        <v>132</v>
      </c>
      <c r="D20" s="424" t="s">
        <v>132</v>
      </c>
      <c r="E20" s="424" t="s">
        <v>132</v>
      </c>
      <c r="F20" s="481"/>
      <c r="G20" s="481" t="s">
        <v>132</v>
      </c>
      <c r="H20" s="481" t="s">
        <v>132</v>
      </c>
      <c r="I20" s="481"/>
      <c r="J20" s="481"/>
      <c r="K20" s="481" t="s">
        <v>39</v>
      </c>
      <c r="L20" s="200">
        <v>10</v>
      </c>
      <c r="R20" s="242"/>
      <c r="S20" s="242"/>
      <c r="T20" s="242"/>
      <c r="U20" s="242"/>
      <c r="V20" s="242"/>
      <c r="W20" s="242"/>
    </row>
    <row r="21" spans="1:23" x14ac:dyDescent="0.3">
      <c r="A21" s="2"/>
      <c r="B21" s="207" t="s">
        <v>97</v>
      </c>
      <c r="C21" s="424" t="s">
        <v>132</v>
      </c>
      <c r="D21" s="424" t="s">
        <v>132</v>
      </c>
      <c r="E21" s="424" t="s">
        <v>132</v>
      </c>
      <c r="F21" s="481"/>
      <c r="G21" s="481" t="s">
        <v>132</v>
      </c>
      <c r="H21" s="481" t="s">
        <v>132</v>
      </c>
      <c r="I21" s="481"/>
      <c r="J21" s="481"/>
      <c r="K21" s="481" t="s">
        <v>39</v>
      </c>
      <c r="L21" s="200">
        <v>10</v>
      </c>
      <c r="R21" s="242"/>
      <c r="S21" s="242"/>
      <c r="T21" s="242"/>
      <c r="U21" s="242"/>
      <c r="V21" s="242"/>
      <c r="W21" s="242"/>
    </row>
    <row r="22" spans="1:23" x14ac:dyDescent="0.3">
      <c r="A22" s="2"/>
      <c r="B22" s="475" t="s">
        <v>99</v>
      </c>
      <c r="C22" s="476"/>
      <c r="D22" s="476"/>
      <c r="E22" s="476"/>
      <c r="F22" s="476"/>
      <c r="G22" s="476"/>
      <c r="H22" s="476"/>
      <c r="I22" s="476"/>
      <c r="J22" s="476"/>
      <c r="K22" s="476"/>
      <c r="L22" s="477"/>
      <c r="R22" s="921"/>
      <c r="S22" s="921"/>
      <c r="T22" s="921"/>
      <c r="U22" s="921"/>
      <c r="V22" s="921"/>
      <c r="W22" s="921"/>
    </row>
    <row r="23" spans="1:23" x14ac:dyDescent="0.3">
      <c r="A23" s="2"/>
      <c r="B23" s="207" t="s">
        <v>647</v>
      </c>
      <c r="C23" s="204" t="s">
        <v>1035</v>
      </c>
      <c r="D23" s="204" t="s">
        <v>1035</v>
      </c>
      <c r="E23" s="204" t="s">
        <v>1035</v>
      </c>
      <c r="F23" s="481"/>
      <c r="G23" s="481" t="s">
        <v>137</v>
      </c>
      <c r="H23" s="481" t="s">
        <v>137</v>
      </c>
      <c r="I23" s="481"/>
      <c r="J23" s="481"/>
      <c r="K23" s="200" t="s">
        <v>50</v>
      </c>
      <c r="L23" s="479"/>
      <c r="R23" s="242"/>
      <c r="S23" s="242"/>
      <c r="T23" s="242"/>
      <c r="U23" s="242"/>
      <c r="V23" s="242"/>
      <c r="W23" s="242"/>
    </row>
    <row r="24" spans="1:23" ht="15" customHeight="1" x14ac:dyDescent="0.3">
      <c r="A24" s="2"/>
      <c r="B24" s="207" t="s">
        <v>676</v>
      </c>
      <c r="C24" s="204">
        <v>20</v>
      </c>
      <c r="D24" s="204">
        <v>21</v>
      </c>
      <c r="E24" s="204">
        <v>18</v>
      </c>
      <c r="F24" s="481"/>
      <c r="G24" s="481">
        <v>19</v>
      </c>
      <c r="H24" s="481">
        <v>53</v>
      </c>
      <c r="I24" s="481"/>
      <c r="J24" s="481"/>
      <c r="K24" s="481" t="s">
        <v>31</v>
      </c>
      <c r="L24" s="200"/>
      <c r="R24" s="242"/>
      <c r="S24" s="242"/>
      <c r="T24" s="242"/>
      <c r="U24" s="242"/>
      <c r="V24" s="242"/>
      <c r="W24" s="242"/>
    </row>
    <row r="25" spans="1:23" x14ac:dyDescent="0.3">
      <c r="A25" s="2"/>
      <c r="B25" s="207" t="s">
        <v>100</v>
      </c>
      <c r="C25" s="204">
        <v>0</v>
      </c>
      <c r="D25" s="204">
        <v>0</v>
      </c>
      <c r="E25" s="204">
        <v>0</v>
      </c>
      <c r="F25" s="417"/>
      <c r="G25" s="417">
        <v>3.1</v>
      </c>
      <c r="H25" s="417">
        <v>3.1</v>
      </c>
      <c r="I25" s="417"/>
      <c r="J25" s="417"/>
      <c r="K25" s="481" t="s">
        <v>31</v>
      </c>
      <c r="L25" s="200"/>
      <c r="R25" s="51"/>
      <c r="S25" s="51"/>
      <c r="T25" s="51"/>
      <c r="U25" s="51"/>
      <c r="V25" s="242"/>
      <c r="W25" s="242"/>
    </row>
    <row r="26" spans="1:23" x14ac:dyDescent="0.3">
      <c r="A26" s="2"/>
      <c r="B26" s="207" t="s">
        <v>101</v>
      </c>
      <c r="C26" s="204">
        <v>1</v>
      </c>
      <c r="D26" s="204">
        <v>1</v>
      </c>
      <c r="E26" s="204">
        <v>1</v>
      </c>
      <c r="F26" s="213"/>
      <c r="G26" s="213">
        <v>0.8</v>
      </c>
      <c r="H26" s="213">
        <v>0.8</v>
      </c>
      <c r="I26" s="213"/>
      <c r="J26" s="213"/>
      <c r="K26" s="213" t="s">
        <v>31</v>
      </c>
      <c r="L26" s="200"/>
      <c r="R26" s="921"/>
      <c r="S26" s="921"/>
      <c r="T26" s="921"/>
      <c r="U26" s="921"/>
      <c r="V26" s="921"/>
      <c r="W26" s="921"/>
    </row>
    <row r="27" spans="1:23" x14ac:dyDescent="0.3">
      <c r="A27" s="2"/>
      <c r="B27" s="207" t="s">
        <v>494</v>
      </c>
      <c r="C27" s="204">
        <v>0.3</v>
      </c>
      <c r="D27" s="204">
        <v>0.3</v>
      </c>
      <c r="E27" s="204">
        <v>0.3</v>
      </c>
      <c r="F27" s="213"/>
      <c r="G27" s="213"/>
      <c r="H27" s="213"/>
      <c r="I27" s="213"/>
      <c r="J27" s="213"/>
      <c r="K27" s="213"/>
      <c r="L27" s="200"/>
      <c r="R27" s="395"/>
      <c r="S27" s="395"/>
      <c r="T27" s="395"/>
      <c r="U27" s="395"/>
      <c r="V27" s="395"/>
      <c r="W27" s="395"/>
    </row>
    <row r="28" spans="1:23" x14ac:dyDescent="0.3">
      <c r="A28" s="2"/>
      <c r="B28" s="475" t="s">
        <v>1072</v>
      </c>
      <c r="C28" s="476"/>
      <c r="D28" s="476"/>
      <c r="E28" s="476"/>
      <c r="F28" s="476"/>
      <c r="G28" s="476"/>
      <c r="H28" s="476"/>
      <c r="I28" s="476"/>
      <c r="J28" s="476"/>
      <c r="K28" s="476"/>
      <c r="L28" s="477"/>
      <c r="R28" s="242"/>
      <c r="S28" s="242"/>
      <c r="T28" s="242"/>
      <c r="U28" s="242"/>
      <c r="V28" s="242"/>
      <c r="W28" s="242"/>
    </row>
    <row r="29" spans="1:23" ht="16.5" customHeight="1" x14ac:dyDescent="0.3">
      <c r="A29" s="2"/>
      <c r="B29" s="207" t="s">
        <v>1036</v>
      </c>
      <c r="C29" s="331">
        <v>0.5</v>
      </c>
      <c r="D29" s="331">
        <v>0.5</v>
      </c>
      <c r="E29" s="331">
        <v>0.5</v>
      </c>
      <c r="F29" s="481"/>
      <c r="G29" s="331">
        <v>0.35</v>
      </c>
      <c r="H29" s="331">
        <v>0.8</v>
      </c>
      <c r="I29" s="481"/>
      <c r="J29" s="481"/>
      <c r="K29" s="481" t="s">
        <v>1037</v>
      </c>
      <c r="L29" s="430" t="s">
        <v>296</v>
      </c>
      <c r="R29" s="54"/>
      <c r="S29" s="54"/>
      <c r="T29" s="54"/>
      <c r="U29" s="54"/>
      <c r="V29" s="242"/>
      <c r="W29" s="242"/>
    </row>
    <row r="30" spans="1:23" ht="16.5" customHeight="1" x14ac:dyDescent="0.3">
      <c r="A30" s="2"/>
      <c r="B30" s="207" t="s">
        <v>28</v>
      </c>
      <c r="C30" s="481" t="s">
        <v>137</v>
      </c>
      <c r="D30" s="481" t="s">
        <v>137</v>
      </c>
      <c r="E30" s="481" t="s">
        <v>137</v>
      </c>
      <c r="F30" s="481"/>
      <c r="G30" s="481" t="s">
        <v>137</v>
      </c>
      <c r="H30" s="481" t="s">
        <v>137</v>
      </c>
      <c r="I30" s="324"/>
      <c r="J30" s="324"/>
      <c r="K30" s="324"/>
      <c r="L30" s="324"/>
      <c r="R30" s="54"/>
      <c r="S30" s="54"/>
      <c r="T30" s="54"/>
      <c r="U30" s="54"/>
      <c r="V30" s="242"/>
      <c r="W30" s="242"/>
    </row>
    <row r="31" spans="1:23" ht="16.5" customHeight="1" x14ac:dyDescent="0.3">
      <c r="A31" s="2"/>
      <c r="B31" s="207" t="s">
        <v>29</v>
      </c>
      <c r="C31" s="481" t="s">
        <v>137</v>
      </c>
      <c r="D31" s="481" t="s">
        <v>137</v>
      </c>
      <c r="E31" s="481" t="s">
        <v>137</v>
      </c>
      <c r="F31" s="481"/>
      <c r="G31" s="481" t="s">
        <v>137</v>
      </c>
      <c r="H31" s="481" t="s">
        <v>137</v>
      </c>
      <c r="I31" s="324"/>
      <c r="J31" s="324"/>
      <c r="K31" s="324"/>
      <c r="L31" s="324"/>
      <c r="R31" s="54"/>
      <c r="S31" s="54"/>
      <c r="T31" s="54"/>
      <c r="U31" s="54"/>
      <c r="V31" s="242"/>
      <c r="W31" s="242"/>
    </row>
    <row r="32" spans="1:23" ht="15" customHeight="1" x14ac:dyDescent="0.3">
      <c r="A32" s="2"/>
      <c r="B32" s="207" t="s">
        <v>496</v>
      </c>
      <c r="C32" s="417" t="s">
        <v>1038</v>
      </c>
      <c r="D32" s="417" t="s">
        <v>1038</v>
      </c>
      <c r="E32" s="417" t="s">
        <v>1038</v>
      </c>
      <c r="F32" s="481"/>
      <c r="G32" s="417" t="s">
        <v>1039</v>
      </c>
      <c r="H32" s="417" t="s">
        <v>1040</v>
      </c>
      <c r="I32" s="481"/>
      <c r="J32" s="481"/>
      <c r="K32" s="481" t="s">
        <v>1041</v>
      </c>
      <c r="L32" s="324">
        <v>10</v>
      </c>
      <c r="R32" s="921"/>
      <c r="S32" s="921"/>
      <c r="T32" s="921"/>
      <c r="U32" s="921"/>
      <c r="V32" s="921"/>
      <c r="W32" s="921"/>
    </row>
    <row r="33" spans="1:23" x14ac:dyDescent="0.3">
      <c r="B33" s="207" t="s">
        <v>1042</v>
      </c>
      <c r="C33" s="417" t="s">
        <v>1043</v>
      </c>
      <c r="D33" s="417" t="s">
        <v>1043</v>
      </c>
      <c r="E33" s="417" t="s">
        <v>1043</v>
      </c>
      <c r="F33" s="481"/>
      <c r="G33" s="417" t="s">
        <v>1044</v>
      </c>
      <c r="H33" s="417" t="s">
        <v>1045</v>
      </c>
      <c r="I33" s="481"/>
      <c r="J33" s="481"/>
      <c r="K33" s="481" t="s">
        <v>1041</v>
      </c>
      <c r="L33" s="481">
        <v>10</v>
      </c>
      <c r="R33" s="243"/>
      <c r="S33" s="243"/>
      <c r="T33" s="243"/>
      <c r="U33" s="243"/>
      <c r="V33" s="243"/>
      <c r="W33" s="242"/>
    </row>
    <row r="34" spans="1:23" x14ac:dyDescent="0.3">
      <c r="B34" s="418" t="s">
        <v>33</v>
      </c>
      <c r="C34" s="419"/>
      <c r="D34" s="419"/>
      <c r="E34" s="419"/>
      <c r="F34" s="419"/>
      <c r="G34" s="419"/>
      <c r="H34" s="419"/>
      <c r="I34" s="419"/>
      <c r="J34" s="419"/>
      <c r="K34" s="419"/>
      <c r="L34" s="420"/>
      <c r="R34" s="243"/>
      <c r="S34" s="243"/>
      <c r="T34" s="243"/>
      <c r="U34" s="243"/>
      <c r="V34" s="243"/>
      <c r="W34" s="242"/>
    </row>
    <row r="35" spans="1:23" x14ac:dyDescent="0.3">
      <c r="B35" s="207" t="s">
        <v>1046</v>
      </c>
      <c r="C35" s="417" t="s">
        <v>1039</v>
      </c>
      <c r="D35" s="417" t="s">
        <v>1039</v>
      </c>
      <c r="E35" s="417" t="s">
        <v>1039</v>
      </c>
      <c r="F35" s="407"/>
      <c r="G35" s="417" t="s">
        <v>1047</v>
      </c>
      <c r="H35" s="417" t="s">
        <v>1048</v>
      </c>
      <c r="I35" s="407"/>
      <c r="J35" s="407"/>
      <c r="K35" s="407" t="s">
        <v>1041</v>
      </c>
      <c r="L35" s="407">
        <v>10</v>
      </c>
      <c r="R35" s="243"/>
      <c r="S35" s="243"/>
      <c r="T35" s="243"/>
      <c r="U35" s="243"/>
      <c r="V35" s="243"/>
      <c r="W35" s="242"/>
    </row>
    <row r="36" spans="1:23" ht="15" customHeight="1" x14ac:dyDescent="0.3">
      <c r="B36" s="207" t="s">
        <v>1049</v>
      </c>
      <c r="C36" s="417" t="s">
        <v>1050</v>
      </c>
      <c r="D36" s="417" t="s">
        <v>1050</v>
      </c>
      <c r="E36" s="417" t="s">
        <v>1050</v>
      </c>
      <c r="F36" s="407"/>
      <c r="G36" s="417" t="s">
        <v>1051</v>
      </c>
      <c r="H36" s="417" t="s">
        <v>1052</v>
      </c>
      <c r="I36" s="407"/>
      <c r="J36" s="407"/>
      <c r="K36" s="407" t="s">
        <v>1041</v>
      </c>
      <c r="L36" s="407">
        <v>10</v>
      </c>
    </row>
    <row r="37" spans="1:23" x14ac:dyDescent="0.3">
      <c r="B37" s="396"/>
      <c r="C37" s="187"/>
      <c r="D37" s="187"/>
      <c r="E37" s="187"/>
      <c r="F37" s="187"/>
      <c r="G37" s="187"/>
      <c r="H37" s="188"/>
      <c r="I37" s="187"/>
      <c r="J37" s="187"/>
      <c r="K37" s="187"/>
      <c r="L37" s="187"/>
      <c r="R37" s="243"/>
      <c r="S37" s="243"/>
      <c r="T37" s="243"/>
      <c r="U37" s="243"/>
      <c r="V37" s="243"/>
      <c r="W37" s="242"/>
    </row>
    <row r="38" spans="1:23" x14ac:dyDescent="0.3">
      <c r="A38" s="241" t="s">
        <v>118</v>
      </c>
      <c r="B38" s="55"/>
      <c r="C38" s="243"/>
      <c r="D38" s="243"/>
      <c r="E38" s="243"/>
      <c r="F38" s="243"/>
      <c r="G38" s="243"/>
      <c r="H38" s="243"/>
      <c r="I38" s="243"/>
      <c r="J38" s="243"/>
      <c r="K38" s="242"/>
      <c r="L38" s="242"/>
      <c r="R38" s="242"/>
      <c r="S38" s="242"/>
      <c r="T38" s="242"/>
      <c r="U38" s="242"/>
      <c r="V38" s="242"/>
      <c r="W38" s="242"/>
    </row>
    <row r="39" spans="1:23" x14ac:dyDescent="0.3">
      <c r="A39" s="393">
        <v>10</v>
      </c>
      <c r="B39" s="922" t="s">
        <v>140</v>
      </c>
      <c r="C39" s="918"/>
      <c r="D39" s="918"/>
      <c r="E39" s="918"/>
      <c r="F39" s="918"/>
      <c r="G39" s="918"/>
      <c r="H39" s="918"/>
      <c r="I39" s="918"/>
      <c r="J39" s="918"/>
      <c r="K39" s="918"/>
      <c r="L39" s="918"/>
      <c r="R39" s="242"/>
      <c r="S39" s="242"/>
      <c r="T39" s="242"/>
      <c r="U39" s="242"/>
      <c r="V39" s="242"/>
      <c r="W39" s="242"/>
    </row>
    <row r="40" spans="1:23" ht="24.75" customHeight="1" x14ac:dyDescent="0.3">
      <c r="A40" s="393">
        <v>11</v>
      </c>
      <c r="B40" s="922" t="s">
        <v>141</v>
      </c>
      <c r="C40" s="918"/>
      <c r="D40" s="918"/>
      <c r="E40" s="918"/>
      <c r="F40" s="918"/>
      <c r="G40" s="918"/>
      <c r="H40" s="918"/>
      <c r="I40" s="918"/>
      <c r="J40" s="918"/>
      <c r="K40" s="918"/>
      <c r="L40" s="918"/>
      <c r="R40" s="242"/>
      <c r="S40" s="242"/>
      <c r="T40" s="242"/>
      <c r="U40" s="242"/>
      <c r="V40" s="242"/>
      <c r="W40" s="242"/>
    </row>
    <row r="41" spans="1:23" x14ac:dyDescent="0.3">
      <c r="A41" s="393">
        <v>12</v>
      </c>
      <c r="B41" s="922" t="s">
        <v>142</v>
      </c>
      <c r="C41" s="918"/>
      <c r="D41" s="918"/>
      <c r="E41" s="918"/>
      <c r="F41" s="918"/>
      <c r="G41" s="918"/>
      <c r="H41" s="918"/>
      <c r="I41" s="918"/>
      <c r="J41" s="918"/>
      <c r="K41" s="918"/>
      <c r="L41" s="918"/>
      <c r="R41" s="51"/>
      <c r="S41" s="51"/>
      <c r="T41" s="51"/>
      <c r="U41" s="51"/>
      <c r="V41" s="242"/>
      <c r="W41" s="242"/>
    </row>
    <row r="42" spans="1:23" x14ac:dyDescent="0.3">
      <c r="A42" s="404"/>
      <c r="B42" s="406"/>
      <c r="C42" s="405"/>
      <c r="D42" s="405"/>
      <c r="E42" s="405"/>
      <c r="F42" s="405"/>
      <c r="G42" s="405"/>
      <c r="H42" s="405"/>
      <c r="I42" s="405"/>
      <c r="J42" s="405"/>
      <c r="K42" s="405"/>
      <c r="L42" s="405"/>
      <c r="R42" s="51"/>
      <c r="S42" s="51"/>
      <c r="T42" s="51"/>
      <c r="U42" s="51"/>
      <c r="V42" s="242"/>
      <c r="W42" s="242"/>
    </row>
    <row r="43" spans="1:23" x14ac:dyDescent="0.3">
      <c r="A43" s="933" t="s">
        <v>38</v>
      </c>
      <c r="B43" s="933"/>
      <c r="C43" s="933"/>
      <c r="D43" s="933"/>
      <c r="E43" s="933"/>
      <c r="F43" s="933"/>
      <c r="G43" s="933"/>
      <c r="H43" s="933"/>
      <c r="I43" s="933"/>
      <c r="J43" s="933"/>
      <c r="K43" s="933"/>
      <c r="L43" s="933"/>
      <c r="R43" s="51"/>
      <c r="S43" s="51"/>
      <c r="T43" s="51"/>
      <c r="U43" s="51"/>
      <c r="V43" s="242"/>
      <c r="W43" s="242"/>
    </row>
    <row r="44" spans="1:23" ht="27" customHeight="1" x14ac:dyDescent="0.3">
      <c r="A44" s="258" t="s">
        <v>39</v>
      </c>
      <c r="B44" s="903" t="s">
        <v>143</v>
      </c>
      <c r="C44" s="903"/>
      <c r="D44" s="903"/>
      <c r="E44" s="903"/>
      <c r="F44" s="903"/>
      <c r="G44" s="903"/>
      <c r="H44" s="903"/>
      <c r="I44" s="903"/>
      <c r="J44" s="903"/>
      <c r="K44" s="903"/>
      <c r="L44" s="903"/>
      <c r="R44" s="51"/>
      <c r="S44" s="51"/>
      <c r="T44" s="51"/>
      <c r="U44" s="51"/>
      <c r="V44" s="242"/>
      <c r="W44" s="242"/>
    </row>
    <row r="45" spans="1:23" ht="30.75" customHeight="1" x14ac:dyDescent="0.3">
      <c r="A45" s="258" t="s">
        <v>15</v>
      </c>
      <c r="B45" s="903" t="s">
        <v>144</v>
      </c>
      <c r="C45" s="903"/>
      <c r="D45" s="903"/>
      <c r="E45" s="903"/>
      <c r="F45" s="903"/>
      <c r="G45" s="903"/>
      <c r="H45" s="903"/>
      <c r="I45" s="903"/>
      <c r="J45" s="903"/>
      <c r="K45" s="903"/>
      <c r="L45" s="903"/>
      <c r="R45" s="51"/>
      <c r="S45" s="51"/>
      <c r="T45" s="51"/>
      <c r="U45" s="51"/>
      <c r="V45" s="242"/>
      <c r="W45" s="242"/>
    </row>
    <row r="46" spans="1:23" ht="27" customHeight="1" x14ac:dyDescent="0.3">
      <c r="A46" s="258" t="s">
        <v>20</v>
      </c>
      <c r="B46" s="934" t="s">
        <v>145</v>
      </c>
      <c r="C46" s="903"/>
      <c r="D46" s="903"/>
      <c r="E46" s="903"/>
      <c r="F46" s="903"/>
      <c r="G46" s="903"/>
      <c r="H46" s="903"/>
      <c r="I46" s="903"/>
      <c r="J46" s="903"/>
      <c r="K46" s="903"/>
      <c r="L46" s="903"/>
      <c r="R46" s="51"/>
      <c r="S46" s="51"/>
      <c r="T46" s="51"/>
      <c r="U46" s="51"/>
      <c r="V46" s="242"/>
      <c r="W46" s="242"/>
    </row>
    <row r="47" spans="1:23" ht="29.25" customHeight="1" x14ac:dyDescent="0.3">
      <c r="A47" s="258" t="s">
        <v>23</v>
      </c>
      <c r="B47" s="903" t="s">
        <v>146</v>
      </c>
      <c r="C47" s="903"/>
      <c r="D47" s="903"/>
      <c r="E47" s="903"/>
      <c r="F47" s="903"/>
      <c r="G47" s="903"/>
      <c r="H47" s="903"/>
      <c r="I47" s="903"/>
      <c r="J47" s="903"/>
      <c r="K47" s="903"/>
      <c r="L47" s="903"/>
      <c r="R47" s="51"/>
      <c r="S47" s="51"/>
      <c r="T47" s="51"/>
      <c r="U47" s="51"/>
      <c r="V47" s="242"/>
      <c r="W47" s="242"/>
    </row>
    <row r="48" spans="1:23" ht="30" customHeight="1" x14ac:dyDescent="0.3">
      <c r="A48" s="258" t="s">
        <v>44</v>
      </c>
      <c r="B48" s="935" t="s">
        <v>147</v>
      </c>
      <c r="C48" s="936"/>
      <c r="D48" s="936"/>
      <c r="E48" s="936"/>
      <c r="F48" s="936"/>
      <c r="G48" s="936"/>
      <c r="H48" s="936"/>
      <c r="I48" s="936"/>
      <c r="J48" s="936"/>
      <c r="K48" s="936"/>
      <c r="L48" s="936"/>
      <c r="R48" s="51"/>
      <c r="S48" s="51"/>
      <c r="T48" s="51"/>
      <c r="U48" s="51"/>
      <c r="V48" s="242"/>
      <c r="W48" s="242"/>
    </row>
    <row r="49" spans="1:17" ht="18" customHeight="1" x14ac:dyDescent="0.3">
      <c r="A49" s="258" t="s">
        <v>46</v>
      </c>
      <c r="B49" s="937" t="s">
        <v>148</v>
      </c>
      <c r="C49" s="937"/>
      <c r="D49" s="937"/>
      <c r="E49" s="937"/>
      <c r="F49" s="937"/>
      <c r="G49" s="937"/>
      <c r="H49" s="937"/>
      <c r="I49" s="937"/>
      <c r="J49" s="937"/>
      <c r="K49" s="937"/>
      <c r="L49" s="937"/>
    </row>
    <row r="50" spans="1:17" ht="27.75" customHeight="1" x14ac:dyDescent="0.3">
      <c r="A50" s="258" t="s">
        <v>31</v>
      </c>
      <c r="B50" s="903" t="s">
        <v>149</v>
      </c>
      <c r="C50" s="903"/>
      <c r="D50" s="903"/>
      <c r="E50" s="903"/>
      <c r="F50" s="903"/>
      <c r="G50" s="903"/>
      <c r="H50" s="903"/>
      <c r="I50" s="903"/>
      <c r="J50" s="903"/>
      <c r="K50" s="903"/>
      <c r="L50" s="903"/>
    </row>
    <row r="51" spans="1:17" ht="51" customHeight="1" x14ac:dyDescent="0.3">
      <c r="A51" s="258" t="s">
        <v>65</v>
      </c>
      <c r="B51" s="903" t="s">
        <v>1053</v>
      </c>
      <c r="C51" s="938"/>
      <c r="D51" s="938"/>
      <c r="E51" s="938"/>
      <c r="F51" s="938"/>
      <c r="G51" s="938"/>
      <c r="H51" s="938"/>
      <c r="I51" s="938"/>
      <c r="J51" s="938"/>
      <c r="K51" s="938"/>
      <c r="L51" s="938"/>
      <c r="Q51" s="403"/>
    </row>
    <row r="52" spans="1:17" ht="12.75" customHeight="1" x14ac:dyDescent="0.3">
      <c r="A52" s="258" t="s">
        <v>50</v>
      </c>
      <c r="B52" s="24" t="s">
        <v>1054</v>
      </c>
      <c r="C52" s="24"/>
      <c r="D52" s="24"/>
      <c r="E52" s="24"/>
      <c r="F52" s="24"/>
      <c r="G52" s="24"/>
      <c r="H52" s="24"/>
      <c r="I52" s="24"/>
      <c r="J52" s="24"/>
      <c r="K52" s="24"/>
      <c r="L52" s="24"/>
    </row>
    <row r="53" spans="1:17" ht="27.75" customHeight="1" x14ac:dyDescent="0.3">
      <c r="A53" s="258" t="s">
        <v>55</v>
      </c>
      <c r="B53" s="903" t="s">
        <v>1055</v>
      </c>
      <c r="C53" s="903"/>
      <c r="D53" s="903"/>
      <c r="E53" s="903"/>
      <c r="F53" s="903"/>
      <c r="G53" s="903"/>
      <c r="H53" s="903"/>
      <c r="I53" s="903"/>
      <c r="J53" s="903"/>
      <c r="K53" s="903"/>
      <c r="L53" s="903"/>
    </row>
    <row r="54" spans="1:17" x14ac:dyDescent="0.3">
      <c r="A54" s="393"/>
      <c r="B54" s="917"/>
      <c r="C54" s="918"/>
      <c r="D54" s="918"/>
      <c r="E54" s="918"/>
      <c r="F54" s="918"/>
      <c r="G54" s="918"/>
      <c r="H54" s="918"/>
      <c r="I54" s="918"/>
      <c r="J54" s="918"/>
      <c r="K54" s="918"/>
      <c r="L54" s="918"/>
    </row>
    <row r="55" spans="1:17" ht="24" customHeight="1" x14ac:dyDescent="0.3">
      <c r="A55" s="393"/>
      <c r="B55" s="392"/>
      <c r="C55" s="394"/>
      <c r="D55" s="394"/>
      <c r="E55" s="394"/>
      <c r="F55" s="394"/>
      <c r="G55" s="394"/>
      <c r="H55" s="394"/>
      <c r="I55" s="394"/>
      <c r="J55" s="394"/>
      <c r="K55" s="394"/>
      <c r="L55" s="394"/>
    </row>
    <row r="56" spans="1:17" ht="12.75" customHeight="1" x14ac:dyDescent="0.3">
      <c r="A56" s="393"/>
      <c r="B56" s="40"/>
      <c r="C56" s="394"/>
      <c r="D56" s="394"/>
      <c r="E56" s="394"/>
      <c r="F56" s="394"/>
      <c r="G56" s="394"/>
      <c r="H56" s="394"/>
      <c r="I56" s="394"/>
      <c r="J56" s="394"/>
      <c r="K56" s="394"/>
      <c r="L56" s="394"/>
    </row>
    <row r="57" spans="1:17" ht="39" customHeight="1" x14ac:dyDescent="0.3">
      <c r="A57" s="393"/>
      <c r="B57" s="917"/>
      <c r="C57" s="917"/>
      <c r="D57" s="917"/>
      <c r="E57" s="917"/>
      <c r="F57" s="917"/>
      <c r="G57" s="917"/>
      <c r="H57" s="917"/>
      <c r="I57" s="917"/>
      <c r="J57" s="917"/>
      <c r="K57" s="917"/>
      <c r="L57" s="917"/>
    </row>
    <row r="58" spans="1:17" x14ac:dyDescent="0.3">
      <c r="A58" s="393"/>
      <c r="B58" s="917"/>
      <c r="C58" s="917"/>
      <c r="D58" s="917"/>
      <c r="E58" s="917"/>
      <c r="F58" s="917"/>
      <c r="G58" s="917"/>
      <c r="H58" s="917"/>
      <c r="I58" s="917"/>
      <c r="J58" s="917"/>
      <c r="K58" s="917"/>
      <c r="L58" s="917"/>
    </row>
    <row r="59" spans="1:17" x14ac:dyDescent="0.3">
      <c r="A59" s="393"/>
      <c r="B59" s="392"/>
      <c r="C59" s="392"/>
      <c r="D59" s="392"/>
      <c r="E59" s="392"/>
      <c r="F59" s="392"/>
      <c r="G59" s="392"/>
      <c r="H59" s="392"/>
      <c r="I59" s="392"/>
      <c r="J59" s="392"/>
      <c r="K59" s="392"/>
      <c r="L59" s="392"/>
    </row>
    <row r="60" spans="1:17" x14ac:dyDescent="0.3">
      <c r="A60" s="393"/>
      <c r="B60" s="917"/>
      <c r="C60" s="917"/>
      <c r="D60" s="917"/>
      <c r="E60" s="917"/>
      <c r="F60" s="917"/>
      <c r="G60" s="917"/>
      <c r="H60" s="917"/>
      <c r="I60" s="917"/>
      <c r="J60" s="917"/>
      <c r="K60" s="917"/>
      <c r="L60" s="917"/>
    </row>
    <row r="61" spans="1:17" x14ac:dyDescent="0.3">
      <c r="A61" s="393"/>
      <c r="B61" s="917"/>
      <c r="C61" s="917"/>
      <c r="D61" s="917"/>
      <c r="E61" s="917"/>
      <c r="F61" s="917"/>
      <c r="G61" s="917"/>
      <c r="H61" s="917"/>
      <c r="I61" s="917"/>
      <c r="J61" s="917"/>
      <c r="K61" s="917"/>
      <c r="L61" s="917"/>
    </row>
    <row r="67" spans="1:13" x14ac:dyDescent="0.3">
      <c r="A67" s="2"/>
      <c r="M67" s="2"/>
    </row>
    <row r="68" spans="1:13" x14ac:dyDescent="0.3">
      <c r="A68" s="2"/>
      <c r="M68" s="2"/>
    </row>
    <row r="69" spans="1:13" x14ac:dyDescent="0.3">
      <c r="A69" s="2"/>
      <c r="M69" s="2"/>
    </row>
    <row r="70" spans="1:13" x14ac:dyDescent="0.3">
      <c r="A70" s="2"/>
      <c r="M70" s="2"/>
    </row>
    <row r="71" spans="1:13" x14ac:dyDescent="0.3">
      <c r="A71" s="2"/>
      <c r="M71" s="2"/>
    </row>
    <row r="72" spans="1:13" x14ac:dyDescent="0.3">
      <c r="A72" s="2"/>
      <c r="M72" s="2"/>
    </row>
    <row r="73" spans="1:13" x14ac:dyDescent="0.3">
      <c r="A73" s="2"/>
      <c r="M73" s="2"/>
    </row>
    <row r="74" spans="1:13" x14ac:dyDescent="0.3">
      <c r="A74" s="2"/>
      <c r="M74" s="2"/>
    </row>
    <row r="75" spans="1:13" x14ac:dyDescent="0.3">
      <c r="A75" s="2"/>
      <c r="M75" s="2"/>
    </row>
    <row r="76" spans="1:13" x14ac:dyDescent="0.3">
      <c r="A76" s="2"/>
      <c r="B76" s="917"/>
      <c r="C76" s="919"/>
      <c r="D76" s="919"/>
      <c r="E76" s="919"/>
      <c r="F76" s="919"/>
      <c r="G76" s="919"/>
      <c r="H76" s="919"/>
      <c r="I76" s="919"/>
      <c r="J76" s="919"/>
      <c r="K76" s="919"/>
      <c r="L76" s="919"/>
      <c r="M76" s="2"/>
    </row>
    <row r="77" spans="1:13" x14ac:dyDescent="0.3">
      <c r="A77" s="2"/>
      <c r="M77" s="2"/>
    </row>
    <row r="78" spans="1:13" x14ac:dyDescent="0.3">
      <c r="A78" s="2"/>
      <c r="M78" s="2"/>
    </row>
    <row r="79" spans="1:13" x14ac:dyDescent="0.3">
      <c r="A79" s="2"/>
      <c r="C79" s="56"/>
      <c r="D79" s="56"/>
      <c r="M79" s="2"/>
    </row>
    <row r="80" spans="1:13" x14ac:dyDescent="0.3">
      <c r="A80" s="2"/>
      <c r="C80" s="57"/>
      <c r="D80" s="57"/>
      <c r="E80" s="57"/>
      <c r="M80" s="2"/>
    </row>
  </sheetData>
  <mergeCells count="28">
    <mergeCell ref="B44:L44"/>
    <mergeCell ref="B60:L60"/>
    <mergeCell ref="B61:L61"/>
    <mergeCell ref="B45:L45"/>
    <mergeCell ref="B46:L46"/>
    <mergeCell ref="B58:L58"/>
    <mergeCell ref="B48:L48"/>
    <mergeCell ref="B49:L49"/>
    <mergeCell ref="B51:L51"/>
    <mergeCell ref="B53:L53"/>
    <mergeCell ref="B54:L54"/>
    <mergeCell ref="B57:L57"/>
    <mergeCell ref="B76:L76"/>
    <mergeCell ref="B40:L40"/>
    <mergeCell ref="B50:L50"/>
    <mergeCell ref="R26:W26"/>
    <mergeCell ref="C3:L3"/>
    <mergeCell ref="R3:W3"/>
    <mergeCell ref="G4:H4"/>
    <mergeCell ref="I4:J4"/>
    <mergeCell ref="R5:W5"/>
    <mergeCell ref="R6:W6"/>
    <mergeCell ref="R22:W22"/>
    <mergeCell ref="B47:L47"/>
    <mergeCell ref="A43:L43"/>
    <mergeCell ref="R32:W32"/>
    <mergeCell ref="B39:L39"/>
    <mergeCell ref="B41:L41"/>
  </mergeCells>
  <hyperlinks>
    <hyperlink ref="H1" location="Index" display="Back to Index"/>
  </hyperlinks>
  <pageMargins left="0.7" right="0.7" top="0.75" bottom="0.75" header="0.3" footer="0.3"/>
  <pageSetup scale="74" orientation="portrait" r:id="rId1"/>
  <colBreaks count="1" manualBreakCount="1">
    <brk id="12" max="1048575" man="1"/>
  </col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A2" sqref="A2"/>
    </sheetView>
  </sheetViews>
  <sheetFormatPr defaultRowHeight="14.4" x14ac:dyDescent="0.3"/>
  <cols>
    <col min="1" max="1" width="44" style="298" customWidth="1"/>
    <col min="2" max="5" width="8.88671875" style="298"/>
    <col min="6" max="6" width="8" style="298" customWidth="1"/>
    <col min="7" max="7" width="9.109375" style="298" customWidth="1"/>
    <col min="8" max="16384" width="8.88671875" style="298"/>
  </cols>
  <sheetData>
    <row r="1" spans="1:8" x14ac:dyDescent="0.3">
      <c r="H1" s="237" t="s">
        <v>679</v>
      </c>
    </row>
    <row r="2" spans="1:8" x14ac:dyDescent="0.3">
      <c r="A2" s="770" t="s">
        <v>0</v>
      </c>
      <c r="B2" s="1025" t="s">
        <v>731</v>
      </c>
      <c r="C2" s="1026"/>
      <c r="D2" s="1026"/>
      <c r="E2" s="1026"/>
      <c r="F2" s="1026"/>
      <c r="G2" s="1027"/>
    </row>
    <row r="3" spans="1:8" x14ac:dyDescent="0.3">
      <c r="A3" s="771"/>
      <c r="B3" s="772">
        <v>2015</v>
      </c>
      <c r="C3" s="772">
        <v>2020</v>
      </c>
      <c r="D3" s="772">
        <v>2030</v>
      </c>
      <c r="E3" s="772">
        <v>2050</v>
      </c>
      <c r="F3" s="773" t="s">
        <v>4</v>
      </c>
      <c r="G3" s="773" t="s">
        <v>5</v>
      </c>
    </row>
    <row r="4" spans="1:8" x14ac:dyDescent="0.3">
      <c r="A4" s="774" t="s">
        <v>374</v>
      </c>
      <c r="B4" s="775"/>
      <c r="C4" s="775"/>
      <c r="D4" s="775"/>
      <c r="E4" s="775"/>
      <c r="F4" s="775"/>
      <c r="G4" s="776"/>
    </row>
    <row r="5" spans="1:8" x14ac:dyDescent="0.3">
      <c r="A5" s="777" t="s">
        <v>373</v>
      </c>
      <c r="B5" s="778">
        <v>1068</v>
      </c>
      <c r="C5" s="778">
        <v>1068</v>
      </c>
      <c r="D5" s="778">
        <v>1068</v>
      </c>
      <c r="E5" s="778">
        <v>1068</v>
      </c>
      <c r="F5" s="773" t="s">
        <v>39</v>
      </c>
      <c r="G5" s="773">
        <v>4</v>
      </c>
    </row>
    <row r="6" spans="1:8" x14ac:dyDescent="0.3">
      <c r="A6" s="774" t="s">
        <v>6</v>
      </c>
      <c r="B6" s="775"/>
      <c r="C6" s="775"/>
      <c r="D6" s="775"/>
      <c r="E6" s="775"/>
      <c r="F6" s="775"/>
      <c r="G6" s="776"/>
    </row>
    <row r="7" spans="1:8" x14ac:dyDescent="0.3">
      <c r="A7" s="777" t="s">
        <v>372</v>
      </c>
      <c r="B7" s="780">
        <v>100</v>
      </c>
      <c r="C7" s="780">
        <v>100</v>
      </c>
      <c r="D7" s="780">
        <v>100</v>
      </c>
      <c r="E7" s="780">
        <v>100</v>
      </c>
      <c r="F7" s="773"/>
      <c r="G7" s="773" t="s">
        <v>361</v>
      </c>
    </row>
    <row r="8" spans="1:8" x14ac:dyDescent="0.3">
      <c r="A8" s="777" t="s">
        <v>371</v>
      </c>
      <c r="B8" s="780">
        <v>110.00000000000001</v>
      </c>
      <c r="C8" s="780">
        <v>110.00000000000001</v>
      </c>
      <c r="D8" s="780">
        <v>110.00000000000001</v>
      </c>
      <c r="E8" s="780">
        <v>110.00000000000001</v>
      </c>
      <c r="F8" s="773" t="s">
        <v>665</v>
      </c>
      <c r="G8" s="773" t="s">
        <v>361</v>
      </c>
    </row>
    <row r="9" spans="1:8" x14ac:dyDescent="0.3">
      <c r="A9" s="774" t="s">
        <v>370</v>
      </c>
      <c r="B9" s="775"/>
      <c r="C9" s="775"/>
      <c r="D9" s="775"/>
      <c r="E9" s="775"/>
      <c r="F9" s="775"/>
      <c r="G9" s="776"/>
    </row>
    <row r="10" spans="1:8" x14ac:dyDescent="0.3">
      <c r="A10" s="777" t="s">
        <v>625</v>
      </c>
      <c r="B10" s="781">
        <v>1.1000000000000001</v>
      </c>
      <c r="C10" s="781">
        <v>1.1000000000000001</v>
      </c>
      <c r="D10" s="781">
        <v>1.1000000000000001</v>
      </c>
      <c r="E10" s="781">
        <v>1.1000000000000001</v>
      </c>
      <c r="F10" s="773" t="s">
        <v>23</v>
      </c>
      <c r="G10" s="773" t="s">
        <v>361</v>
      </c>
    </row>
    <row r="11" spans="1:8" x14ac:dyDescent="0.3">
      <c r="A11" s="777" t="s">
        <v>369</v>
      </c>
      <c r="B11" s="781">
        <v>1.1000000000000001</v>
      </c>
      <c r="C11" s="781">
        <v>1.1000000000000001</v>
      </c>
      <c r="D11" s="781">
        <v>1.1000000000000001</v>
      </c>
      <c r="E11" s="781">
        <v>1.1000000000000001</v>
      </c>
      <c r="F11" s="773" t="s">
        <v>44</v>
      </c>
      <c r="G11" s="773" t="s">
        <v>361</v>
      </c>
    </row>
    <row r="12" spans="1:8" ht="15" customHeight="1" x14ac:dyDescent="0.3">
      <c r="A12" s="777" t="s">
        <v>1166</v>
      </c>
      <c r="B12" s="782">
        <v>0.79999999999999993</v>
      </c>
      <c r="C12" s="782">
        <v>0.87</v>
      </c>
      <c r="D12" s="782">
        <v>0.9</v>
      </c>
      <c r="E12" s="782">
        <v>0.92999999999999994</v>
      </c>
      <c r="F12" s="773" t="s">
        <v>46</v>
      </c>
      <c r="G12" s="773">
        <v>13</v>
      </c>
    </row>
    <row r="13" spans="1:8" x14ac:dyDescent="0.3">
      <c r="A13" s="777" t="s">
        <v>368</v>
      </c>
      <c r="B13" s="784">
        <v>0.16500000000000001</v>
      </c>
      <c r="C13" s="819">
        <v>0.19</v>
      </c>
      <c r="D13" s="784">
        <v>0.23</v>
      </c>
      <c r="E13" s="784">
        <v>0.26</v>
      </c>
      <c r="F13" s="773" t="s">
        <v>1167</v>
      </c>
      <c r="G13" s="773"/>
    </row>
    <row r="14" spans="1:8" ht="15" customHeight="1" x14ac:dyDescent="0.3">
      <c r="A14" s="777" t="s">
        <v>367</v>
      </c>
      <c r="B14" s="786">
        <v>1</v>
      </c>
      <c r="C14" s="786">
        <v>1</v>
      </c>
      <c r="D14" s="786">
        <v>1</v>
      </c>
      <c r="E14" s="786">
        <v>1</v>
      </c>
      <c r="F14" s="773" t="s">
        <v>361</v>
      </c>
      <c r="G14" s="773" t="s">
        <v>361</v>
      </c>
    </row>
    <row r="15" spans="1:8" x14ac:dyDescent="0.3">
      <c r="A15" s="777" t="s">
        <v>366</v>
      </c>
      <c r="B15" s="778">
        <v>30</v>
      </c>
      <c r="C15" s="778">
        <v>35</v>
      </c>
      <c r="D15" s="778">
        <v>40</v>
      </c>
      <c r="E15" s="778">
        <v>40</v>
      </c>
      <c r="F15" s="773" t="s">
        <v>361</v>
      </c>
      <c r="G15" s="773" t="s">
        <v>361</v>
      </c>
    </row>
    <row r="16" spans="1:8" x14ac:dyDescent="0.3">
      <c r="A16" s="777" t="s">
        <v>365</v>
      </c>
      <c r="B16" s="778">
        <v>10</v>
      </c>
      <c r="C16" s="778">
        <v>15</v>
      </c>
      <c r="D16" s="778">
        <v>15</v>
      </c>
      <c r="E16" s="778">
        <v>15</v>
      </c>
      <c r="F16" s="773" t="s">
        <v>361</v>
      </c>
      <c r="G16" s="773" t="s">
        <v>361</v>
      </c>
    </row>
    <row r="17" spans="1:13" x14ac:dyDescent="0.3">
      <c r="A17" s="774" t="s">
        <v>364</v>
      </c>
      <c r="B17" s="775"/>
      <c r="C17" s="775"/>
      <c r="D17" s="775"/>
      <c r="E17" s="775"/>
      <c r="F17" s="775"/>
      <c r="G17" s="776"/>
    </row>
    <row r="18" spans="1:13" x14ac:dyDescent="0.3">
      <c r="A18" s="777" t="s">
        <v>1168</v>
      </c>
      <c r="B18" s="778">
        <v>1045.6515927000003</v>
      </c>
      <c r="C18" s="778">
        <v>1129.3767985500001</v>
      </c>
      <c r="D18" s="778">
        <v>1166.03619759</v>
      </c>
      <c r="E18" s="778">
        <v>1203.2354466000002</v>
      </c>
      <c r="F18" s="773" t="s">
        <v>52</v>
      </c>
      <c r="G18" s="773" t="s">
        <v>361</v>
      </c>
    </row>
    <row r="19" spans="1:13" x14ac:dyDescent="0.3">
      <c r="A19" s="777" t="s">
        <v>1169</v>
      </c>
      <c r="B19" s="787">
        <v>950.59235700000011</v>
      </c>
      <c r="C19" s="787">
        <v>1026.7061805000001</v>
      </c>
      <c r="D19" s="787">
        <v>1060.0329068999999</v>
      </c>
      <c r="E19" s="787">
        <v>1093.850406</v>
      </c>
      <c r="F19" s="773" t="s">
        <v>1170</v>
      </c>
      <c r="G19" s="773" t="s">
        <v>361</v>
      </c>
    </row>
    <row r="20" spans="1:13" x14ac:dyDescent="0.3">
      <c r="A20" s="774" t="s">
        <v>626</v>
      </c>
      <c r="B20" s="775"/>
      <c r="C20" s="775"/>
      <c r="D20" s="775"/>
      <c r="E20" s="775"/>
      <c r="F20" s="775"/>
      <c r="G20" s="776"/>
    </row>
    <row r="21" spans="1:13" x14ac:dyDescent="0.3">
      <c r="A21" s="788" t="s">
        <v>627</v>
      </c>
      <c r="B21" s="820">
        <v>0.69658559999999992</v>
      </c>
      <c r="C21" s="821">
        <v>0.28588852225682376</v>
      </c>
      <c r="D21" s="821">
        <v>0.20762630668144891</v>
      </c>
      <c r="E21" s="821">
        <v>0.1422826755349926</v>
      </c>
      <c r="F21" s="773" t="s">
        <v>1171</v>
      </c>
      <c r="G21" s="773" t="s">
        <v>1172</v>
      </c>
    </row>
    <row r="22" spans="1:13" x14ac:dyDescent="0.3">
      <c r="A22" s="788" t="s">
        <v>628</v>
      </c>
      <c r="B22" s="822">
        <v>0.52549440000000003</v>
      </c>
      <c r="C22" s="823">
        <v>0.44475410450756764</v>
      </c>
      <c r="D22" s="823">
        <v>0.36664119035280868</v>
      </c>
      <c r="E22" s="823">
        <v>0.30685702813557747</v>
      </c>
      <c r="F22" s="773" t="s">
        <v>68</v>
      </c>
      <c r="G22" s="773" t="s">
        <v>137</v>
      </c>
    </row>
    <row r="23" spans="1:13" x14ac:dyDescent="0.3">
      <c r="A23" s="788" t="s">
        <v>360</v>
      </c>
      <c r="B23" s="820">
        <v>1.2220800000000001</v>
      </c>
      <c r="C23" s="823">
        <v>0.7306426267643914</v>
      </c>
      <c r="D23" s="823">
        <v>0.57426749703425761</v>
      </c>
      <c r="E23" s="823">
        <v>0.44913970367057005</v>
      </c>
      <c r="F23" s="773" t="s">
        <v>1173</v>
      </c>
      <c r="G23" s="790" t="s">
        <v>1174</v>
      </c>
    </row>
    <row r="24" spans="1:13" x14ac:dyDescent="0.3">
      <c r="A24" s="777" t="s">
        <v>629</v>
      </c>
      <c r="B24" s="789">
        <v>1.3442880000000001</v>
      </c>
      <c r="C24" s="789">
        <v>0.80370688944083057</v>
      </c>
      <c r="D24" s="789">
        <v>0.63169424673768337</v>
      </c>
      <c r="E24" s="789">
        <v>0.49405367403762707</v>
      </c>
      <c r="F24" s="773" t="s">
        <v>1171</v>
      </c>
      <c r="G24" s="790" t="s">
        <v>137</v>
      </c>
    </row>
    <row r="25" spans="1:13" x14ac:dyDescent="0.3">
      <c r="A25" s="777" t="s">
        <v>630</v>
      </c>
      <c r="B25" s="778">
        <v>12200</v>
      </c>
      <c r="C25" s="778">
        <v>10400</v>
      </c>
      <c r="D25" s="778">
        <v>8400</v>
      </c>
      <c r="E25" s="778">
        <v>7100</v>
      </c>
      <c r="F25" s="791" t="s">
        <v>359</v>
      </c>
      <c r="G25" s="791" t="s">
        <v>1175</v>
      </c>
    </row>
    <row r="26" spans="1:13" ht="15.6" x14ac:dyDescent="0.3">
      <c r="A26" s="777" t="s">
        <v>632</v>
      </c>
      <c r="B26" s="778">
        <v>13420.000000000002</v>
      </c>
      <c r="C26" s="778">
        <v>11440.000000000002</v>
      </c>
      <c r="D26" s="778">
        <v>9240</v>
      </c>
      <c r="E26" s="778">
        <v>7810.0000000000009</v>
      </c>
      <c r="F26" s="792"/>
      <c r="G26" s="792"/>
    </row>
    <row r="28" spans="1:13" x14ac:dyDescent="0.3">
      <c r="A28" s="795" t="s">
        <v>38</v>
      </c>
      <c r="B28" s="796"/>
      <c r="C28" s="796"/>
      <c r="D28" s="796"/>
      <c r="E28" s="796"/>
      <c r="F28" s="796"/>
    </row>
    <row r="29" spans="1:13" x14ac:dyDescent="0.3">
      <c r="A29" s="797" t="s">
        <v>634</v>
      </c>
      <c r="B29" s="798"/>
      <c r="C29" s="798"/>
      <c r="D29" s="798"/>
      <c r="E29" s="798"/>
      <c r="F29" s="798"/>
    </row>
    <row r="30" spans="1:13" x14ac:dyDescent="0.3">
      <c r="A30" s="797" t="s">
        <v>635</v>
      </c>
      <c r="B30" s="798"/>
      <c r="C30" s="798"/>
      <c r="D30" s="798"/>
      <c r="E30" s="798"/>
      <c r="F30" s="798"/>
    </row>
    <row r="31" spans="1:13" x14ac:dyDescent="0.3">
      <c r="A31" s="797" t="s">
        <v>1176</v>
      </c>
      <c r="B31" s="798"/>
      <c r="C31" s="798"/>
      <c r="D31" s="798"/>
      <c r="E31" s="798"/>
      <c r="F31" s="798"/>
    </row>
    <row r="32" spans="1:13" s="135" customFormat="1" x14ac:dyDescent="0.3">
      <c r="A32" s="799" t="s">
        <v>1177</v>
      </c>
      <c r="B32" s="800"/>
      <c r="C32" s="800"/>
      <c r="D32" s="800"/>
      <c r="E32" s="800"/>
      <c r="F32" s="800"/>
      <c r="G32" s="799"/>
      <c r="H32" s="799"/>
      <c r="I32" s="799"/>
      <c r="J32" s="799"/>
      <c r="K32" s="799"/>
      <c r="L32" s="799"/>
      <c r="M32" s="801"/>
    </row>
    <row r="33" spans="1:6" x14ac:dyDescent="0.3">
      <c r="A33" s="797" t="s">
        <v>1178</v>
      </c>
      <c r="B33" s="798"/>
      <c r="C33" s="798"/>
      <c r="D33" s="798"/>
      <c r="E33" s="798"/>
      <c r="F33" s="798"/>
    </row>
    <row r="34" spans="1:6" x14ac:dyDescent="0.3">
      <c r="A34" s="797" t="s">
        <v>1179</v>
      </c>
      <c r="B34" s="802"/>
      <c r="C34" s="802"/>
      <c r="D34" s="802"/>
      <c r="E34" s="802"/>
      <c r="F34" s="802"/>
    </row>
    <row r="35" spans="1:6" x14ac:dyDescent="0.3">
      <c r="A35" s="799" t="s">
        <v>636</v>
      </c>
      <c r="B35" s="798"/>
      <c r="C35" s="798"/>
      <c r="D35" s="798"/>
      <c r="E35" s="798"/>
      <c r="F35" s="798"/>
    </row>
    <row r="36" spans="1:6" x14ac:dyDescent="0.3">
      <c r="A36" s="799" t="s">
        <v>1180</v>
      </c>
      <c r="B36" s="798"/>
      <c r="C36" s="798"/>
      <c r="D36" s="798"/>
      <c r="E36" s="798"/>
      <c r="F36" s="798"/>
    </row>
    <row r="37" spans="1:6" x14ac:dyDescent="0.3">
      <c r="A37" s="797" t="s">
        <v>664</v>
      </c>
      <c r="B37" s="798"/>
      <c r="C37" s="798"/>
      <c r="D37" s="798"/>
      <c r="E37" s="798"/>
      <c r="F37" s="798"/>
    </row>
    <row r="38" spans="1:6" x14ac:dyDescent="0.3">
      <c r="A38" s="799" t="s">
        <v>1181</v>
      </c>
      <c r="B38" s="798"/>
      <c r="C38" s="798"/>
      <c r="D38" s="798"/>
      <c r="E38" s="798"/>
      <c r="F38" s="798"/>
    </row>
    <row r="39" spans="1:6" x14ac:dyDescent="0.3">
      <c r="A39" s="797" t="s">
        <v>1182</v>
      </c>
      <c r="B39" s="798"/>
      <c r="C39" s="798"/>
      <c r="D39" s="798"/>
      <c r="E39" s="798"/>
      <c r="F39" s="798"/>
    </row>
    <row r="40" spans="1:6" x14ac:dyDescent="0.3">
      <c r="A40" s="799" t="s">
        <v>1183</v>
      </c>
      <c r="B40" s="803"/>
      <c r="C40" s="803"/>
      <c r="D40" s="803"/>
      <c r="E40" s="803"/>
      <c r="F40" s="803"/>
    </row>
    <row r="41" spans="1:6" x14ac:dyDescent="0.3">
      <c r="A41" s="797" t="s">
        <v>1184</v>
      </c>
      <c r="B41" s="798"/>
      <c r="C41" s="798"/>
      <c r="D41" s="798"/>
      <c r="E41" s="798"/>
      <c r="F41" s="798"/>
    </row>
    <row r="42" spans="1:6" x14ac:dyDescent="0.3">
      <c r="A42" s="804" t="s">
        <v>1185</v>
      </c>
      <c r="B42" s="798"/>
      <c r="C42" s="798"/>
      <c r="D42" s="798"/>
      <c r="E42" s="798"/>
      <c r="F42" s="798"/>
    </row>
    <row r="43" spans="1:6" x14ac:dyDescent="0.3">
      <c r="A43" s="797" t="s">
        <v>358</v>
      </c>
      <c r="B43" s="798"/>
      <c r="C43" s="798"/>
      <c r="D43" s="798"/>
      <c r="E43" s="798"/>
      <c r="F43" s="798"/>
    </row>
    <row r="44" spans="1:6" x14ac:dyDescent="0.3">
      <c r="A44" s="797" t="s">
        <v>1186</v>
      </c>
      <c r="B44" s="805"/>
      <c r="C44" s="805"/>
      <c r="D44" s="805"/>
      <c r="E44" s="805"/>
      <c r="F44" s="805"/>
    </row>
    <row r="45" spans="1:6" x14ac:dyDescent="0.3">
      <c r="A45" s="797" t="s">
        <v>677</v>
      </c>
      <c r="B45" s="806"/>
      <c r="C45" s="806"/>
      <c r="D45" s="806"/>
      <c r="E45" s="806"/>
      <c r="F45" s="806"/>
    </row>
    <row r="46" spans="1:6" x14ac:dyDescent="0.3">
      <c r="A46" s="799" t="s">
        <v>1187</v>
      </c>
      <c r="B46" s="798"/>
      <c r="C46" s="798"/>
      <c r="D46" s="798"/>
      <c r="E46" s="798"/>
      <c r="F46" s="798"/>
    </row>
    <row r="47" spans="1:6" x14ac:dyDescent="0.3">
      <c r="A47" s="797" t="s">
        <v>1188</v>
      </c>
      <c r="B47" s="798"/>
      <c r="C47" s="798"/>
      <c r="D47" s="798"/>
      <c r="E47" s="798"/>
      <c r="F47" s="798"/>
    </row>
    <row r="48" spans="1:6" x14ac:dyDescent="0.3">
      <c r="A48" s="797" t="s">
        <v>1189</v>
      </c>
      <c r="B48" s="798"/>
      <c r="C48" s="798"/>
      <c r="D48" s="798"/>
      <c r="E48" s="798"/>
      <c r="F48" s="798"/>
    </row>
    <row r="49" spans="1:6" x14ac:dyDescent="0.3">
      <c r="A49" s="224" t="s">
        <v>1190</v>
      </c>
      <c r="B49" s="225">
        <v>2015</v>
      </c>
      <c r="C49" s="225">
        <v>2016</v>
      </c>
      <c r="D49" s="225">
        <v>2017</v>
      </c>
      <c r="E49" s="225">
        <v>2018</v>
      </c>
      <c r="F49" s="225">
        <v>2019</v>
      </c>
    </row>
    <row r="50" spans="1:6" x14ac:dyDescent="0.3">
      <c r="A50" s="226" t="s">
        <v>1191</v>
      </c>
      <c r="B50" s="227">
        <v>1</v>
      </c>
      <c r="C50" s="227">
        <v>1.002</v>
      </c>
      <c r="D50" s="227">
        <v>1.014</v>
      </c>
      <c r="E50" s="227">
        <v>1.03</v>
      </c>
      <c r="F50" s="227">
        <v>1.0429999999999999</v>
      </c>
    </row>
    <row r="51" spans="1:6" x14ac:dyDescent="0.3">
      <c r="A51" s="799" t="s">
        <v>1192</v>
      </c>
      <c r="B51" s="798"/>
      <c r="C51" s="798"/>
      <c r="D51" s="798"/>
      <c r="E51" s="798"/>
      <c r="F51" s="798"/>
    </row>
    <row r="52" spans="1:6" x14ac:dyDescent="0.3">
      <c r="A52" s="797" t="s">
        <v>1193</v>
      </c>
      <c r="B52" s="798"/>
      <c r="C52" s="798"/>
      <c r="D52" s="798"/>
      <c r="E52" s="798"/>
      <c r="F52" s="798"/>
    </row>
    <row r="53" spans="1:6" x14ac:dyDescent="0.3">
      <c r="A53" s="799" t="s">
        <v>1194</v>
      </c>
      <c r="B53" s="798"/>
      <c r="C53" s="798"/>
      <c r="D53" s="798"/>
      <c r="E53" s="798"/>
      <c r="F53" s="798"/>
    </row>
    <row r="54" spans="1:6" x14ac:dyDescent="0.3">
      <c r="A54" s="797" t="s">
        <v>1195</v>
      </c>
      <c r="B54" s="798"/>
      <c r="C54" s="798"/>
      <c r="D54" s="798"/>
      <c r="E54" s="798"/>
      <c r="F54" s="798"/>
    </row>
    <row r="55" spans="1:6" x14ac:dyDescent="0.3">
      <c r="A55" s="807" t="s">
        <v>1196</v>
      </c>
      <c r="B55" s="798"/>
      <c r="C55" s="798"/>
      <c r="D55" s="798"/>
      <c r="E55" s="798"/>
      <c r="F55" s="798"/>
    </row>
    <row r="56" spans="1:6" x14ac:dyDescent="0.3">
      <c r="A56" s="797" t="s">
        <v>1197</v>
      </c>
      <c r="B56" s="798"/>
      <c r="C56" s="798"/>
      <c r="D56" s="798"/>
      <c r="E56" s="798"/>
      <c r="F56" s="798"/>
    </row>
    <row r="57" spans="1:6" x14ac:dyDescent="0.3">
      <c r="A57" s="797" t="s">
        <v>1198</v>
      </c>
      <c r="B57" s="758"/>
      <c r="C57" s="808"/>
      <c r="D57" s="758"/>
      <c r="E57" s="758"/>
      <c r="F57" s="758"/>
    </row>
    <row r="58" spans="1:6" x14ac:dyDescent="0.3">
      <c r="A58" s="804" t="s">
        <v>1199</v>
      </c>
      <c r="B58" s="758"/>
      <c r="C58" s="809"/>
      <c r="D58" s="809"/>
      <c r="E58" s="809"/>
      <c r="F58" s="809"/>
    </row>
    <row r="59" spans="1:6" x14ac:dyDescent="0.3">
      <c r="A59" s="804" t="s">
        <v>1200</v>
      </c>
      <c r="B59" s="758"/>
      <c r="C59" s="758"/>
      <c r="D59" s="758"/>
      <c r="E59" s="758"/>
      <c r="F59" s="758"/>
    </row>
    <row r="60" spans="1:6" x14ac:dyDescent="0.3">
      <c r="A60" s="810"/>
    </row>
    <row r="61" spans="1:6" x14ac:dyDescent="0.3">
      <c r="A61" s="801" t="s">
        <v>357</v>
      </c>
    </row>
    <row r="62" spans="1:6" x14ac:dyDescent="0.3">
      <c r="A62" s="811" t="s">
        <v>1201</v>
      </c>
    </row>
    <row r="63" spans="1:6" x14ac:dyDescent="0.3">
      <c r="A63" s="811" t="s">
        <v>1202</v>
      </c>
    </row>
    <row r="64" spans="1:6" x14ac:dyDescent="0.3">
      <c r="A64" s="811" t="s">
        <v>1203</v>
      </c>
    </row>
    <row r="65" spans="1:1" x14ac:dyDescent="0.3">
      <c r="A65" s="811" t="s">
        <v>1204</v>
      </c>
    </row>
    <row r="66" spans="1:1" x14ac:dyDescent="0.3">
      <c r="A66" s="811" t="s">
        <v>1205</v>
      </c>
    </row>
    <row r="67" spans="1:1" x14ac:dyDescent="0.3">
      <c r="A67" s="811" t="s">
        <v>1206</v>
      </c>
    </row>
    <row r="68" spans="1:1" x14ac:dyDescent="0.3">
      <c r="A68" s="812" t="s">
        <v>1207</v>
      </c>
    </row>
    <row r="69" spans="1:1" x14ac:dyDescent="0.3">
      <c r="A69" s="812" t="s">
        <v>1208</v>
      </c>
    </row>
    <row r="70" spans="1:1" x14ac:dyDescent="0.3">
      <c r="A70" s="813" t="s">
        <v>1209</v>
      </c>
    </row>
    <row r="71" spans="1:1" x14ac:dyDescent="0.3">
      <c r="A71" s="814" t="s">
        <v>1210</v>
      </c>
    </row>
    <row r="72" spans="1:1" x14ac:dyDescent="0.3">
      <c r="A72" s="815" t="s">
        <v>1211</v>
      </c>
    </row>
    <row r="73" spans="1:1" x14ac:dyDescent="0.3">
      <c r="A73" s="816" t="s">
        <v>1212</v>
      </c>
    </row>
    <row r="74" spans="1:1" x14ac:dyDescent="0.3">
      <c r="A74" s="815" t="s">
        <v>1213</v>
      </c>
    </row>
    <row r="75" spans="1:1" x14ac:dyDescent="0.3">
      <c r="A75" s="815" t="s">
        <v>1214</v>
      </c>
    </row>
    <row r="76" spans="1:1" x14ac:dyDescent="0.3">
      <c r="A76" s="817" t="s">
        <v>1215</v>
      </c>
    </row>
    <row r="77" spans="1:1" x14ac:dyDescent="0.3">
      <c r="A77" s="814" t="s">
        <v>1216</v>
      </c>
    </row>
    <row r="78" spans="1:1" x14ac:dyDescent="0.3">
      <c r="A78" s="815" t="s">
        <v>1217</v>
      </c>
    </row>
    <row r="79" spans="1:1" x14ac:dyDescent="0.3">
      <c r="A79" s="811" t="s">
        <v>1218</v>
      </c>
    </row>
    <row r="80" spans="1:1" x14ac:dyDescent="0.3">
      <c r="A80" s="818" t="s">
        <v>1219</v>
      </c>
    </row>
    <row r="81" spans="1:1" x14ac:dyDescent="0.3">
      <c r="A81" s="818" t="s">
        <v>1220</v>
      </c>
    </row>
    <row r="82" spans="1:1" x14ac:dyDescent="0.3">
      <c r="A82" s="818" t="s">
        <v>1221</v>
      </c>
    </row>
    <row r="83" spans="1:1" x14ac:dyDescent="0.3">
      <c r="A83" s="818" t="s">
        <v>1222</v>
      </c>
    </row>
    <row r="84" spans="1:1" x14ac:dyDescent="0.3">
      <c r="A84" s="818" t="s">
        <v>1223</v>
      </c>
    </row>
    <row r="85" spans="1:1" x14ac:dyDescent="0.3">
      <c r="A85" s="818" t="s">
        <v>1224</v>
      </c>
    </row>
    <row r="86" spans="1:1" x14ac:dyDescent="0.3">
      <c r="A86" s="818" t="s">
        <v>1225</v>
      </c>
    </row>
    <row r="87" spans="1:1" x14ac:dyDescent="0.3">
      <c r="A87" s="818" t="s">
        <v>1226</v>
      </c>
    </row>
    <row r="88" spans="1:1" x14ac:dyDescent="0.3">
      <c r="A88" s="818" t="s">
        <v>1227</v>
      </c>
    </row>
    <row r="89" spans="1:1" x14ac:dyDescent="0.3">
      <c r="A89" s="818" t="s">
        <v>1228</v>
      </c>
    </row>
    <row r="90" spans="1:1" x14ac:dyDescent="0.3">
      <c r="A90" s="818" t="s">
        <v>1229</v>
      </c>
    </row>
    <row r="91" spans="1:1" x14ac:dyDescent="0.3">
      <c r="A91" s="818" t="s">
        <v>1230</v>
      </c>
    </row>
    <row r="92" spans="1:1" x14ac:dyDescent="0.3">
      <c r="A92" s="818" t="s">
        <v>1231</v>
      </c>
    </row>
    <row r="93" spans="1:1" x14ac:dyDescent="0.3">
      <c r="A93" s="818" t="s">
        <v>1232</v>
      </c>
    </row>
    <row r="94" spans="1:1" x14ac:dyDescent="0.3">
      <c r="A94" s="818" t="s">
        <v>1233</v>
      </c>
    </row>
    <row r="95" spans="1:1" x14ac:dyDescent="0.3">
      <c r="A95" s="814" t="s">
        <v>1234</v>
      </c>
    </row>
    <row r="96" spans="1:1" x14ac:dyDescent="0.3">
      <c r="A96" s="818" t="s">
        <v>1235</v>
      </c>
    </row>
    <row r="97" spans="1:1" x14ac:dyDescent="0.3">
      <c r="A97" s="818" t="s">
        <v>1236</v>
      </c>
    </row>
    <row r="98" spans="1:1" x14ac:dyDescent="0.3">
      <c r="A98" s="818" t="s">
        <v>1237</v>
      </c>
    </row>
    <row r="99" spans="1:1" x14ac:dyDescent="0.3">
      <c r="A99" s="818" t="s">
        <v>1238</v>
      </c>
    </row>
    <row r="100" spans="1:1" x14ac:dyDescent="0.3">
      <c r="A100" s="818" t="s">
        <v>1239</v>
      </c>
    </row>
    <row r="101" spans="1:1" x14ac:dyDescent="0.3">
      <c r="A101" s="818" t="s">
        <v>1240</v>
      </c>
    </row>
    <row r="102" spans="1:1" x14ac:dyDescent="0.3">
      <c r="A102" s="818" t="s">
        <v>1241</v>
      </c>
    </row>
  </sheetData>
  <mergeCells count="1">
    <mergeCell ref="B2:G2"/>
  </mergeCells>
  <hyperlinks>
    <hyperlink ref="H1" location="Index" display="Back to Index"/>
    <hyperlink ref="A73" r:id="rId1" display="https://arraytechinc.com/"/>
    <hyperlink ref="A76" r:id="rId2" display="https://soltec.com/"/>
    <hyperlink ref="A95" r:id="rId3" display="http://www.photovoltaik-guide.de/pv-preisindex"/>
  </hyperlinks>
  <pageMargins left="0.7" right="0.7" top="0.75" bottom="0.75" header="0.3" footer="0.3"/>
  <pageSetup paperSize="9" orientation="portrait"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0"/>
  <sheetViews>
    <sheetView showGridLines="0" zoomScale="85" zoomScaleNormal="85" workbookViewId="0">
      <selection activeCell="A2" sqref="A2"/>
    </sheetView>
  </sheetViews>
  <sheetFormatPr defaultColWidth="9.109375" defaultRowHeight="14.4" x14ac:dyDescent="0.3"/>
  <cols>
    <col min="1" max="1" width="39" style="298" customWidth="1"/>
    <col min="2" max="3" width="9.109375" style="298" customWidth="1"/>
    <col min="4" max="11" width="9.109375" style="298"/>
    <col min="12" max="12" width="13.109375" style="298" customWidth="1"/>
    <col min="13" max="13" width="104" style="298" customWidth="1"/>
    <col min="14" max="22" width="9.109375" style="298"/>
    <col min="23" max="23" width="9.109375" style="298" customWidth="1"/>
    <col min="24" max="16384" width="9.109375" style="298"/>
  </cols>
  <sheetData>
    <row r="1" spans="1:18" x14ac:dyDescent="0.3">
      <c r="A1" s="92"/>
      <c r="H1" s="237" t="s">
        <v>679</v>
      </c>
      <c r="M1" s="237"/>
    </row>
    <row r="2" spans="1:18" x14ac:dyDescent="0.3">
      <c r="A2" s="770" t="s">
        <v>0</v>
      </c>
      <c r="B2" s="1025" t="s">
        <v>732</v>
      </c>
      <c r="C2" s="1026"/>
      <c r="D2" s="1026"/>
      <c r="E2" s="1026"/>
      <c r="F2" s="1026"/>
      <c r="G2" s="1026"/>
      <c r="H2" s="1026"/>
      <c r="I2" s="1026"/>
      <c r="J2" s="1026"/>
      <c r="K2" s="1026"/>
      <c r="L2" s="1027"/>
    </row>
    <row r="3" spans="1:18" x14ac:dyDescent="0.3">
      <c r="A3" s="771"/>
      <c r="B3" s="772">
        <v>2015</v>
      </c>
      <c r="C3" s="772">
        <v>2020</v>
      </c>
      <c r="D3" s="772">
        <v>2030</v>
      </c>
      <c r="E3" s="772">
        <v>2040</v>
      </c>
      <c r="F3" s="824">
        <v>2050</v>
      </c>
      <c r="G3" s="1028" t="s">
        <v>2</v>
      </c>
      <c r="H3" s="1029"/>
      <c r="I3" s="1030" t="s">
        <v>3</v>
      </c>
      <c r="J3" s="1029"/>
      <c r="K3" s="773" t="s">
        <v>4</v>
      </c>
      <c r="L3" s="773" t="s">
        <v>5</v>
      </c>
    </row>
    <row r="4" spans="1:18" x14ac:dyDescent="0.3">
      <c r="A4" s="825" t="s">
        <v>6</v>
      </c>
      <c r="B4" s="775"/>
      <c r="C4" s="775"/>
      <c r="D4" s="775"/>
      <c r="E4" s="775"/>
      <c r="F4" s="826"/>
      <c r="G4" s="775" t="s">
        <v>7</v>
      </c>
      <c r="H4" s="775" t="s">
        <v>8</v>
      </c>
      <c r="I4" s="775" t="s">
        <v>7</v>
      </c>
      <c r="J4" s="775" t="s">
        <v>8</v>
      </c>
      <c r="K4" s="775"/>
      <c r="L4" s="776"/>
    </row>
    <row r="5" spans="1:18" x14ac:dyDescent="0.3">
      <c r="A5" s="246" t="s">
        <v>9</v>
      </c>
      <c r="B5" s="827">
        <v>4</v>
      </c>
      <c r="C5" s="827">
        <f>C26/C29</f>
        <v>8</v>
      </c>
      <c r="D5" s="827">
        <f t="shared" ref="D5:E5" si="0">D26/D29</f>
        <v>8</v>
      </c>
      <c r="E5" s="827">
        <f t="shared" si="0"/>
        <v>8</v>
      </c>
      <c r="F5" s="828">
        <f>F26/F29</f>
        <v>8</v>
      </c>
      <c r="G5" s="829"/>
      <c r="H5" s="787"/>
      <c r="I5" s="787"/>
      <c r="J5" s="787"/>
      <c r="K5" s="99"/>
      <c r="L5" s="99"/>
      <c r="M5" s="830"/>
    </row>
    <row r="6" spans="1:18" x14ac:dyDescent="0.3">
      <c r="A6" s="246" t="s">
        <v>1242</v>
      </c>
      <c r="B6" s="787">
        <f>B27*B29</f>
        <v>1324.79793</v>
      </c>
      <c r="C6" s="787">
        <f>C27*C29</f>
        <v>1343.277</v>
      </c>
      <c r="D6" s="787">
        <f>D27*D29</f>
        <v>1483.8525</v>
      </c>
      <c r="E6" s="787">
        <f>E27*E29</f>
        <v>1499.4719999999998</v>
      </c>
      <c r="F6" s="831">
        <f>F27*F29</f>
        <v>1515.0914999999998</v>
      </c>
      <c r="G6" s="829"/>
      <c r="H6" s="787"/>
      <c r="I6" s="787"/>
      <c r="J6" s="787"/>
      <c r="K6" s="99" t="s">
        <v>52</v>
      </c>
      <c r="L6" s="99"/>
      <c r="N6" s="97"/>
      <c r="O6" s="97"/>
      <c r="P6" s="97"/>
      <c r="Q6" s="97"/>
      <c r="R6" s="97"/>
    </row>
    <row r="7" spans="1:18" x14ac:dyDescent="0.3">
      <c r="A7" s="832" t="s">
        <v>13</v>
      </c>
      <c r="B7" s="833">
        <v>0</v>
      </c>
      <c r="C7" s="833">
        <v>0</v>
      </c>
      <c r="D7" s="833">
        <v>0</v>
      </c>
      <c r="E7" s="833">
        <v>0</v>
      </c>
      <c r="F7" s="834">
        <v>0</v>
      </c>
      <c r="G7" s="835"/>
      <c r="H7" s="785"/>
      <c r="I7" s="785"/>
      <c r="J7" s="785"/>
      <c r="K7" s="99"/>
      <c r="L7" s="99"/>
      <c r="N7" s="222"/>
      <c r="O7" s="222"/>
      <c r="P7" s="222"/>
      <c r="Q7" s="222"/>
      <c r="R7" s="97"/>
    </row>
    <row r="8" spans="1:18" x14ac:dyDescent="0.3">
      <c r="A8" s="832" t="s">
        <v>14</v>
      </c>
      <c r="B8" s="833">
        <v>0</v>
      </c>
      <c r="C8" s="833">
        <v>0</v>
      </c>
      <c r="D8" s="833">
        <v>0</v>
      </c>
      <c r="E8" s="833">
        <v>0</v>
      </c>
      <c r="F8" s="834">
        <v>0</v>
      </c>
      <c r="G8" s="835"/>
      <c r="H8" s="785"/>
      <c r="I8" s="785"/>
      <c r="J8" s="785"/>
      <c r="K8" s="99"/>
      <c r="L8" s="99"/>
      <c r="N8" s="222"/>
      <c r="O8" s="222"/>
      <c r="P8" s="222"/>
      <c r="Q8" s="222"/>
      <c r="R8" s="97"/>
    </row>
    <row r="9" spans="1:18" x14ac:dyDescent="0.3">
      <c r="A9" s="832" t="s">
        <v>16</v>
      </c>
      <c r="B9" s="787">
        <v>30</v>
      </c>
      <c r="C9" s="787">
        <v>35</v>
      </c>
      <c r="D9" s="787">
        <v>40</v>
      </c>
      <c r="E9" s="836">
        <v>40</v>
      </c>
      <c r="F9" s="837">
        <v>40</v>
      </c>
      <c r="G9" s="829"/>
      <c r="H9" s="787"/>
      <c r="I9" s="787"/>
      <c r="J9" s="787"/>
      <c r="K9" s="99"/>
      <c r="L9" s="99"/>
      <c r="N9" s="222"/>
      <c r="O9" s="222"/>
      <c r="P9" s="222"/>
      <c r="Q9" s="222"/>
      <c r="R9" s="97"/>
    </row>
    <row r="10" spans="1:18" x14ac:dyDescent="0.3">
      <c r="A10" s="246" t="s">
        <v>18</v>
      </c>
      <c r="B10" s="838">
        <v>0.5</v>
      </c>
      <c r="C10" s="838">
        <v>0.5</v>
      </c>
      <c r="D10" s="838">
        <v>0.5</v>
      </c>
      <c r="E10" s="838">
        <v>0.5</v>
      </c>
      <c r="F10" s="828">
        <v>0.5</v>
      </c>
      <c r="G10" s="829"/>
      <c r="H10" s="787"/>
      <c r="I10" s="787"/>
      <c r="J10" s="787"/>
      <c r="K10" s="99"/>
      <c r="L10" s="99"/>
      <c r="N10" s="222"/>
      <c r="O10" s="222"/>
      <c r="P10" s="222"/>
      <c r="Q10" s="222"/>
      <c r="R10" s="97"/>
    </row>
    <row r="11" spans="1:18" ht="15" x14ac:dyDescent="0.3">
      <c r="A11" s="246" t="s">
        <v>1243</v>
      </c>
      <c r="B11" s="836">
        <f>B35*B29</f>
        <v>20.25</v>
      </c>
      <c r="C11" s="836">
        <f>C35*C29</f>
        <v>17.5</v>
      </c>
      <c r="D11" s="836">
        <f>D35*D29</f>
        <v>17.5</v>
      </c>
      <c r="E11" s="836">
        <f>E35*E29</f>
        <v>17.5</v>
      </c>
      <c r="F11" s="828">
        <f>F35*F29</f>
        <v>17.5</v>
      </c>
      <c r="G11" s="829"/>
      <c r="H11" s="787"/>
      <c r="I11" s="787"/>
      <c r="J11" s="787"/>
      <c r="K11" s="99" t="s">
        <v>1244</v>
      </c>
      <c r="L11" s="99"/>
      <c r="N11" s="222"/>
      <c r="O11" s="222"/>
      <c r="P11" s="222"/>
      <c r="Q11" s="222"/>
      <c r="R11" s="97"/>
    </row>
    <row r="12" spans="1:18" x14ac:dyDescent="0.3">
      <c r="A12" s="825" t="s">
        <v>21</v>
      </c>
      <c r="B12" s="839"/>
      <c r="C12" s="839"/>
      <c r="D12" s="839"/>
      <c r="E12" s="839"/>
      <c r="F12" s="840"/>
      <c r="G12" s="839"/>
      <c r="H12" s="839"/>
      <c r="I12" s="839"/>
      <c r="J12" s="839"/>
      <c r="K12" s="841"/>
      <c r="L12" s="842"/>
      <c r="N12" s="222"/>
      <c r="O12" s="222"/>
      <c r="P12" s="222"/>
      <c r="Q12" s="222"/>
      <c r="R12" s="97"/>
    </row>
    <row r="13" spans="1:18" x14ac:dyDescent="0.3">
      <c r="A13" s="246" t="s">
        <v>22</v>
      </c>
      <c r="B13" s="836"/>
      <c r="C13" s="836"/>
      <c r="D13" s="836"/>
      <c r="E13" s="836"/>
      <c r="F13" s="831"/>
      <c r="G13" s="829"/>
      <c r="H13" s="787"/>
      <c r="I13" s="787"/>
      <c r="J13" s="787"/>
      <c r="K13" s="99" t="s">
        <v>31</v>
      </c>
      <c r="L13" s="99"/>
      <c r="N13" s="222"/>
      <c r="O13" s="222"/>
      <c r="P13" s="222"/>
      <c r="Q13" s="222"/>
      <c r="R13" s="97"/>
    </row>
    <row r="14" spans="1:18" x14ac:dyDescent="0.3">
      <c r="A14" s="246" t="s">
        <v>24</v>
      </c>
      <c r="B14" s="836"/>
      <c r="C14" s="836"/>
      <c r="D14" s="836"/>
      <c r="E14" s="836"/>
      <c r="F14" s="831"/>
      <c r="G14" s="829"/>
      <c r="H14" s="787"/>
      <c r="I14" s="787"/>
      <c r="J14" s="787"/>
      <c r="K14" s="99" t="s">
        <v>31</v>
      </c>
      <c r="L14" s="99"/>
      <c r="N14" s="222"/>
      <c r="O14" s="222"/>
      <c r="P14" s="222"/>
      <c r="Q14" s="222"/>
      <c r="R14" s="97"/>
    </row>
    <row r="15" spans="1:18" ht="15" customHeight="1" x14ac:dyDescent="0.3">
      <c r="A15" s="825" t="s">
        <v>474</v>
      </c>
      <c r="B15" s="843"/>
      <c r="C15" s="843"/>
      <c r="D15" s="843"/>
      <c r="E15" s="843"/>
      <c r="F15" s="844"/>
      <c r="G15" s="843"/>
      <c r="H15" s="843"/>
      <c r="I15" s="843"/>
      <c r="J15" s="843"/>
      <c r="K15" s="843"/>
      <c r="L15" s="845"/>
      <c r="N15" s="97"/>
      <c r="O15" s="97"/>
      <c r="P15" s="97"/>
      <c r="Q15" s="97"/>
      <c r="R15" s="97"/>
    </row>
    <row r="16" spans="1:18" x14ac:dyDescent="0.3">
      <c r="A16" s="101" t="s">
        <v>26</v>
      </c>
      <c r="B16" s="846">
        <v>1.46</v>
      </c>
      <c r="C16" s="847">
        <f>$C$29*C37</f>
        <v>0.52923282648894809</v>
      </c>
      <c r="D16" s="847">
        <f>$C$29*D37</f>
        <v>0.37629182144927753</v>
      </c>
      <c r="E16" s="847">
        <f t="shared" ref="E16:F16" si="1">$C$29*E37</f>
        <v>0.3294975084731816</v>
      </c>
      <c r="F16" s="848">
        <f t="shared" si="1"/>
        <v>0.30161521661256396</v>
      </c>
      <c r="G16" s="849">
        <f>G37*$C$29</f>
        <v>0.49218652863472179</v>
      </c>
      <c r="H16" s="849">
        <f>H37*$C$29</f>
        <v>0.62449473525695864</v>
      </c>
      <c r="I16" s="847">
        <f>I37*$F$29</f>
        <v>0.25</v>
      </c>
      <c r="J16" s="847">
        <f>J37*$F$29</f>
        <v>0.35000000000000003</v>
      </c>
      <c r="K16" s="99" t="s">
        <v>1245</v>
      </c>
      <c r="L16" s="99" t="s">
        <v>1246</v>
      </c>
    </row>
    <row r="17" spans="1:18" x14ac:dyDescent="0.3">
      <c r="A17" s="850" t="s">
        <v>1247</v>
      </c>
      <c r="B17" s="851">
        <v>0.84</v>
      </c>
      <c r="C17" s="847">
        <f t="shared" ref="C17:F17" si="2">$C$29*C38</f>
        <v>0.2695307180618714</v>
      </c>
      <c r="D17" s="847">
        <f t="shared" si="2"/>
        <v>0.17052621092889708</v>
      </c>
      <c r="E17" s="847">
        <f t="shared" si="2"/>
        <v>0.14162391087318152</v>
      </c>
      <c r="F17" s="848">
        <f t="shared" si="2"/>
        <v>0.12482591083650174</v>
      </c>
      <c r="G17" s="849">
        <f>G38*$C$29</f>
        <v>0.2506635677975404</v>
      </c>
      <c r="H17" s="849">
        <f t="shared" ref="H17:J17" si="3">H38*$C$29</f>
        <v>0.31804624731300823</v>
      </c>
      <c r="I17" s="849">
        <f t="shared" si="3"/>
        <v>8.7500000000000008E-2</v>
      </c>
      <c r="J17" s="849">
        <f t="shared" si="3"/>
        <v>0.125</v>
      </c>
      <c r="K17" s="99"/>
      <c r="L17" s="99"/>
    </row>
    <row r="18" spans="1:18" x14ac:dyDescent="0.3">
      <c r="A18" s="850" t="s">
        <v>1248</v>
      </c>
      <c r="B18" s="851">
        <f>B39*B29</f>
        <v>0.10800000000000001</v>
      </c>
      <c r="C18" s="851">
        <f>C39*C29</f>
        <v>5.8593634361276396E-2</v>
      </c>
      <c r="D18" s="851">
        <f>D39*D29</f>
        <v>3.7070915419325452E-2</v>
      </c>
      <c r="E18" s="851">
        <f>E39*E29</f>
        <v>3.07878067115612E-2</v>
      </c>
      <c r="F18" s="848">
        <f>F39*F29</f>
        <v>2.7136067573152556E-2</v>
      </c>
      <c r="G18" s="849">
        <f>$C$29*G39</f>
        <v>0.05</v>
      </c>
      <c r="H18" s="849">
        <f>$C$29*H39</f>
        <v>7.4999999999999997E-2</v>
      </c>
      <c r="I18" s="849">
        <f>$F$29*I39</f>
        <v>1.2500000000000001E-2</v>
      </c>
      <c r="J18" s="849">
        <f>$F$29*J39</f>
        <v>3.7499999999999999E-2</v>
      </c>
      <c r="K18" s="99"/>
      <c r="L18" s="99">
        <v>22</v>
      </c>
    </row>
    <row r="19" spans="1:18" x14ac:dyDescent="0.3">
      <c r="A19" s="850" t="s">
        <v>1249</v>
      </c>
      <c r="B19" s="851">
        <f>B40*B29</f>
        <v>2.7000000000000003E-2</v>
      </c>
      <c r="C19" s="847">
        <f>$C$29*C40</f>
        <v>1.1829910239164724E-2</v>
      </c>
      <c r="D19" s="847">
        <f>$C$29*D40</f>
        <v>9.9232173588855895E-3</v>
      </c>
      <c r="E19" s="847">
        <f>$C$29*E40</f>
        <v>9.2403406404964038E-3</v>
      </c>
      <c r="F19" s="848">
        <f>$C$29*F40</f>
        <v>8.8031316589946857E-3</v>
      </c>
      <c r="G19" s="849">
        <f>G40*$C$29</f>
        <v>1.2500000000000001E-2</v>
      </c>
      <c r="H19" s="849">
        <f t="shared" ref="H19:J20" si="4">H40*$C$29</f>
        <v>1.2500000000000001E-2</v>
      </c>
      <c r="I19" s="849">
        <f t="shared" si="4"/>
        <v>1.2500000000000001E-2</v>
      </c>
      <c r="J19" s="849">
        <f t="shared" si="4"/>
        <v>1.2500000000000001E-2</v>
      </c>
      <c r="K19" s="99"/>
      <c r="L19" s="99">
        <v>22</v>
      </c>
    </row>
    <row r="20" spans="1:18" x14ac:dyDescent="0.3">
      <c r="A20" s="850" t="s">
        <v>29</v>
      </c>
      <c r="B20" s="851">
        <f>B41*B29</f>
        <v>0.13500000000000001</v>
      </c>
      <c r="C20" s="851">
        <f>C41*C29</f>
        <v>0.10646919215248249</v>
      </c>
      <c r="D20" s="851">
        <f>D41*D29</f>
        <v>8.9308956229970302E-2</v>
      </c>
      <c r="E20" s="851">
        <f>E41*E29</f>
        <v>8.3163065764467636E-2</v>
      </c>
      <c r="F20" s="848">
        <f>F41*F29</f>
        <v>7.922818493095217E-2</v>
      </c>
      <c r="G20" s="849">
        <f>G41*$C$29</f>
        <v>9.9016348701808726E-2</v>
      </c>
      <c r="H20" s="849">
        <f t="shared" si="4"/>
        <v>0.12563364673992933</v>
      </c>
      <c r="I20" s="849">
        <f t="shared" si="4"/>
        <v>7.4999999999999997E-2</v>
      </c>
      <c r="J20" s="849">
        <f t="shared" si="4"/>
        <v>8.7500000000000008E-2</v>
      </c>
      <c r="K20" s="99"/>
      <c r="L20" s="99"/>
    </row>
    <row r="21" spans="1:18" ht="22.8" x14ac:dyDescent="0.3">
      <c r="A21" s="852" t="s">
        <v>1250</v>
      </c>
      <c r="B21" s="851">
        <f>B42*B29</f>
        <v>0.35100000000000003</v>
      </c>
      <c r="C21" s="847">
        <f>$C$29*C42</f>
        <v>8.2809371674153059E-2</v>
      </c>
      <c r="D21" s="847">
        <f>$C$29*D42</f>
        <v>6.9462521512199116E-2</v>
      </c>
      <c r="E21" s="847">
        <f>$C$29*E42</f>
        <v>6.4682384483474839E-2</v>
      </c>
      <c r="F21" s="848">
        <f>$C$29*F42</f>
        <v>6.1621921612962795E-2</v>
      </c>
      <c r="G21" s="849">
        <f t="shared" ref="G21:J21" si="5">G42*$C$29</f>
        <v>7.7012715656962341E-2</v>
      </c>
      <c r="H21" s="849">
        <f>H42*$C$29</f>
        <v>9.7715058575500599E-2</v>
      </c>
      <c r="I21" s="849">
        <f t="shared" si="5"/>
        <v>0.05</v>
      </c>
      <c r="J21" s="849">
        <f t="shared" si="5"/>
        <v>0.11249999999999999</v>
      </c>
      <c r="K21" s="99"/>
      <c r="L21" s="99"/>
    </row>
    <row r="22" spans="1:18" x14ac:dyDescent="0.3">
      <c r="A22" s="853" t="s">
        <v>1251</v>
      </c>
      <c r="B22" s="185">
        <v>12800</v>
      </c>
      <c r="C22" s="100">
        <f>C43*C29</f>
        <v>8750</v>
      </c>
      <c r="D22" s="100">
        <f>D43*D29</f>
        <v>7250</v>
      </c>
      <c r="E22" s="100">
        <f>E43*E29</f>
        <v>6625</v>
      </c>
      <c r="F22" s="854">
        <f>F43*F29</f>
        <v>6250</v>
      </c>
      <c r="G22" s="855">
        <v>7600</v>
      </c>
      <c r="H22" s="855">
        <v>9200</v>
      </c>
      <c r="I22" s="855">
        <f t="shared" ref="I22" si="6">I43*$F$29</f>
        <v>5000</v>
      </c>
      <c r="J22" s="855">
        <f>J43*$F$29</f>
        <v>7625</v>
      </c>
      <c r="K22" s="99" t="s">
        <v>1252</v>
      </c>
      <c r="L22" s="99">
        <v>24</v>
      </c>
    </row>
    <row r="23" spans="1:18" x14ac:dyDescent="0.3">
      <c r="A23" s="852" t="s">
        <v>1253</v>
      </c>
      <c r="B23" s="185"/>
      <c r="C23" s="100">
        <f>C44*C29</f>
        <v>2750</v>
      </c>
      <c r="D23" s="100">
        <f>D44*D29</f>
        <v>2375</v>
      </c>
      <c r="E23" s="100">
        <f>E44*E29</f>
        <v>2250</v>
      </c>
      <c r="F23" s="854">
        <f>F44*F29</f>
        <v>2125</v>
      </c>
      <c r="G23" s="855"/>
      <c r="H23" s="855"/>
      <c r="I23" s="855"/>
      <c r="J23" s="855"/>
      <c r="K23" s="99"/>
      <c r="L23" s="99"/>
    </row>
    <row r="24" spans="1:18" x14ac:dyDescent="0.3">
      <c r="A24" s="856" t="s">
        <v>1254</v>
      </c>
      <c r="B24" s="857"/>
      <c r="C24" s="858"/>
      <c r="D24" s="858"/>
      <c r="E24" s="858"/>
      <c r="F24" s="859"/>
      <c r="G24" s="860"/>
      <c r="H24" s="858"/>
      <c r="I24" s="858"/>
      <c r="J24" s="858"/>
      <c r="K24" s="841"/>
      <c r="L24" s="842"/>
    </row>
    <row r="25" spans="1:18" ht="15" x14ac:dyDescent="0.3">
      <c r="A25" s="246" t="s">
        <v>1255</v>
      </c>
      <c r="B25" s="787">
        <v>1068</v>
      </c>
      <c r="C25" s="787">
        <v>1068</v>
      </c>
      <c r="D25" s="787">
        <v>1068</v>
      </c>
      <c r="E25" s="787">
        <v>1068</v>
      </c>
      <c r="F25" s="854">
        <v>1068</v>
      </c>
      <c r="G25" s="861"/>
      <c r="H25" s="102"/>
      <c r="I25" s="102"/>
      <c r="J25" s="102"/>
      <c r="K25" s="99" t="s">
        <v>39</v>
      </c>
      <c r="L25" s="99">
        <v>4</v>
      </c>
    </row>
    <row r="26" spans="1:18" ht="15" x14ac:dyDescent="0.3">
      <c r="A26" s="246" t="s">
        <v>1256</v>
      </c>
      <c r="B26" s="827">
        <v>5.4</v>
      </c>
      <c r="C26" s="827">
        <v>10</v>
      </c>
      <c r="D26" s="827">
        <v>10</v>
      </c>
      <c r="E26" s="827">
        <v>10</v>
      </c>
      <c r="F26" s="862">
        <v>10</v>
      </c>
      <c r="G26" s="829"/>
      <c r="H26" s="787"/>
      <c r="I26" s="787"/>
      <c r="J26" s="787"/>
      <c r="K26" s="99" t="s">
        <v>20</v>
      </c>
      <c r="L26" s="99" t="s">
        <v>361</v>
      </c>
    </row>
    <row r="27" spans="1:18" ht="26.4" x14ac:dyDescent="0.3">
      <c r="A27" s="246" t="s">
        <v>1257</v>
      </c>
      <c r="B27" s="787">
        <v>981.33179999999982</v>
      </c>
      <c r="C27" s="787">
        <f>C25*C30*C31</f>
        <v>1074.6215999999999</v>
      </c>
      <c r="D27" s="787">
        <f>D25*D30*D31</f>
        <v>1187.0819999999999</v>
      </c>
      <c r="E27" s="787">
        <f>E25*E30*E31</f>
        <v>1199.5775999999998</v>
      </c>
      <c r="F27" s="854">
        <f>F25*F30*F31</f>
        <v>1212.0731999999998</v>
      </c>
      <c r="G27" s="829"/>
      <c r="H27" s="787"/>
      <c r="I27" s="787"/>
      <c r="J27" s="787"/>
      <c r="K27" s="99" t="s">
        <v>1258</v>
      </c>
      <c r="L27" s="99" t="s">
        <v>361</v>
      </c>
      <c r="N27" s="223"/>
      <c r="O27" s="223"/>
      <c r="P27" s="223"/>
      <c r="Q27" s="223"/>
      <c r="R27" s="97"/>
    </row>
    <row r="28" spans="1:18" x14ac:dyDescent="0.3">
      <c r="A28" s="863" t="s">
        <v>1259</v>
      </c>
      <c r="B28" s="864">
        <v>5.0000000000000001E-3</v>
      </c>
      <c r="C28" s="864">
        <v>4.0000000000000001E-3</v>
      </c>
      <c r="D28" s="864">
        <v>3.0000000000000001E-3</v>
      </c>
      <c r="E28" s="864">
        <v>3.0000000000000001E-3</v>
      </c>
      <c r="F28" s="865">
        <v>3.0000000000000001E-3</v>
      </c>
      <c r="G28" s="866">
        <v>3.0000000000000001E-3</v>
      </c>
      <c r="H28" s="867">
        <v>5.0000000000000001E-3</v>
      </c>
      <c r="I28" s="100"/>
      <c r="J28" s="100"/>
      <c r="K28" s="868" t="s">
        <v>633</v>
      </c>
      <c r="L28" s="868"/>
      <c r="N28" s="223"/>
      <c r="O28" s="223"/>
      <c r="P28" s="223"/>
      <c r="Q28" s="223"/>
      <c r="R28" s="97"/>
    </row>
    <row r="29" spans="1:18" ht="15" x14ac:dyDescent="0.3">
      <c r="A29" s="853" t="s">
        <v>1260</v>
      </c>
      <c r="B29" s="869">
        <v>1.35</v>
      </c>
      <c r="C29" s="869">
        <v>1.25</v>
      </c>
      <c r="D29" s="869">
        <v>1.25</v>
      </c>
      <c r="E29" s="869">
        <v>1.25</v>
      </c>
      <c r="F29" s="870">
        <v>1.25</v>
      </c>
      <c r="G29" s="855"/>
      <c r="H29" s="100"/>
      <c r="I29" s="100"/>
      <c r="J29" s="100"/>
      <c r="K29" s="99" t="s">
        <v>23</v>
      </c>
      <c r="L29" s="99"/>
    </row>
    <row r="30" spans="1:18" x14ac:dyDescent="0.3">
      <c r="A30" s="853" t="s">
        <v>1261</v>
      </c>
      <c r="B30" s="869">
        <v>1.1499999999999999</v>
      </c>
      <c r="C30" s="869">
        <v>1.17</v>
      </c>
      <c r="D30" s="869">
        <v>1.17</v>
      </c>
      <c r="E30" s="869">
        <v>1.17</v>
      </c>
      <c r="F30" s="870">
        <v>1.17</v>
      </c>
      <c r="G30" s="855"/>
      <c r="H30" s="100"/>
      <c r="I30" s="100"/>
      <c r="J30" s="100"/>
      <c r="K30" s="99" t="s">
        <v>44</v>
      </c>
      <c r="L30" s="99"/>
    </row>
    <row r="31" spans="1:18" x14ac:dyDescent="0.3">
      <c r="A31" s="853" t="s">
        <v>1262</v>
      </c>
      <c r="B31" s="869">
        <v>0.81</v>
      </c>
      <c r="C31" s="869">
        <v>0.86</v>
      </c>
      <c r="D31" s="869">
        <v>0.95</v>
      </c>
      <c r="E31" s="869">
        <v>0.96</v>
      </c>
      <c r="F31" s="871">
        <v>0.97</v>
      </c>
      <c r="G31" s="855"/>
      <c r="H31" s="100"/>
      <c r="I31" s="100"/>
      <c r="J31" s="100"/>
      <c r="K31" s="99" t="s">
        <v>46</v>
      </c>
      <c r="L31" s="99">
        <v>13</v>
      </c>
      <c r="N31" s="222"/>
      <c r="O31" s="222"/>
      <c r="P31" s="222"/>
      <c r="Q31" s="222"/>
      <c r="R31" s="97"/>
    </row>
    <row r="32" spans="1:18" x14ac:dyDescent="0.3">
      <c r="A32" s="852" t="s">
        <v>1263</v>
      </c>
      <c r="B32" s="869">
        <v>0</v>
      </c>
      <c r="C32" s="869">
        <v>0.01</v>
      </c>
      <c r="D32" s="869">
        <v>0.05</v>
      </c>
      <c r="E32" s="869">
        <v>0.05</v>
      </c>
      <c r="F32" s="871">
        <v>0.05</v>
      </c>
      <c r="G32" s="855"/>
      <c r="H32" s="100"/>
      <c r="I32" s="100"/>
      <c r="J32" s="100"/>
      <c r="K32" s="99" t="s">
        <v>35</v>
      </c>
      <c r="L32" s="99"/>
      <c r="N32" s="222"/>
      <c r="O32" s="222"/>
      <c r="P32" s="222"/>
      <c r="Q32" s="222"/>
      <c r="R32" s="97"/>
    </row>
    <row r="33" spans="1:18" x14ac:dyDescent="0.3">
      <c r="A33" s="246" t="s">
        <v>368</v>
      </c>
      <c r="B33" s="819">
        <v>0.16500000000000001</v>
      </c>
      <c r="C33" s="819">
        <v>0.20499999999999999</v>
      </c>
      <c r="D33" s="819">
        <v>0.23</v>
      </c>
      <c r="E33" s="819">
        <v>0.245</v>
      </c>
      <c r="F33" s="872">
        <v>0.26</v>
      </c>
      <c r="G33" s="873">
        <v>0.2</v>
      </c>
      <c r="H33" s="819">
        <v>0.21</v>
      </c>
      <c r="I33" s="819"/>
      <c r="J33" s="819"/>
      <c r="K33" s="99" t="s">
        <v>1167</v>
      </c>
      <c r="L33" s="99">
        <v>13</v>
      </c>
      <c r="N33" s="222"/>
      <c r="O33" s="222"/>
      <c r="P33" s="222"/>
      <c r="Q33" s="222"/>
      <c r="R33" s="97"/>
    </row>
    <row r="34" spans="1:18" x14ac:dyDescent="0.3">
      <c r="A34" s="832" t="s">
        <v>365</v>
      </c>
      <c r="B34" s="787">
        <v>10</v>
      </c>
      <c r="C34" s="787">
        <v>15</v>
      </c>
      <c r="D34" s="787">
        <v>15</v>
      </c>
      <c r="E34" s="836">
        <v>15</v>
      </c>
      <c r="F34" s="837">
        <v>15</v>
      </c>
      <c r="G34" s="829"/>
      <c r="H34" s="787"/>
      <c r="I34" s="787"/>
      <c r="J34" s="787"/>
      <c r="K34" s="99"/>
      <c r="L34" s="99"/>
      <c r="N34" s="223"/>
      <c r="O34" s="223"/>
      <c r="P34" s="223"/>
      <c r="Q34" s="223"/>
      <c r="R34" s="97"/>
    </row>
    <row r="35" spans="1:18" ht="15" x14ac:dyDescent="0.3">
      <c r="A35" s="246" t="s">
        <v>1264</v>
      </c>
      <c r="B35" s="836">
        <v>15</v>
      </c>
      <c r="C35" s="836">
        <v>14</v>
      </c>
      <c r="D35" s="787">
        <v>14</v>
      </c>
      <c r="E35" s="787">
        <v>14</v>
      </c>
      <c r="F35" s="837">
        <v>14</v>
      </c>
      <c r="G35" s="829"/>
      <c r="H35" s="787"/>
      <c r="I35" s="787"/>
      <c r="J35" s="787"/>
      <c r="K35" s="99" t="s">
        <v>1244</v>
      </c>
      <c r="L35" s="99"/>
      <c r="N35" s="223"/>
      <c r="O35" s="223"/>
      <c r="P35" s="223"/>
      <c r="Q35" s="223"/>
      <c r="R35" s="97"/>
    </row>
    <row r="36" spans="1:18" x14ac:dyDescent="0.3">
      <c r="A36" s="874" t="s">
        <v>1265</v>
      </c>
      <c r="B36" s="858"/>
      <c r="C36" s="858"/>
      <c r="D36" s="858"/>
      <c r="E36" s="858"/>
      <c r="F36" s="837"/>
      <c r="G36" s="860"/>
      <c r="H36" s="858"/>
      <c r="I36" s="858"/>
      <c r="J36" s="858"/>
      <c r="K36" s="841"/>
      <c r="L36" s="842"/>
    </row>
    <row r="37" spans="1:18" ht="15" customHeight="1" x14ac:dyDescent="0.3">
      <c r="A37" s="853" t="s">
        <v>1266</v>
      </c>
      <c r="B37" s="851">
        <v>1.08</v>
      </c>
      <c r="C37" s="851">
        <f>SUM(C38:C42)</f>
        <v>0.42338626119115846</v>
      </c>
      <c r="D37" s="851">
        <f>SUM(D38:D42)</f>
        <v>0.30103345715942204</v>
      </c>
      <c r="E37" s="851">
        <f>SUM(E38:E42)</f>
        <v>0.26359800677854528</v>
      </c>
      <c r="F37" s="875">
        <f>SUM(F38:F42)</f>
        <v>0.24129217329005115</v>
      </c>
      <c r="G37" s="849">
        <f>C37*0.93</f>
        <v>0.39374922290777742</v>
      </c>
      <c r="H37" s="847">
        <f>C37*1.18</f>
        <v>0.49959578820556694</v>
      </c>
      <c r="I37" s="847">
        <v>0.2</v>
      </c>
      <c r="J37" s="847">
        <v>0.28000000000000003</v>
      </c>
      <c r="K37" s="99" t="s">
        <v>1245</v>
      </c>
      <c r="L37" s="99" t="s">
        <v>1246</v>
      </c>
      <c r="N37" s="97"/>
      <c r="O37" s="97"/>
      <c r="P37" s="97"/>
      <c r="Q37" s="97"/>
      <c r="R37" s="97"/>
    </row>
    <row r="38" spans="1:18" x14ac:dyDescent="0.3">
      <c r="A38" s="852" t="s">
        <v>1247</v>
      </c>
      <c r="B38" s="846">
        <v>0.62</v>
      </c>
      <c r="C38" s="846">
        <v>0.21562457444949712</v>
      </c>
      <c r="D38" s="851">
        <v>0.13642096874311765</v>
      </c>
      <c r="E38" s="876">
        <v>0.11329912869854522</v>
      </c>
      <c r="F38" s="875">
        <v>9.9860728669201398E-2</v>
      </c>
      <c r="G38" s="849">
        <f t="shared" ref="G38:G42" si="7">C38*0.93</f>
        <v>0.20053085423803232</v>
      </c>
      <c r="H38" s="847">
        <f t="shared" ref="H38:H42" si="8">C38*1.18</f>
        <v>0.25443699785040658</v>
      </c>
      <c r="I38" s="847">
        <v>7.0000000000000007E-2</v>
      </c>
      <c r="J38" s="847">
        <v>0.1</v>
      </c>
      <c r="K38" s="99"/>
      <c r="L38" s="99"/>
    </row>
    <row r="39" spans="1:18" x14ac:dyDescent="0.3">
      <c r="A39" s="852" t="s">
        <v>1248</v>
      </c>
      <c r="B39" s="846">
        <v>0.08</v>
      </c>
      <c r="C39" s="846">
        <v>4.6874907489021116E-2</v>
      </c>
      <c r="D39" s="851">
        <v>2.9656732335460362E-2</v>
      </c>
      <c r="E39" s="876">
        <v>2.463024536924896E-2</v>
      </c>
      <c r="F39" s="875">
        <v>2.1708854058522045E-2</v>
      </c>
      <c r="G39" s="849">
        <v>0.04</v>
      </c>
      <c r="H39" s="847">
        <v>0.06</v>
      </c>
      <c r="I39" s="877">
        <v>0.01</v>
      </c>
      <c r="J39" s="877">
        <v>0.03</v>
      </c>
      <c r="K39" s="99"/>
      <c r="L39" s="99">
        <v>22</v>
      </c>
    </row>
    <row r="40" spans="1:18" x14ac:dyDescent="0.3">
      <c r="A40" s="852" t="s">
        <v>1249</v>
      </c>
      <c r="B40" s="846">
        <v>0.02</v>
      </c>
      <c r="C40" s="846">
        <v>9.4639281913317785E-3</v>
      </c>
      <c r="D40" s="851">
        <v>7.9385738871084709E-3</v>
      </c>
      <c r="E40" s="876">
        <v>7.3922725123971231E-3</v>
      </c>
      <c r="F40" s="875">
        <v>7.042505327195748E-3</v>
      </c>
      <c r="G40" s="849">
        <v>0.01</v>
      </c>
      <c r="H40" s="847">
        <v>0.01</v>
      </c>
      <c r="I40" s="847">
        <v>0.01</v>
      </c>
      <c r="J40" s="847">
        <v>0.01</v>
      </c>
      <c r="K40" s="99" t="s">
        <v>631</v>
      </c>
      <c r="L40" s="99">
        <v>22</v>
      </c>
    </row>
    <row r="41" spans="1:18" x14ac:dyDescent="0.3">
      <c r="A41" s="852" t="s">
        <v>29</v>
      </c>
      <c r="B41" s="846">
        <v>0.1</v>
      </c>
      <c r="C41" s="846">
        <v>8.5175353721985994E-2</v>
      </c>
      <c r="D41" s="851">
        <v>7.1447164983976241E-2</v>
      </c>
      <c r="E41" s="876">
        <v>6.6530452611574115E-2</v>
      </c>
      <c r="F41" s="875">
        <v>6.3382547944761738E-2</v>
      </c>
      <c r="G41" s="849">
        <f t="shared" si="7"/>
        <v>7.9213078961446984E-2</v>
      </c>
      <c r="H41" s="847">
        <f>C41*1.18</f>
        <v>0.10050691739194346</v>
      </c>
      <c r="I41" s="847">
        <v>0.06</v>
      </c>
      <c r="J41" s="847">
        <v>7.0000000000000007E-2</v>
      </c>
      <c r="K41" s="99"/>
      <c r="L41" s="99"/>
    </row>
    <row r="42" spans="1:18" ht="22.8" x14ac:dyDescent="0.3">
      <c r="A42" s="852" t="s">
        <v>1250</v>
      </c>
      <c r="B42" s="876">
        <v>0.26</v>
      </c>
      <c r="C42" s="876">
        <v>6.6247497339322448E-2</v>
      </c>
      <c r="D42" s="851">
        <v>5.5570017209759293E-2</v>
      </c>
      <c r="E42" s="876">
        <v>5.1745907586779868E-2</v>
      </c>
      <c r="F42" s="875">
        <v>4.9297537290370237E-2</v>
      </c>
      <c r="G42" s="849">
        <f t="shared" si="7"/>
        <v>6.1610172525569877E-2</v>
      </c>
      <c r="H42" s="847">
        <f t="shared" si="8"/>
        <v>7.8172046860400482E-2</v>
      </c>
      <c r="I42" s="847">
        <v>0.04</v>
      </c>
      <c r="J42" s="847">
        <v>0.09</v>
      </c>
      <c r="K42" s="99"/>
      <c r="L42" s="99"/>
    </row>
    <row r="43" spans="1:18" ht="15" x14ac:dyDescent="0.3">
      <c r="A43" s="853" t="s">
        <v>1267</v>
      </c>
      <c r="B43" s="829">
        <v>9500</v>
      </c>
      <c r="C43" s="829">
        <v>7000</v>
      </c>
      <c r="D43" s="829">
        <v>5800</v>
      </c>
      <c r="E43" s="829">
        <v>5300</v>
      </c>
      <c r="F43" s="854">
        <v>5000</v>
      </c>
      <c r="G43" s="855">
        <v>5600</v>
      </c>
      <c r="H43" s="100">
        <v>8400</v>
      </c>
      <c r="I43" s="100">
        <v>4000</v>
      </c>
      <c r="J43" s="100">
        <v>6100</v>
      </c>
      <c r="K43" s="99" t="s">
        <v>1268</v>
      </c>
      <c r="L43" s="99">
        <v>24</v>
      </c>
    </row>
    <row r="44" spans="1:18" x14ac:dyDescent="0.3">
      <c r="A44" s="852" t="s">
        <v>1253</v>
      </c>
      <c r="B44" s="787"/>
      <c r="C44" s="829">
        <v>2200</v>
      </c>
      <c r="D44" s="829">
        <v>1900</v>
      </c>
      <c r="E44" s="829">
        <v>1800</v>
      </c>
      <c r="F44" s="854">
        <v>1700</v>
      </c>
      <c r="G44" s="100"/>
      <c r="H44" s="100"/>
      <c r="I44" s="100"/>
      <c r="J44" s="100"/>
      <c r="K44" s="99" t="s">
        <v>1252</v>
      </c>
      <c r="L44" s="99"/>
    </row>
    <row r="45" spans="1:18" x14ac:dyDescent="0.3">
      <c r="A45" s="878"/>
      <c r="B45" s="879"/>
      <c r="C45" s="880"/>
      <c r="D45" s="881"/>
      <c r="E45" s="881"/>
      <c r="F45" s="881"/>
      <c r="G45" s="882"/>
      <c r="H45" s="882"/>
      <c r="I45" s="883"/>
      <c r="J45" s="883"/>
      <c r="K45" s="416"/>
      <c r="L45" s="416"/>
    </row>
    <row r="46" spans="1:18" x14ac:dyDescent="0.3">
      <c r="A46" s="795" t="s">
        <v>38</v>
      </c>
      <c r="B46" s="796"/>
      <c r="C46" s="796"/>
      <c r="D46" s="796"/>
      <c r="E46" s="796"/>
      <c r="F46" s="796"/>
    </row>
    <row r="47" spans="1:18" s="135" customFormat="1" x14ac:dyDescent="0.3">
      <c r="A47" s="797" t="s">
        <v>634</v>
      </c>
      <c r="B47" s="798"/>
      <c r="C47" s="798"/>
      <c r="D47" s="798"/>
      <c r="E47" s="798"/>
      <c r="F47" s="798"/>
      <c r="G47" s="797"/>
      <c r="H47" s="797"/>
      <c r="I47" s="797"/>
      <c r="J47" s="797"/>
      <c r="K47" s="797"/>
      <c r="L47" s="797"/>
    </row>
    <row r="48" spans="1:18" s="135" customFormat="1" x14ac:dyDescent="0.3">
      <c r="A48" s="797" t="s">
        <v>635</v>
      </c>
      <c r="B48" s="798"/>
      <c r="C48" s="798"/>
      <c r="D48" s="798"/>
      <c r="E48" s="798"/>
      <c r="F48" s="798"/>
      <c r="G48" s="797"/>
      <c r="H48" s="797"/>
      <c r="I48" s="797"/>
      <c r="J48" s="797"/>
      <c r="K48" s="797"/>
      <c r="L48" s="797"/>
    </row>
    <row r="49" spans="1:24" s="135" customFormat="1" x14ac:dyDescent="0.3">
      <c r="A49" s="799" t="s">
        <v>1269</v>
      </c>
      <c r="B49" s="800"/>
      <c r="C49" s="800"/>
      <c r="D49" s="800"/>
      <c r="E49" s="800"/>
      <c r="F49" s="800"/>
      <c r="G49" s="799"/>
      <c r="H49" s="799"/>
      <c r="I49" s="799"/>
      <c r="J49" s="799"/>
      <c r="K49" s="799"/>
      <c r="L49" s="799"/>
    </row>
    <row r="50" spans="1:24" s="135" customFormat="1" x14ac:dyDescent="0.3">
      <c r="A50" s="799" t="s">
        <v>1177</v>
      </c>
      <c r="B50" s="800"/>
      <c r="C50" s="800"/>
      <c r="D50" s="800"/>
      <c r="E50" s="800"/>
      <c r="F50" s="800"/>
      <c r="G50" s="799"/>
      <c r="H50" s="799"/>
      <c r="I50" s="799"/>
      <c r="J50" s="799"/>
      <c r="K50" s="799"/>
      <c r="L50" s="799"/>
      <c r="M50" s="801"/>
    </row>
    <row r="51" spans="1:24" s="135" customFormat="1" x14ac:dyDescent="0.3">
      <c r="A51" s="797" t="s">
        <v>1178</v>
      </c>
      <c r="B51" s="798"/>
      <c r="C51" s="798"/>
      <c r="D51" s="798"/>
      <c r="E51" s="798"/>
      <c r="F51" s="798"/>
      <c r="G51" s="797"/>
      <c r="H51" s="797"/>
      <c r="I51" s="797"/>
      <c r="J51" s="797"/>
      <c r="K51" s="797"/>
      <c r="L51" s="797"/>
    </row>
    <row r="52" spans="1:24" s="135" customFormat="1" x14ac:dyDescent="0.3">
      <c r="A52" s="797" t="s">
        <v>1179</v>
      </c>
      <c r="B52" s="802"/>
      <c r="C52" s="802"/>
      <c r="D52" s="802"/>
      <c r="E52" s="802"/>
      <c r="F52" s="802"/>
      <c r="G52" s="797"/>
      <c r="H52" s="797"/>
      <c r="I52" s="797"/>
      <c r="J52" s="797"/>
      <c r="K52" s="797"/>
      <c r="L52" s="797"/>
    </row>
    <row r="53" spans="1:24" s="135" customFormat="1" x14ac:dyDescent="0.3">
      <c r="A53" s="799" t="s">
        <v>636</v>
      </c>
      <c r="B53" s="798"/>
      <c r="C53" s="798"/>
      <c r="D53" s="798"/>
      <c r="E53" s="798"/>
      <c r="F53" s="798"/>
      <c r="G53" s="797"/>
      <c r="H53" s="797"/>
      <c r="I53" s="797"/>
      <c r="J53" s="797"/>
      <c r="K53" s="797"/>
      <c r="L53" s="797"/>
    </row>
    <row r="54" spans="1:24" s="135" customFormat="1" x14ac:dyDescent="0.3">
      <c r="A54" s="799" t="s">
        <v>1180</v>
      </c>
      <c r="B54" s="798"/>
      <c r="C54" s="798"/>
      <c r="D54" s="798"/>
      <c r="E54" s="798"/>
      <c r="F54" s="798"/>
      <c r="G54" s="797"/>
      <c r="H54" s="797"/>
      <c r="I54" s="797"/>
      <c r="J54" s="797"/>
      <c r="K54" s="797"/>
      <c r="L54" s="797"/>
    </row>
    <row r="55" spans="1:24" s="135" customFormat="1" x14ac:dyDescent="0.3">
      <c r="A55" s="797" t="s">
        <v>664</v>
      </c>
      <c r="B55" s="798"/>
      <c r="C55" s="798"/>
      <c r="D55" s="798"/>
      <c r="E55" s="798"/>
      <c r="F55" s="798"/>
      <c r="G55" s="797"/>
      <c r="H55" s="797"/>
      <c r="I55" s="797"/>
      <c r="J55" s="797"/>
      <c r="K55" s="797"/>
      <c r="L55" s="797"/>
    </row>
    <row r="56" spans="1:24" s="135" customFormat="1" x14ac:dyDescent="0.3">
      <c r="A56" s="799" t="s">
        <v>1181</v>
      </c>
      <c r="B56" s="798"/>
      <c r="C56" s="798"/>
      <c r="D56" s="798"/>
      <c r="E56" s="798"/>
      <c r="F56" s="798"/>
      <c r="G56" s="797"/>
      <c r="H56" s="797"/>
      <c r="I56" s="797"/>
      <c r="J56" s="797"/>
      <c r="K56" s="797"/>
      <c r="L56" s="797"/>
    </row>
    <row r="57" spans="1:24" s="135" customFormat="1" x14ac:dyDescent="0.3">
      <c r="A57" s="797" t="s">
        <v>1182</v>
      </c>
      <c r="B57" s="798"/>
      <c r="C57" s="798"/>
      <c r="D57" s="798"/>
      <c r="E57" s="798"/>
      <c r="F57" s="798"/>
      <c r="G57" s="797"/>
      <c r="H57" s="797"/>
      <c r="I57" s="797"/>
      <c r="J57" s="797"/>
      <c r="K57" s="797"/>
      <c r="L57" s="797"/>
    </row>
    <row r="58" spans="1:24" s="135" customFormat="1" x14ac:dyDescent="0.3">
      <c r="A58" s="799" t="s">
        <v>1183</v>
      </c>
      <c r="B58" s="803"/>
      <c r="C58" s="803"/>
      <c r="D58" s="803"/>
      <c r="E58" s="803"/>
      <c r="F58" s="803"/>
      <c r="G58" s="797"/>
      <c r="H58" s="797"/>
      <c r="I58" s="797"/>
      <c r="J58" s="797"/>
      <c r="K58" s="797"/>
      <c r="L58" s="797"/>
    </row>
    <row r="59" spans="1:24" s="135" customFormat="1" x14ac:dyDescent="0.3">
      <c r="A59" s="797" t="s">
        <v>1184</v>
      </c>
      <c r="B59" s="798"/>
      <c r="C59" s="798"/>
      <c r="D59" s="798"/>
      <c r="E59" s="798"/>
      <c r="F59" s="798"/>
      <c r="G59" s="797"/>
      <c r="H59" s="797"/>
      <c r="I59" s="797"/>
      <c r="J59" s="797"/>
      <c r="K59" s="797"/>
      <c r="L59" s="797"/>
    </row>
    <row r="60" spans="1:24" s="135" customFormat="1" x14ac:dyDescent="0.3">
      <c r="A60" s="804" t="s">
        <v>1185</v>
      </c>
      <c r="B60" s="798"/>
      <c r="C60" s="798"/>
      <c r="D60" s="798"/>
      <c r="E60" s="798"/>
      <c r="F60" s="798"/>
      <c r="G60" s="810"/>
      <c r="H60" s="810"/>
      <c r="I60" s="810"/>
      <c r="J60" s="810"/>
      <c r="K60" s="810"/>
      <c r="L60" s="810"/>
    </row>
    <row r="61" spans="1:24" s="135" customFormat="1" x14ac:dyDescent="0.3">
      <c r="A61" s="797" t="s">
        <v>358</v>
      </c>
      <c r="B61" s="798"/>
      <c r="C61" s="798"/>
      <c r="D61" s="798"/>
      <c r="E61" s="798"/>
      <c r="F61" s="798"/>
      <c r="G61" s="797"/>
      <c r="M61" s="797"/>
      <c r="N61" s="797"/>
      <c r="O61" s="797"/>
      <c r="P61" s="797"/>
      <c r="Q61" s="797"/>
      <c r="R61" s="797"/>
      <c r="S61" s="797"/>
      <c r="T61" s="797"/>
      <c r="U61" s="797"/>
      <c r="V61" s="797"/>
      <c r="W61" s="797"/>
      <c r="X61" s="797"/>
    </row>
    <row r="62" spans="1:24" s="135" customFormat="1" x14ac:dyDescent="0.3">
      <c r="A62" s="797" t="s">
        <v>1186</v>
      </c>
      <c r="B62" s="805"/>
      <c r="C62" s="805"/>
      <c r="D62" s="805"/>
      <c r="E62" s="805"/>
      <c r="F62" s="805"/>
      <c r="G62" s="797"/>
      <c r="H62" s="797"/>
      <c r="I62" s="797"/>
      <c r="J62" s="797"/>
      <c r="K62" s="797"/>
      <c r="L62" s="797"/>
      <c r="M62" s="884"/>
      <c r="N62" s="884"/>
      <c r="O62" s="884"/>
      <c r="P62" s="884"/>
      <c r="Q62" s="884"/>
      <c r="R62" s="884"/>
      <c r="S62" s="884"/>
      <c r="T62" s="884"/>
      <c r="U62" s="884"/>
      <c r="V62" s="884"/>
      <c r="W62" s="884"/>
      <c r="X62" s="884"/>
    </row>
    <row r="63" spans="1:24" s="135" customFormat="1" x14ac:dyDescent="0.3">
      <c r="A63" s="797" t="s">
        <v>677</v>
      </c>
      <c r="B63" s="806"/>
      <c r="C63" s="806"/>
      <c r="D63" s="806"/>
      <c r="E63" s="806"/>
      <c r="F63" s="806"/>
      <c r="G63" s="797"/>
      <c r="M63" s="885"/>
      <c r="N63" s="885"/>
      <c r="O63" s="885"/>
      <c r="P63" s="885"/>
      <c r="Q63" s="885"/>
      <c r="R63" s="885"/>
      <c r="S63" s="885"/>
      <c r="T63" s="885"/>
      <c r="U63" s="885"/>
      <c r="V63" s="885"/>
      <c r="W63" s="885"/>
      <c r="X63" s="885"/>
    </row>
    <row r="64" spans="1:24" s="135" customFormat="1" x14ac:dyDescent="0.3">
      <c r="A64" s="799" t="s">
        <v>1187</v>
      </c>
      <c r="B64" s="798"/>
      <c r="C64" s="798"/>
      <c r="D64" s="798"/>
      <c r="E64" s="798"/>
      <c r="F64" s="798"/>
      <c r="G64" s="797"/>
      <c r="M64" s="885"/>
      <c r="N64" s="885"/>
      <c r="O64" s="886"/>
      <c r="P64" s="886"/>
      <c r="Q64" s="886"/>
      <c r="R64" s="886"/>
      <c r="S64" s="886"/>
      <c r="T64" s="886"/>
      <c r="U64" s="886"/>
      <c r="V64" s="886"/>
      <c r="W64" s="887"/>
      <c r="X64" s="887"/>
    </row>
    <row r="65" spans="1:24" s="135" customFormat="1" x14ac:dyDescent="0.3">
      <c r="A65" s="797" t="s">
        <v>1188</v>
      </c>
      <c r="B65" s="798"/>
      <c r="C65" s="798"/>
      <c r="D65" s="798"/>
      <c r="E65" s="798"/>
      <c r="F65" s="798"/>
      <c r="G65" s="797"/>
      <c r="M65" s="885"/>
      <c r="N65" s="888"/>
      <c r="O65" s="888"/>
      <c r="P65" s="888"/>
      <c r="Q65" s="888"/>
      <c r="R65" s="888"/>
      <c r="S65" s="888"/>
      <c r="T65" s="888"/>
      <c r="U65" s="888"/>
      <c r="V65" s="888"/>
      <c r="W65" s="887"/>
      <c r="X65" s="887"/>
    </row>
    <row r="66" spans="1:24" s="135" customFormat="1" x14ac:dyDescent="0.3">
      <c r="A66" s="797" t="s">
        <v>1189</v>
      </c>
      <c r="B66" s="798"/>
      <c r="C66" s="798"/>
      <c r="D66" s="798"/>
      <c r="E66" s="798"/>
      <c r="F66" s="798"/>
      <c r="G66" s="797"/>
      <c r="M66" s="884"/>
      <c r="N66" s="884"/>
      <c r="O66" s="884"/>
      <c r="P66" s="884"/>
      <c r="Q66" s="884"/>
      <c r="R66" s="884"/>
      <c r="S66" s="884"/>
      <c r="T66" s="884"/>
      <c r="U66" s="884"/>
      <c r="V66" s="884"/>
      <c r="W66" s="884"/>
      <c r="X66" s="884"/>
    </row>
    <row r="67" spans="1:24" s="135" customFormat="1" ht="18" customHeight="1" x14ac:dyDescent="0.3">
      <c r="A67" s="224" t="s">
        <v>1190</v>
      </c>
      <c r="B67" s="225">
        <v>2015</v>
      </c>
      <c r="C67" s="225">
        <v>2016</v>
      </c>
      <c r="D67" s="225">
        <v>2017</v>
      </c>
      <c r="E67" s="225">
        <v>2018</v>
      </c>
      <c r="F67" s="225">
        <v>2019</v>
      </c>
      <c r="G67" s="250"/>
      <c r="M67" s="797"/>
      <c r="N67" s="797"/>
      <c r="O67" s="797"/>
      <c r="P67" s="797"/>
      <c r="Q67" s="797"/>
      <c r="R67" s="797"/>
      <c r="S67" s="797"/>
      <c r="T67" s="797"/>
      <c r="U67" s="797"/>
      <c r="V67" s="797"/>
      <c r="W67" s="797"/>
      <c r="X67" s="797"/>
    </row>
    <row r="68" spans="1:24" s="135" customFormat="1" x14ac:dyDescent="0.3">
      <c r="A68" s="226" t="s">
        <v>1191</v>
      </c>
      <c r="B68" s="227">
        <v>1</v>
      </c>
      <c r="C68" s="227">
        <v>1.002</v>
      </c>
      <c r="D68" s="227">
        <v>1.014</v>
      </c>
      <c r="E68" s="227">
        <v>1.03</v>
      </c>
      <c r="F68" s="227">
        <v>1.0429999999999999</v>
      </c>
      <c r="G68" s="250"/>
      <c r="M68" s="797"/>
      <c r="N68" s="797"/>
      <c r="O68" s="797"/>
      <c r="P68" s="797"/>
      <c r="Q68" s="797"/>
      <c r="R68" s="797"/>
      <c r="S68" s="797"/>
      <c r="T68" s="797"/>
      <c r="U68" s="797"/>
      <c r="V68" s="797"/>
      <c r="W68" s="797"/>
      <c r="X68" s="797"/>
    </row>
    <row r="69" spans="1:24" s="135" customFormat="1" x14ac:dyDescent="0.3">
      <c r="A69" s="799" t="s">
        <v>1192</v>
      </c>
      <c r="B69" s="798"/>
      <c r="C69" s="798"/>
      <c r="D69" s="798"/>
      <c r="E69" s="798"/>
      <c r="F69" s="798"/>
      <c r="G69" s="797"/>
      <c r="H69" s="250"/>
      <c r="M69" s="797"/>
      <c r="N69" s="797"/>
      <c r="O69" s="797"/>
      <c r="P69" s="797"/>
      <c r="Q69" s="797"/>
      <c r="R69" s="797"/>
      <c r="S69" s="797"/>
      <c r="T69" s="797"/>
      <c r="U69" s="797"/>
      <c r="V69" s="797"/>
      <c r="W69" s="797"/>
      <c r="X69" s="797"/>
    </row>
    <row r="70" spans="1:24" s="135" customFormat="1" x14ac:dyDescent="0.3">
      <c r="A70" s="797" t="s">
        <v>1193</v>
      </c>
      <c r="B70" s="798"/>
      <c r="C70" s="798"/>
      <c r="D70" s="798"/>
      <c r="E70" s="798"/>
      <c r="F70" s="798"/>
      <c r="G70" s="797"/>
      <c r="H70" s="250"/>
      <c r="M70" s="797"/>
      <c r="N70" s="797"/>
      <c r="O70" s="797"/>
      <c r="P70" s="797"/>
      <c r="Q70" s="797"/>
      <c r="R70" s="797"/>
      <c r="S70" s="797"/>
      <c r="T70" s="797"/>
      <c r="U70" s="797"/>
      <c r="V70" s="797"/>
      <c r="W70" s="797"/>
      <c r="X70" s="797"/>
    </row>
    <row r="71" spans="1:24" s="135" customFormat="1" x14ac:dyDescent="0.3">
      <c r="A71" s="799" t="s">
        <v>1194</v>
      </c>
      <c r="B71" s="798"/>
      <c r="C71" s="798"/>
      <c r="D71" s="798"/>
      <c r="E71" s="798"/>
      <c r="F71" s="798"/>
      <c r="G71" s="797"/>
      <c r="H71" s="250"/>
      <c r="M71" s="797"/>
      <c r="N71" s="797"/>
      <c r="O71" s="797"/>
      <c r="P71" s="797"/>
      <c r="Q71" s="797"/>
      <c r="R71" s="797"/>
      <c r="S71" s="797"/>
      <c r="T71" s="797"/>
      <c r="U71" s="797"/>
      <c r="V71" s="797"/>
      <c r="W71" s="797"/>
      <c r="X71" s="797"/>
    </row>
    <row r="72" spans="1:24" s="135" customFormat="1" x14ac:dyDescent="0.3">
      <c r="A72" s="797" t="s">
        <v>1195</v>
      </c>
      <c r="B72" s="798"/>
      <c r="C72" s="798"/>
      <c r="D72" s="798"/>
      <c r="E72" s="798"/>
      <c r="F72" s="798"/>
      <c r="G72" s="797"/>
      <c r="H72" s="250"/>
      <c r="M72" s="797"/>
      <c r="N72" s="797"/>
      <c r="O72" s="797"/>
      <c r="P72" s="797"/>
      <c r="Q72" s="797"/>
      <c r="R72" s="797"/>
      <c r="S72" s="797"/>
      <c r="T72" s="797"/>
      <c r="U72" s="797"/>
      <c r="V72" s="797"/>
      <c r="W72" s="797"/>
      <c r="X72" s="797"/>
    </row>
    <row r="73" spans="1:24" s="135" customFormat="1" x14ac:dyDescent="0.3">
      <c r="A73" s="807" t="s">
        <v>1196</v>
      </c>
      <c r="B73" s="798"/>
      <c r="C73" s="798"/>
      <c r="D73" s="798"/>
      <c r="E73" s="798"/>
      <c r="F73" s="798"/>
      <c r="G73" s="250"/>
      <c r="H73" s="250"/>
      <c r="M73" s="797"/>
      <c r="N73" s="797"/>
      <c r="O73" s="797"/>
      <c r="P73" s="797"/>
      <c r="Q73" s="797"/>
      <c r="R73" s="797"/>
      <c r="S73" s="797"/>
      <c r="T73" s="797"/>
      <c r="U73" s="797"/>
      <c r="V73" s="797"/>
      <c r="W73" s="797"/>
      <c r="X73" s="797"/>
    </row>
    <row r="74" spans="1:24" s="135" customFormat="1" x14ac:dyDescent="0.3">
      <c r="A74" s="797" t="s">
        <v>1197</v>
      </c>
      <c r="B74" s="798"/>
      <c r="C74" s="798"/>
      <c r="D74" s="798"/>
      <c r="E74" s="798"/>
      <c r="F74" s="798"/>
      <c r="G74" s="797"/>
      <c r="H74" s="797"/>
      <c r="I74" s="797"/>
      <c r="J74" s="797"/>
      <c r="K74" s="797"/>
      <c r="L74" s="797"/>
      <c r="M74" s="810"/>
      <c r="N74" s="810"/>
      <c r="O74" s="810"/>
      <c r="P74" s="810"/>
      <c r="Q74" s="810"/>
      <c r="R74" s="810"/>
      <c r="S74" s="810"/>
      <c r="T74" s="810"/>
      <c r="U74" s="810"/>
      <c r="V74" s="810"/>
      <c r="W74" s="810"/>
      <c r="X74" s="810"/>
    </row>
    <row r="75" spans="1:24" s="135" customFormat="1" x14ac:dyDescent="0.3">
      <c r="A75" s="797" t="s">
        <v>1198</v>
      </c>
      <c r="B75" s="758"/>
      <c r="C75" s="808"/>
      <c r="D75" s="758"/>
      <c r="E75" s="758"/>
      <c r="F75" s="758"/>
      <c r="G75" s="797"/>
      <c r="H75" s="797"/>
      <c r="I75" s="797"/>
      <c r="J75" s="797"/>
      <c r="K75" s="797"/>
      <c r="L75" s="797"/>
      <c r="M75" s="810"/>
      <c r="N75" s="810"/>
      <c r="O75" s="810"/>
      <c r="P75" s="810"/>
      <c r="Q75" s="810"/>
      <c r="R75" s="810"/>
      <c r="S75" s="810"/>
      <c r="T75" s="810"/>
      <c r="U75" s="810"/>
      <c r="V75" s="810"/>
      <c r="W75" s="810"/>
      <c r="X75" s="810"/>
    </row>
    <row r="76" spans="1:24" s="135" customFormat="1" x14ac:dyDescent="0.3">
      <c r="A76" s="804" t="s">
        <v>1199</v>
      </c>
      <c r="B76" s="758"/>
      <c r="C76" s="809"/>
      <c r="D76" s="809"/>
      <c r="E76" s="809"/>
      <c r="F76" s="809"/>
      <c r="G76" s="804"/>
      <c r="H76" s="804"/>
      <c r="I76" s="804"/>
      <c r="J76" s="804"/>
      <c r="K76" s="804"/>
      <c r="L76" s="804"/>
      <c r="M76" s="810"/>
      <c r="N76" s="810"/>
      <c r="O76" s="810"/>
      <c r="P76" s="810"/>
      <c r="Q76" s="810"/>
      <c r="R76" s="810"/>
      <c r="S76" s="810"/>
      <c r="T76" s="810"/>
      <c r="U76" s="810"/>
      <c r="V76" s="810"/>
      <c r="W76" s="810"/>
      <c r="X76" s="810"/>
    </row>
    <row r="77" spans="1:24" s="135" customFormat="1" x14ac:dyDescent="0.3">
      <c r="A77" s="804" t="s">
        <v>1200</v>
      </c>
      <c r="B77" s="758"/>
      <c r="C77" s="758"/>
      <c r="D77" s="758"/>
      <c r="E77" s="758"/>
      <c r="F77" s="758"/>
      <c r="G77" s="804"/>
      <c r="H77" s="804"/>
      <c r="I77" s="804"/>
      <c r="J77" s="804"/>
      <c r="K77" s="804"/>
      <c r="L77" s="804"/>
      <c r="M77" s="810"/>
      <c r="N77" s="810"/>
      <c r="O77" s="810"/>
      <c r="P77" s="810"/>
      <c r="Q77" s="810"/>
      <c r="R77" s="810"/>
      <c r="S77" s="810"/>
      <c r="T77" s="810"/>
      <c r="U77" s="810"/>
      <c r="V77" s="810"/>
      <c r="W77" s="810"/>
      <c r="X77" s="810"/>
    </row>
    <row r="78" spans="1:24" s="135" customFormat="1" x14ac:dyDescent="0.3">
      <c r="A78" s="810"/>
      <c r="B78" s="810"/>
      <c r="C78" s="810"/>
      <c r="D78" s="810"/>
      <c r="E78" s="810"/>
      <c r="F78" s="810"/>
      <c r="G78" s="810"/>
      <c r="H78" s="810"/>
      <c r="I78" s="810"/>
      <c r="J78" s="810"/>
      <c r="K78" s="810"/>
      <c r="L78" s="810"/>
    </row>
    <row r="79" spans="1:24" s="135" customFormat="1" x14ac:dyDescent="0.3">
      <c r="A79" s="801" t="s">
        <v>357</v>
      </c>
    </row>
    <row r="80" spans="1:24" x14ac:dyDescent="0.3">
      <c r="A80" s="811" t="s">
        <v>1201</v>
      </c>
    </row>
    <row r="81" spans="1:1" x14ac:dyDescent="0.3">
      <c r="A81" s="811" t="s">
        <v>1202</v>
      </c>
    </row>
    <row r="82" spans="1:1" x14ac:dyDescent="0.3">
      <c r="A82" s="811" t="s">
        <v>1203</v>
      </c>
    </row>
    <row r="83" spans="1:1" x14ac:dyDescent="0.3">
      <c r="A83" s="811" t="s">
        <v>1204</v>
      </c>
    </row>
    <row r="84" spans="1:1" x14ac:dyDescent="0.3">
      <c r="A84" s="811" t="s">
        <v>1205</v>
      </c>
    </row>
    <row r="85" spans="1:1" x14ac:dyDescent="0.3">
      <c r="A85" s="811" t="s">
        <v>1206</v>
      </c>
    </row>
    <row r="86" spans="1:1" x14ac:dyDescent="0.3">
      <c r="A86" s="812" t="s">
        <v>1207</v>
      </c>
    </row>
    <row r="87" spans="1:1" x14ac:dyDescent="0.3">
      <c r="A87" s="812" t="s">
        <v>1208</v>
      </c>
    </row>
    <row r="88" spans="1:1" x14ac:dyDescent="0.3">
      <c r="A88" s="813" t="s">
        <v>1209</v>
      </c>
    </row>
    <row r="89" spans="1:1" x14ac:dyDescent="0.3">
      <c r="A89" s="814" t="s">
        <v>1210</v>
      </c>
    </row>
    <row r="90" spans="1:1" x14ac:dyDescent="0.3">
      <c r="A90" s="815" t="s">
        <v>1211</v>
      </c>
    </row>
    <row r="91" spans="1:1" x14ac:dyDescent="0.3">
      <c r="A91" s="816" t="s">
        <v>1212</v>
      </c>
    </row>
    <row r="92" spans="1:1" x14ac:dyDescent="0.3">
      <c r="A92" s="815" t="s">
        <v>1213</v>
      </c>
    </row>
    <row r="93" spans="1:1" x14ac:dyDescent="0.3">
      <c r="A93" s="815" t="s">
        <v>1214</v>
      </c>
    </row>
    <row r="94" spans="1:1" x14ac:dyDescent="0.3">
      <c r="A94" s="817" t="s">
        <v>1215</v>
      </c>
    </row>
    <row r="95" spans="1:1" x14ac:dyDescent="0.3">
      <c r="A95" s="814" t="s">
        <v>1216</v>
      </c>
    </row>
    <row r="96" spans="1:1" x14ac:dyDescent="0.3">
      <c r="A96" s="815" t="s">
        <v>1217</v>
      </c>
    </row>
    <row r="97" spans="1:7" x14ac:dyDescent="0.3">
      <c r="A97" s="811" t="s">
        <v>1218</v>
      </c>
    </row>
    <row r="98" spans="1:7" x14ac:dyDescent="0.3">
      <c r="A98" s="818" t="s">
        <v>1219</v>
      </c>
    </row>
    <row r="99" spans="1:7" x14ac:dyDescent="0.3">
      <c r="A99" s="818" t="s">
        <v>1220</v>
      </c>
    </row>
    <row r="100" spans="1:7" x14ac:dyDescent="0.3">
      <c r="A100" s="818" t="s">
        <v>1221</v>
      </c>
    </row>
    <row r="101" spans="1:7" x14ac:dyDescent="0.3">
      <c r="A101" s="818" t="s">
        <v>1222</v>
      </c>
    </row>
    <row r="102" spans="1:7" x14ac:dyDescent="0.3">
      <c r="A102" s="818" t="s">
        <v>1223</v>
      </c>
    </row>
    <row r="103" spans="1:7" x14ac:dyDescent="0.3">
      <c r="A103" s="818" t="s">
        <v>1224</v>
      </c>
    </row>
    <row r="104" spans="1:7" x14ac:dyDescent="0.3">
      <c r="A104" s="818" t="s">
        <v>1225</v>
      </c>
    </row>
    <row r="105" spans="1:7" x14ac:dyDescent="0.3">
      <c r="A105" s="818" t="s">
        <v>1226</v>
      </c>
    </row>
    <row r="106" spans="1:7" x14ac:dyDescent="0.3">
      <c r="A106" s="818" t="s">
        <v>1227</v>
      </c>
    </row>
    <row r="107" spans="1:7" x14ac:dyDescent="0.3">
      <c r="A107" s="818" t="s">
        <v>1228</v>
      </c>
    </row>
    <row r="108" spans="1:7" x14ac:dyDescent="0.3">
      <c r="A108" s="818" t="s">
        <v>1229</v>
      </c>
    </row>
    <row r="109" spans="1:7" x14ac:dyDescent="0.3">
      <c r="A109" s="818" t="s">
        <v>1230</v>
      </c>
    </row>
    <row r="110" spans="1:7" ht="15" customHeight="1" x14ac:dyDescent="0.3">
      <c r="A110" s="818" t="s">
        <v>1231</v>
      </c>
      <c r="B110" s="818"/>
      <c r="C110" s="818"/>
      <c r="D110" s="818"/>
      <c r="E110" s="818"/>
      <c r="F110" s="818"/>
      <c r="G110" s="818"/>
    </row>
    <row r="111" spans="1:7" x14ac:dyDescent="0.3">
      <c r="A111" s="818" t="s">
        <v>1232</v>
      </c>
    </row>
    <row r="112" spans="1:7" x14ac:dyDescent="0.3">
      <c r="A112" s="818" t="s">
        <v>1233</v>
      </c>
    </row>
    <row r="113" spans="1:1" x14ac:dyDescent="0.3">
      <c r="A113" s="814" t="s">
        <v>1234</v>
      </c>
    </row>
    <row r="114" spans="1:1" x14ac:dyDescent="0.3">
      <c r="A114" s="818" t="s">
        <v>1235</v>
      </c>
    </row>
    <row r="115" spans="1:1" x14ac:dyDescent="0.3">
      <c r="A115" s="818" t="s">
        <v>1236</v>
      </c>
    </row>
    <row r="116" spans="1:1" x14ac:dyDescent="0.3">
      <c r="A116" s="818" t="s">
        <v>1237</v>
      </c>
    </row>
    <row r="117" spans="1:1" x14ac:dyDescent="0.3">
      <c r="A117" s="818" t="s">
        <v>1238</v>
      </c>
    </row>
    <row r="118" spans="1:1" x14ac:dyDescent="0.3">
      <c r="A118" s="818" t="s">
        <v>1239</v>
      </c>
    </row>
    <row r="119" spans="1:1" x14ac:dyDescent="0.3">
      <c r="A119" s="818" t="s">
        <v>1240</v>
      </c>
    </row>
    <row r="120" spans="1:1" x14ac:dyDescent="0.3">
      <c r="A120" s="818" t="s">
        <v>1241</v>
      </c>
    </row>
  </sheetData>
  <mergeCells count="3">
    <mergeCell ref="B2:L2"/>
    <mergeCell ref="G3:H3"/>
    <mergeCell ref="I3:J3"/>
  </mergeCells>
  <hyperlinks>
    <hyperlink ref="H1" location="Index" display="Back to Index"/>
    <hyperlink ref="A91" r:id="rId1" display="https://arraytechinc.com/"/>
    <hyperlink ref="A94" r:id="rId2" display="https://soltec.com/"/>
    <hyperlink ref="A113" r:id="rId3" display="http://www.photovoltaik-guide.de/pv-preisindex"/>
  </hyperlinks>
  <pageMargins left="0.7" right="0.7" top="0.75" bottom="0.75" header="0.3" footer="0.3"/>
  <pageSetup paperSize="9" orientation="portrait"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2"/>
  <sheetViews>
    <sheetView showGridLines="0" zoomScale="85" zoomScaleNormal="85" workbookViewId="0">
      <selection activeCell="A2" sqref="A2"/>
    </sheetView>
  </sheetViews>
  <sheetFormatPr defaultColWidth="9.109375" defaultRowHeight="14.4" x14ac:dyDescent="0.3"/>
  <cols>
    <col min="1" max="1" width="39" style="298" customWidth="1"/>
    <col min="2" max="2" width="9.109375" style="298" customWidth="1"/>
    <col min="3" max="11" width="9.109375" style="298"/>
    <col min="12" max="12" width="13.109375" style="298" customWidth="1"/>
    <col min="13" max="13" width="104" style="298" customWidth="1"/>
    <col min="14" max="22" width="9.109375" style="298"/>
    <col min="23" max="23" width="9.109375" style="298" customWidth="1"/>
    <col min="24" max="16384" width="9.109375" style="298"/>
  </cols>
  <sheetData>
    <row r="1" spans="1:18" x14ac:dyDescent="0.3">
      <c r="A1" s="92"/>
      <c r="H1" s="237" t="s">
        <v>679</v>
      </c>
      <c r="M1" s="237"/>
    </row>
    <row r="2" spans="1:18" x14ac:dyDescent="0.3">
      <c r="A2" s="770" t="s">
        <v>0</v>
      </c>
      <c r="B2" s="1025" t="s">
        <v>1270</v>
      </c>
      <c r="C2" s="1026"/>
      <c r="D2" s="1026"/>
      <c r="E2" s="1026"/>
      <c r="F2" s="1026"/>
      <c r="G2" s="1026"/>
      <c r="H2" s="1026"/>
      <c r="I2" s="1026"/>
      <c r="J2" s="1026"/>
      <c r="K2" s="1026"/>
      <c r="L2" s="1027"/>
    </row>
    <row r="3" spans="1:18" x14ac:dyDescent="0.3">
      <c r="A3" s="771"/>
      <c r="B3" s="772">
        <v>2015</v>
      </c>
      <c r="C3" s="772">
        <v>2020</v>
      </c>
      <c r="D3" s="772">
        <v>2030</v>
      </c>
      <c r="E3" s="772">
        <v>2040</v>
      </c>
      <c r="F3" s="824">
        <v>2050</v>
      </c>
      <c r="G3" s="1031" t="s">
        <v>2</v>
      </c>
      <c r="H3" s="1032"/>
      <c r="I3" s="1033" t="s">
        <v>3</v>
      </c>
      <c r="J3" s="1032"/>
      <c r="K3" s="773" t="s">
        <v>4</v>
      </c>
      <c r="L3" s="773" t="s">
        <v>5</v>
      </c>
    </row>
    <row r="4" spans="1:18" x14ac:dyDescent="0.3">
      <c r="A4" s="825" t="s">
        <v>6</v>
      </c>
      <c r="B4" s="775"/>
      <c r="C4" s="775"/>
      <c r="D4" s="775"/>
      <c r="E4" s="775"/>
      <c r="F4" s="826"/>
      <c r="G4" s="775" t="s">
        <v>7</v>
      </c>
      <c r="H4" s="775" t="s">
        <v>8</v>
      </c>
      <c r="I4" s="775" t="s">
        <v>7</v>
      </c>
      <c r="J4" s="775" t="s">
        <v>8</v>
      </c>
      <c r="K4" s="775"/>
      <c r="L4" s="776"/>
    </row>
    <row r="5" spans="1:18" x14ac:dyDescent="0.3">
      <c r="A5" s="246" t="s">
        <v>9</v>
      </c>
      <c r="B5" s="787"/>
      <c r="C5" s="827">
        <f>C27/C30</f>
        <v>8</v>
      </c>
      <c r="D5" s="827">
        <f>D27/D30</f>
        <v>8</v>
      </c>
      <c r="E5" s="827">
        <f>E27/E30</f>
        <v>8</v>
      </c>
      <c r="F5" s="889">
        <f>F27/F30</f>
        <v>8</v>
      </c>
      <c r="G5" s="829"/>
      <c r="H5" s="787"/>
      <c r="I5" s="787"/>
      <c r="J5" s="787"/>
      <c r="K5" s="99"/>
      <c r="L5" s="99"/>
    </row>
    <row r="6" spans="1:18" x14ac:dyDescent="0.3">
      <c r="A6" s="246" t="s">
        <v>1242</v>
      </c>
      <c r="B6" s="787"/>
      <c r="C6" s="787">
        <f>C28*C30</f>
        <v>1491.03747</v>
      </c>
      <c r="D6" s="787">
        <f>D28*D30</f>
        <v>1647.0762749999999</v>
      </c>
      <c r="E6" s="787">
        <f>E28*E30</f>
        <v>1664.4139199999997</v>
      </c>
      <c r="F6" s="837">
        <f>F28*F30</f>
        <v>1681.7515649999998</v>
      </c>
      <c r="G6" s="829"/>
      <c r="H6" s="787"/>
      <c r="I6" s="787"/>
      <c r="J6" s="787"/>
      <c r="K6" s="99" t="s">
        <v>52</v>
      </c>
      <c r="L6" s="99"/>
      <c r="N6" s="97"/>
      <c r="O6" s="97"/>
      <c r="P6" s="97"/>
      <c r="Q6" s="97"/>
      <c r="R6" s="97"/>
    </row>
    <row r="7" spans="1:18" x14ac:dyDescent="0.3">
      <c r="A7" s="832" t="s">
        <v>13</v>
      </c>
      <c r="B7" s="833"/>
      <c r="C7" s="833">
        <v>0</v>
      </c>
      <c r="D7" s="833">
        <v>0</v>
      </c>
      <c r="E7" s="833">
        <v>0</v>
      </c>
      <c r="F7" s="890">
        <v>0</v>
      </c>
      <c r="G7" s="835"/>
      <c r="H7" s="785"/>
      <c r="I7" s="785"/>
      <c r="J7" s="785"/>
      <c r="K7" s="99"/>
      <c r="L7" s="99"/>
      <c r="N7" s="222"/>
      <c r="O7" s="222"/>
      <c r="P7" s="222"/>
      <c r="Q7" s="222"/>
      <c r="R7" s="97"/>
    </row>
    <row r="8" spans="1:18" x14ac:dyDescent="0.3">
      <c r="A8" s="832" t="s">
        <v>14</v>
      </c>
      <c r="B8" s="833"/>
      <c r="C8" s="833">
        <v>0</v>
      </c>
      <c r="D8" s="833">
        <v>0</v>
      </c>
      <c r="E8" s="833">
        <v>0</v>
      </c>
      <c r="F8" s="890">
        <v>0</v>
      </c>
      <c r="G8" s="835"/>
      <c r="H8" s="785"/>
      <c r="I8" s="785"/>
      <c r="J8" s="785"/>
      <c r="K8" s="99"/>
      <c r="L8" s="99"/>
      <c r="N8" s="222"/>
      <c r="O8" s="222"/>
      <c r="P8" s="222"/>
      <c r="Q8" s="222"/>
      <c r="R8" s="97"/>
    </row>
    <row r="9" spans="1:18" x14ac:dyDescent="0.3">
      <c r="A9" s="832" t="s">
        <v>16</v>
      </c>
      <c r="B9" s="787"/>
      <c r="C9" s="787">
        <v>35</v>
      </c>
      <c r="D9" s="787">
        <v>40</v>
      </c>
      <c r="E9" s="836">
        <v>40</v>
      </c>
      <c r="F9" s="837">
        <v>40</v>
      </c>
      <c r="G9" s="829"/>
      <c r="H9" s="787"/>
      <c r="I9" s="787"/>
      <c r="J9" s="787"/>
      <c r="K9" s="99"/>
      <c r="L9" s="99"/>
      <c r="N9" s="222"/>
      <c r="O9" s="222"/>
      <c r="P9" s="222"/>
      <c r="Q9" s="222"/>
      <c r="R9" s="97"/>
    </row>
    <row r="10" spans="1:18" x14ac:dyDescent="0.3">
      <c r="A10" s="246" t="s">
        <v>18</v>
      </c>
      <c r="B10" s="836"/>
      <c r="C10" s="838">
        <v>0.5</v>
      </c>
      <c r="D10" s="838">
        <v>0.5</v>
      </c>
      <c r="E10" s="838">
        <v>0.5</v>
      </c>
      <c r="F10" s="828">
        <v>0.5</v>
      </c>
      <c r="G10" s="829"/>
      <c r="H10" s="787"/>
      <c r="I10" s="787"/>
      <c r="J10" s="787"/>
      <c r="K10" s="99"/>
      <c r="L10" s="99"/>
      <c r="N10" s="222"/>
      <c r="O10" s="222"/>
      <c r="P10" s="222"/>
      <c r="Q10" s="222"/>
      <c r="R10" s="97"/>
    </row>
    <row r="11" spans="1:18" ht="15" x14ac:dyDescent="0.3">
      <c r="A11" s="246" t="s">
        <v>1271</v>
      </c>
      <c r="B11" s="836"/>
      <c r="C11" s="836">
        <f>C36*C30</f>
        <v>22.5</v>
      </c>
      <c r="D11" s="787">
        <f>$C$11*$C$34/D34</f>
        <v>20.054347826086953</v>
      </c>
      <c r="E11" s="787">
        <f>$C$11*$C$34/E34</f>
        <v>18.826530612244898</v>
      </c>
      <c r="F11" s="837">
        <f>$C$11*$C$34/F34</f>
        <v>17.740384615384613</v>
      </c>
      <c r="G11" s="829"/>
      <c r="H11" s="787"/>
      <c r="I11" s="787"/>
      <c r="J11" s="787"/>
      <c r="K11" s="99" t="s">
        <v>1244</v>
      </c>
      <c r="L11" s="99"/>
      <c r="N11" s="222"/>
      <c r="O11" s="222"/>
      <c r="P11" s="222"/>
      <c r="Q11" s="222"/>
      <c r="R11" s="97"/>
    </row>
    <row r="12" spans="1:18" x14ac:dyDescent="0.3">
      <c r="A12" s="825" t="s">
        <v>21</v>
      </c>
      <c r="B12" s="839"/>
      <c r="C12" s="839"/>
      <c r="D12" s="839"/>
      <c r="E12" s="839"/>
      <c r="F12" s="840"/>
      <c r="G12" s="839"/>
      <c r="H12" s="839"/>
      <c r="I12" s="839"/>
      <c r="J12" s="839"/>
      <c r="K12" s="841"/>
      <c r="L12" s="842"/>
      <c r="N12" s="222"/>
      <c r="O12" s="222"/>
      <c r="P12" s="222"/>
      <c r="Q12" s="222"/>
      <c r="R12" s="97"/>
    </row>
    <row r="13" spans="1:18" x14ac:dyDescent="0.3">
      <c r="A13" s="246" t="s">
        <v>22</v>
      </c>
      <c r="B13" s="836"/>
      <c r="C13" s="836"/>
      <c r="D13" s="836"/>
      <c r="E13" s="836"/>
      <c r="F13" s="831"/>
      <c r="G13" s="829"/>
      <c r="H13" s="787"/>
      <c r="I13" s="787"/>
      <c r="J13" s="787"/>
      <c r="K13" s="99" t="s">
        <v>31</v>
      </c>
      <c r="L13" s="99"/>
      <c r="N13" s="222"/>
      <c r="O13" s="222"/>
      <c r="P13" s="222"/>
      <c r="Q13" s="222"/>
      <c r="R13" s="97"/>
    </row>
    <row r="14" spans="1:18" x14ac:dyDescent="0.3">
      <c r="A14" s="246" t="s">
        <v>24</v>
      </c>
      <c r="B14" s="836"/>
      <c r="C14" s="836"/>
      <c r="D14" s="836"/>
      <c r="E14" s="836"/>
      <c r="F14" s="831"/>
      <c r="G14" s="829"/>
      <c r="H14" s="787"/>
      <c r="I14" s="787"/>
      <c r="J14" s="787"/>
      <c r="K14" s="99" t="s">
        <v>31</v>
      </c>
      <c r="L14" s="99"/>
      <c r="N14" s="222"/>
      <c r="O14" s="222"/>
      <c r="P14" s="222"/>
      <c r="Q14" s="222"/>
      <c r="R14" s="97"/>
    </row>
    <row r="15" spans="1:18" ht="15" customHeight="1" x14ac:dyDescent="0.3">
      <c r="A15" s="825" t="s">
        <v>474</v>
      </c>
      <c r="B15" s="843"/>
      <c r="C15" s="843"/>
      <c r="D15" s="843"/>
      <c r="E15" s="843"/>
      <c r="F15" s="844"/>
      <c r="G15" s="843"/>
      <c r="H15" s="843"/>
      <c r="I15" s="843"/>
      <c r="J15" s="843"/>
      <c r="K15" s="843"/>
      <c r="L15" s="845"/>
      <c r="N15" s="97"/>
      <c r="O15" s="97"/>
      <c r="P15" s="97"/>
      <c r="Q15" s="97"/>
      <c r="R15" s="97"/>
    </row>
    <row r="16" spans="1:18" x14ac:dyDescent="0.3">
      <c r="A16" s="101" t="s">
        <v>26</v>
      </c>
      <c r="B16" s="846"/>
      <c r="C16" s="847">
        <f>$C$30*C38</f>
        <v>0.61673282648894812</v>
      </c>
      <c r="D16" s="847">
        <f t="shared" ref="D16:F16" si="0">$C$30*D38</f>
        <v>0.43920365145222173</v>
      </c>
      <c r="E16" s="847">
        <f t="shared" si="0"/>
        <v>0.38807999422551337</v>
      </c>
      <c r="F16" s="848">
        <f t="shared" si="0"/>
        <v>0.35742585769746349</v>
      </c>
      <c r="G16" s="849">
        <f>$C$30*G38</f>
        <v>0.56419263215631155</v>
      </c>
      <c r="H16" s="849">
        <f t="shared" ref="H16:J16" si="1">$C$30*H38</f>
        <v>0.72889495262843818</v>
      </c>
      <c r="I16" s="849">
        <f t="shared" si="1"/>
        <v>0.30156744875942976</v>
      </c>
      <c r="J16" s="849">
        <f t="shared" si="1"/>
        <v>0.46005383341036959</v>
      </c>
      <c r="K16" s="99" t="s">
        <v>1245</v>
      </c>
      <c r="L16" s="99" t="s">
        <v>1272</v>
      </c>
    </row>
    <row r="17" spans="1:18" x14ac:dyDescent="0.3">
      <c r="A17" s="850" t="s">
        <v>1247</v>
      </c>
      <c r="B17" s="851"/>
      <c r="C17" s="847">
        <f>C30*C39</f>
        <v>0.2695307180618714</v>
      </c>
      <c r="D17" s="847">
        <f>D30*D39</f>
        <v>0.17052621092889708</v>
      </c>
      <c r="E17" s="847">
        <f>E30*E39</f>
        <v>0.14162391087318152</v>
      </c>
      <c r="F17" s="848">
        <f>F30*F39</f>
        <v>0.12482591083650174</v>
      </c>
      <c r="G17" s="849">
        <f t="shared" ref="G17:J17" si="2">$C$30*G39</f>
        <v>0.2506635677975404</v>
      </c>
      <c r="H17" s="849">
        <f t="shared" si="2"/>
        <v>0.31804624731300823</v>
      </c>
      <c r="I17" s="849">
        <f t="shared" si="2"/>
        <v>0.11249999999999999</v>
      </c>
      <c r="J17" s="849">
        <f t="shared" si="2"/>
        <v>0.13750000000000001</v>
      </c>
      <c r="K17" s="99"/>
      <c r="L17" s="99"/>
    </row>
    <row r="18" spans="1:18" x14ac:dyDescent="0.3">
      <c r="A18" s="850" t="s">
        <v>1248</v>
      </c>
      <c r="B18" s="851"/>
      <c r="C18" s="847">
        <f>C40*C30</f>
        <v>5.8593634361276375E-2</v>
      </c>
      <c r="D18" s="847">
        <f>D40*D30</f>
        <v>3.7070915419325501E-2</v>
      </c>
      <c r="E18" s="847">
        <f>E40*E30</f>
        <v>3.0787806711561252E-2</v>
      </c>
      <c r="F18" s="848">
        <f>F40*F30</f>
        <v>2.7136067573152498E-2</v>
      </c>
      <c r="G18" s="849">
        <f>G40*$C$30</f>
        <v>0.05</v>
      </c>
      <c r="H18" s="849">
        <f>H40*$C$30</f>
        <v>7.4999999999999997E-2</v>
      </c>
      <c r="I18" s="849">
        <f>I40*E30</f>
        <v>1.2500000000000001E-2</v>
      </c>
      <c r="J18" s="849">
        <f>J40*F30</f>
        <v>3.7499999999999999E-2</v>
      </c>
      <c r="K18" s="99"/>
      <c r="L18" s="99">
        <v>22</v>
      </c>
    </row>
    <row r="19" spans="1:18" x14ac:dyDescent="0.3">
      <c r="A19" s="850" t="s">
        <v>1249</v>
      </c>
      <c r="B19" s="851"/>
      <c r="C19" s="847">
        <f>C30*C41</f>
        <v>1.1829910239164724E-2</v>
      </c>
      <c r="D19" s="847">
        <f>D30*D41</f>
        <v>9.9232173588855895E-3</v>
      </c>
      <c r="E19" s="847">
        <f>E30*E41</f>
        <v>9.2403406404964038E-3</v>
      </c>
      <c r="F19" s="848">
        <f>F30*F41</f>
        <v>8.8031316589946857E-3</v>
      </c>
      <c r="G19" s="849">
        <f t="shared" ref="G19:J19" si="3">$C$30*G41</f>
        <v>1.2500000000000001E-2</v>
      </c>
      <c r="H19" s="849">
        <f t="shared" si="3"/>
        <v>1.2500000000000001E-2</v>
      </c>
      <c r="I19" s="849">
        <f t="shared" si="3"/>
        <v>1.2500000000000001E-2</v>
      </c>
      <c r="J19" s="849">
        <f t="shared" si="3"/>
        <v>1.2500000000000001E-2</v>
      </c>
      <c r="K19" s="99"/>
      <c r="L19" s="99">
        <v>22</v>
      </c>
    </row>
    <row r="20" spans="1:18" x14ac:dyDescent="0.3">
      <c r="A20" s="850" t="s">
        <v>1273</v>
      </c>
      <c r="B20" s="891"/>
      <c r="C20" s="876">
        <f>C42*C30</f>
        <v>8.7500000000000008E-2</v>
      </c>
      <c r="D20" s="876">
        <f>D42*D30</f>
        <v>6.2911830002944119E-2</v>
      </c>
      <c r="E20" s="876">
        <f>E42*E30</f>
        <v>5.8582485752331701E-2</v>
      </c>
      <c r="F20" s="892">
        <f>F42*F30</f>
        <v>5.5810641084899623E-2</v>
      </c>
      <c r="G20" s="849">
        <f>$C$30*G42</f>
        <v>7.4999999999999997E-2</v>
      </c>
      <c r="H20" s="849">
        <f>$C$30*H42</f>
        <v>0.1</v>
      </c>
      <c r="I20" s="847">
        <f>$F$30*I42</f>
        <v>3.9067448759429732E-2</v>
      </c>
      <c r="J20" s="847">
        <f>$F$30*J42</f>
        <v>7.2553833410369514E-2</v>
      </c>
      <c r="K20" s="99" t="s">
        <v>1274</v>
      </c>
      <c r="L20" s="99">
        <v>23</v>
      </c>
    </row>
    <row r="21" spans="1:18" x14ac:dyDescent="0.3">
      <c r="A21" s="850" t="s">
        <v>29</v>
      </c>
      <c r="B21" s="851"/>
      <c r="C21" s="847">
        <f>C43*C30</f>
        <v>0.10646919215248249</v>
      </c>
      <c r="D21" s="847">
        <f>D43*D30</f>
        <v>8.9308956229970302E-2</v>
      </c>
      <c r="E21" s="847">
        <f>E43*E30</f>
        <v>8.3163065764467636E-2</v>
      </c>
      <c r="F21" s="848">
        <f>F43*F30</f>
        <v>7.922818493095217E-2</v>
      </c>
      <c r="G21" s="849">
        <f t="shared" ref="G21:J22" si="4">$C$30*G43</f>
        <v>9.9016348701808726E-2</v>
      </c>
      <c r="H21" s="849">
        <f t="shared" si="4"/>
        <v>0.12563364673992933</v>
      </c>
      <c r="I21" s="849">
        <f t="shared" si="4"/>
        <v>7.4999999999999997E-2</v>
      </c>
      <c r="J21" s="849">
        <f t="shared" si="4"/>
        <v>8.7500000000000008E-2</v>
      </c>
      <c r="K21" s="99"/>
      <c r="L21" s="99"/>
    </row>
    <row r="22" spans="1:18" ht="22.8" x14ac:dyDescent="0.3">
      <c r="A22" s="850" t="s">
        <v>1250</v>
      </c>
      <c r="B22" s="851"/>
      <c r="C22" s="847">
        <f>$C$30*C44</f>
        <v>8.2809371674153059E-2</v>
      </c>
      <c r="D22" s="847">
        <f>$C$30*D44</f>
        <v>6.9462521512199116E-2</v>
      </c>
      <c r="E22" s="847">
        <f>$C$30*E44</f>
        <v>6.4682384483474839E-2</v>
      </c>
      <c r="F22" s="892">
        <f>$C$30*F44</f>
        <v>6.1621921612962795E-2</v>
      </c>
      <c r="G22" s="849">
        <f t="shared" si="4"/>
        <v>7.7012715656962341E-2</v>
      </c>
      <c r="H22" s="849">
        <f t="shared" si="4"/>
        <v>9.7715058575500599E-2</v>
      </c>
      <c r="I22" s="849">
        <f t="shared" si="4"/>
        <v>0.05</v>
      </c>
      <c r="J22" s="849">
        <f t="shared" si="4"/>
        <v>0.11249999999999999</v>
      </c>
      <c r="K22" s="99"/>
      <c r="L22" s="99"/>
    </row>
    <row r="23" spans="1:18" x14ac:dyDescent="0.3">
      <c r="A23" s="853" t="s">
        <v>1275</v>
      </c>
      <c r="B23" s="185"/>
      <c r="C23" s="100">
        <v>10700</v>
      </c>
      <c r="D23" s="100">
        <v>8900</v>
      </c>
      <c r="E23" s="100">
        <v>8200</v>
      </c>
      <c r="F23" s="854">
        <v>7800</v>
      </c>
      <c r="G23" s="829">
        <f>$C$30*G45</f>
        <v>7375</v>
      </c>
      <c r="H23" s="829">
        <f>$C$30*H45</f>
        <v>11125</v>
      </c>
      <c r="I23" s="829">
        <f>$C$30*I45</f>
        <v>5000</v>
      </c>
      <c r="J23" s="829">
        <f>$C$30*J45</f>
        <v>7750</v>
      </c>
      <c r="K23" s="99" t="s">
        <v>1268</v>
      </c>
      <c r="L23" s="99">
        <v>24</v>
      </c>
    </row>
    <row r="24" spans="1:18" x14ac:dyDescent="0.3">
      <c r="A24" s="852" t="s">
        <v>1253</v>
      </c>
      <c r="B24" s="787"/>
      <c r="C24" s="787">
        <f>C46*C30</f>
        <v>3250</v>
      </c>
      <c r="D24" s="787">
        <f>D46*D30</f>
        <v>2875</v>
      </c>
      <c r="E24" s="787">
        <f>E46*E30</f>
        <v>2625</v>
      </c>
      <c r="F24" s="840">
        <f>F46*F30</f>
        <v>2562.5</v>
      </c>
      <c r="G24" s="100"/>
      <c r="H24" s="100"/>
      <c r="I24" s="100"/>
      <c r="J24" s="100"/>
      <c r="K24" s="99" t="s">
        <v>1252</v>
      </c>
      <c r="L24" s="99"/>
    </row>
    <row r="25" spans="1:18" x14ac:dyDescent="0.3">
      <c r="A25" s="856" t="s">
        <v>1254</v>
      </c>
      <c r="B25" s="857"/>
      <c r="C25" s="858"/>
      <c r="D25" s="858"/>
      <c r="E25" s="858"/>
      <c r="F25" s="854"/>
      <c r="G25" s="860"/>
      <c r="H25" s="858"/>
      <c r="I25" s="858"/>
      <c r="J25" s="858"/>
      <c r="K25" s="841"/>
      <c r="L25" s="842"/>
    </row>
    <row r="26" spans="1:18" ht="15" x14ac:dyDescent="0.3">
      <c r="A26" s="246" t="s">
        <v>1255</v>
      </c>
      <c r="B26" s="787"/>
      <c r="C26" s="100">
        <v>1068</v>
      </c>
      <c r="D26" s="100">
        <v>1068</v>
      </c>
      <c r="E26" s="100">
        <v>1068</v>
      </c>
      <c r="F26" s="854">
        <v>1068</v>
      </c>
      <c r="G26" s="861"/>
      <c r="H26" s="102"/>
      <c r="I26" s="102"/>
      <c r="J26" s="102"/>
      <c r="K26" s="99" t="s">
        <v>39</v>
      </c>
      <c r="L26" s="99">
        <v>4</v>
      </c>
    </row>
    <row r="27" spans="1:18" ht="15" x14ac:dyDescent="0.3">
      <c r="A27" s="246" t="s">
        <v>1256</v>
      </c>
      <c r="B27" s="787"/>
      <c r="C27" s="827">
        <v>10</v>
      </c>
      <c r="D27" s="827">
        <v>10</v>
      </c>
      <c r="E27" s="827">
        <v>10</v>
      </c>
      <c r="F27" s="893">
        <v>10</v>
      </c>
      <c r="G27" s="829"/>
      <c r="H27" s="787"/>
      <c r="I27" s="787"/>
      <c r="J27" s="787"/>
      <c r="K27" s="99" t="s">
        <v>20</v>
      </c>
      <c r="L27" s="99" t="s">
        <v>361</v>
      </c>
    </row>
    <row r="28" spans="1:18" ht="26.4" x14ac:dyDescent="0.3">
      <c r="A28" s="246" t="s">
        <v>1257</v>
      </c>
      <c r="B28" s="787"/>
      <c r="C28" s="787">
        <f>C32*C31*C26</f>
        <v>1192.829976</v>
      </c>
      <c r="D28" s="787">
        <f>D32*D31*D26</f>
        <v>1317.66102</v>
      </c>
      <c r="E28" s="787">
        <f>E32*E31*E26</f>
        <v>1331.5311359999998</v>
      </c>
      <c r="F28" s="854">
        <f>F32*F31*F26</f>
        <v>1345.4012519999999</v>
      </c>
      <c r="G28" s="829"/>
      <c r="H28" s="787"/>
      <c r="I28" s="787"/>
      <c r="J28" s="787"/>
      <c r="K28" s="99" t="s">
        <v>1258</v>
      </c>
      <c r="L28" s="99"/>
      <c r="N28" s="222"/>
      <c r="O28" s="222"/>
      <c r="P28" s="222"/>
      <c r="Q28" s="222"/>
      <c r="R28" s="97"/>
    </row>
    <row r="29" spans="1:18" x14ac:dyDescent="0.3">
      <c r="A29" s="863" t="s">
        <v>1259</v>
      </c>
      <c r="B29" s="864"/>
      <c r="C29" s="864">
        <v>4.0000000000000001E-3</v>
      </c>
      <c r="D29" s="864">
        <v>3.0000000000000001E-3</v>
      </c>
      <c r="E29" s="864">
        <v>3.0000000000000001E-3</v>
      </c>
      <c r="F29" s="865">
        <v>3.0000000000000001E-3</v>
      </c>
      <c r="G29" s="866">
        <v>3.0000000000000001E-3</v>
      </c>
      <c r="H29" s="867">
        <v>5.0000000000000001E-3</v>
      </c>
      <c r="I29" s="100"/>
      <c r="J29" s="100"/>
      <c r="K29" s="868" t="s">
        <v>633</v>
      </c>
      <c r="L29" s="868"/>
      <c r="N29" s="223"/>
      <c r="O29" s="223"/>
      <c r="P29" s="223"/>
      <c r="Q29" s="223"/>
      <c r="R29" s="97"/>
    </row>
    <row r="30" spans="1:18" ht="15" x14ac:dyDescent="0.3">
      <c r="A30" s="853" t="s">
        <v>1260</v>
      </c>
      <c r="B30" s="869"/>
      <c r="C30" s="869">
        <f>1.25</f>
        <v>1.25</v>
      </c>
      <c r="D30" s="869">
        <f t="shared" ref="D30:F30" si="5">1.25</f>
        <v>1.25</v>
      </c>
      <c r="E30" s="869">
        <f t="shared" si="5"/>
        <v>1.25</v>
      </c>
      <c r="F30" s="871">
        <f t="shared" si="5"/>
        <v>1.25</v>
      </c>
      <c r="G30" s="855"/>
      <c r="H30" s="100"/>
      <c r="I30" s="100"/>
      <c r="J30" s="100"/>
      <c r="K30" s="99" t="s">
        <v>23</v>
      </c>
      <c r="L30" s="99"/>
    </row>
    <row r="31" spans="1:18" x14ac:dyDescent="0.3">
      <c r="A31" s="853" t="s">
        <v>1276</v>
      </c>
      <c r="B31" s="869"/>
      <c r="C31" s="869">
        <f>1.11*1.17</f>
        <v>1.2987</v>
      </c>
      <c r="D31" s="869">
        <f t="shared" ref="D31:F31" si="6">1.11*1.17</f>
        <v>1.2987</v>
      </c>
      <c r="E31" s="869">
        <f t="shared" si="6"/>
        <v>1.2987</v>
      </c>
      <c r="F31" s="871">
        <f t="shared" si="6"/>
        <v>1.2987</v>
      </c>
      <c r="G31" s="855"/>
      <c r="H31" s="100"/>
      <c r="I31" s="100"/>
      <c r="J31" s="100"/>
      <c r="K31" s="99" t="s">
        <v>44</v>
      </c>
      <c r="L31" s="99"/>
    </row>
    <row r="32" spans="1:18" x14ac:dyDescent="0.3">
      <c r="A32" s="853" t="s">
        <v>1262</v>
      </c>
      <c r="B32" s="869"/>
      <c r="C32" s="869">
        <v>0.86</v>
      </c>
      <c r="D32" s="869">
        <v>0.95</v>
      </c>
      <c r="E32" s="869">
        <v>0.96</v>
      </c>
      <c r="F32" s="871">
        <v>0.97</v>
      </c>
      <c r="G32" s="855"/>
      <c r="H32" s="100"/>
      <c r="I32" s="100"/>
      <c r="J32" s="100"/>
      <c r="K32" s="99" t="s">
        <v>46</v>
      </c>
      <c r="L32" s="99">
        <v>13</v>
      </c>
    </row>
    <row r="33" spans="1:18" x14ac:dyDescent="0.3">
      <c r="A33" s="852" t="s">
        <v>1263</v>
      </c>
      <c r="B33" s="869"/>
      <c r="C33" s="869">
        <v>0.01</v>
      </c>
      <c r="D33" s="869">
        <v>0.05</v>
      </c>
      <c r="E33" s="869">
        <v>0.05</v>
      </c>
      <c r="F33" s="871">
        <v>0.05</v>
      </c>
      <c r="G33" s="855"/>
      <c r="H33" s="100"/>
      <c r="I33" s="100"/>
      <c r="J33" s="100"/>
      <c r="K33" s="99" t="s">
        <v>35</v>
      </c>
      <c r="L33" s="99"/>
    </row>
    <row r="34" spans="1:18" x14ac:dyDescent="0.3">
      <c r="A34" s="246" t="s">
        <v>368</v>
      </c>
      <c r="B34" s="894"/>
      <c r="C34" s="819">
        <v>0.20499999999999999</v>
      </c>
      <c r="D34" s="819">
        <v>0.23</v>
      </c>
      <c r="E34" s="819">
        <v>0.245</v>
      </c>
      <c r="F34" s="895">
        <v>0.26</v>
      </c>
      <c r="G34" s="873">
        <v>0.2</v>
      </c>
      <c r="H34" s="819">
        <v>0.21</v>
      </c>
      <c r="I34" s="819"/>
      <c r="J34" s="819"/>
      <c r="K34" s="99" t="s">
        <v>1167</v>
      </c>
      <c r="L34" s="99">
        <v>13</v>
      </c>
      <c r="N34" s="222"/>
      <c r="O34" s="222"/>
      <c r="P34" s="222"/>
      <c r="Q34" s="222"/>
      <c r="R34" s="97"/>
    </row>
    <row r="35" spans="1:18" x14ac:dyDescent="0.3">
      <c r="A35" s="832" t="s">
        <v>365</v>
      </c>
      <c r="B35" s="787"/>
      <c r="C35" s="787">
        <v>15</v>
      </c>
      <c r="D35" s="787">
        <v>15</v>
      </c>
      <c r="E35" s="836">
        <v>15</v>
      </c>
      <c r="F35" s="837">
        <v>15</v>
      </c>
      <c r="G35" s="829"/>
      <c r="H35" s="787"/>
      <c r="I35" s="787"/>
      <c r="J35" s="787"/>
      <c r="K35" s="99"/>
      <c r="L35" s="99"/>
      <c r="N35" s="222"/>
      <c r="O35" s="222"/>
      <c r="P35" s="222"/>
      <c r="Q35" s="222"/>
      <c r="R35" s="97"/>
    </row>
    <row r="36" spans="1:18" ht="15" x14ac:dyDescent="0.3">
      <c r="A36" s="246" t="s">
        <v>1264</v>
      </c>
      <c r="B36" s="836"/>
      <c r="C36" s="836">
        <v>18</v>
      </c>
      <c r="D36" s="787">
        <f>$C$36*$C$34/D34</f>
        <v>16.043478260869563</v>
      </c>
      <c r="E36" s="787">
        <f>$C$36*$C$34/E34</f>
        <v>15.061224489795919</v>
      </c>
      <c r="F36" s="837">
        <f>$C$36*$C$34/F34</f>
        <v>14.192307692307692</v>
      </c>
      <c r="G36" s="829"/>
      <c r="H36" s="787"/>
      <c r="I36" s="787"/>
      <c r="J36" s="787"/>
      <c r="K36" s="99" t="s">
        <v>1244</v>
      </c>
      <c r="L36" s="99"/>
      <c r="N36" s="222"/>
      <c r="O36" s="222"/>
      <c r="P36" s="222"/>
      <c r="Q36" s="222"/>
      <c r="R36" s="97"/>
    </row>
    <row r="37" spans="1:18" x14ac:dyDescent="0.3">
      <c r="A37" s="874" t="s">
        <v>1265</v>
      </c>
      <c r="B37" s="858"/>
      <c r="C37" s="858"/>
      <c r="D37" s="858"/>
      <c r="E37" s="858"/>
      <c r="F37" s="854"/>
      <c r="G37" s="860"/>
      <c r="H37" s="858"/>
      <c r="I37" s="858"/>
      <c r="J37" s="858"/>
      <c r="K37" s="841"/>
      <c r="L37" s="842"/>
      <c r="N37" s="223"/>
      <c r="O37" s="223"/>
      <c r="P37" s="223"/>
      <c r="Q37" s="223"/>
      <c r="R37" s="97"/>
    </row>
    <row r="38" spans="1:18" ht="15" x14ac:dyDescent="0.3">
      <c r="A38" s="853" t="s">
        <v>1266</v>
      </c>
      <c r="B38" s="851"/>
      <c r="C38" s="851">
        <f t="shared" ref="C38:J38" si="7">SUM(C39:C44)</f>
        <v>0.49338626119115847</v>
      </c>
      <c r="D38" s="851">
        <f t="shared" si="7"/>
        <v>0.35136292116177736</v>
      </c>
      <c r="E38" s="851">
        <f t="shared" si="7"/>
        <v>0.3104639953804107</v>
      </c>
      <c r="F38" s="875">
        <f t="shared" si="7"/>
        <v>0.2859406861579708</v>
      </c>
      <c r="G38" s="849">
        <f t="shared" si="7"/>
        <v>0.45135410572504919</v>
      </c>
      <c r="H38" s="849">
        <f t="shared" si="7"/>
        <v>0.58311596210275052</v>
      </c>
      <c r="I38" s="849">
        <f t="shared" si="7"/>
        <v>0.24125395900754379</v>
      </c>
      <c r="J38" s="849">
        <f t="shared" si="7"/>
        <v>0.36804306672829568</v>
      </c>
      <c r="K38" s="99" t="s">
        <v>1245</v>
      </c>
      <c r="L38" s="99" t="s">
        <v>1272</v>
      </c>
    </row>
    <row r="39" spans="1:18" ht="15" customHeight="1" x14ac:dyDescent="0.3">
      <c r="A39" s="852" t="s">
        <v>1247</v>
      </c>
      <c r="B39" s="846"/>
      <c r="C39" s="846">
        <v>0.21562457444949712</v>
      </c>
      <c r="D39" s="851">
        <v>0.13642096874311765</v>
      </c>
      <c r="E39" s="876">
        <v>0.11329912869854522</v>
      </c>
      <c r="F39" s="875">
        <v>9.9860728669201398E-2</v>
      </c>
      <c r="G39" s="849">
        <f t="shared" ref="G39" si="8">C39*0.93</f>
        <v>0.20053085423803232</v>
      </c>
      <c r="H39" s="847">
        <f t="shared" ref="H39" si="9">C39*1.18</f>
        <v>0.25443699785040658</v>
      </c>
      <c r="I39" s="847">
        <v>0.09</v>
      </c>
      <c r="J39" s="847">
        <v>0.11</v>
      </c>
      <c r="K39" s="99"/>
      <c r="L39" s="99"/>
      <c r="N39" s="97"/>
      <c r="O39" s="97"/>
      <c r="P39" s="97"/>
      <c r="Q39" s="97"/>
      <c r="R39" s="97"/>
    </row>
    <row r="40" spans="1:18" ht="15" customHeight="1" x14ac:dyDescent="0.3">
      <c r="A40" s="852" t="s">
        <v>1248</v>
      </c>
      <c r="B40" s="846"/>
      <c r="C40" s="846">
        <f>0.0468749074890211</f>
        <v>4.6874907489021102E-2</v>
      </c>
      <c r="D40" s="851">
        <f>0.0296567323354604</f>
        <v>2.9656732335460401E-2</v>
      </c>
      <c r="E40" s="876">
        <f>0.024630245369249</f>
        <v>2.4630245369249001E-2</v>
      </c>
      <c r="F40" s="875">
        <f>0.021708854058522</f>
        <v>2.1708854058521999E-2</v>
      </c>
      <c r="G40" s="849">
        <v>0.04</v>
      </c>
      <c r="H40" s="847">
        <v>0.06</v>
      </c>
      <c r="I40" s="847">
        <v>0.01</v>
      </c>
      <c r="J40" s="847">
        <v>0.03</v>
      </c>
      <c r="K40" s="99"/>
      <c r="L40" s="99">
        <v>22</v>
      </c>
      <c r="N40" s="97"/>
      <c r="O40" s="97"/>
      <c r="P40" s="97"/>
      <c r="Q40" s="97"/>
      <c r="R40" s="97"/>
    </row>
    <row r="41" spans="1:18" x14ac:dyDescent="0.3">
      <c r="A41" s="852" t="s">
        <v>1249</v>
      </c>
      <c r="B41" s="846"/>
      <c r="C41" s="846">
        <v>9.4639281913317785E-3</v>
      </c>
      <c r="D41" s="851">
        <v>7.9385738871084709E-3</v>
      </c>
      <c r="E41" s="876">
        <v>7.3922725123971231E-3</v>
      </c>
      <c r="F41" s="875">
        <v>7.042505327195748E-3</v>
      </c>
      <c r="G41" s="849">
        <v>0.01</v>
      </c>
      <c r="H41" s="847">
        <v>0.01</v>
      </c>
      <c r="I41" s="847">
        <v>0.01</v>
      </c>
      <c r="J41" s="847">
        <v>0.01</v>
      </c>
      <c r="K41" s="99" t="s">
        <v>631</v>
      </c>
      <c r="L41" s="99">
        <v>22</v>
      </c>
    </row>
    <row r="42" spans="1:18" x14ac:dyDescent="0.3">
      <c r="A42" s="852" t="s">
        <v>1273</v>
      </c>
      <c r="B42" s="896"/>
      <c r="C42" s="876">
        <v>7.0000000000000007E-2</v>
      </c>
      <c r="D42" s="851">
        <v>5.0329464002355301E-2</v>
      </c>
      <c r="E42" s="876">
        <v>4.686598860186536E-2</v>
      </c>
      <c r="F42" s="875">
        <v>4.4648512867919696E-2</v>
      </c>
      <c r="G42" s="897">
        <v>0.06</v>
      </c>
      <c r="H42" s="877">
        <v>0.08</v>
      </c>
      <c r="I42" s="877">
        <f>F42*0.7</f>
        <v>3.1253959007543783E-2</v>
      </c>
      <c r="J42" s="877">
        <f>F42*1.3</f>
        <v>5.8043066728295609E-2</v>
      </c>
      <c r="K42" s="99" t="s">
        <v>1274</v>
      </c>
      <c r="L42" s="99">
        <v>23</v>
      </c>
    </row>
    <row r="43" spans="1:18" x14ac:dyDescent="0.3">
      <c r="A43" s="852" t="s">
        <v>29</v>
      </c>
      <c r="B43" s="846"/>
      <c r="C43" s="846">
        <v>8.5175353721985994E-2</v>
      </c>
      <c r="D43" s="851">
        <v>7.1447164983976241E-2</v>
      </c>
      <c r="E43" s="876">
        <v>6.6530452611574115E-2</v>
      </c>
      <c r="F43" s="875">
        <v>6.3382547944761738E-2</v>
      </c>
      <c r="G43" s="849">
        <f t="shared" ref="G43:G44" si="10">C43*0.93</f>
        <v>7.9213078961446984E-2</v>
      </c>
      <c r="H43" s="847">
        <f>C43*1.18</f>
        <v>0.10050691739194346</v>
      </c>
      <c r="I43" s="847">
        <v>0.06</v>
      </c>
      <c r="J43" s="847">
        <v>7.0000000000000007E-2</v>
      </c>
      <c r="K43" s="99"/>
      <c r="L43" s="99"/>
    </row>
    <row r="44" spans="1:18" ht="22.8" x14ac:dyDescent="0.3">
      <c r="A44" s="852" t="s">
        <v>1250</v>
      </c>
      <c r="B44" s="876"/>
      <c r="C44" s="876">
        <v>6.6247497339322448E-2</v>
      </c>
      <c r="D44" s="851">
        <v>5.5570017209759293E-2</v>
      </c>
      <c r="E44" s="876">
        <v>5.1745907586779868E-2</v>
      </c>
      <c r="F44" s="875">
        <v>4.9297537290370237E-2</v>
      </c>
      <c r="G44" s="849">
        <f t="shared" si="10"/>
        <v>6.1610172525569877E-2</v>
      </c>
      <c r="H44" s="847">
        <f t="shared" ref="H44" si="11">C44*1.18</f>
        <v>7.8172046860400482E-2</v>
      </c>
      <c r="I44" s="847">
        <v>0.04</v>
      </c>
      <c r="J44" s="847">
        <v>0.09</v>
      </c>
      <c r="K44" s="99"/>
      <c r="L44" s="99"/>
    </row>
    <row r="45" spans="1:18" ht="15" x14ac:dyDescent="0.3">
      <c r="A45" s="853" t="s">
        <v>1267</v>
      </c>
      <c r="B45" s="829"/>
      <c r="C45" s="829">
        <v>7400</v>
      </c>
      <c r="D45" s="829">
        <v>6200</v>
      </c>
      <c r="E45" s="829">
        <v>5700</v>
      </c>
      <c r="F45" s="854">
        <v>5400</v>
      </c>
      <c r="G45" s="855">
        <v>5900</v>
      </c>
      <c r="H45" s="100">
        <v>8900</v>
      </c>
      <c r="I45" s="100">
        <v>4000</v>
      </c>
      <c r="J45" s="100">
        <v>6200</v>
      </c>
      <c r="K45" s="99" t="s">
        <v>1268</v>
      </c>
      <c r="L45" s="99">
        <v>24</v>
      </c>
    </row>
    <row r="46" spans="1:18" x14ac:dyDescent="0.3">
      <c r="A46" s="852" t="s">
        <v>1253</v>
      </c>
      <c r="B46" s="787"/>
      <c r="C46" s="787">
        <v>2600</v>
      </c>
      <c r="D46" s="787">
        <v>2300</v>
      </c>
      <c r="E46" s="787">
        <v>2100</v>
      </c>
      <c r="F46" s="840">
        <f>$C$46*$C$34/F34</f>
        <v>2050</v>
      </c>
      <c r="G46" s="100"/>
      <c r="H46" s="100"/>
      <c r="I46" s="100"/>
      <c r="J46" s="100"/>
      <c r="K46" s="99" t="s">
        <v>1252</v>
      </c>
      <c r="L46" s="99"/>
    </row>
    <row r="47" spans="1:18" x14ac:dyDescent="0.3">
      <c r="A47" s="878"/>
      <c r="B47" s="1"/>
      <c r="C47" s="898"/>
      <c r="D47" s="898"/>
      <c r="E47" s="898"/>
      <c r="F47" s="898"/>
      <c r="G47" s="415"/>
      <c r="H47" s="415"/>
      <c r="I47" s="415"/>
      <c r="J47" s="415"/>
      <c r="K47" s="416"/>
      <c r="L47" s="416"/>
    </row>
    <row r="48" spans="1:18" x14ac:dyDescent="0.3">
      <c r="A48" s="795" t="s">
        <v>38</v>
      </c>
      <c r="B48" s="796"/>
      <c r="C48" s="796"/>
      <c r="D48" s="796"/>
      <c r="E48" s="796"/>
      <c r="F48" s="796"/>
      <c r="G48" s="796"/>
      <c r="H48" s="796"/>
      <c r="I48" s="796"/>
      <c r="J48" s="796"/>
      <c r="K48" s="796"/>
      <c r="L48" s="796"/>
    </row>
    <row r="49" spans="1:13" x14ac:dyDescent="0.3">
      <c r="A49" s="797" t="s">
        <v>634</v>
      </c>
      <c r="B49" s="798"/>
      <c r="C49" s="798"/>
      <c r="D49" s="798"/>
      <c r="E49" s="798"/>
      <c r="F49" s="798"/>
      <c r="G49" s="798"/>
      <c r="H49" s="798"/>
      <c r="I49" s="798"/>
      <c r="J49" s="798"/>
      <c r="K49" s="798"/>
      <c r="L49" s="798"/>
      <c r="M49" s="250"/>
    </row>
    <row r="50" spans="1:13" x14ac:dyDescent="0.3">
      <c r="A50" s="797" t="s">
        <v>635</v>
      </c>
      <c r="B50" s="798"/>
      <c r="C50" s="798"/>
      <c r="D50" s="798"/>
      <c r="E50" s="798"/>
      <c r="F50" s="798"/>
      <c r="G50" s="798"/>
      <c r="H50" s="798"/>
      <c r="I50" s="798"/>
      <c r="J50" s="798"/>
      <c r="K50" s="798"/>
      <c r="L50" s="798"/>
      <c r="M50" s="250"/>
    </row>
    <row r="51" spans="1:13" x14ac:dyDescent="0.3">
      <c r="A51" s="799" t="s">
        <v>1176</v>
      </c>
      <c r="B51" s="800"/>
      <c r="C51" s="800"/>
      <c r="D51" s="800"/>
      <c r="E51" s="800"/>
      <c r="F51" s="800"/>
      <c r="G51" s="800"/>
      <c r="H51" s="800"/>
      <c r="I51" s="800"/>
      <c r="J51" s="800"/>
      <c r="K51" s="800"/>
      <c r="L51" s="800"/>
      <c r="M51" s="250"/>
    </row>
    <row r="52" spans="1:13" s="135" customFormat="1" x14ac:dyDescent="0.3">
      <c r="A52" s="799" t="s">
        <v>1177</v>
      </c>
      <c r="B52" s="800"/>
      <c r="C52" s="800"/>
      <c r="D52" s="800"/>
      <c r="E52" s="800"/>
      <c r="F52" s="800"/>
      <c r="G52" s="799"/>
      <c r="H52" s="799"/>
      <c r="I52" s="799"/>
      <c r="J52" s="799"/>
      <c r="K52" s="799"/>
      <c r="L52" s="799"/>
    </row>
    <row r="53" spans="1:13" ht="16.5" customHeight="1" x14ac:dyDescent="0.3">
      <c r="A53" s="797" t="s">
        <v>1178</v>
      </c>
      <c r="B53" s="798"/>
      <c r="C53" s="798"/>
      <c r="D53" s="798"/>
      <c r="E53" s="798"/>
      <c r="F53" s="798"/>
      <c r="G53" s="798"/>
      <c r="H53" s="798"/>
      <c r="I53" s="798"/>
      <c r="J53" s="798"/>
      <c r="K53" s="798"/>
      <c r="L53" s="798"/>
      <c r="M53" s="250"/>
    </row>
    <row r="54" spans="1:13" ht="16.5" customHeight="1" x14ac:dyDescent="0.3">
      <c r="A54" s="797" t="s">
        <v>1179</v>
      </c>
      <c r="B54" s="802"/>
      <c r="C54" s="802"/>
      <c r="D54" s="802"/>
      <c r="E54" s="802"/>
      <c r="F54" s="802"/>
      <c r="G54" s="802"/>
      <c r="H54" s="802"/>
      <c r="I54" s="802"/>
      <c r="J54" s="802"/>
      <c r="K54" s="802"/>
      <c r="L54" s="802"/>
      <c r="M54" s="250"/>
    </row>
    <row r="55" spans="1:13" ht="18" customHeight="1" x14ac:dyDescent="0.3">
      <c r="A55" s="799" t="s">
        <v>636</v>
      </c>
      <c r="B55" s="798"/>
      <c r="C55" s="798"/>
      <c r="D55" s="798"/>
      <c r="E55" s="798"/>
      <c r="F55" s="798"/>
      <c r="G55" s="798"/>
      <c r="H55" s="798"/>
      <c r="I55" s="798"/>
      <c r="J55" s="798"/>
      <c r="K55" s="798"/>
      <c r="L55" s="798"/>
      <c r="M55" s="250"/>
    </row>
    <row r="56" spans="1:13" x14ac:dyDescent="0.3">
      <c r="A56" s="799" t="s">
        <v>1180</v>
      </c>
      <c r="B56" s="798"/>
      <c r="C56" s="798"/>
      <c r="D56" s="798"/>
      <c r="E56" s="798"/>
      <c r="F56" s="798"/>
      <c r="G56" s="798"/>
      <c r="H56" s="798"/>
      <c r="I56" s="798"/>
      <c r="J56" s="798"/>
      <c r="K56" s="798"/>
      <c r="L56" s="798"/>
      <c r="M56" s="250"/>
    </row>
    <row r="57" spans="1:13" x14ac:dyDescent="0.3">
      <c r="A57" s="797" t="s">
        <v>664</v>
      </c>
      <c r="B57" s="798"/>
      <c r="C57" s="798"/>
      <c r="D57" s="798"/>
      <c r="E57" s="798"/>
      <c r="F57" s="798"/>
      <c r="G57" s="798"/>
      <c r="H57" s="798"/>
      <c r="I57" s="798"/>
      <c r="J57" s="798"/>
      <c r="K57" s="798"/>
      <c r="L57" s="798"/>
      <c r="M57" s="250"/>
    </row>
    <row r="58" spans="1:13" x14ac:dyDescent="0.3">
      <c r="A58" s="799" t="s">
        <v>1181</v>
      </c>
      <c r="B58" s="798"/>
      <c r="C58" s="798"/>
      <c r="D58" s="798"/>
      <c r="E58" s="798"/>
      <c r="F58" s="798"/>
      <c r="G58" s="798"/>
      <c r="H58" s="798"/>
      <c r="I58" s="798"/>
      <c r="J58" s="798"/>
      <c r="K58" s="798"/>
      <c r="L58" s="798"/>
      <c r="M58" s="250"/>
    </row>
    <row r="59" spans="1:13" x14ac:dyDescent="0.3">
      <c r="A59" s="797" t="s">
        <v>1182</v>
      </c>
      <c r="B59" s="798"/>
      <c r="C59" s="798"/>
      <c r="D59" s="798"/>
      <c r="E59" s="798"/>
      <c r="F59" s="798"/>
      <c r="G59" s="798"/>
      <c r="H59" s="798"/>
      <c r="I59" s="798"/>
      <c r="J59" s="798"/>
      <c r="K59" s="798"/>
      <c r="L59" s="798"/>
      <c r="M59" s="250"/>
    </row>
    <row r="60" spans="1:13" x14ac:dyDescent="0.3">
      <c r="A60" s="799" t="s">
        <v>1183</v>
      </c>
      <c r="B60" s="803"/>
      <c r="C60" s="803"/>
      <c r="D60" s="803"/>
      <c r="E60" s="803"/>
      <c r="F60" s="803"/>
      <c r="G60" s="803"/>
      <c r="H60" s="803"/>
      <c r="I60" s="803"/>
      <c r="J60" s="803"/>
      <c r="K60" s="803"/>
      <c r="L60" s="803"/>
      <c r="M60" s="250"/>
    </row>
    <row r="61" spans="1:13" ht="15" customHeight="1" x14ac:dyDescent="0.3">
      <c r="A61" s="797" t="s">
        <v>1184</v>
      </c>
      <c r="B61" s="798"/>
      <c r="C61" s="798"/>
      <c r="D61" s="798"/>
      <c r="E61" s="798"/>
      <c r="F61" s="798"/>
      <c r="G61" s="798"/>
      <c r="H61" s="798"/>
      <c r="I61" s="798"/>
      <c r="J61" s="798"/>
      <c r="K61" s="798"/>
      <c r="L61" s="798"/>
      <c r="M61" s="250"/>
    </row>
    <row r="62" spans="1:13" x14ac:dyDescent="0.3">
      <c r="A62" s="804" t="s">
        <v>1185</v>
      </c>
      <c r="B62" s="798"/>
      <c r="C62" s="798"/>
      <c r="D62" s="798"/>
      <c r="E62" s="798"/>
      <c r="F62" s="798"/>
      <c r="G62" s="798"/>
      <c r="H62" s="798"/>
      <c r="I62" s="798"/>
      <c r="J62" s="798"/>
      <c r="K62" s="798"/>
      <c r="L62" s="798"/>
      <c r="M62" s="250"/>
    </row>
    <row r="63" spans="1:13" ht="15" customHeight="1" x14ac:dyDescent="0.3">
      <c r="A63" s="797" t="s">
        <v>358</v>
      </c>
      <c r="B63" s="798"/>
      <c r="C63" s="798"/>
      <c r="D63" s="798"/>
      <c r="E63" s="798"/>
      <c r="F63" s="798"/>
      <c r="G63" s="798"/>
      <c r="H63" s="798"/>
      <c r="I63" s="798"/>
      <c r="J63" s="798"/>
      <c r="K63" s="798"/>
      <c r="L63" s="798"/>
      <c r="M63" s="250"/>
    </row>
    <row r="64" spans="1:13" x14ac:dyDescent="0.3">
      <c r="A64" s="797" t="s">
        <v>1186</v>
      </c>
      <c r="B64" s="805"/>
      <c r="C64" s="805"/>
      <c r="D64" s="805"/>
      <c r="E64" s="805"/>
      <c r="F64" s="805"/>
      <c r="G64" s="805"/>
      <c r="H64" s="805"/>
      <c r="I64" s="805"/>
      <c r="J64" s="805"/>
      <c r="K64" s="755"/>
      <c r="L64" s="755"/>
      <c r="M64" s="757"/>
    </row>
    <row r="65" spans="1:13" x14ac:dyDescent="0.3">
      <c r="A65" s="797" t="s">
        <v>677</v>
      </c>
      <c r="B65" s="806"/>
      <c r="C65" s="806"/>
      <c r="D65" s="806"/>
      <c r="E65" s="806"/>
      <c r="F65" s="806"/>
      <c r="G65" s="806"/>
      <c r="H65" s="806"/>
      <c r="I65" s="806"/>
      <c r="J65" s="806"/>
      <c r="K65" s="755"/>
      <c r="L65" s="755"/>
      <c r="M65" s="757"/>
    </row>
    <row r="66" spans="1:13" ht="19.5" customHeight="1" x14ac:dyDescent="0.3">
      <c r="A66" s="799" t="s">
        <v>1187</v>
      </c>
      <c r="B66" s="798"/>
      <c r="C66" s="798"/>
      <c r="D66" s="798"/>
      <c r="E66" s="798"/>
      <c r="F66" s="798"/>
      <c r="G66" s="798"/>
      <c r="H66" s="798"/>
      <c r="I66" s="798"/>
      <c r="J66" s="798"/>
      <c r="K66" s="798"/>
      <c r="L66" s="798"/>
      <c r="M66" s="250"/>
    </row>
    <row r="67" spans="1:13" x14ac:dyDescent="0.3">
      <c r="A67" s="797" t="s">
        <v>1188</v>
      </c>
      <c r="B67" s="798"/>
      <c r="C67" s="798"/>
      <c r="D67" s="798"/>
      <c r="E67" s="798"/>
      <c r="F67" s="798"/>
      <c r="G67" s="798"/>
      <c r="H67" s="798"/>
      <c r="I67" s="798"/>
      <c r="J67" s="798"/>
      <c r="K67" s="798"/>
      <c r="L67" s="798"/>
      <c r="M67" s="250"/>
    </row>
    <row r="68" spans="1:13" x14ac:dyDescent="0.3">
      <c r="A68" s="797" t="s">
        <v>1189</v>
      </c>
      <c r="B68" s="798"/>
      <c r="C68" s="798"/>
      <c r="D68" s="798"/>
      <c r="E68" s="798"/>
      <c r="F68" s="798"/>
      <c r="G68" s="798"/>
      <c r="H68" s="798"/>
      <c r="I68" s="798"/>
      <c r="J68" s="798"/>
      <c r="K68" s="798"/>
      <c r="L68" s="798"/>
      <c r="M68" s="250"/>
    </row>
    <row r="69" spans="1:13" x14ac:dyDescent="0.3">
      <c r="A69" s="224" t="s">
        <v>1190</v>
      </c>
      <c r="B69" s="225">
        <v>2015</v>
      </c>
      <c r="C69" s="225">
        <v>2016</v>
      </c>
      <c r="D69" s="225">
        <v>2017</v>
      </c>
      <c r="E69" s="225">
        <v>2018</v>
      </c>
      <c r="F69" s="225">
        <v>2019</v>
      </c>
      <c r="G69" s="798"/>
      <c r="H69" s="798"/>
      <c r="I69" s="798"/>
      <c r="J69" s="798"/>
      <c r="K69" s="798"/>
      <c r="L69" s="798"/>
      <c r="M69" s="250"/>
    </row>
    <row r="70" spans="1:13" x14ac:dyDescent="0.3">
      <c r="A70" s="226" t="s">
        <v>1191</v>
      </c>
      <c r="B70" s="227">
        <v>1</v>
      </c>
      <c r="C70" s="227">
        <v>1.002</v>
      </c>
      <c r="D70" s="227">
        <v>1.014</v>
      </c>
      <c r="E70" s="227">
        <v>1.03</v>
      </c>
      <c r="F70" s="227">
        <v>1.0429999999999999</v>
      </c>
      <c r="G70" s="798"/>
      <c r="H70" s="798"/>
      <c r="I70" s="798"/>
      <c r="J70" s="798"/>
      <c r="K70" s="798"/>
      <c r="L70" s="798"/>
      <c r="M70" s="756"/>
    </row>
    <row r="71" spans="1:13" x14ac:dyDescent="0.3">
      <c r="A71" s="799" t="s">
        <v>1192</v>
      </c>
      <c r="B71" s="798"/>
      <c r="C71" s="798"/>
      <c r="D71" s="798"/>
      <c r="E71" s="798"/>
      <c r="F71" s="798"/>
      <c r="G71" s="798"/>
      <c r="H71" s="798"/>
      <c r="I71" s="798"/>
      <c r="J71" s="798"/>
      <c r="K71" s="798"/>
      <c r="L71" s="798"/>
      <c r="M71" s="756"/>
    </row>
    <row r="72" spans="1:13" x14ac:dyDescent="0.3">
      <c r="A72" s="797" t="s">
        <v>1193</v>
      </c>
      <c r="B72" s="798"/>
      <c r="C72" s="798"/>
      <c r="D72" s="798"/>
      <c r="E72" s="798"/>
      <c r="F72" s="798"/>
      <c r="G72" s="798"/>
      <c r="H72" s="798"/>
      <c r="I72" s="798"/>
      <c r="J72" s="798"/>
      <c r="K72" s="798"/>
      <c r="L72" s="798"/>
    </row>
    <row r="73" spans="1:13" x14ac:dyDescent="0.3">
      <c r="A73" s="799" t="s">
        <v>1194</v>
      </c>
      <c r="B73" s="798"/>
      <c r="C73" s="798"/>
      <c r="D73" s="798"/>
      <c r="E73" s="798"/>
      <c r="F73" s="798"/>
      <c r="G73" s="798"/>
      <c r="H73" s="798"/>
      <c r="I73" s="798"/>
      <c r="J73" s="798"/>
      <c r="K73" s="798"/>
      <c r="L73" s="798"/>
    </row>
    <row r="74" spans="1:13" x14ac:dyDescent="0.3">
      <c r="A74" s="797" t="s">
        <v>1195</v>
      </c>
      <c r="B74" s="798"/>
      <c r="C74" s="798"/>
      <c r="D74" s="798"/>
      <c r="E74" s="798"/>
      <c r="F74" s="798"/>
      <c r="G74" s="798"/>
      <c r="H74" s="798"/>
      <c r="I74" s="798"/>
      <c r="J74" s="798"/>
      <c r="K74" s="798"/>
      <c r="L74" s="798"/>
    </row>
    <row r="75" spans="1:13" x14ac:dyDescent="0.3">
      <c r="A75" s="807" t="s">
        <v>1196</v>
      </c>
      <c r="B75" s="798"/>
      <c r="C75" s="798"/>
      <c r="D75" s="798"/>
      <c r="E75" s="798"/>
      <c r="F75" s="798"/>
      <c r="G75" s="798"/>
      <c r="H75" s="798"/>
      <c r="I75" s="798"/>
      <c r="J75" s="798"/>
      <c r="K75" s="798"/>
      <c r="L75" s="798"/>
    </row>
    <row r="76" spans="1:13" x14ac:dyDescent="0.3">
      <c r="A76" s="797" t="s">
        <v>1197</v>
      </c>
      <c r="B76" s="798"/>
      <c r="C76" s="798"/>
      <c r="D76" s="798"/>
      <c r="E76" s="798"/>
      <c r="F76" s="798"/>
      <c r="G76" s="798"/>
      <c r="H76" s="798"/>
      <c r="I76" s="798"/>
      <c r="J76" s="798"/>
      <c r="K76" s="798"/>
      <c r="L76" s="798"/>
    </row>
    <row r="77" spans="1:13" x14ac:dyDescent="0.3">
      <c r="A77" s="797" t="s">
        <v>1198</v>
      </c>
      <c r="B77" s="758"/>
      <c r="C77" s="808"/>
      <c r="D77" s="758"/>
      <c r="E77" s="758"/>
      <c r="F77" s="758"/>
      <c r="G77" s="758"/>
      <c r="H77" s="758"/>
      <c r="I77" s="758"/>
      <c r="J77" s="758"/>
      <c r="K77" s="758"/>
      <c r="L77" s="758"/>
    </row>
    <row r="78" spans="1:13" x14ac:dyDescent="0.3">
      <c r="A78" s="804" t="s">
        <v>1199</v>
      </c>
      <c r="B78" s="758"/>
      <c r="C78" s="809"/>
      <c r="D78" s="809"/>
      <c r="E78" s="809"/>
      <c r="F78" s="809"/>
      <c r="G78" s="809"/>
      <c r="H78" s="809"/>
      <c r="I78" s="809"/>
      <c r="J78" s="809"/>
      <c r="K78" s="758"/>
      <c r="L78" s="758"/>
    </row>
    <row r="79" spans="1:13" x14ac:dyDescent="0.3">
      <c r="A79" s="804" t="s">
        <v>1200</v>
      </c>
      <c r="B79" s="758"/>
      <c r="C79" s="758"/>
      <c r="D79" s="758"/>
      <c r="E79" s="758"/>
      <c r="F79" s="758"/>
      <c r="G79" s="758"/>
      <c r="H79" s="758"/>
      <c r="I79" s="758"/>
      <c r="J79" s="758"/>
      <c r="K79" s="758"/>
      <c r="L79" s="758"/>
    </row>
    <row r="80" spans="1:13" x14ac:dyDescent="0.3">
      <c r="A80" s="810"/>
      <c r="B80" s="758"/>
      <c r="C80" s="758"/>
      <c r="D80" s="758"/>
      <c r="E80" s="758"/>
      <c r="F80" s="758"/>
      <c r="G80" s="758"/>
      <c r="H80" s="758"/>
      <c r="I80" s="758"/>
      <c r="J80" s="758"/>
      <c r="K80" s="758"/>
      <c r="L80" s="758"/>
    </row>
    <row r="81" spans="1:12" x14ac:dyDescent="0.3">
      <c r="A81" s="801" t="s">
        <v>357</v>
      </c>
      <c r="B81" s="758"/>
      <c r="C81" s="758"/>
      <c r="D81" s="758"/>
      <c r="E81" s="758"/>
      <c r="F81" s="758"/>
      <c r="G81" s="758"/>
      <c r="H81" s="758"/>
      <c r="I81" s="758"/>
      <c r="J81" s="758"/>
      <c r="K81" s="758"/>
      <c r="L81" s="758"/>
    </row>
    <row r="82" spans="1:12" x14ac:dyDescent="0.3">
      <c r="A82" s="811" t="s">
        <v>1201</v>
      </c>
      <c r="B82" s="758"/>
      <c r="C82" s="758"/>
      <c r="D82" s="758"/>
      <c r="E82" s="758"/>
      <c r="F82" s="758"/>
      <c r="G82" s="758"/>
      <c r="H82" s="758"/>
      <c r="I82" s="758"/>
      <c r="J82" s="758"/>
      <c r="K82" s="758"/>
      <c r="L82" s="758"/>
    </row>
    <row r="83" spans="1:12" x14ac:dyDescent="0.3">
      <c r="A83" s="811" t="s">
        <v>1202</v>
      </c>
      <c r="B83" s="758"/>
      <c r="C83" s="758"/>
      <c r="D83" s="758"/>
      <c r="E83" s="758"/>
      <c r="F83" s="758"/>
      <c r="G83" s="758"/>
      <c r="H83" s="758"/>
      <c r="I83" s="758"/>
      <c r="J83" s="758"/>
      <c r="K83" s="758"/>
      <c r="L83" s="758"/>
    </row>
    <row r="84" spans="1:12" x14ac:dyDescent="0.3">
      <c r="A84" s="811" t="s">
        <v>1203</v>
      </c>
      <c r="B84" s="758"/>
      <c r="C84" s="758"/>
      <c r="D84" s="758"/>
      <c r="E84" s="758"/>
      <c r="F84" s="758"/>
      <c r="G84" s="758"/>
      <c r="H84" s="758"/>
      <c r="I84" s="758"/>
      <c r="J84" s="758"/>
      <c r="K84" s="758"/>
      <c r="L84" s="758"/>
    </row>
    <row r="85" spans="1:12" x14ac:dyDescent="0.3">
      <c r="A85" s="811" t="s">
        <v>1204</v>
      </c>
      <c r="B85" s="758"/>
      <c r="C85" s="758"/>
      <c r="D85" s="758"/>
      <c r="E85" s="758"/>
      <c r="F85" s="758"/>
      <c r="G85" s="758"/>
      <c r="H85" s="758"/>
      <c r="I85" s="758"/>
      <c r="J85" s="758"/>
      <c r="K85" s="758"/>
      <c r="L85" s="758"/>
    </row>
    <row r="86" spans="1:12" x14ac:dyDescent="0.3">
      <c r="A86" s="811" t="s">
        <v>1205</v>
      </c>
      <c r="B86" s="758"/>
      <c r="C86" s="758"/>
      <c r="D86" s="758"/>
      <c r="E86" s="758"/>
      <c r="F86" s="758"/>
      <c r="G86" s="758"/>
      <c r="H86" s="758"/>
      <c r="I86" s="758"/>
      <c r="J86" s="758"/>
      <c r="K86" s="758"/>
      <c r="L86" s="758"/>
    </row>
    <row r="87" spans="1:12" x14ac:dyDescent="0.3">
      <c r="A87" s="811" t="s">
        <v>1206</v>
      </c>
      <c r="B87" s="758"/>
      <c r="C87" s="758"/>
      <c r="D87" s="758"/>
      <c r="E87" s="758"/>
      <c r="F87" s="758"/>
      <c r="G87" s="758"/>
      <c r="H87" s="758"/>
      <c r="I87" s="758"/>
      <c r="J87" s="758"/>
      <c r="K87" s="758"/>
      <c r="L87" s="758"/>
    </row>
    <row r="88" spans="1:12" x14ac:dyDescent="0.3">
      <c r="A88" s="812" t="s">
        <v>1207</v>
      </c>
      <c r="B88" s="758"/>
      <c r="C88" s="758"/>
      <c r="D88" s="758"/>
      <c r="E88" s="758"/>
      <c r="F88" s="758"/>
      <c r="G88" s="758"/>
      <c r="H88" s="758"/>
      <c r="I88" s="758"/>
      <c r="J88" s="758"/>
      <c r="K88" s="758"/>
      <c r="L88" s="758"/>
    </row>
    <row r="89" spans="1:12" x14ac:dyDescent="0.3">
      <c r="A89" s="812" t="s">
        <v>1208</v>
      </c>
      <c r="B89" s="758"/>
      <c r="C89" s="758"/>
      <c r="D89" s="758"/>
      <c r="E89" s="758"/>
      <c r="F89" s="758"/>
      <c r="G89" s="758"/>
      <c r="H89" s="758"/>
      <c r="I89" s="758"/>
      <c r="J89" s="758"/>
      <c r="K89" s="758"/>
      <c r="L89" s="758"/>
    </row>
    <row r="90" spans="1:12" x14ac:dyDescent="0.3">
      <c r="A90" s="813" t="s">
        <v>1209</v>
      </c>
      <c r="B90" s="758"/>
      <c r="C90" s="758"/>
      <c r="D90" s="758"/>
      <c r="E90" s="758"/>
      <c r="F90" s="758"/>
      <c r="G90" s="758"/>
      <c r="H90" s="758"/>
      <c r="I90" s="758"/>
      <c r="J90" s="758"/>
      <c r="K90" s="758"/>
      <c r="L90" s="758"/>
    </row>
    <row r="91" spans="1:12" x14ac:dyDescent="0.3">
      <c r="A91" s="814" t="s">
        <v>1210</v>
      </c>
      <c r="B91" s="758"/>
      <c r="C91" s="758"/>
      <c r="D91" s="758"/>
      <c r="E91" s="758"/>
      <c r="F91" s="758"/>
      <c r="G91" s="758"/>
      <c r="H91" s="758"/>
      <c r="I91" s="758"/>
      <c r="J91" s="758"/>
      <c r="K91" s="758"/>
      <c r="L91" s="758"/>
    </row>
    <row r="92" spans="1:12" x14ac:dyDescent="0.3">
      <c r="A92" s="815" t="s">
        <v>1211</v>
      </c>
      <c r="B92" s="758"/>
      <c r="C92" s="758"/>
      <c r="D92" s="758"/>
      <c r="E92" s="758"/>
      <c r="F92" s="758"/>
      <c r="G92" s="758"/>
      <c r="H92" s="758"/>
      <c r="I92" s="758"/>
      <c r="J92" s="758"/>
      <c r="K92" s="758"/>
      <c r="L92" s="758"/>
    </row>
    <row r="93" spans="1:12" x14ac:dyDescent="0.3">
      <c r="A93" s="816" t="s">
        <v>1212</v>
      </c>
      <c r="B93" s="758"/>
      <c r="C93" s="758"/>
      <c r="D93" s="758"/>
      <c r="E93" s="758"/>
      <c r="F93" s="758"/>
      <c r="G93" s="758"/>
      <c r="H93" s="758"/>
      <c r="I93" s="758"/>
      <c r="J93" s="758"/>
      <c r="K93" s="758"/>
      <c r="L93" s="758"/>
    </row>
    <row r="94" spans="1:12" x14ac:dyDescent="0.3">
      <c r="A94" s="815" t="s">
        <v>1213</v>
      </c>
      <c r="B94" s="758"/>
      <c r="C94" s="758"/>
      <c r="D94" s="758"/>
      <c r="E94" s="758"/>
      <c r="F94" s="758"/>
      <c r="G94" s="758"/>
      <c r="H94" s="758"/>
      <c r="I94" s="758"/>
      <c r="J94" s="758"/>
      <c r="K94" s="758"/>
      <c r="L94" s="758"/>
    </row>
    <row r="95" spans="1:12" x14ac:dyDescent="0.3">
      <c r="A95" s="815" t="s">
        <v>1214</v>
      </c>
      <c r="B95" s="758"/>
      <c r="C95" s="758"/>
      <c r="D95" s="758"/>
      <c r="E95" s="758"/>
      <c r="F95" s="758"/>
      <c r="G95" s="758"/>
      <c r="H95" s="758"/>
      <c r="I95" s="758"/>
      <c r="J95" s="758"/>
      <c r="K95" s="758"/>
      <c r="L95" s="758"/>
    </row>
    <row r="96" spans="1:12" x14ac:dyDescent="0.3">
      <c r="A96" s="817" t="s">
        <v>1215</v>
      </c>
      <c r="B96" s="758"/>
      <c r="C96" s="758"/>
      <c r="D96" s="758"/>
      <c r="E96" s="758"/>
      <c r="F96" s="758"/>
      <c r="G96" s="758"/>
      <c r="H96" s="758"/>
      <c r="I96" s="758"/>
      <c r="J96" s="758"/>
      <c r="K96" s="758"/>
      <c r="L96" s="758"/>
    </row>
    <row r="97" spans="1:18" x14ac:dyDescent="0.3">
      <c r="A97" s="814" t="s">
        <v>1216</v>
      </c>
      <c r="B97" s="758"/>
      <c r="C97" s="758"/>
      <c r="D97" s="758"/>
      <c r="E97" s="758"/>
      <c r="F97" s="758"/>
      <c r="G97" s="758"/>
      <c r="H97" s="758"/>
      <c r="I97" s="758"/>
      <c r="J97" s="758"/>
      <c r="K97" s="758"/>
      <c r="L97" s="758"/>
    </row>
    <row r="98" spans="1:18" x14ac:dyDescent="0.3">
      <c r="A98" s="815" t="s">
        <v>1217</v>
      </c>
      <c r="B98" s="758"/>
      <c r="C98" s="758"/>
      <c r="D98" s="758"/>
      <c r="E98" s="758"/>
      <c r="F98" s="758"/>
      <c r="G98" s="758"/>
      <c r="H98" s="758"/>
      <c r="I98" s="758"/>
      <c r="J98" s="758"/>
      <c r="K98" s="758"/>
      <c r="L98" s="758"/>
    </row>
    <row r="99" spans="1:18" x14ac:dyDescent="0.3">
      <c r="A99" s="811" t="s">
        <v>1218</v>
      </c>
      <c r="B99" s="758"/>
      <c r="C99" s="758"/>
      <c r="D99" s="758"/>
      <c r="E99" s="758"/>
      <c r="F99" s="758"/>
      <c r="G99" s="758"/>
      <c r="H99" s="758"/>
      <c r="I99" s="758"/>
      <c r="J99" s="758"/>
      <c r="K99" s="758"/>
      <c r="L99" s="758"/>
    </row>
    <row r="100" spans="1:18" x14ac:dyDescent="0.3">
      <c r="A100" s="818" t="s">
        <v>1219</v>
      </c>
      <c r="B100" s="758"/>
      <c r="C100" s="758"/>
      <c r="D100" s="758"/>
      <c r="E100" s="758"/>
      <c r="F100" s="758"/>
      <c r="G100" s="758"/>
      <c r="H100" s="758"/>
      <c r="I100" s="758"/>
      <c r="J100" s="758"/>
      <c r="K100" s="758"/>
      <c r="L100" s="758"/>
    </row>
    <row r="101" spans="1:18" x14ac:dyDescent="0.3">
      <c r="A101" s="818" t="s">
        <v>1220</v>
      </c>
      <c r="B101" s="758"/>
      <c r="C101" s="758"/>
      <c r="D101" s="758"/>
      <c r="E101" s="758"/>
      <c r="F101" s="758"/>
      <c r="G101" s="758"/>
      <c r="H101" s="758"/>
      <c r="I101" s="758"/>
      <c r="J101" s="758"/>
      <c r="K101" s="758"/>
      <c r="L101" s="758"/>
    </row>
    <row r="102" spans="1:18" x14ac:dyDescent="0.3">
      <c r="A102" s="818" t="s">
        <v>1221</v>
      </c>
      <c r="B102" s="758"/>
      <c r="C102" s="758"/>
      <c r="D102" s="758"/>
      <c r="E102" s="758"/>
      <c r="F102" s="758"/>
      <c r="G102" s="758"/>
      <c r="H102" s="758"/>
      <c r="I102" s="758"/>
      <c r="J102" s="758"/>
      <c r="K102" s="758"/>
      <c r="L102" s="758"/>
      <c r="M102" s="97"/>
      <c r="N102" s="97"/>
      <c r="O102" s="97"/>
      <c r="P102" s="97"/>
      <c r="Q102" s="97"/>
      <c r="R102" s="97"/>
    </row>
    <row r="103" spans="1:18" x14ac:dyDescent="0.3">
      <c r="A103" s="818" t="s">
        <v>1222</v>
      </c>
      <c r="B103" s="758"/>
      <c r="C103" s="758"/>
      <c r="D103" s="758"/>
      <c r="E103" s="758"/>
      <c r="F103" s="758"/>
      <c r="G103" s="758"/>
      <c r="H103" s="758"/>
      <c r="I103" s="758"/>
      <c r="J103" s="758"/>
      <c r="K103" s="758"/>
      <c r="L103" s="758"/>
      <c r="M103" s="97"/>
      <c r="N103" s="97"/>
      <c r="O103" s="97"/>
      <c r="P103" s="97"/>
      <c r="Q103" s="97"/>
      <c r="R103" s="97"/>
    </row>
    <row r="104" spans="1:18" x14ac:dyDescent="0.3">
      <c r="A104" s="818" t="s">
        <v>1223</v>
      </c>
      <c r="B104" s="758"/>
      <c r="C104" s="758"/>
      <c r="D104" s="758"/>
      <c r="E104" s="758"/>
      <c r="F104" s="758"/>
      <c r="G104" s="758"/>
      <c r="H104" s="758"/>
      <c r="I104" s="758"/>
      <c r="J104" s="758"/>
      <c r="K104" s="758"/>
      <c r="L104" s="758"/>
      <c r="M104" s="97"/>
      <c r="N104" s="97"/>
      <c r="O104" s="97"/>
      <c r="P104" s="97"/>
      <c r="Q104" s="97"/>
      <c r="R104" s="97"/>
    </row>
    <row r="105" spans="1:18" x14ac:dyDescent="0.3">
      <c r="A105" s="818" t="s">
        <v>1224</v>
      </c>
      <c r="B105" s="758"/>
      <c r="C105" s="758"/>
      <c r="D105" s="758"/>
      <c r="E105" s="758"/>
      <c r="F105" s="758"/>
      <c r="G105" s="758"/>
      <c r="H105" s="758"/>
      <c r="I105" s="758"/>
      <c r="J105" s="758"/>
      <c r="K105" s="758"/>
      <c r="L105" s="758"/>
      <c r="M105" s="97"/>
      <c r="N105" s="97"/>
      <c r="O105" s="97"/>
      <c r="P105" s="97"/>
      <c r="Q105" s="97"/>
      <c r="R105" s="97"/>
    </row>
    <row r="106" spans="1:18" x14ac:dyDescent="0.3">
      <c r="A106" s="818" t="s">
        <v>1225</v>
      </c>
      <c r="B106" s="758"/>
      <c r="C106" s="758"/>
      <c r="D106" s="758"/>
      <c r="E106" s="758"/>
      <c r="F106" s="758"/>
      <c r="G106" s="758"/>
      <c r="H106" s="758"/>
      <c r="I106" s="758"/>
      <c r="J106" s="758"/>
      <c r="K106" s="758"/>
      <c r="L106" s="758"/>
      <c r="M106" s="97"/>
      <c r="N106" s="97"/>
      <c r="O106" s="97"/>
      <c r="P106" s="97"/>
      <c r="Q106" s="97"/>
      <c r="R106" s="97"/>
    </row>
    <row r="107" spans="1:18" x14ac:dyDescent="0.3">
      <c r="A107" s="818" t="s">
        <v>1226</v>
      </c>
      <c r="B107" s="758"/>
      <c r="C107" s="758"/>
      <c r="D107" s="758"/>
      <c r="E107" s="758"/>
      <c r="F107" s="758"/>
      <c r="G107" s="758"/>
      <c r="H107" s="758"/>
      <c r="I107" s="758"/>
      <c r="J107" s="758"/>
      <c r="K107" s="758"/>
      <c r="L107" s="758"/>
      <c r="M107" s="97"/>
      <c r="N107" s="97"/>
      <c r="O107" s="97"/>
      <c r="P107" s="97"/>
      <c r="Q107" s="97"/>
      <c r="R107" s="97"/>
    </row>
    <row r="108" spans="1:18" x14ac:dyDescent="0.3">
      <c r="A108" s="818" t="s">
        <v>1227</v>
      </c>
      <c r="B108" s="758"/>
      <c r="C108" s="758"/>
      <c r="D108" s="758"/>
      <c r="E108" s="758"/>
      <c r="F108" s="758"/>
      <c r="G108" s="758"/>
      <c r="H108" s="758"/>
      <c r="I108" s="758"/>
      <c r="J108" s="758"/>
      <c r="K108" s="758"/>
      <c r="L108" s="758"/>
      <c r="M108" s="97"/>
      <c r="N108" s="97"/>
      <c r="O108" s="97"/>
      <c r="P108" s="97"/>
      <c r="Q108" s="97"/>
      <c r="R108" s="97"/>
    </row>
    <row r="109" spans="1:18" x14ac:dyDescent="0.3">
      <c r="A109" s="818" t="s">
        <v>1228</v>
      </c>
      <c r="B109" s="758"/>
      <c r="C109" s="758"/>
      <c r="D109" s="758"/>
      <c r="E109" s="758"/>
      <c r="F109" s="758"/>
      <c r="G109" s="758"/>
      <c r="H109" s="758"/>
      <c r="I109" s="758"/>
      <c r="J109" s="758"/>
      <c r="K109" s="758"/>
      <c r="L109" s="758"/>
      <c r="M109" s="97"/>
      <c r="N109" s="97"/>
      <c r="O109" s="97"/>
      <c r="P109" s="97"/>
      <c r="Q109" s="97"/>
      <c r="R109" s="97"/>
    </row>
    <row r="110" spans="1:18" x14ac:dyDescent="0.3">
      <c r="A110" s="818" t="s">
        <v>1229</v>
      </c>
      <c r="B110" s="758"/>
      <c r="C110" s="758"/>
      <c r="D110" s="758"/>
      <c r="E110" s="758"/>
      <c r="F110" s="758"/>
      <c r="G110" s="758"/>
      <c r="H110" s="758"/>
      <c r="I110" s="758"/>
      <c r="J110" s="758"/>
      <c r="K110" s="758"/>
      <c r="L110" s="758"/>
      <c r="M110" s="97"/>
      <c r="N110" s="97"/>
      <c r="O110" s="97"/>
      <c r="P110" s="97"/>
      <c r="Q110" s="97"/>
      <c r="R110" s="97"/>
    </row>
    <row r="111" spans="1:18" x14ac:dyDescent="0.3">
      <c r="A111" s="818" t="s">
        <v>1230</v>
      </c>
      <c r="B111" s="758"/>
      <c r="C111" s="758"/>
      <c r="D111" s="758"/>
      <c r="E111" s="758"/>
      <c r="F111" s="758"/>
      <c r="G111" s="758"/>
      <c r="H111" s="758"/>
      <c r="I111" s="758"/>
      <c r="J111" s="758"/>
      <c r="K111" s="758"/>
      <c r="L111" s="758"/>
      <c r="M111" s="97"/>
      <c r="N111" s="97"/>
      <c r="O111" s="97"/>
      <c r="P111" s="97"/>
      <c r="Q111" s="97"/>
      <c r="R111" s="97"/>
    </row>
    <row r="112" spans="1:18" x14ac:dyDescent="0.3">
      <c r="A112" s="818" t="s">
        <v>1231</v>
      </c>
      <c r="B112" s="758"/>
      <c r="C112" s="758"/>
      <c r="D112" s="758"/>
      <c r="E112" s="758"/>
      <c r="F112" s="758"/>
      <c r="G112" s="758"/>
      <c r="H112" s="758"/>
      <c r="I112" s="758"/>
      <c r="J112" s="758"/>
      <c r="K112" s="758"/>
      <c r="L112" s="758"/>
      <c r="M112" s="97"/>
      <c r="N112" s="97"/>
      <c r="O112" s="97"/>
      <c r="P112" s="97"/>
      <c r="Q112" s="97"/>
      <c r="R112" s="97"/>
    </row>
    <row r="113" spans="1:12" x14ac:dyDescent="0.3">
      <c r="A113" s="818" t="s">
        <v>1232</v>
      </c>
      <c r="B113" s="758"/>
      <c r="C113" s="758"/>
      <c r="D113" s="758"/>
      <c r="E113" s="758"/>
      <c r="F113" s="758"/>
      <c r="G113" s="758"/>
      <c r="H113" s="758"/>
      <c r="I113" s="758"/>
      <c r="J113" s="758"/>
      <c r="K113" s="758"/>
      <c r="L113" s="758"/>
    </row>
    <row r="114" spans="1:12" x14ac:dyDescent="0.3">
      <c r="A114" s="818" t="s">
        <v>1233</v>
      </c>
      <c r="B114" s="758"/>
      <c r="C114" s="758"/>
      <c r="D114" s="758"/>
      <c r="E114" s="758"/>
      <c r="F114" s="758"/>
      <c r="G114" s="758"/>
      <c r="H114" s="758"/>
      <c r="I114" s="758"/>
      <c r="J114" s="758"/>
      <c r="K114" s="758"/>
      <c r="L114" s="758"/>
    </row>
    <row r="115" spans="1:12" x14ac:dyDescent="0.3">
      <c r="A115" s="814" t="s">
        <v>1234</v>
      </c>
      <c r="B115" s="899"/>
      <c r="C115" s="899"/>
      <c r="D115" s="899"/>
      <c r="E115" s="899"/>
      <c r="F115" s="899"/>
      <c r="G115" s="899"/>
      <c r="H115" s="899"/>
      <c r="I115" s="899"/>
      <c r="J115" s="899"/>
      <c r="K115" s="899"/>
      <c r="L115" s="899"/>
    </row>
    <row r="116" spans="1:12" x14ac:dyDescent="0.3">
      <c r="A116" s="818" t="s">
        <v>1235</v>
      </c>
      <c r="B116" s="758"/>
      <c r="C116" s="758"/>
      <c r="D116" s="758"/>
      <c r="E116" s="758"/>
      <c r="F116" s="758"/>
      <c r="G116" s="758"/>
      <c r="H116" s="758"/>
      <c r="I116" s="758"/>
      <c r="J116" s="758"/>
      <c r="K116" s="758"/>
      <c r="L116" s="758"/>
    </row>
    <row r="117" spans="1:12" x14ac:dyDescent="0.3">
      <c r="A117" s="818" t="s">
        <v>1236</v>
      </c>
      <c r="B117" s="758"/>
      <c r="C117" s="758"/>
      <c r="D117" s="758"/>
      <c r="E117" s="758"/>
      <c r="F117" s="758"/>
      <c r="G117" s="758"/>
      <c r="H117" s="758"/>
      <c r="I117" s="758"/>
      <c r="J117" s="758"/>
      <c r="K117" s="758"/>
      <c r="L117" s="758"/>
    </row>
    <row r="118" spans="1:12" x14ac:dyDescent="0.3">
      <c r="A118" s="818" t="s">
        <v>1237</v>
      </c>
      <c r="B118" s="758"/>
      <c r="C118" s="758"/>
      <c r="D118" s="758"/>
      <c r="E118" s="758"/>
      <c r="F118" s="758"/>
      <c r="G118" s="758"/>
      <c r="H118" s="758"/>
      <c r="I118" s="758"/>
      <c r="J118" s="758"/>
      <c r="K118" s="758"/>
      <c r="L118" s="758"/>
    </row>
    <row r="119" spans="1:12" x14ac:dyDescent="0.3">
      <c r="A119" s="818" t="s">
        <v>1238</v>
      </c>
      <c r="B119" s="758"/>
      <c r="C119" s="758"/>
      <c r="D119" s="758"/>
      <c r="E119" s="758"/>
      <c r="F119" s="758"/>
      <c r="G119" s="758"/>
      <c r="H119" s="758"/>
      <c r="I119" s="758"/>
      <c r="J119" s="758"/>
      <c r="K119" s="758"/>
      <c r="L119" s="758"/>
    </row>
    <row r="120" spans="1:12" x14ac:dyDescent="0.3">
      <c r="A120" s="818" t="s">
        <v>1239</v>
      </c>
    </row>
    <row r="121" spans="1:12" x14ac:dyDescent="0.3">
      <c r="A121" s="818" t="s">
        <v>1240</v>
      </c>
    </row>
    <row r="122" spans="1:12" x14ac:dyDescent="0.3">
      <c r="A122" s="818" t="s">
        <v>1241</v>
      </c>
    </row>
  </sheetData>
  <mergeCells count="3">
    <mergeCell ref="B2:L2"/>
    <mergeCell ref="G3:H3"/>
    <mergeCell ref="I3:J3"/>
  </mergeCells>
  <hyperlinks>
    <hyperlink ref="H1" location="Index" display="Back to Index"/>
    <hyperlink ref="A93" r:id="rId1" display="https://arraytechinc.com/"/>
    <hyperlink ref="A96" r:id="rId2" display="https://soltec.com/"/>
    <hyperlink ref="A115" r:id="rId3" display="http://www.photovoltaik-guide.de/pv-preisindex"/>
  </hyperlinks>
  <pageMargins left="0.7" right="0.7" top="0.75" bottom="0.75" header="0.3" footer="0.3"/>
  <pageSetup paperSize="9" orientation="portrait"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L33"/>
  <sheetViews>
    <sheetView showGridLines="0" workbookViewId="0">
      <selection activeCell="H1" sqref="H1"/>
    </sheetView>
  </sheetViews>
  <sheetFormatPr defaultColWidth="9.109375" defaultRowHeight="14.4" x14ac:dyDescent="0.3"/>
  <cols>
    <col min="1" max="1" width="2.88671875" style="106" customWidth="1"/>
    <col min="2" max="2" width="40.44140625" style="106" customWidth="1"/>
    <col min="3" max="3" width="9.33203125" style="106" customWidth="1"/>
    <col min="4" max="4" width="9.6640625" style="106" customWidth="1"/>
    <col min="5" max="5" width="10" style="106" customWidth="1"/>
    <col min="6" max="6" width="8.44140625" style="106" customWidth="1"/>
    <col min="7" max="7" width="6" style="106" customWidth="1"/>
    <col min="8" max="8" width="8" style="106" customWidth="1"/>
    <col min="9" max="9" width="3.109375" style="106" customWidth="1"/>
    <col min="10" max="16384" width="9.109375" style="265"/>
  </cols>
  <sheetData>
    <row r="1" spans="1:12" ht="14.25" customHeight="1" x14ac:dyDescent="0.4">
      <c r="B1" s="259"/>
      <c r="H1" s="237" t="s">
        <v>679</v>
      </c>
      <c r="I1" s="265"/>
    </row>
    <row r="2" spans="1:12" ht="14.25" customHeight="1" x14ac:dyDescent="0.3"/>
    <row r="3" spans="1:12" x14ac:dyDescent="0.3">
      <c r="A3" s="253"/>
      <c r="B3" s="192"/>
      <c r="C3" s="905" t="s">
        <v>839</v>
      </c>
      <c r="D3" s="906"/>
      <c r="E3" s="906"/>
      <c r="F3" s="906"/>
      <c r="G3" s="906"/>
      <c r="H3" s="907"/>
      <c r="I3" s="315"/>
      <c r="J3" s="315"/>
      <c r="K3" s="315"/>
      <c r="L3" s="315"/>
    </row>
    <row r="4" spans="1:12" x14ac:dyDescent="0.3">
      <c r="A4" s="253"/>
      <c r="B4" s="193"/>
      <c r="C4" s="194">
        <v>2015</v>
      </c>
      <c r="D4" s="194">
        <v>2020</v>
      </c>
      <c r="E4" s="194">
        <v>2030</v>
      </c>
      <c r="F4" s="194">
        <v>2050</v>
      </c>
      <c r="G4" s="194" t="s">
        <v>4</v>
      </c>
      <c r="H4" s="194" t="s">
        <v>5</v>
      </c>
      <c r="I4" s="315"/>
      <c r="J4" s="315"/>
      <c r="K4" s="315"/>
      <c r="L4" s="315"/>
    </row>
    <row r="5" spans="1:12" x14ac:dyDescent="0.3">
      <c r="A5" s="253"/>
      <c r="B5" s="908" t="s">
        <v>6</v>
      </c>
      <c r="C5" s="909"/>
      <c r="D5" s="909"/>
      <c r="E5" s="909"/>
      <c r="F5" s="909"/>
      <c r="G5" s="909"/>
      <c r="H5" s="910"/>
      <c r="I5" s="315"/>
      <c r="J5" s="315"/>
      <c r="K5" s="315"/>
      <c r="L5" s="315"/>
    </row>
    <row r="6" spans="1:12" x14ac:dyDescent="0.3">
      <c r="A6" s="253"/>
      <c r="B6" s="193" t="s">
        <v>840</v>
      </c>
      <c r="C6" s="521" t="s">
        <v>841</v>
      </c>
      <c r="D6" s="521" t="s">
        <v>842</v>
      </c>
      <c r="E6" s="521" t="s">
        <v>843</v>
      </c>
      <c r="F6" s="521" t="s">
        <v>844</v>
      </c>
      <c r="G6" s="521"/>
      <c r="H6" s="490" t="s">
        <v>845</v>
      </c>
      <c r="I6" s="315"/>
      <c r="J6" s="315"/>
      <c r="K6" s="315"/>
      <c r="L6" s="315"/>
    </row>
    <row r="7" spans="1:12" x14ac:dyDescent="0.3">
      <c r="A7" s="253"/>
      <c r="B7" s="316" t="s">
        <v>846</v>
      </c>
      <c r="C7" s="494" t="s">
        <v>847</v>
      </c>
      <c r="D7" s="494" t="s">
        <v>848</v>
      </c>
      <c r="E7" s="522" t="s">
        <v>849</v>
      </c>
      <c r="F7" s="488" t="s">
        <v>850</v>
      </c>
      <c r="G7" s="494"/>
      <c r="H7" s="490" t="s">
        <v>845</v>
      </c>
      <c r="I7" s="315"/>
      <c r="J7" s="315"/>
      <c r="K7" s="315"/>
      <c r="L7" s="315"/>
    </row>
    <row r="8" spans="1:12" x14ac:dyDescent="0.3">
      <c r="A8" s="253"/>
      <c r="B8" s="316" t="s">
        <v>851</v>
      </c>
      <c r="C8" s="494">
        <v>1500</v>
      </c>
      <c r="D8" s="494">
        <v>2500</v>
      </c>
      <c r="E8" s="494">
        <v>3500</v>
      </c>
      <c r="F8" s="494">
        <v>4500</v>
      </c>
      <c r="G8" s="494"/>
      <c r="H8" s="494">
        <v>4</v>
      </c>
      <c r="I8" s="315"/>
      <c r="J8" s="315"/>
      <c r="K8" s="315"/>
      <c r="L8" s="315"/>
    </row>
    <row r="9" spans="1:12" x14ac:dyDescent="0.3">
      <c r="A9" s="253"/>
      <c r="B9" s="316" t="s">
        <v>852</v>
      </c>
      <c r="C9" s="494">
        <v>90</v>
      </c>
      <c r="D9" s="494">
        <v>95</v>
      </c>
      <c r="E9" s="494">
        <v>97</v>
      </c>
      <c r="F9" s="494">
        <v>98</v>
      </c>
      <c r="G9" s="494"/>
      <c r="H9" s="494">
        <v>4</v>
      </c>
      <c r="I9" s="315"/>
      <c r="J9" s="315"/>
      <c r="K9" s="315"/>
      <c r="L9" s="315"/>
    </row>
    <row r="10" spans="1:12" x14ac:dyDescent="0.3">
      <c r="A10" s="253"/>
      <c r="B10" s="523" t="s">
        <v>16</v>
      </c>
      <c r="C10" s="524">
        <v>10</v>
      </c>
      <c r="D10" s="524">
        <v>20</v>
      </c>
      <c r="E10" s="524">
        <v>25</v>
      </c>
      <c r="F10" s="524">
        <v>30</v>
      </c>
      <c r="G10" s="524"/>
      <c r="H10" s="524">
        <v>4</v>
      </c>
      <c r="I10" s="315"/>
      <c r="J10" s="315"/>
      <c r="K10" s="315"/>
      <c r="L10" s="315"/>
    </row>
    <row r="11" spans="1:12" x14ac:dyDescent="0.3">
      <c r="A11" s="253"/>
      <c r="B11" s="525" t="s">
        <v>853</v>
      </c>
      <c r="C11" s="488" t="s">
        <v>854</v>
      </c>
      <c r="D11" s="488" t="s">
        <v>854</v>
      </c>
      <c r="E11" s="488" t="s">
        <v>854</v>
      </c>
      <c r="F11" s="488" t="s">
        <v>854</v>
      </c>
      <c r="G11" s="494" t="s">
        <v>20</v>
      </c>
      <c r="H11" s="494">
        <v>4</v>
      </c>
      <c r="I11" s="315"/>
      <c r="J11" s="315"/>
      <c r="K11" s="315"/>
      <c r="L11" s="315"/>
    </row>
    <row r="12" spans="1:12" x14ac:dyDescent="0.3">
      <c r="A12" s="253"/>
      <c r="B12" s="908" t="s">
        <v>626</v>
      </c>
      <c r="C12" s="909"/>
      <c r="D12" s="909"/>
      <c r="E12" s="909"/>
      <c r="F12" s="909"/>
      <c r="G12" s="909"/>
      <c r="H12" s="910"/>
      <c r="I12" s="315"/>
      <c r="J12" s="315"/>
      <c r="K12" s="315"/>
      <c r="L12" s="315"/>
    </row>
    <row r="13" spans="1:12" x14ac:dyDescent="0.3">
      <c r="A13" s="253"/>
      <c r="B13" s="193" t="s">
        <v>26</v>
      </c>
      <c r="C13" s="497" t="s">
        <v>855</v>
      </c>
      <c r="D13" s="526" t="s">
        <v>856</v>
      </c>
      <c r="E13" s="490" t="s">
        <v>857</v>
      </c>
      <c r="F13" s="490">
        <v>1.6</v>
      </c>
      <c r="G13" s="490" t="s">
        <v>858</v>
      </c>
      <c r="H13" s="490" t="s">
        <v>859</v>
      </c>
      <c r="I13" s="315"/>
      <c r="J13" s="315"/>
      <c r="K13" s="315"/>
      <c r="L13" s="315"/>
    </row>
    <row r="14" spans="1:12" x14ac:dyDescent="0.3">
      <c r="A14" s="253"/>
      <c r="B14" s="193" t="s">
        <v>860</v>
      </c>
      <c r="C14" s="527">
        <v>20</v>
      </c>
      <c r="D14" s="527">
        <v>15</v>
      </c>
      <c r="E14" s="527">
        <v>10</v>
      </c>
      <c r="F14" s="490">
        <v>7</v>
      </c>
      <c r="G14" s="490"/>
      <c r="H14" s="490">
        <v>4</v>
      </c>
      <c r="I14" s="315"/>
      <c r="J14" s="315"/>
      <c r="K14" s="315"/>
      <c r="L14" s="315"/>
    </row>
    <row r="15" spans="1:12" x14ac:dyDescent="0.3">
      <c r="A15" s="253"/>
      <c r="B15" s="191"/>
      <c r="C15" s="191"/>
      <c r="D15" s="191"/>
      <c r="E15" s="191"/>
      <c r="F15" s="191"/>
      <c r="G15" s="191"/>
      <c r="H15" s="191"/>
      <c r="I15" s="315"/>
      <c r="J15" s="315"/>
      <c r="K15" s="315"/>
      <c r="L15" s="315"/>
    </row>
    <row r="16" spans="1:12" x14ac:dyDescent="0.3">
      <c r="A16" s="241" t="s">
        <v>118</v>
      </c>
      <c r="B16" s="191"/>
      <c r="C16" s="191"/>
      <c r="D16" s="191"/>
      <c r="E16" s="191"/>
      <c r="F16" s="191"/>
      <c r="G16" s="191"/>
      <c r="H16" s="191"/>
      <c r="I16" s="315"/>
      <c r="J16" s="315"/>
      <c r="K16" s="315"/>
      <c r="L16" s="315"/>
    </row>
    <row r="17" spans="1:12" x14ac:dyDescent="0.3">
      <c r="A17" s="253">
        <v>1</v>
      </c>
      <c r="B17" s="191" t="s">
        <v>861</v>
      </c>
      <c r="C17" s="191"/>
      <c r="D17" s="191"/>
      <c r="E17" s="191"/>
      <c r="F17" s="191"/>
      <c r="G17" s="191"/>
      <c r="H17" s="191"/>
      <c r="I17" s="315"/>
      <c r="J17" s="315"/>
      <c r="K17" s="315"/>
      <c r="L17" s="315"/>
    </row>
    <row r="18" spans="1:12" s="298" customFormat="1" x14ac:dyDescent="0.3">
      <c r="A18" s="253"/>
      <c r="B18" s="191"/>
      <c r="C18" s="191"/>
      <c r="D18" s="191"/>
      <c r="E18" s="191"/>
      <c r="F18" s="191"/>
      <c r="G18" s="191"/>
      <c r="H18" s="191"/>
      <c r="I18" s="315"/>
      <c r="J18" s="315"/>
      <c r="K18" s="315"/>
      <c r="L18" s="315"/>
    </row>
    <row r="19" spans="1:12" x14ac:dyDescent="0.3">
      <c r="A19" s="253">
        <v>2</v>
      </c>
      <c r="B19" s="528" t="s">
        <v>862</v>
      </c>
      <c r="C19" s="191"/>
      <c r="D19" s="191"/>
      <c r="E19" s="191"/>
      <c r="F19" s="191"/>
      <c r="G19" s="191"/>
      <c r="H19" s="191"/>
      <c r="I19" s="315"/>
      <c r="J19" s="315"/>
      <c r="K19" s="315"/>
      <c r="L19" s="315"/>
    </row>
    <row r="20" spans="1:12" x14ac:dyDescent="0.3">
      <c r="A20" s="253">
        <v>3</v>
      </c>
      <c r="B20" s="528" t="s">
        <v>863</v>
      </c>
      <c r="C20" s="191"/>
      <c r="D20" s="191"/>
      <c r="E20" s="191"/>
      <c r="F20" s="191"/>
      <c r="G20" s="191"/>
      <c r="H20" s="191"/>
      <c r="I20" s="315"/>
      <c r="J20" s="315"/>
      <c r="K20" s="315"/>
      <c r="L20" s="315"/>
    </row>
    <row r="21" spans="1:12" x14ac:dyDescent="0.3">
      <c r="A21" s="253">
        <v>4</v>
      </c>
      <c r="B21" s="528" t="s">
        <v>864</v>
      </c>
      <c r="C21" s="191"/>
      <c r="D21" s="191"/>
      <c r="E21" s="191"/>
      <c r="F21" s="191"/>
      <c r="G21" s="191"/>
      <c r="H21" s="191"/>
      <c r="I21" s="315"/>
      <c r="J21" s="315"/>
      <c r="K21" s="315"/>
      <c r="L21" s="315"/>
    </row>
    <row r="22" spans="1:12" x14ac:dyDescent="0.3">
      <c r="A22" s="241" t="s">
        <v>38</v>
      </c>
      <c r="B22" s="191"/>
      <c r="C22" s="191"/>
      <c r="D22" s="191"/>
      <c r="E22" s="191"/>
      <c r="F22" s="191"/>
      <c r="G22" s="191"/>
      <c r="H22" s="191"/>
      <c r="I22" s="315"/>
      <c r="J22" s="315"/>
      <c r="K22" s="315"/>
      <c r="L22" s="315"/>
    </row>
    <row r="23" spans="1:12" x14ac:dyDescent="0.3">
      <c r="A23" s="258" t="s">
        <v>39</v>
      </c>
      <c r="B23" s="915" t="s">
        <v>865</v>
      </c>
      <c r="C23" s="959"/>
      <c r="D23" s="959"/>
      <c r="E23" s="959"/>
      <c r="F23" s="959"/>
      <c r="G23" s="959"/>
      <c r="H23" s="1034"/>
      <c r="I23" s="315"/>
      <c r="J23" s="315"/>
      <c r="K23" s="315"/>
      <c r="L23" s="315"/>
    </row>
    <row r="24" spans="1:12" x14ac:dyDescent="0.3">
      <c r="A24" s="258" t="s">
        <v>15</v>
      </c>
      <c r="B24" s="915" t="s">
        <v>751</v>
      </c>
      <c r="C24" s="915"/>
      <c r="D24" s="915"/>
      <c r="E24" s="915"/>
      <c r="F24" s="915"/>
      <c r="G24" s="915"/>
      <c r="H24" s="915"/>
      <c r="I24" s="315"/>
      <c r="J24" s="315"/>
      <c r="K24" s="315"/>
      <c r="L24" s="315"/>
    </row>
    <row r="25" spans="1:12" x14ac:dyDescent="0.3">
      <c r="A25" s="126" t="s">
        <v>20</v>
      </c>
      <c r="B25" s="191" t="s">
        <v>866</v>
      </c>
      <c r="C25" s="529"/>
      <c r="D25" s="529"/>
      <c r="E25" s="529"/>
      <c r="F25" s="529"/>
      <c r="G25" s="529"/>
      <c r="H25" s="191"/>
      <c r="I25" s="315"/>
      <c r="J25" s="315"/>
      <c r="K25" s="315"/>
      <c r="L25" s="315"/>
    </row>
    <row r="26" spans="1:12" x14ac:dyDescent="0.3">
      <c r="B26" s="315"/>
      <c r="C26" s="315"/>
      <c r="D26" s="315"/>
      <c r="E26" s="315"/>
      <c r="F26" s="315"/>
      <c r="G26" s="315"/>
      <c r="H26" s="530"/>
      <c r="I26" s="315"/>
      <c r="J26" s="315"/>
      <c r="K26" s="315"/>
      <c r="L26" s="315"/>
    </row>
    <row r="27" spans="1:12" x14ac:dyDescent="0.3">
      <c r="B27" s="315"/>
      <c r="C27" s="315"/>
      <c r="D27" s="315"/>
      <c r="E27" s="315"/>
      <c r="F27" s="315"/>
      <c r="G27" s="315"/>
      <c r="H27" s="530"/>
      <c r="I27" s="315"/>
      <c r="J27" s="315"/>
      <c r="K27" s="315"/>
      <c r="L27" s="315"/>
    </row>
    <row r="28" spans="1:12" x14ac:dyDescent="0.3">
      <c r="B28" s="530"/>
      <c r="C28" s="530"/>
      <c r="D28" s="530"/>
      <c r="E28" s="530"/>
      <c r="F28" s="530"/>
      <c r="G28" s="530"/>
      <c r="H28" s="530"/>
      <c r="I28" s="530"/>
      <c r="J28" s="315"/>
      <c r="K28" s="315"/>
      <c r="L28" s="315"/>
    </row>
    <row r="29" spans="1:12" x14ac:dyDescent="0.3">
      <c r="B29" s="530"/>
      <c r="C29" s="530"/>
      <c r="D29" s="530"/>
      <c r="E29" s="530"/>
      <c r="F29" s="530"/>
      <c r="G29" s="530"/>
      <c r="H29" s="530"/>
      <c r="I29" s="530"/>
      <c r="J29" s="315"/>
      <c r="K29" s="315"/>
      <c r="L29" s="315"/>
    </row>
    <row r="30" spans="1:12" x14ac:dyDescent="0.3">
      <c r="B30" s="530"/>
      <c r="C30" s="530"/>
      <c r="D30" s="530"/>
      <c r="E30" s="530"/>
      <c r="F30" s="530"/>
      <c r="G30" s="530"/>
      <c r="H30" s="530"/>
      <c r="I30" s="530"/>
      <c r="J30" s="315"/>
      <c r="K30" s="315"/>
      <c r="L30" s="315"/>
    </row>
    <row r="31" spans="1:12" x14ac:dyDescent="0.3">
      <c r="B31" s="530"/>
      <c r="C31" s="530"/>
      <c r="D31" s="530"/>
      <c r="E31" s="530"/>
      <c r="F31" s="530"/>
      <c r="G31" s="530"/>
      <c r="H31" s="530"/>
      <c r="I31" s="530"/>
      <c r="J31" s="315"/>
      <c r="K31" s="315"/>
      <c r="L31" s="315"/>
    </row>
    <row r="32" spans="1:12" x14ac:dyDescent="0.3">
      <c r="B32" s="530"/>
      <c r="C32" s="530"/>
      <c r="D32" s="530"/>
      <c r="E32" s="530"/>
      <c r="F32" s="530"/>
      <c r="G32" s="530"/>
      <c r="H32" s="530"/>
      <c r="I32" s="530"/>
      <c r="J32" s="315"/>
      <c r="K32" s="315"/>
      <c r="L32" s="315"/>
    </row>
    <row r="33" spans="2:12" x14ac:dyDescent="0.3">
      <c r="B33" s="530"/>
      <c r="C33" s="530"/>
      <c r="D33" s="530"/>
      <c r="E33" s="530"/>
      <c r="F33" s="530"/>
      <c r="G33" s="530"/>
      <c r="H33" s="530"/>
      <c r="I33" s="530"/>
      <c r="J33" s="315"/>
      <c r="K33" s="315"/>
      <c r="L33" s="315"/>
    </row>
  </sheetData>
  <mergeCells count="5">
    <mergeCell ref="C3:H3"/>
    <mergeCell ref="B5:H5"/>
    <mergeCell ref="B12:H12"/>
    <mergeCell ref="B23:H23"/>
    <mergeCell ref="B24:H24"/>
  </mergeCells>
  <hyperlinks>
    <hyperlink ref="H1" location="Index" display="Back to Index"/>
  </hyperlinks>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AP86"/>
  <sheetViews>
    <sheetView showGridLines="0" zoomScaleNormal="100" zoomScaleSheetLayoutView="85" workbookViewId="0">
      <selection activeCell="H1" sqref="H1"/>
    </sheetView>
  </sheetViews>
  <sheetFormatPr defaultColWidth="9.109375" defaultRowHeight="14.4" x14ac:dyDescent="0.3"/>
  <cols>
    <col min="1" max="1" width="2.88671875" style="38" customWidth="1"/>
    <col min="2" max="2" width="64.5546875" style="38" bestFit="1" customWidth="1"/>
    <col min="3" max="10" width="7.33203125" style="38" customWidth="1"/>
    <col min="11" max="12" width="8.6640625" style="38" customWidth="1"/>
    <col min="13" max="13" width="4.44140625" style="38" customWidth="1"/>
    <col min="14" max="17" width="0" style="2" hidden="1" customWidth="1"/>
    <col min="18" max="18" width="30.6640625" style="2" customWidth="1"/>
    <col min="19" max="19" width="31.33203125" style="2" bestFit="1" customWidth="1"/>
    <col min="20" max="23" width="8" style="2" customWidth="1"/>
    <col min="24" max="24" width="6.109375" style="2" customWidth="1"/>
    <col min="25" max="25" width="9.109375" style="2"/>
    <col min="26" max="26" width="30.109375" style="2" customWidth="1"/>
    <col min="27" max="27" width="10.33203125" style="2" customWidth="1"/>
    <col min="28" max="28" width="9.6640625" style="2" customWidth="1"/>
    <col min="29" max="29" width="10" style="2" customWidth="1"/>
    <col min="30" max="30" width="7.88671875" style="2" customWidth="1"/>
    <col min="31" max="31" width="7.109375" style="2" customWidth="1"/>
    <col min="32" max="32" width="7.6640625" style="2" customWidth="1"/>
    <col min="33" max="16384" width="9.109375" style="2"/>
  </cols>
  <sheetData>
    <row r="1" spans="1:32" ht="14.25" customHeight="1" x14ac:dyDescent="0.3">
      <c r="A1" s="25"/>
      <c r="B1" s="26"/>
      <c r="C1" s="25"/>
      <c r="D1" s="25"/>
      <c r="E1" s="25"/>
      <c r="F1" s="25"/>
      <c r="G1" s="25"/>
      <c r="H1" s="238" t="s">
        <v>679</v>
      </c>
      <c r="I1" s="25"/>
      <c r="J1" s="25"/>
      <c r="K1" s="25"/>
      <c r="L1" s="25"/>
      <c r="R1" s="1"/>
      <c r="S1" s="1"/>
      <c r="T1" s="1"/>
      <c r="U1" s="1"/>
      <c r="V1" s="1"/>
      <c r="W1" s="1"/>
      <c r="X1" s="1"/>
      <c r="Y1" s="1"/>
      <c r="Z1" s="1"/>
      <c r="AA1" s="1"/>
      <c r="AB1" s="1"/>
      <c r="AC1" s="1"/>
      <c r="AD1" s="1"/>
      <c r="AE1" s="1"/>
      <c r="AF1" s="1"/>
    </row>
    <row r="2" spans="1:32" ht="14.25" customHeight="1" x14ac:dyDescent="0.3">
      <c r="A2" s="25"/>
      <c r="B2" s="25"/>
      <c r="C2" s="25"/>
      <c r="D2" s="25"/>
      <c r="E2" s="25"/>
      <c r="F2" s="25"/>
      <c r="G2" s="25"/>
      <c r="H2" s="25"/>
      <c r="I2" s="25"/>
      <c r="J2" s="25"/>
      <c r="K2" s="25"/>
      <c r="L2" s="25"/>
      <c r="R2" s="1"/>
      <c r="S2" s="1"/>
      <c r="T2" s="1"/>
      <c r="U2" s="1"/>
      <c r="V2" s="1"/>
      <c r="W2" s="1"/>
      <c r="X2" s="1"/>
      <c r="Y2" s="1"/>
      <c r="Z2" s="1"/>
      <c r="AA2" s="1"/>
      <c r="AB2" s="1"/>
      <c r="AC2" s="1"/>
      <c r="AD2" s="1"/>
      <c r="AE2" s="1"/>
      <c r="AF2" s="1"/>
    </row>
    <row r="3" spans="1:32" ht="15" customHeight="1" x14ac:dyDescent="0.3">
      <c r="A3" s="25"/>
      <c r="B3" s="478" t="s">
        <v>0</v>
      </c>
      <c r="C3" s="928" t="s">
        <v>335</v>
      </c>
      <c r="D3" s="929"/>
      <c r="E3" s="929"/>
      <c r="F3" s="929"/>
      <c r="G3" s="929"/>
      <c r="H3" s="929"/>
      <c r="I3" s="929"/>
      <c r="J3" s="929"/>
      <c r="K3" s="929"/>
      <c r="L3" s="930"/>
      <c r="R3" s="1"/>
      <c r="S3" s="1"/>
      <c r="T3" s="1"/>
      <c r="U3" s="1"/>
      <c r="V3" s="1"/>
      <c r="W3" s="1"/>
      <c r="X3" s="1"/>
      <c r="Y3" s="1"/>
      <c r="Z3" s="1"/>
      <c r="AA3" s="1"/>
      <c r="AB3" s="1"/>
      <c r="AC3" s="1"/>
      <c r="AD3" s="1"/>
      <c r="AE3" s="1"/>
      <c r="AF3" s="1"/>
    </row>
    <row r="4" spans="1:32" ht="25.5" customHeight="1" x14ac:dyDescent="0.3">
      <c r="A4" s="25"/>
      <c r="B4" s="207"/>
      <c r="C4" s="498">
        <v>2015</v>
      </c>
      <c r="D4" s="498">
        <v>2020</v>
      </c>
      <c r="E4" s="498">
        <v>2030</v>
      </c>
      <c r="F4" s="498">
        <v>2050</v>
      </c>
      <c r="G4" s="928" t="s">
        <v>2</v>
      </c>
      <c r="H4" s="942"/>
      <c r="I4" s="928" t="s">
        <v>3</v>
      </c>
      <c r="J4" s="942"/>
      <c r="K4" s="498" t="s">
        <v>4</v>
      </c>
      <c r="L4" s="498" t="s">
        <v>5</v>
      </c>
      <c r="R4" s="1"/>
      <c r="S4" s="1"/>
      <c r="T4" s="1"/>
      <c r="U4" s="1"/>
      <c r="V4" s="1"/>
      <c r="W4" s="1"/>
      <c r="X4" s="1"/>
      <c r="Y4" s="1"/>
      <c r="Z4" s="1"/>
      <c r="AA4" s="1"/>
      <c r="AB4" s="1"/>
      <c r="AC4" s="1"/>
      <c r="AD4" s="1"/>
      <c r="AE4" s="1"/>
      <c r="AF4" s="1"/>
    </row>
    <row r="5" spans="1:32" ht="15" customHeight="1" x14ac:dyDescent="0.3">
      <c r="A5" s="25"/>
      <c r="B5" s="475" t="s">
        <v>6</v>
      </c>
      <c r="C5" s="476"/>
      <c r="D5" s="476"/>
      <c r="E5" s="476"/>
      <c r="F5" s="476"/>
      <c r="G5" s="476" t="s">
        <v>7</v>
      </c>
      <c r="H5" s="476" t="s">
        <v>8</v>
      </c>
      <c r="I5" s="476" t="s">
        <v>7</v>
      </c>
      <c r="J5" s="476" t="s">
        <v>8</v>
      </c>
      <c r="K5" s="476"/>
      <c r="L5" s="477"/>
      <c r="R5" s="1"/>
      <c r="S5" s="1"/>
      <c r="T5" s="1"/>
      <c r="U5" s="1"/>
      <c r="V5" s="1"/>
      <c r="W5" s="1"/>
      <c r="X5" s="1"/>
      <c r="Y5" s="1"/>
      <c r="Z5" s="1"/>
      <c r="AA5" s="1"/>
      <c r="AB5" s="1"/>
      <c r="AC5" s="1"/>
      <c r="AD5" s="1"/>
      <c r="AE5" s="1"/>
      <c r="AF5" s="1"/>
    </row>
    <row r="6" spans="1:32" ht="15" customHeight="1" x14ac:dyDescent="0.3">
      <c r="A6" s="25"/>
      <c r="B6" s="198" t="s">
        <v>1102</v>
      </c>
      <c r="C6" s="481">
        <v>4</v>
      </c>
      <c r="D6" s="481">
        <v>4</v>
      </c>
      <c r="E6" s="481">
        <v>4</v>
      </c>
      <c r="F6" s="481">
        <v>4</v>
      </c>
      <c r="G6" s="481">
        <v>3</v>
      </c>
      <c r="H6" s="481">
        <v>6</v>
      </c>
      <c r="I6" s="481">
        <v>3</v>
      </c>
      <c r="J6" s="481">
        <v>10</v>
      </c>
      <c r="K6" s="481"/>
      <c r="L6" s="481">
        <v>3</v>
      </c>
      <c r="R6" s="1"/>
      <c r="S6" s="1"/>
      <c r="T6" s="1"/>
      <c r="U6" s="1"/>
      <c r="V6" s="1"/>
      <c r="W6" s="1"/>
      <c r="X6" s="1"/>
      <c r="Y6" s="1"/>
      <c r="Z6" s="1"/>
      <c r="AA6" s="1"/>
      <c r="AB6" s="1"/>
      <c r="AC6" s="1"/>
      <c r="AD6" s="1"/>
      <c r="AE6" s="1"/>
      <c r="AF6" s="1"/>
    </row>
    <row r="7" spans="1:32" x14ac:dyDescent="0.3">
      <c r="A7" s="25"/>
      <c r="B7" s="198" t="s">
        <v>83</v>
      </c>
      <c r="C7" s="479" t="s">
        <v>84</v>
      </c>
      <c r="D7" s="479" t="s">
        <v>84</v>
      </c>
      <c r="E7" s="479" t="s">
        <v>84</v>
      </c>
      <c r="F7" s="479" t="s">
        <v>84</v>
      </c>
      <c r="G7" s="479" t="s">
        <v>84</v>
      </c>
      <c r="H7" s="479" t="s">
        <v>84</v>
      </c>
      <c r="I7" s="479" t="s">
        <v>84</v>
      </c>
      <c r="J7" s="479" t="s">
        <v>84</v>
      </c>
      <c r="K7" s="479"/>
      <c r="L7" s="479"/>
      <c r="R7" s="1"/>
      <c r="S7" s="1"/>
      <c r="T7" s="1"/>
      <c r="U7" s="1"/>
      <c r="V7" s="1"/>
      <c r="W7" s="1"/>
      <c r="X7" s="1"/>
      <c r="Y7" s="1"/>
      <c r="Z7" s="1"/>
      <c r="AA7" s="1"/>
      <c r="AB7" s="1"/>
      <c r="AC7" s="1"/>
      <c r="AD7" s="1"/>
      <c r="AE7" s="1"/>
      <c r="AF7" s="1"/>
    </row>
    <row r="8" spans="1:32" ht="15" customHeight="1" x14ac:dyDescent="0.3">
      <c r="A8" s="25"/>
      <c r="B8" s="198" t="s">
        <v>85</v>
      </c>
      <c r="C8" s="200">
        <v>350</v>
      </c>
      <c r="D8" s="426">
        <v>360</v>
      </c>
      <c r="E8" s="426">
        <v>380</v>
      </c>
      <c r="F8" s="426">
        <v>410</v>
      </c>
      <c r="G8" s="426">
        <v>350</v>
      </c>
      <c r="H8" s="426">
        <v>380</v>
      </c>
      <c r="I8" s="426">
        <v>350</v>
      </c>
      <c r="J8" s="426">
        <v>450</v>
      </c>
      <c r="K8" s="426" t="s">
        <v>86</v>
      </c>
      <c r="L8" s="426">
        <v>4</v>
      </c>
      <c r="R8" s="1"/>
      <c r="S8" s="1"/>
      <c r="T8" s="1"/>
      <c r="U8" s="1"/>
      <c r="V8" s="1"/>
      <c r="W8" s="1"/>
      <c r="X8" s="1"/>
      <c r="Y8" s="1"/>
      <c r="Z8" s="1"/>
      <c r="AA8" s="1"/>
      <c r="AB8" s="1"/>
      <c r="AC8" s="1"/>
      <c r="AD8" s="1"/>
      <c r="AE8" s="1"/>
      <c r="AF8" s="1"/>
    </row>
    <row r="9" spans="1:32" x14ac:dyDescent="0.3">
      <c r="A9" s="25"/>
      <c r="B9" s="198" t="s">
        <v>87</v>
      </c>
      <c r="C9" s="200">
        <v>350</v>
      </c>
      <c r="D9" s="200">
        <v>400</v>
      </c>
      <c r="E9" s="200">
        <v>480</v>
      </c>
      <c r="F9" s="200">
        <v>600</v>
      </c>
      <c r="G9" s="200">
        <v>350</v>
      </c>
      <c r="H9" s="200">
        <v>450</v>
      </c>
      <c r="I9" s="200">
        <v>350</v>
      </c>
      <c r="J9" s="200">
        <v>700</v>
      </c>
      <c r="K9" s="200" t="s">
        <v>88</v>
      </c>
      <c r="L9" s="200" t="s">
        <v>89</v>
      </c>
      <c r="R9" s="1"/>
      <c r="S9" s="1"/>
      <c r="T9" s="1"/>
      <c r="U9" s="1"/>
      <c r="V9" s="1"/>
      <c r="W9" s="1"/>
      <c r="X9" s="1"/>
      <c r="Y9" s="1"/>
      <c r="Z9" s="1"/>
      <c r="AA9" s="1"/>
      <c r="AB9" s="1"/>
      <c r="AC9" s="1"/>
      <c r="AD9" s="1"/>
      <c r="AE9" s="1"/>
      <c r="AF9" s="1"/>
    </row>
    <row r="10" spans="1:32" ht="15" customHeight="1" x14ac:dyDescent="0.3">
      <c r="A10" s="25"/>
      <c r="B10" s="198" t="s">
        <v>90</v>
      </c>
      <c r="C10" s="200">
        <v>440</v>
      </c>
      <c r="D10" s="200">
        <v>500</v>
      </c>
      <c r="E10" s="200">
        <v>600</v>
      </c>
      <c r="F10" s="200">
        <v>740</v>
      </c>
      <c r="G10" s="200">
        <v>440</v>
      </c>
      <c r="H10" s="200">
        <v>600</v>
      </c>
      <c r="I10" s="200">
        <v>440</v>
      </c>
      <c r="J10" s="200">
        <v>850</v>
      </c>
      <c r="K10" s="200" t="s">
        <v>88</v>
      </c>
      <c r="L10" s="200" t="s">
        <v>89</v>
      </c>
      <c r="R10" s="1"/>
      <c r="S10" s="1"/>
      <c r="T10" s="1"/>
      <c r="U10" s="1"/>
      <c r="V10" s="1"/>
      <c r="W10" s="1"/>
      <c r="X10" s="1"/>
      <c r="Y10" s="1"/>
      <c r="Z10" s="1"/>
      <c r="AA10" s="1"/>
      <c r="AB10" s="1"/>
      <c r="AC10" s="1"/>
      <c r="AD10" s="1"/>
      <c r="AE10" s="1"/>
      <c r="AF10" s="1"/>
    </row>
    <row r="11" spans="1:32" x14ac:dyDescent="0.3">
      <c r="A11" s="25"/>
      <c r="B11" s="203" t="s">
        <v>91</v>
      </c>
      <c r="C11" s="200">
        <v>700</v>
      </c>
      <c r="D11" s="200">
        <v>900</v>
      </c>
      <c r="E11" s="512">
        <v>1200</v>
      </c>
      <c r="F11" s="512">
        <v>1800</v>
      </c>
      <c r="G11" s="200">
        <v>700</v>
      </c>
      <c r="H11" s="512">
        <v>1200</v>
      </c>
      <c r="I11" s="200">
        <v>700</v>
      </c>
      <c r="J11" s="512">
        <v>2000</v>
      </c>
      <c r="K11" s="200" t="s">
        <v>88</v>
      </c>
      <c r="L11" s="200" t="s">
        <v>89</v>
      </c>
      <c r="R11" s="1"/>
      <c r="S11" s="1"/>
      <c r="T11" s="1"/>
      <c r="U11" s="1"/>
      <c r="V11" s="1"/>
      <c r="W11" s="1"/>
      <c r="X11" s="1"/>
      <c r="Y11" s="1"/>
      <c r="Z11" s="1"/>
      <c r="AA11" s="1"/>
      <c r="AB11" s="1"/>
      <c r="AC11" s="1"/>
      <c r="AD11" s="1"/>
      <c r="AE11" s="1"/>
      <c r="AF11" s="1"/>
    </row>
    <row r="12" spans="1:32" ht="13.5" customHeight="1" x14ac:dyDescent="0.3">
      <c r="A12" s="25"/>
      <c r="B12" s="198" t="s">
        <v>92</v>
      </c>
      <c r="C12" s="508">
        <v>2</v>
      </c>
      <c r="D12" s="508">
        <v>2</v>
      </c>
      <c r="E12" s="508">
        <v>2</v>
      </c>
      <c r="F12" s="508">
        <v>2</v>
      </c>
      <c r="G12" s="508">
        <v>1</v>
      </c>
      <c r="H12" s="508">
        <v>4</v>
      </c>
      <c r="I12" s="508">
        <v>1</v>
      </c>
      <c r="J12" s="508">
        <v>4</v>
      </c>
      <c r="K12" s="200" t="s">
        <v>54</v>
      </c>
      <c r="L12" s="200">
        <v>3</v>
      </c>
      <c r="R12" s="1"/>
      <c r="S12" s="1"/>
      <c r="T12" s="1"/>
      <c r="U12" s="1"/>
      <c r="V12" s="1"/>
      <c r="W12" s="1"/>
      <c r="X12" s="1"/>
      <c r="Y12" s="1"/>
      <c r="Z12" s="1"/>
      <c r="AA12" s="1"/>
      <c r="AB12" s="1"/>
      <c r="AC12" s="1"/>
      <c r="AD12" s="1"/>
      <c r="AE12" s="1"/>
      <c r="AF12" s="1"/>
    </row>
    <row r="13" spans="1:32" x14ac:dyDescent="0.3">
      <c r="A13" s="25"/>
      <c r="B13" s="198" t="s">
        <v>13</v>
      </c>
      <c r="C13" s="200">
        <v>0</v>
      </c>
      <c r="D13" s="200">
        <v>0</v>
      </c>
      <c r="E13" s="200">
        <v>0</v>
      </c>
      <c r="F13" s="200">
        <v>0</v>
      </c>
      <c r="G13" s="200">
        <v>0</v>
      </c>
      <c r="H13" s="200">
        <v>1</v>
      </c>
      <c r="I13" s="200">
        <v>0</v>
      </c>
      <c r="J13" s="200">
        <v>1</v>
      </c>
      <c r="K13" s="200" t="s">
        <v>31</v>
      </c>
      <c r="L13" s="200">
        <v>3</v>
      </c>
      <c r="R13" s="1"/>
      <c r="S13" s="1"/>
      <c r="T13" s="1"/>
      <c r="U13" s="1"/>
      <c r="V13" s="1"/>
      <c r="W13" s="1"/>
      <c r="X13" s="1"/>
      <c r="Y13" s="1"/>
      <c r="Z13" s="1"/>
      <c r="AA13" s="1"/>
      <c r="AB13" s="1"/>
      <c r="AC13" s="1"/>
      <c r="AD13" s="1"/>
      <c r="AE13" s="1"/>
      <c r="AF13" s="1"/>
    </row>
    <row r="14" spans="1:32" x14ac:dyDescent="0.3">
      <c r="A14" s="25"/>
      <c r="B14" s="207" t="s">
        <v>93</v>
      </c>
      <c r="C14" s="501">
        <v>0.5</v>
      </c>
      <c r="D14" s="501">
        <v>0.5</v>
      </c>
      <c r="E14" s="501">
        <v>0.5</v>
      </c>
      <c r="F14" s="501">
        <v>0.5</v>
      </c>
      <c r="G14" s="481">
        <v>0</v>
      </c>
      <c r="H14" s="481">
        <v>1</v>
      </c>
      <c r="I14" s="481">
        <v>0</v>
      </c>
      <c r="J14" s="481">
        <v>1</v>
      </c>
      <c r="K14" s="481" t="s">
        <v>35</v>
      </c>
      <c r="L14" s="200">
        <v>3</v>
      </c>
      <c r="R14" s="1"/>
      <c r="S14" s="1"/>
      <c r="T14" s="1"/>
      <c r="U14" s="1"/>
      <c r="V14" s="1"/>
      <c r="W14" s="1"/>
      <c r="X14" s="1"/>
      <c r="Y14" s="1"/>
      <c r="Z14" s="1"/>
      <c r="AA14" s="1"/>
      <c r="AB14" s="1"/>
      <c r="AC14" s="1"/>
      <c r="AD14" s="1"/>
      <c r="AE14" s="1"/>
      <c r="AF14" s="1"/>
    </row>
    <row r="15" spans="1:32" x14ac:dyDescent="0.3">
      <c r="A15" s="25"/>
      <c r="B15" s="207" t="s">
        <v>16</v>
      </c>
      <c r="C15" s="481">
        <v>25</v>
      </c>
      <c r="D15" s="481">
        <v>25</v>
      </c>
      <c r="E15" s="481">
        <v>25</v>
      </c>
      <c r="F15" s="481">
        <v>25</v>
      </c>
      <c r="G15" s="481">
        <v>15</v>
      </c>
      <c r="H15" s="481">
        <v>30</v>
      </c>
      <c r="I15" s="481">
        <v>15</v>
      </c>
      <c r="J15" s="481">
        <v>30</v>
      </c>
      <c r="K15" s="481"/>
      <c r="L15" s="200">
        <v>3</v>
      </c>
      <c r="R15" s="1"/>
      <c r="S15" s="1"/>
      <c r="T15" s="1"/>
      <c r="U15" s="1"/>
      <c r="V15" s="1"/>
      <c r="W15" s="1"/>
      <c r="X15" s="1"/>
      <c r="Y15" s="1"/>
      <c r="Z15" s="1"/>
      <c r="AA15" s="1"/>
      <c r="AB15" s="1"/>
      <c r="AC15" s="1"/>
      <c r="AD15" s="1"/>
      <c r="AE15" s="1"/>
      <c r="AF15" s="1"/>
    </row>
    <row r="16" spans="1:32" x14ac:dyDescent="0.3">
      <c r="A16" s="25"/>
      <c r="B16" s="207" t="s">
        <v>18</v>
      </c>
      <c r="C16" s="501">
        <v>0.5</v>
      </c>
      <c r="D16" s="501">
        <v>0.5</v>
      </c>
      <c r="E16" s="501">
        <v>0.5</v>
      </c>
      <c r="F16" s="501">
        <v>0.5</v>
      </c>
      <c r="G16" s="501">
        <v>0.3</v>
      </c>
      <c r="H16" s="501">
        <v>0.7</v>
      </c>
      <c r="I16" s="501">
        <v>0.3</v>
      </c>
      <c r="J16" s="501">
        <v>0.7</v>
      </c>
      <c r="K16" s="481" t="s">
        <v>20</v>
      </c>
      <c r="L16" s="200"/>
      <c r="R16" s="1"/>
      <c r="S16" s="1"/>
      <c r="T16" s="1"/>
      <c r="U16" s="1"/>
      <c r="V16" s="1"/>
      <c r="W16" s="1"/>
      <c r="X16" s="1"/>
      <c r="Y16" s="1"/>
      <c r="Z16" s="1"/>
      <c r="AA16" s="1"/>
      <c r="AB16" s="1"/>
      <c r="AC16" s="1"/>
      <c r="AD16" s="1"/>
      <c r="AE16" s="1"/>
      <c r="AF16" s="1"/>
    </row>
    <row r="17" spans="1:42" x14ac:dyDescent="0.3">
      <c r="A17" s="25"/>
      <c r="B17" s="209" t="s">
        <v>1103</v>
      </c>
      <c r="C17" s="508">
        <v>0.02</v>
      </c>
      <c r="D17" s="508">
        <v>0.02</v>
      </c>
      <c r="E17" s="508">
        <v>0.02</v>
      </c>
      <c r="F17" s="508">
        <v>0.02</v>
      </c>
      <c r="G17" s="508">
        <v>0.01</v>
      </c>
      <c r="H17" s="508">
        <v>0.04</v>
      </c>
      <c r="I17" s="508">
        <v>0.01</v>
      </c>
      <c r="J17" s="501">
        <v>0.04</v>
      </c>
      <c r="K17" s="481"/>
      <c r="L17" s="200">
        <v>1</v>
      </c>
      <c r="R17" s="1"/>
      <c r="S17" s="1"/>
      <c r="T17" s="1"/>
      <c r="U17" s="1"/>
      <c r="V17" s="1"/>
      <c r="W17" s="1"/>
      <c r="X17" s="1"/>
      <c r="Y17" s="1"/>
      <c r="Z17" s="1"/>
      <c r="AA17" s="1"/>
      <c r="AB17" s="1"/>
      <c r="AC17" s="1"/>
      <c r="AD17" s="1"/>
      <c r="AE17" s="1"/>
      <c r="AF17" s="1"/>
    </row>
    <row r="18" spans="1:42" x14ac:dyDescent="0.3">
      <c r="A18" s="25"/>
      <c r="B18" s="943" t="s">
        <v>21</v>
      </c>
      <c r="C18" s="944"/>
      <c r="D18" s="944"/>
      <c r="E18" s="944"/>
      <c r="F18" s="944"/>
      <c r="G18" s="944"/>
      <c r="H18" s="944"/>
      <c r="I18" s="944"/>
      <c r="J18" s="944"/>
      <c r="K18" s="944"/>
      <c r="L18" s="945"/>
      <c r="R18" s="1"/>
      <c r="S18" s="1"/>
      <c r="T18" s="1"/>
      <c r="U18" s="1"/>
      <c r="V18" s="1"/>
      <c r="W18" s="1"/>
      <c r="X18" s="1"/>
      <c r="Y18" s="1"/>
      <c r="Z18" s="1"/>
      <c r="AA18" s="1"/>
      <c r="AB18" s="1"/>
      <c r="AC18" s="1"/>
      <c r="AD18" s="1"/>
      <c r="AE18" s="1"/>
      <c r="AF18" s="1"/>
    </row>
    <row r="19" spans="1:42" x14ac:dyDescent="0.3">
      <c r="A19" s="25"/>
      <c r="B19" s="207" t="s">
        <v>22</v>
      </c>
      <c r="C19" s="481">
        <v>10</v>
      </c>
      <c r="D19" s="481">
        <v>10</v>
      </c>
      <c r="E19" s="481">
        <v>10</v>
      </c>
      <c r="F19" s="481">
        <v>10</v>
      </c>
      <c r="G19" s="481">
        <v>10</v>
      </c>
      <c r="H19" s="481">
        <v>25</v>
      </c>
      <c r="I19" s="481">
        <v>10</v>
      </c>
      <c r="J19" s="481">
        <v>30</v>
      </c>
      <c r="K19" s="481" t="s">
        <v>23</v>
      </c>
      <c r="L19" s="481">
        <v>3</v>
      </c>
      <c r="R19" s="1"/>
      <c r="S19" s="1"/>
      <c r="T19" s="1"/>
      <c r="U19" s="1"/>
      <c r="V19" s="1"/>
      <c r="W19" s="1"/>
      <c r="X19" s="1"/>
      <c r="Y19" s="1"/>
      <c r="Z19" s="1"/>
      <c r="AA19" s="1"/>
      <c r="AB19" s="1"/>
      <c r="AC19" s="1"/>
      <c r="AD19" s="1"/>
      <c r="AE19" s="1"/>
      <c r="AF19" s="1"/>
    </row>
    <row r="20" spans="1:42" x14ac:dyDescent="0.3">
      <c r="A20" s="25"/>
      <c r="B20" s="207" t="s">
        <v>24</v>
      </c>
      <c r="C20" s="481">
        <v>20</v>
      </c>
      <c r="D20" s="481">
        <v>20</v>
      </c>
      <c r="E20" s="481">
        <v>20</v>
      </c>
      <c r="F20" s="481">
        <v>20</v>
      </c>
      <c r="G20" s="481">
        <v>20</v>
      </c>
      <c r="H20" s="481">
        <v>40</v>
      </c>
      <c r="I20" s="481">
        <v>20</v>
      </c>
      <c r="J20" s="481">
        <v>40</v>
      </c>
      <c r="K20" s="481" t="s">
        <v>23</v>
      </c>
      <c r="L20" s="481">
        <v>3</v>
      </c>
      <c r="R20" s="1"/>
      <c r="S20" s="1"/>
      <c r="T20" s="1"/>
      <c r="U20" s="1"/>
      <c r="V20" s="1"/>
      <c r="W20" s="1"/>
      <c r="X20" s="1"/>
      <c r="Y20" s="1"/>
      <c r="Z20" s="1"/>
      <c r="AA20" s="1"/>
      <c r="AB20" s="1"/>
      <c r="AC20" s="1"/>
      <c r="AD20" s="1"/>
      <c r="AE20" s="1"/>
      <c r="AF20" s="1"/>
      <c r="AP20" s="2" t="s">
        <v>94</v>
      </c>
    </row>
    <row r="21" spans="1:42" x14ac:dyDescent="0.3">
      <c r="A21" s="25"/>
      <c r="B21" s="207" t="s">
        <v>95</v>
      </c>
      <c r="C21" s="481">
        <v>10</v>
      </c>
      <c r="D21" s="481">
        <v>10</v>
      </c>
      <c r="E21" s="481">
        <v>10</v>
      </c>
      <c r="F21" s="481">
        <v>10</v>
      </c>
      <c r="G21" s="481">
        <v>10</v>
      </c>
      <c r="H21" s="481">
        <v>10</v>
      </c>
      <c r="I21" s="481">
        <v>10</v>
      </c>
      <c r="J21" s="481">
        <v>10</v>
      </c>
      <c r="K21" s="481" t="s">
        <v>23</v>
      </c>
      <c r="L21" s="481">
        <v>3</v>
      </c>
      <c r="R21" s="1"/>
      <c r="S21" s="1"/>
      <c r="T21" s="1"/>
      <c r="U21" s="1"/>
      <c r="V21" s="1"/>
      <c r="W21" s="1"/>
      <c r="X21" s="1"/>
      <c r="Y21" s="1"/>
      <c r="Z21" s="1"/>
      <c r="AA21" s="1"/>
      <c r="AB21" s="1"/>
      <c r="AC21" s="1"/>
      <c r="AD21" s="1"/>
      <c r="AE21" s="1"/>
      <c r="AF21" s="1"/>
    </row>
    <row r="22" spans="1:42" x14ac:dyDescent="0.3">
      <c r="A22" s="25"/>
      <c r="B22" s="207" t="s">
        <v>96</v>
      </c>
      <c r="C22" s="481">
        <v>0</v>
      </c>
      <c r="D22" s="481">
        <v>0</v>
      </c>
      <c r="E22" s="481">
        <v>0</v>
      </c>
      <c r="F22" s="481">
        <v>0</v>
      </c>
      <c r="G22" s="481">
        <v>0</v>
      </c>
      <c r="H22" s="481">
        <v>1</v>
      </c>
      <c r="I22" s="481">
        <v>0</v>
      </c>
      <c r="J22" s="481">
        <v>1</v>
      </c>
      <c r="K22" s="481"/>
      <c r="L22" s="481">
        <v>3</v>
      </c>
      <c r="R22" s="1"/>
      <c r="S22" s="1"/>
      <c r="T22" s="1"/>
      <c r="U22" s="1"/>
      <c r="V22" s="1"/>
      <c r="W22" s="1"/>
      <c r="X22" s="1"/>
      <c r="Y22" s="1"/>
      <c r="Z22" s="1"/>
      <c r="AA22" s="1"/>
      <c r="AB22" s="1"/>
      <c r="AC22" s="1"/>
      <c r="AD22" s="1"/>
      <c r="AE22" s="1"/>
      <c r="AF22" s="1"/>
    </row>
    <row r="23" spans="1:42" x14ac:dyDescent="0.3">
      <c r="A23" s="25"/>
      <c r="B23" s="207" t="s">
        <v>97</v>
      </c>
      <c r="C23" s="481">
        <v>6</v>
      </c>
      <c r="D23" s="481">
        <v>6</v>
      </c>
      <c r="E23" s="481">
        <v>6</v>
      </c>
      <c r="F23" s="481">
        <v>6</v>
      </c>
      <c r="G23" s="481">
        <v>1</v>
      </c>
      <c r="H23" s="481">
        <v>12</v>
      </c>
      <c r="I23" s="481">
        <v>1</v>
      </c>
      <c r="J23" s="481">
        <v>12</v>
      </c>
      <c r="K23" s="481" t="s">
        <v>44</v>
      </c>
      <c r="L23" s="481" t="s">
        <v>98</v>
      </c>
      <c r="R23" s="1"/>
      <c r="S23" s="1"/>
      <c r="T23" s="1"/>
      <c r="U23" s="1"/>
      <c r="V23" s="1"/>
      <c r="W23" s="1"/>
      <c r="X23" s="1"/>
      <c r="Y23" s="1"/>
      <c r="Z23" s="1"/>
      <c r="AA23" s="1"/>
      <c r="AB23" s="1"/>
      <c r="AC23" s="1"/>
      <c r="AD23" s="1"/>
      <c r="AE23" s="1"/>
      <c r="AF23" s="1"/>
    </row>
    <row r="24" spans="1:42" x14ac:dyDescent="0.3">
      <c r="A24" s="25"/>
      <c r="B24" s="943" t="s">
        <v>99</v>
      </c>
      <c r="C24" s="944"/>
      <c r="D24" s="944"/>
      <c r="E24" s="944"/>
      <c r="F24" s="944"/>
      <c r="G24" s="944"/>
      <c r="H24" s="944"/>
      <c r="I24" s="944"/>
      <c r="J24" s="944"/>
      <c r="K24" s="944"/>
      <c r="L24" s="945"/>
      <c r="R24" s="1"/>
      <c r="S24" s="1"/>
      <c r="T24" s="1"/>
      <c r="U24" s="1"/>
      <c r="V24" s="1"/>
      <c r="W24" s="1"/>
      <c r="X24" s="1"/>
      <c r="Y24" s="1"/>
      <c r="Z24" s="1"/>
      <c r="AA24" s="1"/>
      <c r="AB24" s="1"/>
      <c r="AC24" s="1"/>
      <c r="AD24" s="1"/>
      <c r="AE24" s="1"/>
      <c r="AF24" s="1"/>
    </row>
    <row r="25" spans="1:42" x14ac:dyDescent="0.3">
      <c r="A25" s="25"/>
      <c r="B25" s="207" t="s">
        <v>1025</v>
      </c>
      <c r="C25" s="481">
        <v>0</v>
      </c>
      <c r="D25" s="481">
        <v>0</v>
      </c>
      <c r="E25" s="481">
        <v>0</v>
      </c>
      <c r="F25" s="481">
        <v>0</v>
      </c>
      <c r="G25" s="481">
        <v>0</v>
      </c>
      <c r="H25" s="481">
        <v>0</v>
      </c>
      <c r="I25" s="481">
        <v>0</v>
      </c>
      <c r="J25" s="481">
        <v>0</v>
      </c>
      <c r="K25" s="200"/>
      <c r="L25" s="479"/>
      <c r="R25" s="1"/>
      <c r="S25" s="1"/>
      <c r="T25" s="1"/>
      <c r="U25" s="1"/>
      <c r="V25" s="1"/>
      <c r="W25" s="1"/>
      <c r="X25" s="1"/>
      <c r="Y25" s="1"/>
      <c r="Z25" s="1"/>
      <c r="AA25" s="1"/>
      <c r="AB25" s="1"/>
      <c r="AC25" s="1"/>
      <c r="AD25" s="1"/>
      <c r="AE25" s="1"/>
      <c r="AF25" s="1"/>
    </row>
    <row r="26" spans="1:42" ht="15" customHeight="1" x14ac:dyDescent="0.3">
      <c r="A26" s="25"/>
      <c r="B26" s="207" t="s">
        <v>676</v>
      </c>
      <c r="C26" s="481">
        <v>0</v>
      </c>
      <c r="D26" s="481">
        <v>0</v>
      </c>
      <c r="E26" s="481">
        <v>0</v>
      </c>
      <c r="F26" s="481">
        <v>0</v>
      </c>
      <c r="G26" s="481">
        <v>0</v>
      </c>
      <c r="H26" s="481">
        <v>0</v>
      </c>
      <c r="I26" s="481">
        <v>0</v>
      </c>
      <c r="J26" s="481">
        <v>0</v>
      </c>
      <c r="K26" s="481"/>
      <c r="L26" s="200"/>
      <c r="R26" s="1"/>
      <c r="S26" s="1"/>
      <c r="T26" s="1"/>
      <c r="U26" s="1"/>
      <c r="V26" s="1"/>
      <c r="W26" s="1"/>
      <c r="X26" s="1"/>
      <c r="Y26" s="1"/>
      <c r="Z26" s="1"/>
      <c r="AA26" s="1"/>
      <c r="AB26" s="1"/>
      <c r="AC26" s="1"/>
      <c r="AD26" s="1"/>
      <c r="AE26" s="1"/>
      <c r="AF26" s="1"/>
    </row>
    <row r="27" spans="1:42" x14ac:dyDescent="0.3">
      <c r="A27" s="25"/>
      <c r="B27" s="207" t="s">
        <v>100</v>
      </c>
      <c r="C27" s="417">
        <v>0</v>
      </c>
      <c r="D27" s="417">
        <v>0</v>
      </c>
      <c r="E27" s="417">
        <v>0</v>
      </c>
      <c r="F27" s="417">
        <v>0</v>
      </c>
      <c r="G27" s="417">
        <v>0</v>
      </c>
      <c r="H27" s="417">
        <v>0</v>
      </c>
      <c r="I27" s="417">
        <v>0</v>
      </c>
      <c r="J27" s="417">
        <v>0</v>
      </c>
      <c r="K27" s="481"/>
      <c r="L27" s="200"/>
      <c r="R27" s="1"/>
      <c r="S27" s="1"/>
      <c r="T27" s="1"/>
      <c r="U27" s="1"/>
      <c r="V27" s="1"/>
      <c r="W27" s="1"/>
      <c r="X27" s="1"/>
      <c r="Y27" s="1"/>
      <c r="Z27" s="1"/>
      <c r="AA27" s="1"/>
      <c r="AB27" s="1"/>
      <c r="AC27" s="1"/>
      <c r="AD27" s="1"/>
      <c r="AE27" s="1"/>
      <c r="AF27" s="1"/>
    </row>
    <row r="28" spans="1:42" x14ac:dyDescent="0.3">
      <c r="A28" s="25"/>
      <c r="B28" s="207" t="s">
        <v>101</v>
      </c>
      <c r="C28" s="330">
        <v>0</v>
      </c>
      <c r="D28" s="330">
        <v>0</v>
      </c>
      <c r="E28" s="330">
        <v>0</v>
      </c>
      <c r="F28" s="330">
        <v>0</v>
      </c>
      <c r="G28" s="330">
        <v>0</v>
      </c>
      <c r="H28" s="330">
        <v>0</v>
      </c>
      <c r="I28" s="330">
        <v>0</v>
      </c>
      <c r="J28" s="330">
        <v>0</v>
      </c>
      <c r="K28" s="213"/>
      <c r="L28" s="200"/>
      <c r="R28" s="1"/>
      <c r="S28" s="1"/>
      <c r="T28" s="1"/>
      <c r="U28" s="1"/>
      <c r="V28" s="1"/>
      <c r="W28" s="1"/>
      <c r="X28" s="1"/>
      <c r="Y28" s="1"/>
      <c r="Z28" s="1"/>
      <c r="AA28" s="1"/>
      <c r="AB28" s="1"/>
      <c r="AC28" s="1"/>
      <c r="AD28" s="1"/>
      <c r="AE28" s="1"/>
      <c r="AF28" s="1"/>
    </row>
    <row r="29" spans="1:42" x14ac:dyDescent="0.3">
      <c r="A29" s="25"/>
      <c r="B29" s="1036" t="s">
        <v>476</v>
      </c>
      <c r="C29" s="1036"/>
      <c r="D29" s="1036"/>
      <c r="E29" s="1036"/>
      <c r="F29" s="1036"/>
      <c r="G29" s="1036"/>
      <c r="H29" s="1036"/>
      <c r="I29" s="1036"/>
      <c r="J29" s="1036"/>
      <c r="K29" s="1036"/>
      <c r="L29" s="1036"/>
      <c r="R29" s="1"/>
      <c r="S29" s="1"/>
      <c r="T29" s="1"/>
      <c r="U29" s="1"/>
      <c r="V29" s="1"/>
      <c r="W29" s="1"/>
      <c r="X29" s="1"/>
      <c r="Y29" s="1"/>
      <c r="Z29" s="1"/>
      <c r="AA29" s="1"/>
      <c r="AB29" s="1"/>
      <c r="AC29" s="1"/>
      <c r="AD29" s="1"/>
      <c r="AE29" s="1"/>
      <c r="AF29" s="1"/>
    </row>
    <row r="30" spans="1:42" ht="16.5" customHeight="1" x14ac:dyDescent="0.3">
      <c r="A30" s="25"/>
      <c r="B30" s="198" t="s">
        <v>1104</v>
      </c>
      <c r="C30" s="331">
        <v>0.7</v>
      </c>
      <c r="D30" s="331">
        <v>0.65799999999999992</v>
      </c>
      <c r="E30" s="331">
        <v>0.59219999999999995</v>
      </c>
      <c r="F30" s="331">
        <v>0.53298000000000001</v>
      </c>
      <c r="G30" s="331">
        <v>0.5</v>
      </c>
      <c r="H30" s="331">
        <v>1</v>
      </c>
      <c r="I30" s="331">
        <v>0.5</v>
      </c>
      <c r="J30" s="331">
        <v>1</v>
      </c>
      <c r="K30" s="481" t="s">
        <v>53</v>
      </c>
      <c r="L30" s="481"/>
      <c r="R30" s="1"/>
      <c r="S30" s="1"/>
      <c r="T30" s="1"/>
      <c r="U30" s="1"/>
      <c r="V30" s="1"/>
      <c r="W30" s="1"/>
      <c r="X30" s="1"/>
      <c r="Y30" s="1"/>
      <c r="Z30" s="1"/>
      <c r="AA30" s="1"/>
      <c r="AB30" s="1"/>
      <c r="AC30" s="1"/>
      <c r="AD30" s="1"/>
      <c r="AE30" s="1"/>
      <c r="AF30" s="1"/>
    </row>
    <row r="31" spans="1:42" ht="16.5" customHeight="1" x14ac:dyDescent="0.3">
      <c r="A31" s="25"/>
      <c r="B31" s="207" t="s">
        <v>102</v>
      </c>
      <c r="C31" s="481">
        <v>50</v>
      </c>
      <c r="D31" s="481">
        <v>50</v>
      </c>
      <c r="E31" s="481">
        <v>50</v>
      </c>
      <c r="F31" s="481">
        <v>50</v>
      </c>
      <c r="G31" s="481">
        <v>30</v>
      </c>
      <c r="H31" s="481">
        <v>70</v>
      </c>
      <c r="I31" s="481">
        <v>30</v>
      </c>
      <c r="J31" s="481">
        <v>70</v>
      </c>
      <c r="K31" s="481"/>
      <c r="L31" s="481">
        <v>3</v>
      </c>
      <c r="R31" s="1"/>
      <c r="S31" s="1"/>
      <c r="T31" s="1"/>
      <c r="U31" s="1"/>
      <c r="V31" s="1"/>
      <c r="W31" s="1"/>
      <c r="X31" s="1"/>
      <c r="Y31" s="1"/>
      <c r="Z31" s="1"/>
      <c r="AA31" s="1"/>
      <c r="AB31" s="1"/>
      <c r="AC31" s="1"/>
      <c r="AD31" s="1"/>
      <c r="AE31" s="1"/>
      <c r="AF31" s="1"/>
    </row>
    <row r="32" spans="1:42" ht="16.5" customHeight="1" x14ac:dyDescent="0.3">
      <c r="A32" s="25"/>
      <c r="B32" s="207" t="s">
        <v>103</v>
      </c>
      <c r="C32" s="481">
        <v>50</v>
      </c>
      <c r="D32" s="481">
        <v>50</v>
      </c>
      <c r="E32" s="481">
        <v>50</v>
      </c>
      <c r="F32" s="481">
        <v>50</v>
      </c>
      <c r="G32" s="481">
        <v>30</v>
      </c>
      <c r="H32" s="481">
        <v>70</v>
      </c>
      <c r="I32" s="481">
        <v>30</v>
      </c>
      <c r="J32" s="481">
        <v>70</v>
      </c>
      <c r="K32" s="481"/>
      <c r="L32" s="481">
        <v>3</v>
      </c>
      <c r="R32" s="1"/>
      <c r="S32" s="1"/>
      <c r="T32" s="1"/>
      <c r="U32" s="1"/>
      <c r="V32" s="1"/>
      <c r="W32" s="1"/>
      <c r="X32" s="1"/>
      <c r="Y32" s="1"/>
      <c r="Z32" s="1"/>
      <c r="AA32" s="1"/>
      <c r="AB32" s="1"/>
      <c r="AC32" s="1"/>
      <c r="AD32" s="1"/>
      <c r="AE32" s="1"/>
      <c r="AF32" s="1"/>
    </row>
    <row r="33" spans="1:32" ht="15" customHeight="1" x14ac:dyDescent="0.3">
      <c r="A33" s="25"/>
      <c r="B33" s="207" t="s">
        <v>1100</v>
      </c>
      <c r="C33" s="520">
        <v>2000</v>
      </c>
      <c r="D33" s="520">
        <v>2000</v>
      </c>
      <c r="E33" s="520">
        <v>2000</v>
      </c>
      <c r="F33" s="520">
        <v>2000</v>
      </c>
      <c r="G33" s="520">
        <v>1000</v>
      </c>
      <c r="H33" s="520">
        <v>3000</v>
      </c>
      <c r="I33" s="520">
        <v>1000</v>
      </c>
      <c r="J33" s="520">
        <v>3000</v>
      </c>
      <c r="K33" s="481"/>
      <c r="L33" s="481">
        <v>3</v>
      </c>
      <c r="R33" s="1"/>
      <c r="S33" s="1"/>
      <c r="T33" s="1"/>
      <c r="U33" s="1"/>
      <c r="V33" s="1"/>
      <c r="W33" s="1"/>
      <c r="X33" s="1"/>
      <c r="Y33" s="1"/>
      <c r="Z33" s="1"/>
      <c r="AA33" s="1"/>
      <c r="AB33" s="1"/>
      <c r="AC33" s="1"/>
      <c r="AD33" s="1"/>
      <c r="AE33" s="1"/>
      <c r="AF33" s="1"/>
    </row>
    <row r="34" spans="1:32" ht="15" customHeight="1" x14ac:dyDescent="0.3">
      <c r="A34" s="25"/>
      <c r="B34" s="27" t="s">
        <v>104</v>
      </c>
      <c r="C34" s="33">
        <f>SUM(C35:C36)</f>
        <v>3.3</v>
      </c>
      <c r="D34" s="33">
        <f t="shared" ref="D34:J34" si="0">SUM(D35:D36)</f>
        <v>3.2</v>
      </c>
      <c r="E34" s="33">
        <f t="shared" si="0"/>
        <v>3.7</v>
      </c>
      <c r="F34" s="33">
        <f t="shared" si="0"/>
        <v>3.9</v>
      </c>
      <c r="G34" s="33">
        <f t="shared" si="0"/>
        <v>2.2000000000000002</v>
      </c>
      <c r="H34" s="33">
        <f t="shared" si="0"/>
        <v>4.8</v>
      </c>
      <c r="I34" s="33">
        <f t="shared" si="0"/>
        <v>2.7</v>
      </c>
      <c r="J34" s="33">
        <f t="shared" si="0"/>
        <v>6.7</v>
      </c>
      <c r="K34" s="29"/>
      <c r="L34" s="29"/>
      <c r="R34" s="1"/>
      <c r="S34" s="275"/>
      <c r="T34" s="276"/>
      <c r="U34" s="276"/>
      <c r="V34" s="276"/>
      <c r="W34" s="276"/>
      <c r="X34" s="1"/>
      <c r="Y34" s="1"/>
      <c r="Z34" s="1"/>
      <c r="AA34" s="1"/>
      <c r="AB34" s="1"/>
      <c r="AC34" s="1"/>
      <c r="AD34" s="1"/>
      <c r="AE34" s="1"/>
      <c r="AF34" s="1"/>
    </row>
    <row r="35" spans="1:32" ht="15" customHeight="1" x14ac:dyDescent="0.3">
      <c r="A35" s="25"/>
      <c r="B35" s="34" t="s">
        <v>105</v>
      </c>
      <c r="C35" s="33">
        <v>1.3</v>
      </c>
      <c r="D35" s="33">
        <v>1.4</v>
      </c>
      <c r="E35" s="33">
        <v>2</v>
      </c>
      <c r="F35" s="33">
        <v>2.2999999999999998</v>
      </c>
      <c r="G35" s="33">
        <v>0.7</v>
      </c>
      <c r="H35" s="33">
        <v>2.8</v>
      </c>
      <c r="I35" s="33">
        <v>1.2</v>
      </c>
      <c r="J35" s="33">
        <v>4.7</v>
      </c>
      <c r="K35" s="29" t="s">
        <v>68</v>
      </c>
      <c r="L35" s="29"/>
      <c r="R35" s="1"/>
      <c r="S35" s="275"/>
      <c r="T35" s="1035"/>
      <c r="U35" s="1035"/>
      <c r="V35" s="1035"/>
      <c r="W35" s="1035"/>
      <c r="X35" s="1"/>
      <c r="Y35" s="1"/>
      <c r="Z35" s="1"/>
      <c r="AA35" s="1"/>
      <c r="AB35" s="1"/>
      <c r="AC35" s="1"/>
      <c r="AD35" s="1"/>
      <c r="AE35" s="1"/>
      <c r="AF35" s="1"/>
    </row>
    <row r="36" spans="1:32" ht="18" customHeight="1" x14ac:dyDescent="0.3">
      <c r="A36" s="25"/>
      <c r="B36" s="34" t="s">
        <v>106</v>
      </c>
      <c r="C36" s="33">
        <v>2</v>
      </c>
      <c r="D36" s="33">
        <v>1.8</v>
      </c>
      <c r="E36" s="33">
        <v>1.7</v>
      </c>
      <c r="F36" s="33">
        <v>1.6</v>
      </c>
      <c r="G36" s="33">
        <v>1.5</v>
      </c>
      <c r="H36" s="33">
        <v>2</v>
      </c>
      <c r="I36" s="33">
        <v>1.5</v>
      </c>
      <c r="J36" s="33">
        <v>2</v>
      </c>
      <c r="K36" s="29" t="s">
        <v>46</v>
      </c>
      <c r="L36" s="29">
        <v>3</v>
      </c>
      <c r="R36" s="1"/>
      <c r="S36" s="275"/>
      <c r="T36" s="276"/>
      <c r="U36" s="276"/>
      <c r="V36" s="276"/>
      <c r="W36" s="276"/>
      <c r="X36" s="1"/>
      <c r="Y36" s="1"/>
      <c r="Z36" s="1"/>
      <c r="AA36" s="1"/>
      <c r="AB36" s="1"/>
      <c r="AC36" s="1"/>
      <c r="AD36" s="1"/>
      <c r="AE36" s="1"/>
      <c r="AF36" s="1"/>
    </row>
    <row r="37" spans="1:32" x14ac:dyDescent="0.3">
      <c r="A37" s="25"/>
      <c r="B37" s="960" t="s">
        <v>33</v>
      </c>
      <c r="C37" s="961"/>
      <c r="D37" s="961"/>
      <c r="E37" s="961"/>
      <c r="F37" s="961"/>
      <c r="G37" s="961"/>
      <c r="H37" s="961"/>
      <c r="I37" s="961"/>
      <c r="J37" s="961"/>
      <c r="K37" s="961"/>
      <c r="L37" s="962"/>
      <c r="R37" s="1"/>
      <c r="S37" s="1"/>
      <c r="T37" s="1"/>
      <c r="U37" s="1"/>
      <c r="V37" s="1"/>
      <c r="W37" s="1"/>
      <c r="X37" s="1"/>
      <c r="Y37" s="1"/>
      <c r="Z37" s="1"/>
      <c r="AA37" s="1"/>
      <c r="AB37" s="1"/>
      <c r="AC37" s="1"/>
      <c r="AD37" s="1"/>
      <c r="AE37" s="1"/>
      <c r="AF37" s="1"/>
    </row>
    <row r="38" spans="1:32" x14ac:dyDescent="0.3">
      <c r="A38" s="25"/>
      <c r="B38" s="28"/>
      <c r="C38" s="30"/>
      <c r="D38" s="30"/>
      <c r="E38" s="30"/>
      <c r="F38" s="30"/>
      <c r="G38" s="30"/>
      <c r="H38" s="30"/>
      <c r="I38" s="30"/>
      <c r="J38" s="30"/>
      <c r="K38" s="30"/>
      <c r="L38" s="30"/>
      <c r="R38" s="1"/>
      <c r="S38" s="1"/>
      <c r="T38" s="1"/>
      <c r="U38" s="1"/>
      <c r="V38" s="1"/>
      <c r="W38" s="1"/>
      <c r="X38" s="1"/>
      <c r="Y38" s="1"/>
      <c r="Z38" s="1"/>
      <c r="AA38" s="1"/>
      <c r="AB38" s="1"/>
      <c r="AC38" s="1"/>
      <c r="AD38" s="1"/>
      <c r="AE38" s="1"/>
      <c r="AF38" s="1"/>
    </row>
    <row r="39" spans="1:32" ht="15" customHeight="1" x14ac:dyDescent="0.3">
      <c r="A39" s="25"/>
      <c r="B39" s="82"/>
      <c r="C39" s="83"/>
      <c r="D39" s="83"/>
      <c r="E39" s="83"/>
      <c r="F39" s="83"/>
      <c r="G39" s="83"/>
      <c r="H39" s="83"/>
      <c r="I39" s="83"/>
      <c r="J39" s="83"/>
      <c r="K39" s="83"/>
      <c r="L39" s="83"/>
      <c r="R39" s="1"/>
      <c r="S39" s="1"/>
      <c r="T39" s="1"/>
      <c r="U39" s="1"/>
      <c r="V39" s="1"/>
      <c r="W39" s="1"/>
      <c r="X39" s="1"/>
      <c r="Y39" s="1"/>
      <c r="Z39" s="1"/>
      <c r="AA39" s="1"/>
      <c r="AB39" s="1"/>
      <c r="AC39" s="1"/>
      <c r="AD39" s="1"/>
      <c r="AE39" s="1"/>
      <c r="AF39" s="1"/>
    </row>
    <row r="40" spans="1:32" ht="15" customHeight="1" x14ac:dyDescent="0.3">
      <c r="A40" s="35" t="s">
        <v>118</v>
      </c>
      <c r="B40" s="25"/>
      <c r="C40" s="83"/>
      <c r="D40" s="83"/>
      <c r="E40" s="83"/>
      <c r="F40" s="83"/>
      <c r="G40" s="83"/>
      <c r="H40" s="83"/>
      <c r="I40" s="83"/>
      <c r="J40" s="83"/>
      <c r="K40" s="83"/>
      <c r="L40" s="83"/>
      <c r="R40" s="1"/>
      <c r="S40" s="1"/>
      <c r="T40" s="1"/>
      <c r="U40" s="1"/>
      <c r="V40" s="1"/>
      <c r="W40" s="1"/>
      <c r="X40" s="1"/>
      <c r="Y40" s="1"/>
      <c r="Z40" s="1"/>
      <c r="AA40" s="1"/>
      <c r="AB40" s="1"/>
      <c r="AC40" s="1"/>
      <c r="AD40" s="1"/>
      <c r="AE40" s="1"/>
      <c r="AF40" s="1"/>
    </row>
    <row r="41" spans="1:32" ht="15" customHeight="1" x14ac:dyDescent="0.3">
      <c r="A41" s="68">
        <v>1</v>
      </c>
      <c r="B41" s="68" t="s">
        <v>123</v>
      </c>
      <c r="C41" s="83"/>
      <c r="D41" s="83"/>
      <c r="E41" s="83"/>
      <c r="F41" s="83"/>
      <c r="G41" s="83"/>
      <c r="H41" s="83"/>
      <c r="I41" s="83"/>
      <c r="J41" s="83"/>
      <c r="K41" s="83"/>
      <c r="L41" s="83"/>
      <c r="R41" s="1"/>
      <c r="S41" s="1"/>
      <c r="T41" s="1"/>
      <c r="U41" s="1"/>
      <c r="V41" s="1"/>
      <c r="W41" s="1"/>
      <c r="X41" s="1"/>
      <c r="Y41" s="1"/>
      <c r="Z41" s="1"/>
      <c r="AA41" s="1"/>
      <c r="AB41" s="1"/>
      <c r="AC41" s="1"/>
      <c r="AD41" s="1"/>
      <c r="AE41" s="1"/>
      <c r="AF41" s="1"/>
    </row>
    <row r="42" spans="1:32" ht="15" customHeight="1" x14ac:dyDescent="0.3">
      <c r="A42" s="68">
        <v>3</v>
      </c>
      <c r="B42" s="73" t="s">
        <v>119</v>
      </c>
      <c r="C42" s="83"/>
      <c r="D42" s="83"/>
      <c r="E42" s="83"/>
      <c r="F42" s="83"/>
      <c r="G42" s="83"/>
      <c r="H42" s="83"/>
      <c r="I42" s="83"/>
      <c r="J42" s="83"/>
      <c r="K42" s="83"/>
      <c r="L42" s="83"/>
      <c r="R42" s="1"/>
      <c r="S42" s="1"/>
      <c r="T42" s="1"/>
      <c r="U42" s="1"/>
      <c r="V42" s="1"/>
      <c r="W42" s="1"/>
      <c r="X42" s="1"/>
      <c r="Y42" s="1"/>
      <c r="Z42" s="1"/>
      <c r="AA42" s="1"/>
      <c r="AB42" s="1"/>
      <c r="AC42" s="1"/>
      <c r="AD42" s="1"/>
      <c r="AE42" s="1"/>
      <c r="AF42" s="1"/>
    </row>
    <row r="43" spans="1:32" ht="15" customHeight="1" x14ac:dyDescent="0.3">
      <c r="A43" s="68">
        <v>4</v>
      </c>
      <c r="B43" s="73" t="s">
        <v>120</v>
      </c>
      <c r="C43" s="83"/>
      <c r="D43" s="83"/>
      <c r="E43" s="83"/>
      <c r="F43" s="83"/>
      <c r="G43" s="83"/>
      <c r="H43" s="83"/>
      <c r="I43" s="83"/>
      <c r="J43" s="83"/>
      <c r="K43" s="83"/>
      <c r="L43" s="83"/>
      <c r="R43" s="1"/>
      <c r="S43" s="1"/>
      <c r="T43" s="1"/>
      <c r="U43" s="1"/>
      <c r="V43" s="1"/>
      <c r="W43" s="1"/>
      <c r="X43" s="1"/>
      <c r="Y43" s="1"/>
      <c r="Z43" s="1"/>
      <c r="AA43" s="1"/>
      <c r="AB43" s="1"/>
      <c r="AC43" s="1"/>
      <c r="AD43" s="1"/>
      <c r="AE43" s="1"/>
      <c r="AF43" s="1"/>
    </row>
    <row r="44" spans="1:32" ht="15" customHeight="1" x14ac:dyDescent="0.3">
      <c r="A44" s="68">
        <v>8</v>
      </c>
      <c r="B44" s="68" t="s">
        <v>121</v>
      </c>
      <c r="C44" s="83"/>
      <c r="D44" s="83"/>
      <c r="E44" s="83"/>
      <c r="F44" s="83"/>
      <c r="G44" s="83"/>
      <c r="H44" s="83"/>
      <c r="I44" s="83"/>
      <c r="J44" s="83"/>
      <c r="K44" s="83"/>
      <c r="L44" s="83"/>
      <c r="R44" s="1"/>
      <c r="S44" s="1"/>
      <c r="T44" s="1"/>
      <c r="U44" s="1"/>
      <c r="V44" s="1"/>
      <c r="W44" s="1"/>
      <c r="X44" s="1"/>
      <c r="Y44" s="1"/>
      <c r="Z44" s="1"/>
      <c r="AA44" s="1"/>
      <c r="AB44" s="1"/>
      <c r="AC44" s="1"/>
      <c r="AD44" s="1"/>
      <c r="AE44" s="1"/>
      <c r="AF44" s="1"/>
    </row>
    <row r="45" spans="1:32" ht="15" customHeight="1" x14ac:dyDescent="0.3">
      <c r="A45" s="68">
        <v>10</v>
      </c>
      <c r="B45" s="68" t="s">
        <v>122</v>
      </c>
      <c r="C45" s="83"/>
      <c r="D45" s="83"/>
      <c r="E45" s="83"/>
      <c r="F45" s="83"/>
      <c r="G45" s="83"/>
      <c r="H45" s="83"/>
      <c r="I45" s="83"/>
      <c r="J45" s="83"/>
      <c r="K45" s="83"/>
      <c r="L45" s="83"/>
      <c r="R45" s="1"/>
      <c r="S45" s="1"/>
      <c r="T45" s="1"/>
      <c r="U45" s="1"/>
      <c r="V45" s="1"/>
      <c r="W45" s="1"/>
      <c r="X45" s="1"/>
      <c r="Y45" s="1"/>
      <c r="Z45" s="1"/>
      <c r="AA45" s="1"/>
      <c r="AB45" s="1"/>
      <c r="AC45" s="1"/>
      <c r="AD45" s="1"/>
      <c r="AE45" s="1"/>
      <c r="AF45" s="1"/>
    </row>
    <row r="46" spans="1:32" ht="15" customHeight="1" x14ac:dyDescent="0.3">
      <c r="A46" s="25"/>
      <c r="B46" s="82"/>
      <c r="C46" s="83"/>
      <c r="D46" s="83"/>
      <c r="E46" s="83"/>
      <c r="F46" s="83"/>
      <c r="G46" s="83"/>
      <c r="H46" s="83"/>
      <c r="I46" s="83"/>
      <c r="J46" s="83"/>
      <c r="K46" s="83"/>
      <c r="L46" s="83"/>
      <c r="R46" s="1"/>
      <c r="S46" s="1"/>
      <c r="T46" s="1"/>
      <c r="U46" s="1"/>
      <c r="V46" s="1"/>
      <c r="W46" s="1"/>
      <c r="X46" s="1"/>
      <c r="Y46" s="1"/>
      <c r="Z46" s="1"/>
      <c r="AA46" s="1"/>
      <c r="AB46" s="1"/>
      <c r="AC46" s="1"/>
      <c r="AD46" s="1"/>
      <c r="AE46" s="1"/>
      <c r="AF46" s="1"/>
    </row>
    <row r="47" spans="1:32" x14ac:dyDescent="0.3">
      <c r="A47" s="35" t="s">
        <v>38</v>
      </c>
      <c r="B47" s="25"/>
      <c r="C47" s="25"/>
      <c r="D47" s="25"/>
      <c r="E47" s="25"/>
      <c r="F47" s="25"/>
      <c r="G47" s="25"/>
      <c r="H47" s="25"/>
      <c r="I47" s="25"/>
      <c r="J47" s="25"/>
      <c r="K47" s="25"/>
      <c r="L47" s="25"/>
      <c r="R47" s="81"/>
      <c r="S47" s="81"/>
      <c r="T47" s="81"/>
      <c r="U47" s="81"/>
      <c r="V47" s="81"/>
      <c r="W47" s="81"/>
      <c r="X47" s="81"/>
      <c r="Z47" s="1"/>
      <c r="AA47" s="1"/>
      <c r="AB47" s="1"/>
      <c r="AC47" s="1"/>
      <c r="AD47" s="1"/>
      <c r="AE47" s="1"/>
      <c r="AF47" s="1"/>
    </row>
    <row r="48" spans="1:32" x14ac:dyDescent="0.3">
      <c r="A48" s="36" t="s">
        <v>39</v>
      </c>
      <c r="B48" s="1037" t="s">
        <v>107</v>
      </c>
      <c r="C48" s="1037"/>
      <c r="D48" s="1037"/>
      <c r="E48" s="1037"/>
      <c r="F48" s="1037"/>
      <c r="G48" s="1037"/>
      <c r="H48" s="1037"/>
      <c r="I48" s="1037"/>
      <c r="J48" s="1037"/>
      <c r="K48" s="1037"/>
      <c r="L48" s="1037"/>
      <c r="R48" s="81"/>
      <c r="S48" s="81"/>
      <c r="T48" s="81"/>
      <c r="U48" s="81"/>
      <c r="V48" s="81"/>
      <c r="W48" s="81"/>
      <c r="X48" s="81"/>
      <c r="Z48" s="1"/>
      <c r="AA48" s="1"/>
      <c r="AB48" s="1"/>
      <c r="AC48" s="1"/>
      <c r="AD48" s="1"/>
      <c r="AE48" s="1"/>
      <c r="AF48" s="1"/>
    </row>
    <row r="49" spans="1:32" ht="53.25" customHeight="1" x14ac:dyDescent="0.3">
      <c r="A49" s="36" t="s">
        <v>15</v>
      </c>
      <c r="B49" s="1037"/>
      <c r="C49" s="1037"/>
      <c r="D49" s="1037"/>
      <c r="E49" s="1037"/>
      <c r="F49" s="1037"/>
      <c r="G49" s="1037"/>
      <c r="H49" s="1037"/>
      <c r="I49" s="1037"/>
      <c r="J49" s="1037"/>
      <c r="K49" s="1037"/>
      <c r="L49" s="1037"/>
      <c r="Z49" s="1"/>
      <c r="AA49" s="1"/>
      <c r="AB49" s="1"/>
      <c r="AC49" s="1"/>
      <c r="AD49" s="1"/>
      <c r="AE49" s="1"/>
      <c r="AF49" s="1"/>
    </row>
    <row r="50" spans="1:32" ht="15" customHeight="1" x14ac:dyDescent="0.3">
      <c r="A50" s="36" t="s">
        <v>20</v>
      </c>
      <c r="B50" s="1039" t="s">
        <v>108</v>
      </c>
      <c r="C50" s="1037"/>
      <c r="D50" s="1037"/>
      <c r="E50" s="1037"/>
      <c r="F50" s="1037"/>
      <c r="G50" s="1037"/>
      <c r="H50" s="1037"/>
      <c r="I50" s="1037"/>
      <c r="J50" s="1037"/>
      <c r="K50" s="1037"/>
      <c r="L50" s="1037"/>
      <c r="Z50" s="1"/>
      <c r="AA50" s="1"/>
      <c r="AB50" s="1"/>
      <c r="AC50" s="1"/>
      <c r="AD50" s="1"/>
      <c r="AE50" s="1"/>
      <c r="AF50" s="1"/>
    </row>
    <row r="51" spans="1:32" x14ac:dyDescent="0.3">
      <c r="A51" s="36" t="s">
        <v>23</v>
      </c>
      <c r="B51" s="1037" t="s">
        <v>109</v>
      </c>
      <c r="C51" s="1037"/>
      <c r="D51" s="1037"/>
      <c r="E51" s="1037"/>
      <c r="F51" s="1037"/>
      <c r="G51" s="1037"/>
      <c r="H51" s="1037"/>
      <c r="I51" s="1037"/>
      <c r="J51" s="1037"/>
      <c r="K51" s="1037"/>
      <c r="L51" s="1037"/>
      <c r="Z51" s="1"/>
      <c r="AA51" s="1"/>
      <c r="AB51" s="1"/>
      <c r="AC51" s="1"/>
      <c r="AD51" s="1"/>
      <c r="AE51" s="1"/>
      <c r="AF51" s="1"/>
    </row>
    <row r="52" spans="1:32" x14ac:dyDescent="0.3">
      <c r="A52" s="36" t="s">
        <v>44</v>
      </c>
      <c r="B52" s="1037" t="s">
        <v>110</v>
      </c>
      <c r="C52" s="1037"/>
      <c r="D52" s="1037"/>
      <c r="E52" s="1037"/>
      <c r="F52" s="1037"/>
      <c r="G52" s="1037"/>
      <c r="H52" s="1037"/>
      <c r="I52" s="1037"/>
      <c r="J52" s="1037"/>
      <c r="K52" s="1037"/>
      <c r="L52" s="1037"/>
      <c r="Z52" s="1"/>
      <c r="AA52" s="1"/>
      <c r="AB52" s="1"/>
      <c r="AC52" s="1"/>
      <c r="AD52" s="1"/>
      <c r="AE52" s="1"/>
      <c r="AF52" s="1"/>
    </row>
    <row r="53" spans="1:32" x14ac:dyDescent="0.3">
      <c r="A53" s="36" t="s">
        <v>46</v>
      </c>
      <c r="B53" s="1037" t="s">
        <v>111</v>
      </c>
      <c r="C53" s="1037"/>
      <c r="D53" s="1037"/>
      <c r="E53" s="1037"/>
      <c r="F53" s="1037"/>
      <c r="G53" s="1037"/>
      <c r="H53" s="1037"/>
      <c r="I53" s="1037"/>
      <c r="J53" s="1037"/>
      <c r="K53" s="1037"/>
      <c r="L53" s="1037"/>
      <c r="Z53" s="1"/>
      <c r="AA53" s="1"/>
      <c r="AB53" s="1"/>
      <c r="AC53" s="1"/>
      <c r="AD53" s="1"/>
      <c r="AE53" s="1"/>
      <c r="AF53" s="1"/>
    </row>
    <row r="54" spans="1:32" x14ac:dyDescent="0.3">
      <c r="A54" s="36" t="s">
        <v>31</v>
      </c>
      <c r="B54" s="1039" t="s">
        <v>112</v>
      </c>
      <c r="C54" s="1037"/>
      <c r="D54" s="1037"/>
      <c r="E54" s="1037"/>
      <c r="F54" s="1037"/>
      <c r="G54" s="1037"/>
      <c r="H54" s="1037"/>
      <c r="I54" s="1037"/>
      <c r="J54" s="1037"/>
      <c r="K54" s="1037"/>
      <c r="L54" s="1037"/>
      <c r="Z54" s="1"/>
      <c r="AA54" s="1"/>
      <c r="AB54" s="1"/>
      <c r="AC54" s="1"/>
      <c r="AD54" s="1"/>
      <c r="AE54" s="1"/>
      <c r="AF54" s="1"/>
    </row>
    <row r="55" spans="1:32" x14ac:dyDescent="0.3">
      <c r="A55" s="36" t="s">
        <v>35</v>
      </c>
      <c r="B55" s="1037" t="s">
        <v>113</v>
      </c>
      <c r="C55" s="1037"/>
      <c r="D55" s="1037"/>
      <c r="E55" s="1037"/>
      <c r="F55" s="1037"/>
      <c r="G55" s="1037"/>
      <c r="H55" s="1037"/>
      <c r="I55" s="1037"/>
      <c r="J55" s="1037"/>
      <c r="K55" s="1037"/>
      <c r="L55" s="1037"/>
      <c r="Z55" s="1"/>
      <c r="AA55" s="1"/>
      <c r="AB55" s="1"/>
      <c r="AC55" s="1"/>
      <c r="AD55" s="1"/>
      <c r="AE55" s="1"/>
      <c r="AF55" s="1"/>
    </row>
    <row r="56" spans="1:32" x14ac:dyDescent="0.3">
      <c r="A56" s="36" t="s">
        <v>65</v>
      </c>
      <c r="B56" s="1037" t="s">
        <v>114</v>
      </c>
      <c r="C56" s="1037"/>
      <c r="D56" s="1037"/>
      <c r="E56" s="1037"/>
      <c r="F56" s="1037"/>
      <c r="G56" s="1037"/>
      <c r="H56" s="1037"/>
      <c r="I56" s="1037"/>
      <c r="J56" s="1037"/>
      <c r="K56" s="1037"/>
      <c r="L56" s="1037"/>
      <c r="Z56" s="1"/>
      <c r="AA56" s="1"/>
      <c r="AB56" s="1"/>
      <c r="AC56" s="1"/>
      <c r="AD56" s="1"/>
      <c r="AE56" s="1"/>
      <c r="AF56" s="1"/>
    </row>
    <row r="57" spans="1:32" x14ac:dyDescent="0.3">
      <c r="A57" s="36" t="s">
        <v>50</v>
      </c>
      <c r="B57" s="1040" t="s">
        <v>115</v>
      </c>
      <c r="C57" s="1040"/>
      <c r="D57" s="1040"/>
      <c r="E57" s="1040"/>
      <c r="F57" s="1040"/>
      <c r="G57" s="1040"/>
      <c r="H57" s="1040"/>
      <c r="I57" s="1040"/>
      <c r="J57" s="1040"/>
      <c r="K57" s="1040"/>
      <c r="L57" s="1040"/>
      <c r="Z57" s="1"/>
      <c r="AA57" s="1"/>
      <c r="AB57" s="1"/>
      <c r="AC57" s="1"/>
      <c r="AD57" s="1"/>
      <c r="AE57" s="1"/>
      <c r="AF57" s="1"/>
    </row>
    <row r="58" spans="1:32" ht="39.75" customHeight="1" x14ac:dyDescent="0.3">
      <c r="A58" s="37" t="s">
        <v>55</v>
      </c>
      <c r="B58" s="1037" t="s">
        <v>116</v>
      </c>
      <c r="C58" s="1038"/>
      <c r="D58" s="1038"/>
      <c r="E58" s="1038"/>
      <c r="F58" s="1038"/>
      <c r="G58" s="1038"/>
      <c r="H58" s="1038"/>
      <c r="I58" s="1038"/>
      <c r="J58" s="1038"/>
      <c r="K58" s="1038"/>
      <c r="L58" s="1038"/>
      <c r="Z58" s="1"/>
      <c r="AA58" s="1"/>
      <c r="AB58" s="1"/>
      <c r="AC58" s="1"/>
      <c r="AD58" s="1"/>
      <c r="AE58" s="1"/>
      <c r="AF58" s="1"/>
    </row>
    <row r="59" spans="1:32" x14ac:dyDescent="0.3">
      <c r="A59" s="37" t="s">
        <v>67</v>
      </c>
      <c r="B59" s="917" t="s">
        <v>117</v>
      </c>
      <c r="C59" s="919"/>
      <c r="D59" s="919"/>
      <c r="E59" s="919"/>
      <c r="F59" s="919"/>
      <c r="G59" s="919"/>
      <c r="H59" s="919"/>
      <c r="I59" s="919"/>
      <c r="J59" s="919"/>
      <c r="K59" s="919"/>
      <c r="L59" s="919"/>
      <c r="Z59" s="1"/>
      <c r="AA59" s="1"/>
      <c r="AB59" s="1"/>
      <c r="AC59" s="1"/>
      <c r="AD59" s="1"/>
      <c r="AE59" s="1"/>
      <c r="AF59" s="1"/>
    </row>
    <row r="60" spans="1:32" ht="23.25" customHeight="1" x14ac:dyDescent="0.3">
      <c r="A60" s="37" t="s">
        <v>68</v>
      </c>
      <c r="B60" s="1037" t="s">
        <v>418</v>
      </c>
      <c r="C60" s="1037"/>
      <c r="D60" s="1037"/>
      <c r="E60" s="1037"/>
      <c r="F60" s="1037"/>
      <c r="G60" s="1037"/>
      <c r="H60" s="1037"/>
      <c r="I60" s="1037"/>
      <c r="J60" s="1037"/>
      <c r="K60" s="1037"/>
      <c r="L60" s="1037"/>
      <c r="Z60" s="1"/>
      <c r="AA60" s="1"/>
      <c r="AB60" s="1"/>
      <c r="AC60" s="1"/>
      <c r="AD60" s="1"/>
      <c r="AE60" s="1"/>
      <c r="AF60" s="1"/>
    </row>
    <row r="61" spans="1:32" x14ac:dyDescent="0.3">
      <c r="A61" s="73"/>
      <c r="B61" s="74"/>
      <c r="C61" s="74"/>
      <c r="D61" s="74"/>
      <c r="E61" s="74"/>
      <c r="F61" s="74"/>
      <c r="G61" s="74"/>
      <c r="H61" s="74"/>
      <c r="I61" s="74"/>
      <c r="J61" s="74"/>
      <c r="K61" s="74"/>
      <c r="L61" s="74"/>
      <c r="Z61" s="1"/>
      <c r="AA61" s="1"/>
      <c r="AB61" s="1"/>
      <c r="AC61" s="1"/>
      <c r="AD61" s="1"/>
      <c r="AE61" s="1"/>
      <c r="AF61" s="1"/>
    </row>
    <row r="62" spans="1:32" x14ac:dyDescent="0.3">
      <c r="A62" s="2"/>
      <c r="B62" s="2"/>
      <c r="C62" s="25"/>
      <c r="D62" s="25"/>
      <c r="E62" s="25"/>
      <c r="F62" s="25"/>
      <c r="G62" s="25"/>
      <c r="H62" s="25"/>
      <c r="I62" s="25"/>
      <c r="J62" s="25"/>
      <c r="K62" s="25"/>
      <c r="L62" s="25"/>
      <c r="Z62" s="1"/>
      <c r="AA62" s="1"/>
      <c r="AB62" s="1"/>
      <c r="AC62" s="1"/>
      <c r="AD62" s="1"/>
      <c r="AE62" s="1"/>
      <c r="AF62" s="1"/>
    </row>
    <row r="63" spans="1:32" x14ac:dyDescent="0.3">
      <c r="A63" s="2"/>
      <c r="B63" s="2"/>
      <c r="C63" s="25"/>
      <c r="D63" s="25"/>
      <c r="E63" s="25"/>
      <c r="F63" s="25"/>
      <c r="G63" s="25"/>
      <c r="H63" s="25"/>
      <c r="I63" s="25"/>
      <c r="J63" s="25"/>
      <c r="K63" s="25"/>
      <c r="L63" s="25"/>
      <c r="Z63" s="1"/>
      <c r="AA63" s="1"/>
      <c r="AB63" s="1"/>
      <c r="AC63" s="1"/>
      <c r="AD63" s="1"/>
      <c r="AE63" s="1"/>
      <c r="AF63" s="1"/>
    </row>
    <row r="64" spans="1:32" ht="15" customHeight="1" x14ac:dyDescent="0.3">
      <c r="A64" s="2"/>
      <c r="B64" s="2"/>
      <c r="C64" s="70"/>
      <c r="D64" s="70"/>
      <c r="E64" s="70"/>
      <c r="F64" s="70"/>
      <c r="G64" s="70"/>
      <c r="H64" s="70"/>
      <c r="I64" s="70"/>
      <c r="J64" s="70"/>
      <c r="K64" s="70"/>
      <c r="L64" s="70"/>
      <c r="Z64" s="1"/>
      <c r="AA64" s="1"/>
      <c r="AB64" s="1"/>
      <c r="AC64" s="1"/>
      <c r="AD64" s="1"/>
      <c r="AE64" s="1"/>
      <c r="AF64" s="1"/>
    </row>
    <row r="65" spans="1:32" x14ac:dyDescent="0.3">
      <c r="A65" s="2"/>
      <c r="B65" s="2"/>
      <c r="C65" s="70"/>
      <c r="D65" s="70"/>
      <c r="E65" s="70"/>
      <c r="F65" s="70"/>
      <c r="G65" s="70"/>
      <c r="H65" s="70"/>
      <c r="I65" s="70"/>
      <c r="J65" s="70"/>
      <c r="K65" s="70"/>
      <c r="L65" s="70"/>
      <c r="Z65" s="1"/>
      <c r="AA65" s="1"/>
      <c r="AB65" s="1"/>
      <c r="AC65" s="1"/>
      <c r="AD65" s="1"/>
      <c r="AE65" s="1"/>
      <c r="AF65" s="1"/>
    </row>
    <row r="66" spans="1:32" x14ac:dyDescent="0.3">
      <c r="A66" s="2"/>
      <c r="B66" s="2"/>
      <c r="C66" s="68"/>
      <c r="D66" s="68"/>
      <c r="E66" s="68"/>
      <c r="F66" s="68"/>
      <c r="G66" s="68"/>
      <c r="H66" s="68"/>
      <c r="I66" s="68"/>
      <c r="J66" s="68"/>
      <c r="K66" s="68"/>
      <c r="L66" s="68"/>
      <c r="Z66" s="1"/>
      <c r="AA66" s="1"/>
      <c r="AB66" s="1"/>
      <c r="AC66" s="1"/>
      <c r="AD66" s="1"/>
      <c r="AE66" s="1"/>
      <c r="AF66" s="1"/>
    </row>
    <row r="67" spans="1:32" x14ac:dyDescent="0.3">
      <c r="A67" s="2"/>
      <c r="B67" s="2"/>
      <c r="C67" s="68"/>
      <c r="D67" s="68"/>
      <c r="E67" s="68"/>
      <c r="F67" s="68"/>
      <c r="G67" s="68"/>
      <c r="H67" s="68"/>
      <c r="I67" s="68"/>
      <c r="J67" s="68"/>
      <c r="K67" s="68"/>
      <c r="L67" s="68"/>
      <c r="Z67" s="1"/>
      <c r="AA67" s="1"/>
      <c r="AB67" s="1"/>
      <c r="AC67" s="1"/>
      <c r="AD67" s="1"/>
      <c r="AE67" s="1"/>
      <c r="AF67" s="1"/>
    </row>
    <row r="68" spans="1:32" x14ac:dyDescent="0.3">
      <c r="A68" s="68"/>
      <c r="B68" s="68"/>
      <c r="C68" s="68"/>
      <c r="D68" s="68"/>
      <c r="E68" s="68"/>
      <c r="F68" s="68"/>
      <c r="G68" s="68"/>
      <c r="H68" s="68"/>
      <c r="I68" s="68"/>
      <c r="J68" s="68"/>
      <c r="K68" s="68"/>
      <c r="L68" s="68"/>
      <c r="Z68" s="1"/>
      <c r="AA68" s="1"/>
      <c r="AB68" s="1"/>
      <c r="AC68" s="1"/>
      <c r="AD68" s="1"/>
      <c r="AE68" s="1"/>
      <c r="AF68" s="1"/>
    </row>
    <row r="69" spans="1:32" x14ac:dyDescent="0.3">
      <c r="A69" s="73"/>
      <c r="B69" s="917"/>
      <c r="C69" s="917"/>
      <c r="D69" s="917"/>
      <c r="E69" s="917"/>
      <c r="F69" s="917"/>
      <c r="G69" s="917"/>
      <c r="H69" s="917"/>
      <c r="I69" s="917"/>
      <c r="J69" s="917"/>
      <c r="K69" s="917"/>
      <c r="L69" s="917"/>
      <c r="Z69" s="1"/>
      <c r="AA69" s="1"/>
      <c r="AB69" s="1"/>
      <c r="AC69" s="1"/>
      <c r="AD69" s="1"/>
      <c r="AE69" s="1"/>
      <c r="AF69" s="1"/>
    </row>
    <row r="70" spans="1:32" x14ac:dyDescent="0.3">
      <c r="A70" s="73"/>
      <c r="B70" s="917"/>
      <c r="C70" s="917"/>
      <c r="D70" s="917"/>
      <c r="E70" s="917"/>
      <c r="F70" s="917"/>
      <c r="G70" s="917"/>
      <c r="H70" s="917"/>
      <c r="I70" s="917"/>
      <c r="J70" s="917"/>
      <c r="K70" s="917"/>
      <c r="L70" s="917"/>
    </row>
    <row r="82" spans="2:12" x14ac:dyDescent="0.3">
      <c r="B82" s="917"/>
      <c r="C82" s="919"/>
      <c r="D82" s="919"/>
      <c r="E82" s="919"/>
      <c r="F82" s="919"/>
      <c r="G82" s="919"/>
      <c r="H82" s="919"/>
      <c r="I82" s="919"/>
      <c r="J82" s="919"/>
      <c r="K82" s="919"/>
      <c r="L82" s="919"/>
    </row>
    <row r="85" spans="2:12" x14ac:dyDescent="0.3">
      <c r="C85" s="56"/>
      <c r="D85" s="56"/>
    </row>
    <row r="86" spans="2:12" x14ac:dyDescent="0.3">
      <c r="C86" s="57"/>
      <c r="D86" s="57"/>
      <c r="E86" s="57"/>
    </row>
  </sheetData>
  <mergeCells count="24">
    <mergeCell ref="B59:L59"/>
    <mergeCell ref="B60:L60"/>
    <mergeCell ref="B69:L69"/>
    <mergeCell ref="B70:L70"/>
    <mergeCell ref="B82:L82"/>
    <mergeCell ref="B58:L58"/>
    <mergeCell ref="B37:L37"/>
    <mergeCell ref="B48:L48"/>
    <mergeCell ref="B49:L49"/>
    <mergeCell ref="B50:L50"/>
    <mergeCell ref="B51:L51"/>
    <mergeCell ref="B52:L52"/>
    <mergeCell ref="B53:L53"/>
    <mergeCell ref="B54:L54"/>
    <mergeCell ref="B55:L55"/>
    <mergeCell ref="B56:L56"/>
    <mergeCell ref="B57:L57"/>
    <mergeCell ref="T35:W35"/>
    <mergeCell ref="B29:L29"/>
    <mergeCell ref="C3:L3"/>
    <mergeCell ref="G4:H4"/>
    <mergeCell ref="I4:J4"/>
    <mergeCell ref="B18:L18"/>
    <mergeCell ref="B24:L24"/>
  </mergeCells>
  <hyperlinks>
    <hyperlink ref="H1" location="Index" display="Back to Index"/>
  </hyperlinks>
  <pageMargins left="0.7" right="0.7" top="0.75" bottom="0.75" header="0.3" footer="0.3"/>
  <pageSetup scale="54" orientation="portrait" r:id="rId1"/>
  <rowBreaks count="1" manualBreakCount="1">
    <brk id="56" max="16383" man="1"/>
  </rowBreaks>
  <ignoredErrors>
    <ignoredError sqref="L23" numberStoredAsText="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M77"/>
  <sheetViews>
    <sheetView showGridLines="0" zoomScaleNormal="100" zoomScaleSheetLayoutView="100" workbookViewId="0">
      <selection activeCell="C4" sqref="C4"/>
    </sheetView>
  </sheetViews>
  <sheetFormatPr defaultColWidth="9.109375" defaultRowHeight="14.4" x14ac:dyDescent="0.3"/>
  <cols>
    <col min="1" max="1" width="2.88671875" style="38" customWidth="1"/>
    <col min="2" max="2" width="55.33203125" style="38" customWidth="1"/>
    <col min="3" max="10" width="7.6640625" style="38" customWidth="1"/>
    <col min="11" max="11" width="5.33203125" style="38" customWidth="1"/>
    <col min="12" max="12" width="8" style="38" customWidth="1"/>
    <col min="13" max="13" width="4.44140625" style="38" customWidth="1"/>
    <col min="14" max="17" width="0" style="2" hidden="1" customWidth="1"/>
    <col min="18" max="16384" width="9.109375" style="2"/>
  </cols>
  <sheetData>
    <row r="1" spans="1:12" ht="14.25" customHeight="1" x14ac:dyDescent="0.3">
      <c r="B1" s="26"/>
      <c r="C1" s="25"/>
      <c r="D1" s="25"/>
      <c r="E1" s="25"/>
      <c r="F1" s="25"/>
      <c r="G1" s="25"/>
      <c r="H1" s="238" t="s">
        <v>679</v>
      </c>
      <c r="I1" s="25"/>
      <c r="J1" s="25"/>
      <c r="K1" s="25"/>
      <c r="L1" s="25"/>
    </row>
    <row r="2" spans="1:12" ht="14.25" customHeight="1" x14ac:dyDescent="0.3">
      <c r="A2" s="25"/>
      <c r="B2" s="25"/>
      <c r="C2" s="25"/>
      <c r="D2" s="25"/>
      <c r="E2" s="25"/>
      <c r="F2" s="25"/>
      <c r="G2" s="25"/>
      <c r="H2" s="25"/>
      <c r="I2" s="25"/>
      <c r="J2" s="25"/>
      <c r="K2" s="25"/>
      <c r="L2" s="25"/>
    </row>
    <row r="3" spans="1:12" ht="15" customHeight="1" x14ac:dyDescent="0.3">
      <c r="B3" s="478" t="s">
        <v>0</v>
      </c>
      <c r="C3" s="928" t="s">
        <v>336</v>
      </c>
      <c r="D3" s="929"/>
      <c r="E3" s="929"/>
      <c r="F3" s="929"/>
      <c r="G3" s="929"/>
      <c r="H3" s="929"/>
      <c r="I3" s="929"/>
      <c r="J3" s="929"/>
      <c r="K3" s="929"/>
      <c r="L3" s="930"/>
    </row>
    <row r="4" spans="1:12" ht="25.5" customHeight="1" x14ac:dyDescent="0.3">
      <c r="B4" s="207"/>
      <c r="C4" s="498">
        <v>2015</v>
      </c>
      <c r="D4" s="498">
        <v>2020</v>
      </c>
      <c r="E4" s="498">
        <v>2030</v>
      </c>
      <c r="F4" s="498">
        <v>2050</v>
      </c>
      <c r="G4" s="928" t="s">
        <v>2</v>
      </c>
      <c r="H4" s="942"/>
      <c r="I4" s="928" t="s">
        <v>3</v>
      </c>
      <c r="J4" s="942"/>
      <c r="K4" s="498" t="s">
        <v>4</v>
      </c>
      <c r="L4" s="498" t="s">
        <v>5</v>
      </c>
    </row>
    <row r="5" spans="1:12" ht="15" customHeight="1" x14ac:dyDescent="0.3">
      <c r="B5" s="475" t="s">
        <v>6</v>
      </c>
      <c r="C5" s="476"/>
      <c r="D5" s="476"/>
      <c r="E5" s="476"/>
      <c r="F5" s="476"/>
      <c r="G5" s="476" t="s">
        <v>7</v>
      </c>
      <c r="H5" s="476" t="s">
        <v>8</v>
      </c>
      <c r="I5" s="476" t="s">
        <v>7</v>
      </c>
      <c r="J5" s="476" t="s">
        <v>8</v>
      </c>
      <c r="K5" s="476"/>
      <c r="L5" s="477"/>
    </row>
    <row r="6" spans="1:12" ht="15" customHeight="1" x14ac:dyDescent="0.3">
      <c r="B6" s="198" t="s">
        <v>1098</v>
      </c>
      <c r="C6" s="509">
        <v>12</v>
      </c>
      <c r="D6" s="509">
        <v>12</v>
      </c>
      <c r="E6" s="509">
        <v>12</v>
      </c>
      <c r="F6" s="509">
        <v>12</v>
      </c>
      <c r="G6" s="509">
        <v>12</v>
      </c>
      <c r="H6" s="509">
        <v>20</v>
      </c>
      <c r="I6" s="509">
        <v>12</v>
      </c>
      <c r="J6" s="509">
        <v>30</v>
      </c>
      <c r="K6" s="481" t="s">
        <v>39</v>
      </c>
      <c r="L6" s="481">
        <v>13</v>
      </c>
    </row>
    <row r="7" spans="1:12" x14ac:dyDescent="0.3">
      <c r="B7" s="198" t="s">
        <v>83</v>
      </c>
      <c r="C7" s="479" t="s">
        <v>84</v>
      </c>
      <c r="D7" s="479" t="s">
        <v>84</v>
      </c>
      <c r="E7" s="479" t="s">
        <v>84</v>
      </c>
      <c r="F7" s="479" t="s">
        <v>84</v>
      </c>
      <c r="G7" s="479" t="s">
        <v>84</v>
      </c>
      <c r="H7" s="479" t="s">
        <v>84</v>
      </c>
      <c r="I7" s="479" t="s">
        <v>84</v>
      </c>
      <c r="J7" s="479" t="s">
        <v>84</v>
      </c>
      <c r="K7" s="479"/>
      <c r="L7" s="479"/>
    </row>
    <row r="8" spans="1:12" ht="15" customHeight="1" x14ac:dyDescent="0.3">
      <c r="B8" s="198" t="s">
        <v>124</v>
      </c>
      <c r="C8" s="200">
        <v>170</v>
      </c>
      <c r="D8" s="200">
        <v>171</v>
      </c>
      <c r="E8" s="200">
        <v>173</v>
      </c>
      <c r="F8" s="200">
        <v>175</v>
      </c>
      <c r="G8" s="200">
        <v>170</v>
      </c>
      <c r="H8" s="200">
        <v>180</v>
      </c>
      <c r="I8" s="200">
        <v>170</v>
      </c>
      <c r="J8" s="200">
        <v>180</v>
      </c>
      <c r="K8" s="200" t="s">
        <v>15</v>
      </c>
      <c r="L8" s="200">
        <v>4</v>
      </c>
    </row>
    <row r="9" spans="1:12" ht="15" customHeight="1" x14ac:dyDescent="0.3">
      <c r="B9" s="198" t="s">
        <v>92</v>
      </c>
      <c r="C9" s="508">
        <v>1</v>
      </c>
      <c r="D9" s="508">
        <v>1</v>
      </c>
      <c r="E9" s="508">
        <v>1</v>
      </c>
      <c r="F9" s="508">
        <v>1</v>
      </c>
      <c r="G9" s="508">
        <v>1</v>
      </c>
      <c r="H9" s="508">
        <v>3</v>
      </c>
      <c r="I9" s="508">
        <v>1</v>
      </c>
      <c r="J9" s="508">
        <v>3</v>
      </c>
      <c r="K9" s="200" t="s">
        <v>44</v>
      </c>
      <c r="L9" s="200">
        <v>3</v>
      </c>
    </row>
    <row r="10" spans="1:12" ht="15" customHeight="1" x14ac:dyDescent="0.3">
      <c r="B10" s="198" t="s">
        <v>13</v>
      </c>
      <c r="C10" s="200">
        <v>0</v>
      </c>
      <c r="D10" s="200">
        <v>0</v>
      </c>
      <c r="E10" s="200">
        <v>0</v>
      </c>
      <c r="F10" s="200">
        <v>0</v>
      </c>
      <c r="G10" s="200">
        <v>0</v>
      </c>
      <c r="H10" s="200">
        <v>1</v>
      </c>
      <c r="I10" s="200">
        <v>0</v>
      </c>
      <c r="J10" s="200">
        <v>1</v>
      </c>
      <c r="K10" s="200" t="s">
        <v>20</v>
      </c>
      <c r="L10" s="200"/>
    </row>
    <row r="11" spans="1:12" x14ac:dyDescent="0.3">
      <c r="B11" s="207" t="s">
        <v>93</v>
      </c>
      <c r="C11" s="481">
        <v>0</v>
      </c>
      <c r="D11" s="481">
        <v>0</v>
      </c>
      <c r="E11" s="481">
        <v>0</v>
      </c>
      <c r="F11" s="481">
        <v>0</v>
      </c>
      <c r="G11" s="481">
        <v>0</v>
      </c>
      <c r="H11" s="481">
        <v>1</v>
      </c>
      <c r="I11" s="481">
        <v>0</v>
      </c>
      <c r="J11" s="481">
        <v>1</v>
      </c>
      <c r="K11" s="481" t="s">
        <v>23</v>
      </c>
      <c r="L11" s="200"/>
    </row>
    <row r="12" spans="1:12" ht="13.5" customHeight="1" x14ac:dyDescent="0.3">
      <c r="B12" s="207" t="s">
        <v>16</v>
      </c>
      <c r="C12" s="481">
        <v>25</v>
      </c>
      <c r="D12" s="481">
        <v>25</v>
      </c>
      <c r="E12" s="481">
        <v>25</v>
      </c>
      <c r="F12" s="481">
        <v>25</v>
      </c>
      <c r="G12" s="481">
        <v>15</v>
      </c>
      <c r="H12" s="481">
        <v>30</v>
      </c>
      <c r="I12" s="481">
        <v>15</v>
      </c>
      <c r="J12" s="481">
        <v>30</v>
      </c>
      <c r="K12" s="481"/>
      <c r="L12" s="200">
        <v>3</v>
      </c>
    </row>
    <row r="13" spans="1:12" x14ac:dyDescent="0.3">
      <c r="B13" s="207" t="s">
        <v>18</v>
      </c>
      <c r="C13" s="501">
        <v>0.5</v>
      </c>
      <c r="D13" s="501">
        <v>0.5</v>
      </c>
      <c r="E13" s="501">
        <v>0.5</v>
      </c>
      <c r="F13" s="501">
        <v>0.5</v>
      </c>
      <c r="G13" s="501">
        <v>0.3</v>
      </c>
      <c r="H13" s="501">
        <v>0.7</v>
      </c>
      <c r="I13" s="501">
        <v>0.3</v>
      </c>
      <c r="J13" s="501">
        <v>0.7</v>
      </c>
      <c r="K13" s="481"/>
      <c r="L13" s="200"/>
    </row>
    <row r="14" spans="1:12" x14ac:dyDescent="0.3">
      <c r="B14" s="209" t="s">
        <v>125</v>
      </c>
      <c r="C14" s="508">
        <v>0.01</v>
      </c>
      <c r="D14" s="508">
        <v>0.01</v>
      </c>
      <c r="E14" s="508">
        <v>5.0000000000000001E-3</v>
      </c>
      <c r="F14" s="508">
        <v>5.0000000000000001E-3</v>
      </c>
      <c r="G14" s="508">
        <v>5.0000000000000001E-3</v>
      </c>
      <c r="H14" s="508">
        <v>0.01</v>
      </c>
      <c r="I14" s="508">
        <v>5.0000000000000001E-3</v>
      </c>
      <c r="J14" s="501">
        <v>0.01</v>
      </c>
      <c r="K14" s="481"/>
      <c r="L14" s="200"/>
    </row>
    <row r="15" spans="1:12" x14ac:dyDescent="0.3">
      <c r="B15" s="943" t="s">
        <v>21</v>
      </c>
      <c r="C15" s="944"/>
      <c r="D15" s="944"/>
      <c r="E15" s="944"/>
      <c r="F15" s="944"/>
      <c r="G15" s="944"/>
      <c r="H15" s="944"/>
      <c r="I15" s="944"/>
      <c r="J15" s="944"/>
      <c r="K15" s="944"/>
      <c r="L15" s="945"/>
    </row>
    <row r="16" spans="1:12" x14ac:dyDescent="0.3">
      <c r="B16" s="207" t="s">
        <v>22</v>
      </c>
      <c r="C16" s="481" t="s">
        <v>84</v>
      </c>
      <c r="D16" s="481" t="s">
        <v>84</v>
      </c>
      <c r="E16" s="481" t="s">
        <v>84</v>
      </c>
      <c r="F16" s="481" t="s">
        <v>84</v>
      </c>
      <c r="G16" s="481" t="s">
        <v>84</v>
      </c>
      <c r="H16" s="481" t="s">
        <v>84</v>
      </c>
      <c r="I16" s="481" t="s">
        <v>84</v>
      </c>
      <c r="J16" s="481" t="s">
        <v>84</v>
      </c>
      <c r="K16" s="481"/>
      <c r="L16" s="481"/>
    </row>
    <row r="17" spans="2:12" x14ac:dyDescent="0.3">
      <c r="B17" s="207" t="s">
        <v>24</v>
      </c>
      <c r="C17" s="481" t="s">
        <v>84</v>
      </c>
      <c r="D17" s="481" t="s">
        <v>84</v>
      </c>
      <c r="E17" s="481" t="s">
        <v>84</v>
      </c>
      <c r="F17" s="481" t="s">
        <v>84</v>
      </c>
      <c r="G17" s="481" t="s">
        <v>84</v>
      </c>
      <c r="H17" s="481" t="s">
        <v>84</v>
      </c>
      <c r="I17" s="481" t="s">
        <v>84</v>
      </c>
      <c r="J17" s="481" t="s">
        <v>84</v>
      </c>
      <c r="K17" s="481"/>
      <c r="L17" s="481"/>
    </row>
    <row r="18" spans="2:12" x14ac:dyDescent="0.3">
      <c r="B18" s="207" t="s">
        <v>95</v>
      </c>
      <c r="C18" s="481">
        <v>10</v>
      </c>
      <c r="D18" s="481">
        <v>10</v>
      </c>
      <c r="E18" s="481">
        <v>10</v>
      </c>
      <c r="F18" s="481">
        <v>10</v>
      </c>
      <c r="G18" s="481">
        <v>10</v>
      </c>
      <c r="H18" s="481">
        <v>10</v>
      </c>
      <c r="I18" s="481">
        <v>10</v>
      </c>
      <c r="J18" s="481">
        <v>10</v>
      </c>
      <c r="K18" s="481"/>
      <c r="L18" s="481"/>
    </row>
    <row r="19" spans="2:12" x14ac:dyDescent="0.3">
      <c r="B19" s="207" t="s">
        <v>96</v>
      </c>
      <c r="C19" s="481">
        <v>0</v>
      </c>
      <c r="D19" s="481">
        <v>0</v>
      </c>
      <c r="E19" s="481">
        <v>0</v>
      </c>
      <c r="F19" s="481">
        <v>0</v>
      </c>
      <c r="G19" s="481">
        <v>0</v>
      </c>
      <c r="H19" s="481">
        <v>1</v>
      </c>
      <c r="I19" s="481">
        <v>0</v>
      </c>
      <c r="J19" s="481">
        <v>1</v>
      </c>
      <c r="K19" s="481"/>
      <c r="L19" s="481"/>
    </row>
    <row r="20" spans="2:12" x14ac:dyDescent="0.3">
      <c r="B20" s="207" t="s">
        <v>97</v>
      </c>
      <c r="C20" s="501">
        <v>0.5</v>
      </c>
      <c r="D20" s="501">
        <v>0.5</v>
      </c>
      <c r="E20" s="501">
        <v>0.5</v>
      </c>
      <c r="F20" s="501">
        <v>0.5</v>
      </c>
      <c r="G20" s="501">
        <v>0.25</v>
      </c>
      <c r="H20" s="481">
        <v>2</v>
      </c>
      <c r="I20" s="501">
        <v>0.25</v>
      </c>
      <c r="J20" s="481">
        <v>2</v>
      </c>
      <c r="K20" s="481"/>
      <c r="L20" s="481"/>
    </row>
    <row r="21" spans="2:12" x14ac:dyDescent="0.3">
      <c r="B21" s="943" t="s">
        <v>99</v>
      </c>
      <c r="C21" s="944"/>
      <c r="D21" s="944"/>
      <c r="E21" s="944"/>
      <c r="F21" s="944"/>
      <c r="G21" s="944"/>
      <c r="H21" s="944"/>
      <c r="I21" s="944"/>
      <c r="J21" s="944"/>
      <c r="K21" s="944"/>
      <c r="L21" s="945"/>
    </row>
    <row r="22" spans="2:12" x14ac:dyDescent="0.3">
      <c r="B22" s="207" t="s">
        <v>1025</v>
      </c>
      <c r="C22" s="481">
        <v>0</v>
      </c>
      <c r="D22" s="481">
        <v>0</v>
      </c>
      <c r="E22" s="481">
        <v>0</v>
      </c>
      <c r="F22" s="481">
        <v>0</v>
      </c>
      <c r="G22" s="481">
        <v>0</v>
      </c>
      <c r="H22" s="481">
        <v>0</v>
      </c>
      <c r="I22" s="481">
        <v>0</v>
      </c>
      <c r="J22" s="481">
        <v>0</v>
      </c>
      <c r="K22" s="200"/>
      <c r="L22" s="479"/>
    </row>
    <row r="23" spans="2:12" x14ac:dyDescent="0.3">
      <c r="B23" s="207" t="s">
        <v>676</v>
      </c>
      <c r="C23" s="481">
        <v>0</v>
      </c>
      <c r="D23" s="481">
        <v>0</v>
      </c>
      <c r="E23" s="481">
        <v>0</v>
      </c>
      <c r="F23" s="481">
        <v>0</v>
      </c>
      <c r="G23" s="481">
        <v>0</v>
      </c>
      <c r="H23" s="481">
        <v>0</v>
      </c>
      <c r="I23" s="481">
        <v>0</v>
      </c>
      <c r="J23" s="481">
        <v>0</v>
      </c>
      <c r="K23" s="481"/>
      <c r="L23" s="200"/>
    </row>
    <row r="24" spans="2:12" x14ac:dyDescent="0.3">
      <c r="B24" s="207" t="s">
        <v>100</v>
      </c>
      <c r="C24" s="417">
        <v>0</v>
      </c>
      <c r="D24" s="417">
        <v>0</v>
      </c>
      <c r="E24" s="417">
        <v>0</v>
      </c>
      <c r="F24" s="417">
        <v>0</v>
      </c>
      <c r="G24" s="417">
        <v>0</v>
      </c>
      <c r="H24" s="417">
        <v>0</v>
      </c>
      <c r="I24" s="417">
        <v>0</v>
      </c>
      <c r="J24" s="417">
        <v>0</v>
      </c>
      <c r="K24" s="481"/>
      <c r="L24" s="200"/>
    </row>
    <row r="25" spans="2:12" x14ac:dyDescent="0.3">
      <c r="B25" s="207" t="s">
        <v>101</v>
      </c>
      <c r="C25" s="213">
        <v>0</v>
      </c>
      <c r="D25" s="213">
        <v>0</v>
      </c>
      <c r="E25" s="213">
        <v>0</v>
      </c>
      <c r="F25" s="213">
        <v>0</v>
      </c>
      <c r="G25" s="213">
        <v>0</v>
      </c>
      <c r="H25" s="213">
        <v>0</v>
      </c>
      <c r="I25" s="213">
        <v>0</v>
      </c>
      <c r="J25" s="213">
        <v>0</v>
      </c>
      <c r="K25" s="213"/>
      <c r="L25" s="200"/>
    </row>
    <row r="26" spans="2:12" ht="15" customHeight="1" x14ac:dyDescent="0.3">
      <c r="B26" s="1036" t="s">
        <v>469</v>
      </c>
      <c r="C26" s="1036"/>
      <c r="D26" s="1036"/>
      <c r="E26" s="1036"/>
      <c r="F26" s="1036"/>
      <c r="G26" s="1036"/>
      <c r="H26" s="1036"/>
      <c r="I26" s="1036"/>
      <c r="J26" s="1036"/>
      <c r="K26" s="1036"/>
      <c r="L26" s="1036"/>
    </row>
    <row r="27" spans="2:12" x14ac:dyDescent="0.3">
      <c r="B27" s="198" t="s">
        <v>1099</v>
      </c>
      <c r="C27" s="501">
        <v>0.6</v>
      </c>
      <c r="D27" s="331">
        <v>0.56399999999999995</v>
      </c>
      <c r="E27" s="331">
        <v>0.50759999999999994</v>
      </c>
      <c r="F27" s="331">
        <v>0.45683999999999997</v>
      </c>
      <c r="G27" s="501">
        <v>0.4</v>
      </c>
      <c r="H27" s="501">
        <v>0.8</v>
      </c>
      <c r="I27" s="501">
        <v>0.4</v>
      </c>
      <c r="J27" s="501">
        <v>0.8</v>
      </c>
      <c r="K27" s="481" t="s">
        <v>39</v>
      </c>
      <c r="L27" s="481">
        <v>3</v>
      </c>
    </row>
    <row r="28" spans="2:12" x14ac:dyDescent="0.3">
      <c r="B28" s="207" t="s">
        <v>102</v>
      </c>
      <c r="C28" s="481">
        <v>50</v>
      </c>
      <c r="D28" s="481">
        <v>50</v>
      </c>
      <c r="E28" s="481">
        <v>50</v>
      </c>
      <c r="F28" s="481">
        <v>50</v>
      </c>
      <c r="G28" s="481">
        <v>30</v>
      </c>
      <c r="H28" s="481">
        <v>70</v>
      </c>
      <c r="I28" s="481">
        <v>30</v>
      </c>
      <c r="J28" s="481">
        <v>70</v>
      </c>
      <c r="K28" s="481"/>
      <c r="L28" s="481">
        <v>3</v>
      </c>
    </row>
    <row r="29" spans="2:12" x14ac:dyDescent="0.3">
      <c r="B29" s="207" t="s">
        <v>103</v>
      </c>
      <c r="C29" s="481">
        <v>50</v>
      </c>
      <c r="D29" s="481">
        <v>50</v>
      </c>
      <c r="E29" s="481">
        <v>50</v>
      </c>
      <c r="F29" s="481">
        <v>50</v>
      </c>
      <c r="G29" s="481">
        <v>30</v>
      </c>
      <c r="H29" s="481">
        <v>70</v>
      </c>
      <c r="I29" s="481">
        <v>30</v>
      </c>
      <c r="J29" s="481">
        <v>70</v>
      </c>
      <c r="K29" s="481"/>
      <c r="L29" s="481">
        <v>3</v>
      </c>
    </row>
    <row r="30" spans="2:12" ht="16.5" customHeight="1" x14ac:dyDescent="0.3">
      <c r="B30" s="207" t="s">
        <v>1100</v>
      </c>
      <c r="C30" s="520">
        <v>2000</v>
      </c>
      <c r="D30" s="520">
        <v>2000</v>
      </c>
      <c r="E30" s="520">
        <v>2000</v>
      </c>
      <c r="F30" s="520">
        <v>2000</v>
      </c>
      <c r="G30" s="520">
        <v>1000</v>
      </c>
      <c r="H30" s="520">
        <v>3000</v>
      </c>
      <c r="I30" s="520">
        <v>1000</v>
      </c>
      <c r="J30" s="520">
        <v>3000</v>
      </c>
      <c r="K30" s="481"/>
      <c r="L30" s="481">
        <v>3</v>
      </c>
    </row>
    <row r="31" spans="2:12" ht="16.5" customHeight="1" x14ac:dyDescent="0.3">
      <c r="B31" s="207" t="s">
        <v>1101</v>
      </c>
      <c r="C31" s="213">
        <f>SUM(C32:C33)</f>
        <v>0.89999999999999991</v>
      </c>
      <c r="D31" s="213">
        <f t="shared" ref="D31:J31" si="0">SUM(D32:D33)</f>
        <v>0.98199999999999998</v>
      </c>
      <c r="E31" s="213">
        <f t="shared" si="0"/>
        <v>1.2538</v>
      </c>
      <c r="F31" s="213">
        <f t="shared" si="0"/>
        <v>1.42842</v>
      </c>
      <c r="G31" s="213">
        <f t="shared" si="0"/>
        <v>1</v>
      </c>
      <c r="H31" s="213">
        <f t="shared" si="0"/>
        <v>2.5</v>
      </c>
      <c r="I31" s="213">
        <f t="shared" si="0"/>
        <v>1.4</v>
      </c>
      <c r="J31" s="213">
        <f t="shared" si="0"/>
        <v>0.3</v>
      </c>
      <c r="K31" s="481"/>
      <c r="L31" s="481"/>
    </row>
    <row r="32" spans="2:12" ht="16.5" customHeight="1" x14ac:dyDescent="0.3">
      <c r="B32" s="332" t="s">
        <v>1033</v>
      </c>
      <c r="C32" s="213">
        <v>0.6</v>
      </c>
      <c r="D32" s="213">
        <v>0.7</v>
      </c>
      <c r="E32" s="213">
        <v>1</v>
      </c>
      <c r="F32" s="213">
        <v>1.2</v>
      </c>
      <c r="G32" s="213">
        <v>0.7</v>
      </c>
      <c r="H32" s="213">
        <v>2.1</v>
      </c>
      <c r="I32" s="213">
        <v>1.2</v>
      </c>
      <c r="J32" s="213">
        <f t="shared" ref="J32" si="1">J9/100*J50</f>
        <v>0</v>
      </c>
      <c r="K32" s="481" t="s">
        <v>44</v>
      </c>
      <c r="L32" s="481"/>
    </row>
    <row r="33" spans="1:12" ht="16.5" customHeight="1" x14ac:dyDescent="0.3">
      <c r="B33" s="332" t="s">
        <v>1034</v>
      </c>
      <c r="C33" s="331">
        <v>0.3</v>
      </c>
      <c r="D33" s="331">
        <v>0.28199999999999997</v>
      </c>
      <c r="E33" s="331">
        <v>0.25379999999999997</v>
      </c>
      <c r="F33" s="331">
        <v>0.22841999999999998</v>
      </c>
      <c r="G33" s="331">
        <v>0.3</v>
      </c>
      <c r="H33" s="331">
        <v>0.4</v>
      </c>
      <c r="I33" s="331">
        <v>0.2</v>
      </c>
      <c r="J33" s="331">
        <v>0.3</v>
      </c>
      <c r="K33" s="481"/>
      <c r="L33" s="481">
        <v>3</v>
      </c>
    </row>
    <row r="34" spans="1:12" ht="16.5" customHeight="1" x14ac:dyDescent="0.3">
      <c r="B34" s="960" t="s">
        <v>33</v>
      </c>
      <c r="C34" s="961"/>
      <c r="D34" s="961"/>
      <c r="E34" s="961"/>
      <c r="F34" s="961"/>
      <c r="G34" s="961"/>
      <c r="H34" s="961"/>
      <c r="I34" s="961"/>
      <c r="J34" s="961"/>
      <c r="K34" s="961"/>
      <c r="L34" s="962"/>
    </row>
    <row r="35" spans="1:12" ht="16.5" customHeight="1" x14ac:dyDescent="0.3">
      <c r="B35" s="85"/>
      <c r="C35" s="85"/>
      <c r="D35" s="85"/>
      <c r="E35" s="85"/>
      <c r="F35" s="85"/>
      <c r="G35" s="85"/>
      <c r="H35" s="85"/>
      <c r="I35" s="85"/>
      <c r="J35" s="85"/>
      <c r="K35" s="85"/>
      <c r="L35" s="85"/>
    </row>
    <row r="36" spans="1:12" ht="16.5" customHeight="1" x14ac:dyDescent="0.3">
      <c r="A36" s="35" t="s">
        <v>118</v>
      </c>
      <c r="B36" s="25"/>
      <c r="C36" s="85"/>
      <c r="D36" s="85"/>
      <c r="E36" s="85"/>
      <c r="F36" s="85"/>
      <c r="G36" s="85"/>
      <c r="H36" s="85"/>
      <c r="I36" s="85"/>
      <c r="J36" s="85"/>
      <c r="K36" s="85"/>
      <c r="L36" s="85"/>
    </row>
    <row r="37" spans="1:12" ht="16.5" customHeight="1" x14ac:dyDescent="0.3">
      <c r="A37" s="73">
        <v>3</v>
      </c>
      <c r="B37" s="73" t="s">
        <v>119</v>
      </c>
      <c r="C37" s="85"/>
      <c r="D37" s="85"/>
      <c r="E37" s="85"/>
      <c r="F37" s="85"/>
      <c r="G37" s="85"/>
      <c r="H37" s="85"/>
      <c r="I37" s="85"/>
      <c r="J37" s="85"/>
      <c r="K37" s="85"/>
      <c r="L37" s="85"/>
    </row>
    <row r="38" spans="1:12" ht="16.5" customHeight="1" x14ac:dyDescent="0.3">
      <c r="A38" s="73">
        <v>4</v>
      </c>
      <c r="B38" s="73" t="s">
        <v>120</v>
      </c>
      <c r="C38" s="85"/>
      <c r="D38" s="85"/>
      <c r="E38" s="85"/>
      <c r="F38" s="85"/>
      <c r="G38" s="85"/>
      <c r="H38" s="85"/>
      <c r="I38" s="85"/>
      <c r="J38" s="85"/>
      <c r="K38" s="85"/>
      <c r="L38" s="85"/>
    </row>
    <row r="39" spans="1:12" ht="16.5" customHeight="1" x14ac:dyDescent="0.3">
      <c r="A39" s="73">
        <v>13</v>
      </c>
      <c r="B39" s="73" t="s">
        <v>128</v>
      </c>
      <c r="C39" s="85"/>
      <c r="D39" s="85"/>
      <c r="E39" s="85"/>
      <c r="F39" s="85"/>
      <c r="G39" s="85"/>
      <c r="H39" s="85"/>
      <c r="I39" s="85"/>
      <c r="J39" s="85"/>
      <c r="K39" s="85"/>
      <c r="L39" s="85"/>
    </row>
    <row r="40" spans="1:12" ht="16.5" customHeight="1" x14ac:dyDescent="0.3">
      <c r="A40" s="73"/>
      <c r="B40" s="73"/>
      <c r="C40" s="85"/>
      <c r="D40" s="85"/>
      <c r="E40" s="85"/>
      <c r="F40" s="85"/>
      <c r="G40" s="85"/>
      <c r="H40" s="85"/>
      <c r="I40" s="85"/>
      <c r="J40" s="85"/>
      <c r="K40" s="85"/>
      <c r="L40" s="85"/>
    </row>
    <row r="41" spans="1:12" ht="15" customHeight="1" x14ac:dyDescent="0.3">
      <c r="A41" s="39" t="s">
        <v>38</v>
      </c>
    </row>
    <row r="42" spans="1:12" ht="23.25" customHeight="1" x14ac:dyDescent="0.3">
      <c r="A42" s="37" t="s">
        <v>39</v>
      </c>
      <c r="B42" s="1039" t="s">
        <v>126</v>
      </c>
      <c r="C42" s="1037"/>
      <c r="D42" s="1037"/>
      <c r="E42" s="1037"/>
      <c r="F42" s="1037"/>
      <c r="G42" s="1037"/>
      <c r="H42" s="1037"/>
      <c r="I42" s="1037"/>
      <c r="J42" s="1037"/>
      <c r="K42" s="1037"/>
      <c r="L42" s="1037"/>
    </row>
    <row r="43" spans="1:12" ht="15" customHeight="1" x14ac:dyDescent="0.3">
      <c r="A43" s="37" t="s">
        <v>15</v>
      </c>
      <c r="B43" s="75" t="s">
        <v>127</v>
      </c>
      <c r="C43" s="74"/>
      <c r="D43" s="74"/>
      <c r="E43" s="74"/>
      <c r="F43" s="74"/>
      <c r="G43" s="74"/>
      <c r="H43" s="74"/>
      <c r="I43" s="74"/>
      <c r="J43" s="74"/>
      <c r="K43" s="74"/>
      <c r="L43" s="74"/>
    </row>
    <row r="44" spans="1:12" ht="15" customHeight="1" x14ac:dyDescent="0.3">
      <c r="A44" s="37" t="s">
        <v>20</v>
      </c>
      <c r="B44" s="1039" t="s">
        <v>112</v>
      </c>
      <c r="C44" s="1037"/>
      <c r="D44" s="1037"/>
      <c r="E44" s="1037"/>
      <c r="F44" s="1037"/>
      <c r="G44" s="1037"/>
      <c r="H44" s="1037"/>
      <c r="I44" s="1037"/>
      <c r="J44" s="1037"/>
      <c r="K44" s="1037"/>
      <c r="L44" s="1037"/>
    </row>
    <row r="45" spans="1:12" ht="15" customHeight="1" x14ac:dyDescent="0.3">
      <c r="A45" s="37" t="s">
        <v>23</v>
      </c>
      <c r="B45" s="1037" t="s">
        <v>113</v>
      </c>
      <c r="C45" s="1037"/>
      <c r="D45" s="1037"/>
      <c r="E45" s="1037"/>
      <c r="F45" s="1037"/>
      <c r="G45" s="1037"/>
      <c r="H45" s="1037"/>
      <c r="I45" s="1037"/>
      <c r="J45" s="1037"/>
      <c r="K45" s="1037"/>
      <c r="L45" s="1037"/>
    </row>
    <row r="46" spans="1:12" ht="26.25" customHeight="1" x14ac:dyDescent="0.3">
      <c r="A46" s="125" t="s">
        <v>44</v>
      </c>
      <c r="B46" s="1041" t="s">
        <v>418</v>
      </c>
      <c r="C46" s="1041"/>
      <c r="D46" s="1041"/>
      <c r="E46" s="1041"/>
      <c r="F46" s="1041"/>
      <c r="G46" s="1041"/>
      <c r="H46" s="1041"/>
      <c r="I46" s="1041"/>
      <c r="J46" s="1041"/>
      <c r="K46" s="1041"/>
      <c r="L46" s="1041"/>
    </row>
    <row r="47" spans="1:12" ht="15" customHeight="1" x14ac:dyDescent="0.3">
      <c r="A47" s="84"/>
      <c r="B47" s="1042"/>
      <c r="C47" s="1042"/>
      <c r="D47" s="1042"/>
      <c r="E47" s="1042"/>
      <c r="F47" s="1042"/>
      <c r="G47" s="1042"/>
      <c r="H47" s="1042"/>
      <c r="I47" s="1042"/>
      <c r="J47" s="1042"/>
      <c r="K47" s="1042"/>
      <c r="L47" s="1042"/>
    </row>
    <row r="48" spans="1:12" x14ac:dyDescent="0.3">
      <c r="A48" s="2"/>
      <c r="B48" s="2"/>
      <c r="C48" s="124"/>
      <c r="D48" s="124"/>
      <c r="E48" s="124"/>
      <c r="F48" s="124"/>
      <c r="G48" s="124"/>
      <c r="H48" s="124"/>
      <c r="I48" s="124"/>
      <c r="J48" s="123"/>
      <c r="K48" s="25"/>
      <c r="L48" s="25"/>
    </row>
    <row r="49" spans="1:12" x14ac:dyDescent="0.3">
      <c r="A49" s="2"/>
      <c r="B49" s="2"/>
      <c r="C49" s="124"/>
      <c r="D49" s="124"/>
      <c r="E49" s="124"/>
      <c r="F49" s="124"/>
      <c r="G49" s="124"/>
      <c r="H49" s="124"/>
      <c r="I49" s="124"/>
      <c r="J49" s="123"/>
      <c r="K49" s="70"/>
      <c r="L49" s="70"/>
    </row>
    <row r="50" spans="1:12" ht="15" customHeight="1" x14ac:dyDescent="0.3">
      <c r="A50" s="2"/>
      <c r="B50" s="2"/>
      <c r="C50" s="124"/>
      <c r="D50" s="124"/>
      <c r="E50" s="124"/>
      <c r="F50" s="124"/>
      <c r="G50" s="124"/>
      <c r="H50" s="124"/>
      <c r="I50" s="124"/>
      <c r="J50" s="123"/>
      <c r="K50" s="70"/>
      <c r="L50" s="70"/>
    </row>
    <row r="51" spans="1:12" ht="15" customHeight="1" x14ac:dyDescent="0.3">
      <c r="A51" s="2"/>
      <c r="B51" s="2"/>
      <c r="C51" s="70"/>
      <c r="D51" s="70"/>
      <c r="E51" s="70"/>
      <c r="F51" s="70"/>
      <c r="G51" s="70"/>
      <c r="H51" s="70"/>
      <c r="I51" s="70"/>
      <c r="J51" s="73"/>
      <c r="K51" s="70"/>
      <c r="L51" s="70"/>
    </row>
    <row r="52" spans="1:12" ht="15" customHeight="1" x14ac:dyDescent="0.3">
      <c r="A52" s="73"/>
      <c r="B52" s="917"/>
      <c r="C52" s="918"/>
      <c r="D52" s="918"/>
      <c r="E52" s="918"/>
      <c r="F52" s="918"/>
      <c r="G52" s="918"/>
      <c r="H52" s="918"/>
      <c r="I52" s="918"/>
      <c r="J52" s="918"/>
      <c r="K52" s="918"/>
      <c r="L52" s="918"/>
    </row>
    <row r="53" spans="1:12" ht="15" customHeight="1" x14ac:dyDescent="0.3">
      <c r="A53" s="73"/>
      <c r="B53" s="68"/>
      <c r="C53" s="70"/>
      <c r="D53" s="70"/>
      <c r="E53" s="70"/>
      <c r="F53" s="70"/>
      <c r="G53" s="70"/>
      <c r="H53" s="70"/>
      <c r="I53" s="70"/>
      <c r="J53" s="70"/>
      <c r="K53" s="70"/>
      <c r="L53" s="70"/>
    </row>
    <row r="54" spans="1:12" ht="15" customHeight="1" x14ac:dyDescent="0.3">
      <c r="A54" s="73"/>
      <c r="B54" s="40"/>
      <c r="C54" s="70"/>
      <c r="D54" s="70"/>
      <c r="E54" s="70"/>
      <c r="F54" s="70"/>
      <c r="G54" s="70"/>
      <c r="H54" s="70"/>
      <c r="I54" s="70"/>
      <c r="J54" s="70"/>
      <c r="K54" s="70"/>
      <c r="L54" s="70"/>
    </row>
    <row r="55" spans="1:12" ht="15" customHeight="1" x14ac:dyDescent="0.3">
      <c r="A55" s="73"/>
      <c r="B55" s="917"/>
      <c r="C55" s="917"/>
      <c r="D55" s="917"/>
      <c r="E55" s="917"/>
      <c r="F55" s="917"/>
      <c r="G55" s="917"/>
      <c r="H55" s="917"/>
      <c r="I55" s="917"/>
      <c r="J55" s="917"/>
      <c r="K55" s="917"/>
      <c r="L55" s="917"/>
    </row>
    <row r="56" spans="1:12" x14ac:dyDescent="0.3">
      <c r="A56" s="73"/>
      <c r="B56" s="917"/>
      <c r="C56" s="917"/>
      <c r="D56" s="917"/>
      <c r="E56" s="917"/>
      <c r="F56" s="917"/>
      <c r="G56" s="917"/>
      <c r="H56" s="917"/>
      <c r="I56" s="917"/>
      <c r="J56" s="917"/>
      <c r="K56" s="917"/>
      <c r="L56" s="917"/>
    </row>
    <row r="57" spans="1:12" x14ac:dyDescent="0.3">
      <c r="A57" s="73"/>
      <c r="B57" s="68"/>
      <c r="C57" s="68"/>
      <c r="D57" s="68"/>
      <c r="E57" s="68"/>
      <c r="F57" s="68"/>
      <c r="G57" s="68"/>
      <c r="H57" s="68"/>
      <c r="I57" s="68"/>
      <c r="J57" s="68"/>
      <c r="K57" s="68"/>
      <c r="L57" s="68"/>
    </row>
    <row r="58" spans="1:12" x14ac:dyDescent="0.3">
      <c r="A58" s="73"/>
      <c r="B58" s="917"/>
      <c r="C58" s="917"/>
      <c r="D58" s="917"/>
      <c r="E58" s="917"/>
      <c r="F58" s="917"/>
      <c r="G58" s="917"/>
      <c r="H58" s="917"/>
      <c r="I58" s="917"/>
      <c r="J58" s="917"/>
      <c r="K58" s="917"/>
      <c r="L58" s="917"/>
    </row>
    <row r="59" spans="1:12" x14ac:dyDescent="0.3">
      <c r="A59" s="73"/>
      <c r="B59" s="917"/>
      <c r="C59" s="917"/>
      <c r="D59" s="917"/>
      <c r="E59" s="917"/>
      <c r="F59" s="917"/>
      <c r="G59" s="917"/>
      <c r="H59" s="917"/>
      <c r="I59" s="917"/>
      <c r="J59" s="917"/>
      <c r="K59" s="917"/>
      <c r="L59" s="917"/>
    </row>
    <row r="73" spans="2:12" x14ac:dyDescent="0.3">
      <c r="B73" s="917"/>
      <c r="C73" s="919"/>
      <c r="D73" s="919"/>
      <c r="E73" s="919"/>
      <c r="F73" s="919"/>
      <c r="G73" s="919"/>
      <c r="H73" s="919"/>
      <c r="I73" s="919"/>
      <c r="J73" s="919"/>
      <c r="K73" s="919"/>
      <c r="L73" s="919"/>
    </row>
    <row r="76" spans="2:12" x14ac:dyDescent="0.3">
      <c r="C76" s="56"/>
      <c r="D76" s="56"/>
    </row>
    <row r="77" spans="2:12" x14ac:dyDescent="0.3">
      <c r="C77" s="57"/>
      <c r="D77" s="57"/>
      <c r="E77" s="57"/>
    </row>
  </sheetData>
  <mergeCells count="18">
    <mergeCell ref="B73:L73"/>
    <mergeCell ref="B34:L34"/>
    <mergeCell ref="B42:L42"/>
    <mergeCell ref="B44:L44"/>
    <mergeCell ref="B45:L45"/>
    <mergeCell ref="B46:L46"/>
    <mergeCell ref="B47:L47"/>
    <mergeCell ref="B52:L52"/>
    <mergeCell ref="B55:L55"/>
    <mergeCell ref="B56:L56"/>
    <mergeCell ref="B58:L58"/>
    <mergeCell ref="B59:L59"/>
    <mergeCell ref="B26:L26"/>
    <mergeCell ref="C3:L3"/>
    <mergeCell ref="G4:H4"/>
    <mergeCell ref="I4:J4"/>
    <mergeCell ref="B15:L15"/>
    <mergeCell ref="B21:L21"/>
  </mergeCells>
  <hyperlinks>
    <hyperlink ref="H1" location="Index" display="Back to Index"/>
  </hyperlinks>
  <pageMargins left="0.7" right="0.7" top="0.75" bottom="0.75" header="0.3" footer="0.3"/>
  <pageSetup scale="54" orientation="portrait" r:id="rId1"/>
  <rowBreaks count="1" manualBreakCount="1">
    <brk id="58"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M50"/>
  <sheetViews>
    <sheetView showGridLines="0" topLeftCell="A37" workbookViewId="0">
      <selection activeCell="B37" sqref="B37:L37"/>
    </sheetView>
  </sheetViews>
  <sheetFormatPr defaultColWidth="9.109375" defaultRowHeight="14.4" x14ac:dyDescent="0.3"/>
  <cols>
    <col min="1" max="1" width="2.88671875" style="2" customWidth="1"/>
    <col min="2" max="2" width="46.33203125" style="2" bestFit="1" customWidth="1"/>
    <col min="3" max="10" width="8.109375" style="2" customWidth="1"/>
    <col min="11" max="11" width="5.33203125" style="2" customWidth="1"/>
    <col min="12" max="12" width="10.6640625" style="2" customWidth="1"/>
    <col min="13" max="13" width="4.44140625" style="2" customWidth="1"/>
    <col min="14" max="16384" width="9.109375" style="2"/>
  </cols>
  <sheetData>
    <row r="1" spans="1:13" ht="14.25" customHeight="1" x14ac:dyDescent="0.4">
      <c r="A1" s="38"/>
      <c r="B1" s="41"/>
      <c r="C1" s="39"/>
      <c r="D1" s="38"/>
      <c r="E1" s="38"/>
      <c r="F1" s="38"/>
      <c r="G1" s="38"/>
      <c r="H1" s="402" t="s">
        <v>679</v>
      </c>
      <c r="I1" s="38"/>
      <c r="J1" s="38"/>
      <c r="K1" s="38"/>
      <c r="L1" s="38"/>
      <c r="M1" s="38"/>
    </row>
    <row r="2" spans="1:13" ht="14.25" customHeight="1" x14ac:dyDescent="0.3">
      <c r="A2" s="38"/>
      <c r="B2" s="92"/>
      <c r="C2" s="39"/>
      <c r="D2" s="38"/>
      <c r="E2" s="38"/>
      <c r="F2" s="38"/>
      <c r="G2" s="38"/>
      <c r="H2" s="38"/>
      <c r="I2" s="38"/>
      <c r="J2" s="38"/>
      <c r="K2" s="38"/>
      <c r="L2" s="38"/>
      <c r="M2" s="38"/>
    </row>
    <row r="3" spans="1:13" ht="30" customHeight="1" x14ac:dyDescent="0.3">
      <c r="A3" s="38"/>
      <c r="B3" s="192" t="s">
        <v>0</v>
      </c>
      <c r="C3" s="1044" t="s">
        <v>356</v>
      </c>
      <c r="D3" s="1045"/>
      <c r="E3" s="1045"/>
      <c r="F3" s="1045"/>
      <c r="G3" s="1045"/>
      <c r="H3" s="1045"/>
      <c r="I3" s="1045"/>
      <c r="J3" s="1045"/>
      <c r="K3" s="1045"/>
      <c r="L3" s="1045"/>
      <c r="M3" s="38"/>
    </row>
    <row r="4" spans="1:13" x14ac:dyDescent="0.3">
      <c r="A4" s="38"/>
      <c r="B4" s="316"/>
      <c r="C4" s="506">
        <v>2015</v>
      </c>
      <c r="D4" s="506">
        <v>2020</v>
      </c>
      <c r="E4" s="506">
        <v>2030</v>
      </c>
      <c r="F4" s="506">
        <v>2050</v>
      </c>
      <c r="G4" s="1044" t="s">
        <v>2</v>
      </c>
      <c r="H4" s="1044"/>
      <c r="I4" s="1044" t="s">
        <v>3</v>
      </c>
      <c r="J4" s="1044"/>
      <c r="K4" s="506" t="s">
        <v>4</v>
      </c>
      <c r="L4" s="506" t="s">
        <v>5</v>
      </c>
      <c r="M4" s="38"/>
    </row>
    <row r="5" spans="1:13" x14ac:dyDescent="0.3">
      <c r="A5" s="38"/>
      <c r="B5" s="192" t="s">
        <v>6</v>
      </c>
      <c r="C5" s="192"/>
      <c r="D5" s="192"/>
      <c r="E5" s="192"/>
      <c r="F5" s="192"/>
      <c r="G5" s="506" t="s">
        <v>7</v>
      </c>
      <c r="H5" s="506" t="s">
        <v>8</v>
      </c>
      <c r="I5" s="506" t="s">
        <v>7</v>
      </c>
      <c r="J5" s="506" t="s">
        <v>8</v>
      </c>
      <c r="K5" s="192"/>
      <c r="L5" s="192"/>
      <c r="M5" s="38"/>
    </row>
    <row r="6" spans="1:13" x14ac:dyDescent="0.3">
      <c r="A6" s="38"/>
      <c r="B6" s="316" t="s">
        <v>338</v>
      </c>
      <c r="C6" s="1043">
        <v>5</v>
      </c>
      <c r="D6" s="1043"/>
      <c r="E6" s="1045"/>
      <c r="F6" s="1045"/>
      <c r="G6" s="200">
        <v>1</v>
      </c>
      <c r="H6" s="200">
        <v>25</v>
      </c>
      <c r="I6" s="200">
        <v>1</v>
      </c>
      <c r="J6" s="200">
        <v>25</v>
      </c>
      <c r="K6" s="494"/>
      <c r="L6" s="494"/>
      <c r="M6" s="38"/>
    </row>
    <row r="7" spans="1:13" x14ac:dyDescent="0.3">
      <c r="A7" s="38"/>
      <c r="B7" s="316" t="s">
        <v>83</v>
      </c>
      <c r="C7" s="200">
        <v>98</v>
      </c>
      <c r="D7" s="200">
        <v>99</v>
      </c>
      <c r="E7" s="200">
        <v>99</v>
      </c>
      <c r="F7" s="200">
        <v>99</v>
      </c>
      <c r="G7" s="200">
        <v>98</v>
      </c>
      <c r="H7" s="200">
        <v>99</v>
      </c>
      <c r="I7" s="200">
        <v>99</v>
      </c>
      <c r="J7" s="200">
        <v>99</v>
      </c>
      <c r="K7" s="494"/>
      <c r="L7" s="494">
        <v>1</v>
      </c>
      <c r="M7" s="38"/>
    </row>
    <row r="8" spans="1:13" x14ac:dyDescent="0.3">
      <c r="A8" s="38"/>
      <c r="B8" s="316" t="s">
        <v>124</v>
      </c>
      <c r="C8" s="200">
        <v>98</v>
      </c>
      <c r="D8" s="200">
        <v>99</v>
      </c>
      <c r="E8" s="200">
        <v>99</v>
      </c>
      <c r="F8" s="200">
        <v>99</v>
      </c>
      <c r="G8" s="200">
        <v>98</v>
      </c>
      <c r="H8" s="200">
        <v>99</v>
      </c>
      <c r="I8" s="200">
        <v>99</v>
      </c>
      <c r="J8" s="200">
        <v>99</v>
      </c>
      <c r="K8" s="494"/>
      <c r="L8" s="494">
        <v>1</v>
      </c>
      <c r="M8" s="38"/>
    </row>
    <row r="9" spans="1:13" x14ac:dyDescent="0.3">
      <c r="A9" s="38"/>
      <c r="B9" s="316" t="s">
        <v>92</v>
      </c>
      <c r="C9" s="212">
        <v>0.5</v>
      </c>
      <c r="D9" s="212">
        <v>0.5</v>
      </c>
      <c r="E9" s="212">
        <v>0.5</v>
      </c>
      <c r="F9" s="212">
        <v>0.5</v>
      </c>
      <c r="G9" s="200">
        <v>0.1</v>
      </c>
      <c r="H9" s="200">
        <v>0.5</v>
      </c>
      <c r="I9" s="200">
        <v>0.1</v>
      </c>
      <c r="J9" s="200">
        <v>0.5</v>
      </c>
      <c r="K9" s="494"/>
      <c r="L9" s="494">
        <v>1</v>
      </c>
      <c r="M9" s="38"/>
    </row>
    <row r="10" spans="1:13" x14ac:dyDescent="0.3">
      <c r="A10" s="38"/>
      <c r="B10" s="316" t="s">
        <v>13</v>
      </c>
      <c r="C10" s="200">
        <v>1</v>
      </c>
      <c r="D10" s="200">
        <v>1</v>
      </c>
      <c r="E10" s="200">
        <v>1</v>
      </c>
      <c r="F10" s="200">
        <v>1</v>
      </c>
      <c r="G10" s="200" t="s">
        <v>339</v>
      </c>
      <c r="H10" s="200">
        <v>1</v>
      </c>
      <c r="I10" s="200" t="s">
        <v>339</v>
      </c>
      <c r="J10" s="200">
        <v>1</v>
      </c>
      <c r="K10" s="494" t="s">
        <v>44</v>
      </c>
      <c r="L10" s="494">
        <v>1</v>
      </c>
      <c r="M10" s="38"/>
    </row>
    <row r="11" spans="1:13" x14ac:dyDescent="0.3">
      <c r="A11" s="38"/>
      <c r="B11" s="316" t="s">
        <v>93</v>
      </c>
      <c r="C11" s="200" t="s">
        <v>340</v>
      </c>
      <c r="D11" s="200" t="s">
        <v>340</v>
      </c>
      <c r="E11" s="200" t="s">
        <v>340</v>
      </c>
      <c r="F11" s="200" t="s">
        <v>340</v>
      </c>
      <c r="G11" s="200" t="s">
        <v>340</v>
      </c>
      <c r="H11" s="200" t="s">
        <v>340</v>
      </c>
      <c r="I11" s="200" t="s">
        <v>340</v>
      </c>
      <c r="J11" s="200" t="s">
        <v>340</v>
      </c>
      <c r="K11" s="494" t="s">
        <v>44</v>
      </c>
      <c r="L11" s="494">
        <v>1</v>
      </c>
      <c r="M11" s="38"/>
    </row>
    <row r="12" spans="1:13" x14ac:dyDescent="0.3">
      <c r="A12" s="38"/>
      <c r="B12" s="316" t="s">
        <v>16</v>
      </c>
      <c r="C12" s="200">
        <v>20</v>
      </c>
      <c r="D12" s="200">
        <v>20</v>
      </c>
      <c r="E12" s="200">
        <v>20</v>
      </c>
      <c r="F12" s="200">
        <v>20</v>
      </c>
      <c r="G12" s="200">
        <v>20</v>
      </c>
      <c r="H12" s="200">
        <v>20</v>
      </c>
      <c r="I12" s="200">
        <v>20</v>
      </c>
      <c r="J12" s="200">
        <v>20</v>
      </c>
      <c r="K12" s="494"/>
      <c r="L12" s="494">
        <v>1</v>
      </c>
      <c r="M12" s="38"/>
    </row>
    <row r="13" spans="1:13" x14ac:dyDescent="0.3">
      <c r="A13" s="38"/>
      <c r="B13" s="316" t="s">
        <v>18</v>
      </c>
      <c r="C13" s="200" t="s">
        <v>339</v>
      </c>
      <c r="D13" s="200" t="s">
        <v>339</v>
      </c>
      <c r="E13" s="200" t="s">
        <v>339</v>
      </c>
      <c r="F13" s="200" t="s">
        <v>339</v>
      </c>
      <c r="G13" s="200" t="s">
        <v>339</v>
      </c>
      <c r="H13" s="200">
        <v>1</v>
      </c>
      <c r="I13" s="200" t="s">
        <v>339</v>
      </c>
      <c r="J13" s="200">
        <v>1</v>
      </c>
      <c r="K13" s="494"/>
      <c r="L13" s="494">
        <v>1</v>
      </c>
      <c r="M13" s="38"/>
    </row>
    <row r="14" spans="1:13" x14ac:dyDescent="0.3">
      <c r="A14" s="38"/>
      <c r="B14" s="1046" t="s">
        <v>21</v>
      </c>
      <c r="C14" s="1046"/>
      <c r="D14" s="1046"/>
      <c r="E14" s="1046"/>
      <c r="F14" s="1046"/>
      <c r="G14" s="1046"/>
      <c r="H14" s="1046"/>
      <c r="I14" s="1046"/>
      <c r="J14" s="1046"/>
      <c r="K14" s="1046"/>
      <c r="L14" s="1046"/>
      <c r="M14" s="38"/>
    </row>
    <row r="15" spans="1:13" x14ac:dyDescent="0.3">
      <c r="A15" s="38"/>
      <c r="B15" s="316" t="s">
        <v>22</v>
      </c>
      <c r="C15" s="200">
        <v>100</v>
      </c>
      <c r="D15" s="200">
        <v>100</v>
      </c>
      <c r="E15" s="200">
        <v>100</v>
      </c>
      <c r="F15" s="200">
        <v>100</v>
      </c>
      <c r="G15" s="200">
        <v>100</v>
      </c>
      <c r="H15" s="200">
        <v>100</v>
      </c>
      <c r="I15" s="200">
        <v>100</v>
      </c>
      <c r="J15" s="200">
        <v>100</v>
      </c>
      <c r="K15" s="494"/>
      <c r="L15" s="494">
        <v>1</v>
      </c>
      <c r="M15" s="38"/>
    </row>
    <row r="16" spans="1:13" x14ac:dyDescent="0.3">
      <c r="A16" s="38"/>
      <c r="B16" s="316" t="s">
        <v>24</v>
      </c>
      <c r="C16" s="200">
        <v>100</v>
      </c>
      <c r="D16" s="200">
        <v>100</v>
      </c>
      <c r="E16" s="200">
        <v>100</v>
      </c>
      <c r="F16" s="200">
        <v>100</v>
      </c>
      <c r="G16" s="200">
        <v>100</v>
      </c>
      <c r="H16" s="200">
        <v>100</v>
      </c>
      <c r="I16" s="200">
        <v>100</v>
      </c>
      <c r="J16" s="200">
        <v>100</v>
      </c>
      <c r="K16" s="494"/>
      <c r="L16" s="494">
        <v>1</v>
      </c>
      <c r="M16" s="38"/>
    </row>
    <row r="17" spans="1:13" x14ac:dyDescent="0.3">
      <c r="A17" s="38"/>
      <c r="B17" s="316" t="s">
        <v>95</v>
      </c>
      <c r="C17" s="1043">
        <v>5</v>
      </c>
      <c r="D17" s="1043"/>
      <c r="E17" s="1043"/>
      <c r="F17" s="1043"/>
      <c r="G17" s="1043"/>
      <c r="H17" s="1043"/>
      <c r="I17" s="1043"/>
      <c r="J17" s="1043"/>
      <c r="K17" s="494"/>
      <c r="L17" s="494">
        <v>1</v>
      </c>
      <c r="M17" s="38"/>
    </row>
    <row r="18" spans="1:13" x14ac:dyDescent="0.3">
      <c r="A18" s="38"/>
      <c r="B18" s="316" t="s">
        <v>96</v>
      </c>
      <c r="C18" s="1043" t="s">
        <v>341</v>
      </c>
      <c r="D18" s="1043"/>
      <c r="E18" s="1043"/>
      <c r="F18" s="1043"/>
      <c r="G18" s="1043"/>
      <c r="H18" s="1043"/>
      <c r="I18" s="1043"/>
      <c r="J18" s="1043"/>
      <c r="K18" s="494"/>
      <c r="L18" s="494">
        <v>2</v>
      </c>
      <c r="M18" s="38"/>
    </row>
    <row r="19" spans="1:13" x14ac:dyDescent="0.3">
      <c r="A19" s="38"/>
      <c r="B19" s="316" t="s">
        <v>97</v>
      </c>
      <c r="C19" s="1043" t="s">
        <v>342</v>
      </c>
      <c r="D19" s="1043"/>
      <c r="E19" s="1043"/>
      <c r="F19" s="1043"/>
      <c r="G19" s="1043"/>
      <c r="H19" s="1043"/>
      <c r="I19" s="1043"/>
      <c r="J19" s="1043"/>
      <c r="K19" s="494"/>
      <c r="L19" s="494">
        <v>2</v>
      </c>
      <c r="M19" s="38"/>
    </row>
    <row r="20" spans="1:13" x14ac:dyDescent="0.3">
      <c r="A20" s="38"/>
      <c r="B20" s="1046" t="s">
        <v>99</v>
      </c>
      <c r="C20" s="1046"/>
      <c r="D20" s="1046"/>
      <c r="E20" s="1046"/>
      <c r="F20" s="1046"/>
      <c r="G20" s="1046"/>
      <c r="H20" s="1046"/>
      <c r="I20" s="1046"/>
      <c r="J20" s="1046"/>
      <c r="K20" s="1046"/>
      <c r="L20" s="1046"/>
      <c r="M20" s="38"/>
    </row>
    <row r="21" spans="1:13" x14ac:dyDescent="0.3">
      <c r="A21" s="38"/>
      <c r="B21" s="316" t="s">
        <v>1025</v>
      </c>
      <c r="C21" s="1049" t="s">
        <v>343</v>
      </c>
      <c r="D21" s="1050"/>
      <c r="E21" s="1050"/>
      <c r="F21" s="1050"/>
      <c r="G21" s="1050"/>
      <c r="H21" s="1050"/>
      <c r="I21" s="1050"/>
      <c r="J21" s="1050"/>
      <c r="K21" s="1051"/>
      <c r="L21" s="494"/>
      <c r="M21" s="38"/>
    </row>
    <row r="22" spans="1:13" x14ac:dyDescent="0.3">
      <c r="A22" s="38"/>
      <c r="B22" s="316" t="s">
        <v>676</v>
      </c>
      <c r="C22" s="1052"/>
      <c r="D22" s="1053"/>
      <c r="E22" s="1053"/>
      <c r="F22" s="1053"/>
      <c r="G22" s="1053"/>
      <c r="H22" s="1053"/>
      <c r="I22" s="1053"/>
      <c r="J22" s="1053"/>
      <c r="K22" s="1054"/>
      <c r="L22" s="494"/>
      <c r="M22" s="38"/>
    </row>
    <row r="23" spans="1:13" x14ac:dyDescent="0.3">
      <c r="A23" s="38"/>
      <c r="B23" s="316" t="s">
        <v>1096</v>
      </c>
      <c r="C23" s="1052"/>
      <c r="D23" s="1053"/>
      <c r="E23" s="1053"/>
      <c r="F23" s="1053"/>
      <c r="G23" s="1053"/>
      <c r="H23" s="1053"/>
      <c r="I23" s="1053"/>
      <c r="J23" s="1053"/>
      <c r="K23" s="1054"/>
      <c r="L23" s="494"/>
      <c r="M23" s="38"/>
    </row>
    <row r="24" spans="1:13" x14ac:dyDescent="0.3">
      <c r="A24" s="38"/>
      <c r="B24" s="316" t="s">
        <v>1097</v>
      </c>
      <c r="C24" s="1052"/>
      <c r="D24" s="1053"/>
      <c r="E24" s="1053"/>
      <c r="F24" s="1053"/>
      <c r="G24" s="1053"/>
      <c r="H24" s="1053"/>
      <c r="I24" s="1053"/>
      <c r="J24" s="1053"/>
      <c r="K24" s="1054"/>
      <c r="L24" s="494"/>
      <c r="M24" s="38"/>
    </row>
    <row r="25" spans="1:13" x14ac:dyDescent="0.3">
      <c r="A25" s="38"/>
      <c r="B25" s="193" t="s">
        <v>494</v>
      </c>
      <c r="C25" s="1055"/>
      <c r="D25" s="1056"/>
      <c r="E25" s="1056"/>
      <c r="F25" s="1056"/>
      <c r="G25" s="1056"/>
      <c r="H25" s="1056"/>
      <c r="I25" s="1056"/>
      <c r="J25" s="1056"/>
      <c r="K25" s="1057"/>
      <c r="L25" s="494"/>
      <c r="M25" s="38"/>
    </row>
    <row r="26" spans="1:13" x14ac:dyDescent="0.3">
      <c r="A26" s="38"/>
      <c r="B26" s="1046" t="s">
        <v>477</v>
      </c>
      <c r="C26" s="1046"/>
      <c r="D26" s="1046"/>
      <c r="E26" s="1046"/>
      <c r="F26" s="1046"/>
      <c r="G26" s="1046"/>
      <c r="H26" s="1046"/>
      <c r="I26" s="1046"/>
      <c r="J26" s="1046"/>
      <c r="K26" s="1046"/>
      <c r="L26" s="1046"/>
      <c r="M26" s="38"/>
    </row>
    <row r="27" spans="1:13" x14ac:dyDescent="0.3">
      <c r="A27" s="38"/>
      <c r="B27" s="316" t="s">
        <v>344</v>
      </c>
      <c r="C27" s="516">
        <v>0.15</v>
      </c>
      <c r="D27" s="517">
        <v>0.15</v>
      </c>
      <c r="E27" s="517">
        <v>0.14000000000000001</v>
      </c>
      <c r="F27" s="517">
        <v>0.13</v>
      </c>
      <c r="G27" s="205">
        <v>0.1</v>
      </c>
      <c r="H27" s="508">
        <v>0.25</v>
      </c>
      <c r="I27" s="205">
        <v>0.1</v>
      </c>
      <c r="J27" s="508">
        <v>0.25</v>
      </c>
      <c r="K27" s="494" t="s">
        <v>39</v>
      </c>
      <c r="L27" s="494">
        <v>1</v>
      </c>
      <c r="M27" s="38"/>
    </row>
    <row r="28" spans="1:13" x14ac:dyDescent="0.3">
      <c r="A28" s="38"/>
      <c r="B28" s="316" t="s">
        <v>28</v>
      </c>
      <c r="C28" s="508">
        <v>0.12</v>
      </c>
      <c r="D28" s="205">
        <f>$C$28*0.995^(D$4-$C$4)</f>
        <v>0.117029850374625</v>
      </c>
      <c r="E28" s="205">
        <f>$C$28*0.995^(E$4-$C$4)</f>
        <v>0.11130827625819936</v>
      </c>
      <c r="F28" s="205">
        <f>$C$28*0.995^(F$4-$C$4)</f>
        <v>0.10069063324446956</v>
      </c>
      <c r="G28" s="508">
        <v>0.08</v>
      </c>
      <c r="H28" s="205">
        <v>0.2</v>
      </c>
      <c r="I28" s="205">
        <v>0.08</v>
      </c>
      <c r="J28" s="205">
        <v>0.2</v>
      </c>
      <c r="K28" s="494" t="s">
        <v>15</v>
      </c>
      <c r="L28" s="494">
        <v>1</v>
      </c>
      <c r="M28" s="38"/>
    </row>
    <row r="29" spans="1:13" x14ac:dyDescent="0.3">
      <c r="A29" s="38"/>
      <c r="B29" s="316" t="s">
        <v>29</v>
      </c>
      <c r="C29" s="508">
        <v>0.03</v>
      </c>
      <c r="D29" s="205">
        <f>$C29*0.995^(D$4-$C$4)</f>
        <v>2.9257462593656251E-2</v>
      </c>
      <c r="E29" s="205">
        <f>$C29*0.995^(E$4-$C$4)</f>
        <v>2.7827069064549841E-2</v>
      </c>
      <c r="F29" s="205">
        <f>$C29*0.995^(F$4-$C$4)</f>
        <v>2.5172658311117389E-2</v>
      </c>
      <c r="G29" s="508">
        <v>0.02</v>
      </c>
      <c r="H29" s="508">
        <v>0.05</v>
      </c>
      <c r="I29" s="508">
        <v>0.02</v>
      </c>
      <c r="J29" s="508">
        <v>0.05</v>
      </c>
      <c r="K29" s="494" t="s">
        <v>23</v>
      </c>
      <c r="L29" s="494">
        <v>1</v>
      </c>
      <c r="M29" s="38"/>
    </row>
    <row r="30" spans="1:13" x14ac:dyDescent="0.3">
      <c r="A30" s="38"/>
      <c r="B30" s="316" t="s">
        <v>345</v>
      </c>
      <c r="C30" s="205">
        <v>7.0000000000000007E-2</v>
      </c>
      <c r="D30" s="205">
        <v>7.0000000000000007E-2</v>
      </c>
      <c r="E30" s="205">
        <v>0.06</v>
      </c>
      <c r="F30" s="205">
        <v>0.06</v>
      </c>
      <c r="G30" s="508">
        <v>0.02</v>
      </c>
      <c r="H30" s="508">
        <v>0.17</v>
      </c>
      <c r="I30" s="508">
        <v>0.02</v>
      </c>
      <c r="J30" s="508">
        <v>0.17</v>
      </c>
      <c r="K30" s="200" t="s">
        <v>39</v>
      </c>
      <c r="L30" s="494">
        <v>1</v>
      </c>
      <c r="M30" s="38"/>
    </row>
    <row r="31" spans="1:13" x14ac:dyDescent="0.3">
      <c r="A31" s="38"/>
      <c r="B31" s="316" t="s">
        <v>28</v>
      </c>
      <c r="C31" s="205">
        <v>0.06</v>
      </c>
      <c r="D31" s="205">
        <f>$C31*0.995^(D$4-$C$4)</f>
        <v>5.8514925187312501E-2</v>
      </c>
      <c r="E31" s="205">
        <v>0.05</v>
      </c>
      <c r="F31" s="205">
        <f>$C31*0.995^(F$4-$C$4)</f>
        <v>5.0345316622234779E-2</v>
      </c>
      <c r="G31" s="508">
        <v>0.02</v>
      </c>
      <c r="H31" s="508">
        <v>0.14000000000000001</v>
      </c>
      <c r="I31" s="508">
        <v>0.02</v>
      </c>
      <c r="J31" s="508">
        <v>0.14000000000000001</v>
      </c>
      <c r="K31" s="200" t="s">
        <v>20</v>
      </c>
      <c r="L31" s="494">
        <v>1</v>
      </c>
      <c r="M31" s="38"/>
    </row>
    <row r="32" spans="1:13" x14ac:dyDescent="0.3">
      <c r="A32" s="38"/>
      <c r="B32" s="316" t="s">
        <v>29</v>
      </c>
      <c r="C32" s="205">
        <v>0.01</v>
      </c>
      <c r="D32" s="205">
        <f>$C32*0.995^(D$4-$C$4)</f>
        <v>9.7524875312187519E-3</v>
      </c>
      <c r="E32" s="205">
        <f>$C32*0.995^(E$4-$C$4)</f>
        <v>9.2756896881832814E-3</v>
      </c>
      <c r="F32" s="205">
        <f>$C32*0.995^(F$4-$C$4)</f>
        <v>8.3908861037057976E-3</v>
      </c>
      <c r="G32" s="508">
        <v>0</v>
      </c>
      <c r="H32" s="508">
        <v>0.03</v>
      </c>
      <c r="I32" s="508">
        <v>0</v>
      </c>
      <c r="J32" s="508">
        <v>0.03</v>
      </c>
      <c r="K32" s="200" t="s">
        <v>23</v>
      </c>
      <c r="L32" s="494">
        <v>1</v>
      </c>
      <c r="M32" s="38"/>
    </row>
    <row r="33" spans="1:13" x14ac:dyDescent="0.3">
      <c r="A33" s="38"/>
      <c r="B33" s="316" t="s">
        <v>30</v>
      </c>
      <c r="C33" s="518">
        <v>1100</v>
      </c>
      <c r="D33" s="519">
        <v>1070</v>
      </c>
      <c r="E33" s="519">
        <v>1020</v>
      </c>
      <c r="F33" s="519">
        <v>920</v>
      </c>
      <c r="G33" s="519">
        <v>1000</v>
      </c>
      <c r="H33" s="519">
        <v>1100</v>
      </c>
      <c r="I33" s="519">
        <v>900</v>
      </c>
      <c r="J33" s="519">
        <v>1000</v>
      </c>
      <c r="K33" s="200" t="s">
        <v>39</v>
      </c>
      <c r="L33" s="494">
        <v>1</v>
      </c>
      <c r="M33" s="38"/>
    </row>
    <row r="34" spans="1:13" x14ac:dyDescent="0.3">
      <c r="A34" s="38"/>
      <c r="B34" s="43" t="s">
        <v>32</v>
      </c>
      <c r="C34" s="33">
        <v>0.8</v>
      </c>
      <c r="D34" s="33">
        <v>0.9</v>
      </c>
      <c r="E34" s="33">
        <v>1</v>
      </c>
      <c r="F34" s="33">
        <v>1</v>
      </c>
      <c r="G34" s="33">
        <v>0.5</v>
      </c>
      <c r="H34" s="33">
        <v>0.9</v>
      </c>
      <c r="I34" s="33">
        <v>0.5</v>
      </c>
      <c r="J34" s="33">
        <v>1</v>
      </c>
      <c r="K34" s="95"/>
      <c r="L34" s="48">
        <v>1</v>
      </c>
      <c r="M34" s="38"/>
    </row>
    <row r="35" spans="1:13" x14ac:dyDescent="0.3">
      <c r="A35" s="25"/>
      <c r="B35" s="34" t="s">
        <v>346</v>
      </c>
      <c r="C35" s="33">
        <v>0.3</v>
      </c>
      <c r="D35" s="33">
        <v>0.3</v>
      </c>
      <c r="E35" s="33">
        <v>0.5</v>
      </c>
      <c r="F35" s="33">
        <v>0.6</v>
      </c>
      <c r="G35" s="33">
        <v>0.1</v>
      </c>
      <c r="H35" s="33">
        <v>0.3</v>
      </c>
      <c r="I35" s="33">
        <v>0.1</v>
      </c>
      <c r="J35" s="33">
        <v>0.6</v>
      </c>
      <c r="K35" s="29" t="s">
        <v>46</v>
      </c>
      <c r="L35" s="29"/>
      <c r="M35" s="38"/>
    </row>
    <row r="36" spans="1:13" x14ac:dyDescent="0.3">
      <c r="A36" s="25"/>
      <c r="B36" s="34" t="s">
        <v>347</v>
      </c>
      <c r="C36" s="90">
        <v>0.5</v>
      </c>
      <c r="D36" s="90">
        <v>0.5</v>
      </c>
      <c r="E36" s="90">
        <v>0.5</v>
      </c>
      <c r="F36" s="90">
        <v>0.4</v>
      </c>
      <c r="G36" s="90">
        <v>0.4</v>
      </c>
      <c r="H36" s="90">
        <v>0.5</v>
      </c>
      <c r="I36" s="90">
        <v>0.3</v>
      </c>
      <c r="J36" s="90">
        <v>0.5</v>
      </c>
      <c r="K36" s="86" t="s">
        <v>39</v>
      </c>
      <c r="L36" s="29">
        <v>1</v>
      </c>
      <c r="M36" s="38"/>
    </row>
    <row r="37" spans="1:13" x14ac:dyDescent="0.3">
      <c r="A37" s="38"/>
      <c r="B37" s="1058" t="s">
        <v>33</v>
      </c>
      <c r="C37" s="1058"/>
      <c r="D37" s="1058"/>
      <c r="E37" s="1058"/>
      <c r="F37" s="1058"/>
      <c r="G37" s="1058"/>
      <c r="H37" s="1058"/>
      <c r="I37" s="1058"/>
      <c r="J37" s="1058"/>
      <c r="K37" s="1058"/>
      <c r="L37" s="1058"/>
      <c r="M37" s="38"/>
    </row>
    <row r="38" spans="1:13" x14ac:dyDescent="0.3">
      <c r="A38" s="38"/>
      <c r="B38" s="43" t="s">
        <v>348</v>
      </c>
      <c r="C38" s="46">
        <v>0</v>
      </c>
      <c r="D38" s="46">
        <v>0</v>
      </c>
      <c r="E38" s="46">
        <v>0</v>
      </c>
      <c r="F38" s="46">
        <v>0</v>
      </c>
      <c r="G38" s="46">
        <v>0</v>
      </c>
      <c r="H38" s="46">
        <v>0</v>
      </c>
      <c r="I38" s="46">
        <v>0</v>
      </c>
      <c r="J38" s="46">
        <v>0</v>
      </c>
      <c r="K38" s="48"/>
      <c r="L38" s="48">
        <v>1</v>
      </c>
      <c r="M38" s="38"/>
    </row>
    <row r="39" spans="1:13" x14ac:dyDescent="0.3">
      <c r="A39" s="38"/>
      <c r="B39" s="76"/>
      <c r="C39" s="49"/>
      <c r="D39" s="49"/>
      <c r="E39" s="49"/>
      <c r="F39" s="49"/>
      <c r="G39" s="49"/>
      <c r="H39" s="49"/>
      <c r="I39" s="49"/>
      <c r="J39" s="49"/>
      <c r="K39" s="47"/>
      <c r="L39" s="47"/>
      <c r="M39" s="38"/>
    </row>
    <row r="40" spans="1:13" x14ac:dyDescent="0.3">
      <c r="A40" s="94" t="s">
        <v>118</v>
      </c>
      <c r="B40" s="77"/>
      <c r="C40" s="77"/>
      <c r="D40" s="77"/>
      <c r="E40" s="77"/>
      <c r="F40" s="77"/>
      <c r="G40" s="77"/>
      <c r="H40" s="77"/>
      <c r="I40" s="77"/>
      <c r="J40" s="77"/>
      <c r="K40" s="77"/>
      <c r="L40" s="77"/>
      <c r="M40" s="38"/>
    </row>
    <row r="41" spans="1:13" x14ac:dyDescent="0.3">
      <c r="A41" s="37">
        <v>1</v>
      </c>
      <c r="B41" s="1047" t="s">
        <v>354</v>
      </c>
      <c r="C41" s="1047"/>
      <c r="D41" s="1047"/>
      <c r="E41" s="1047"/>
      <c r="F41" s="1047"/>
      <c r="G41" s="1047"/>
      <c r="H41" s="1047"/>
      <c r="I41" s="1047"/>
      <c r="J41" s="1047"/>
      <c r="K41" s="1047"/>
      <c r="L41" s="1047"/>
      <c r="M41" s="38"/>
    </row>
    <row r="42" spans="1:13" x14ac:dyDescent="0.3">
      <c r="A42" s="37">
        <v>2</v>
      </c>
      <c r="B42" s="1048" t="s">
        <v>355</v>
      </c>
      <c r="C42" s="1048"/>
      <c r="D42" s="1048"/>
      <c r="E42" s="1048"/>
      <c r="F42" s="1048"/>
      <c r="G42" s="1048"/>
      <c r="H42" s="1048"/>
      <c r="I42" s="1048"/>
      <c r="J42" s="1048"/>
      <c r="K42" s="1048"/>
      <c r="L42" s="1048"/>
      <c r="M42" s="38"/>
    </row>
    <row r="43" spans="1:13" x14ac:dyDescent="0.3">
      <c r="A43" s="38"/>
      <c r="B43" s="25"/>
      <c r="C43" s="25"/>
      <c r="D43" s="25"/>
      <c r="E43" s="25"/>
      <c r="F43" s="25"/>
      <c r="G43" s="25"/>
      <c r="H43" s="25"/>
      <c r="I43" s="25"/>
      <c r="J43" s="25"/>
      <c r="K43" s="25"/>
      <c r="L43" s="25"/>
      <c r="M43" s="38"/>
    </row>
    <row r="44" spans="1:13" x14ac:dyDescent="0.3">
      <c r="A44" s="39" t="s">
        <v>38</v>
      </c>
      <c r="B44" s="38"/>
      <c r="C44" s="38"/>
      <c r="D44" s="38"/>
      <c r="E44" s="38"/>
      <c r="F44" s="38"/>
      <c r="G44" s="38"/>
      <c r="H44" s="38"/>
      <c r="I44" s="38"/>
      <c r="J44" s="38"/>
      <c r="K44" s="38"/>
      <c r="L44" s="38"/>
      <c r="M44" s="38"/>
    </row>
    <row r="45" spans="1:13" x14ac:dyDescent="0.3">
      <c r="A45" s="96" t="s">
        <v>39</v>
      </c>
      <c r="B45" s="79" t="s">
        <v>349</v>
      </c>
      <c r="C45" s="80"/>
      <c r="D45" s="79"/>
      <c r="E45" s="80"/>
      <c r="F45" s="79"/>
      <c r="G45" s="80"/>
      <c r="H45" s="79"/>
      <c r="I45" s="80"/>
      <c r="J45" s="79"/>
      <c r="K45" s="80"/>
      <c r="L45" s="79"/>
      <c r="M45" s="38"/>
    </row>
    <row r="46" spans="1:13" ht="15" customHeight="1" x14ac:dyDescent="0.3">
      <c r="A46" s="96" t="s">
        <v>15</v>
      </c>
      <c r="B46" s="79" t="s">
        <v>350</v>
      </c>
      <c r="C46" s="80"/>
      <c r="D46" s="79"/>
      <c r="E46" s="80"/>
      <c r="F46" s="79"/>
      <c r="G46" s="80"/>
      <c r="H46" s="79"/>
      <c r="I46" s="80"/>
      <c r="J46" s="79"/>
      <c r="K46" s="80"/>
      <c r="L46" s="79"/>
      <c r="M46" s="38"/>
    </row>
    <row r="47" spans="1:13" ht="15" customHeight="1" x14ac:dyDescent="0.3">
      <c r="A47" s="96" t="s">
        <v>20</v>
      </c>
      <c r="B47" s="79" t="s">
        <v>351</v>
      </c>
      <c r="C47" s="80"/>
      <c r="D47" s="79"/>
      <c r="E47" s="80"/>
      <c r="F47" s="79"/>
      <c r="G47" s="80"/>
      <c r="H47" s="79"/>
      <c r="I47" s="80"/>
      <c r="J47" s="79"/>
      <c r="K47" s="80"/>
      <c r="L47" s="79"/>
      <c r="M47" s="38"/>
    </row>
    <row r="48" spans="1:13" ht="15" customHeight="1" x14ac:dyDescent="0.3">
      <c r="A48" s="96" t="s">
        <v>23</v>
      </c>
      <c r="B48" s="79" t="s">
        <v>352</v>
      </c>
      <c r="C48" s="80"/>
      <c r="D48" s="79"/>
      <c r="E48" s="80"/>
      <c r="F48" s="79"/>
      <c r="G48" s="80"/>
      <c r="H48" s="79"/>
      <c r="I48" s="80"/>
      <c r="J48" s="79"/>
      <c r="K48" s="80"/>
      <c r="L48" s="79"/>
      <c r="M48" s="38"/>
    </row>
    <row r="49" spans="1:13" ht="15" customHeight="1" x14ac:dyDescent="0.3">
      <c r="A49" s="96" t="s">
        <v>44</v>
      </c>
      <c r="B49" s="79" t="s">
        <v>353</v>
      </c>
      <c r="C49" s="80"/>
      <c r="D49" s="79"/>
      <c r="E49" s="80"/>
      <c r="F49" s="79"/>
      <c r="G49" s="80"/>
      <c r="H49" s="79"/>
      <c r="I49" s="80"/>
      <c r="J49" s="79"/>
      <c r="K49" s="80"/>
      <c r="L49" s="79"/>
      <c r="M49" s="38"/>
    </row>
    <row r="50" spans="1:13" ht="15" customHeight="1" x14ac:dyDescent="0.3">
      <c r="A50" s="126" t="s">
        <v>46</v>
      </c>
      <c r="B50" s="38" t="s">
        <v>418</v>
      </c>
      <c r="C50" s="80"/>
      <c r="D50" s="79"/>
      <c r="E50" s="80"/>
      <c r="F50" s="79"/>
      <c r="G50" s="80"/>
      <c r="H50" s="79"/>
      <c r="I50" s="80"/>
      <c r="J50" s="79"/>
      <c r="K50" s="80"/>
      <c r="L50" s="79"/>
      <c r="M50" s="38"/>
    </row>
  </sheetData>
  <mergeCells count="14">
    <mergeCell ref="B41:L41"/>
    <mergeCell ref="B42:L42"/>
    <mergeCell ref="C18:J18"/>
    <mergeCell ref="C19:J19"/>
    <mergeCell ref="B20:L20"/>
    <mergeCell ref="C21:K25"/>
    <mergeCell ref="B26:L26"/>
    <mergeCell ref="B37:L37"/>
    <mergeCell ref="C17:J17"/>
    <mergeCell ref="C3:L3"/>
    <mergeCell ref="G4:H4"/>
    <mergeCell ref="I4:J4"/>
    <mergeCell ref="C6:F6"/>
    <mergeCell ref="B14:L14"/>
  </mergeCells>
  <hyperlinks>
    <hyperlink ref="H1" location="Index" display="Back to Index"/>
  </hyperlinks>
  <pageMargins left="0.7" right="0.7" top="0.75" bottom="0.75" header="0.3" footer="0.3"/>
  <pageSetup paperSize="9"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BN79"/>
  <sheetViews>
    <sheetView showGridLines="0" zoomScaleNormal="100" workbookViewId="0">
      <selection activeCell="L8" activeCellId="1" sqref="H1 L8"/>
    </sheetView>
  </sheetViews>
  <sheetFormatPr defaultColWidth="9.109375" defaultRowHeight="14.4" x14ac:dyDescent="0.3"/>
  <cols>
    <col min="1" max="1" width="2.88671875" style="38" customWidth="1"/>
    <col min="2" max="2" width="42.33203125" style="38" customWidth="1"/>
    <col min="3" max="10" width="7.33203125" style="38" customWidth="1"/>
    <col min="11" max="11" width="5.109375" style="38" bestFit="1" customWidth="1"/>
    <col min="12" max="12" width="8.6640625" style="38" customWidth="1"/>
    <col min="13" max="13" width="4.44140625" style="79" customWidth="1"/>
    <col min="14" max="17" width="0" style="79" hidden="1" customWidth="1"/>
    <col min="18" max="18" width="30.6640625" style="79" customWidth="1"/>
    <col min="19" max="19" width="7.88671875" style="79" customWidth="1"/>
    <col min="20" max="20" width="7" style="79" bestFit="1" customWidth="1"/>
    <col min="21" max="21" width="6.44140625" style="79" bestFit="1" customWidth="1"/>
    <col min="22" max="22" width="5.6640625" style="79" customWidth="1"/>
    <col min="23" max="24" width="6.109375" style="79" customWidth="1"/>
    <col min="25" max="26" width="7" style="79" bestFit="1" customWidth="1"/>
    <col min="27" max="27" width="10.33203125" style="79" customWidth="1"/>
    <col min="28" max="28" width="9.6640625" style="79" customWidth="1"/>
    <col min="29" max="29" width="10" style="79" customWidth="1"/>
    <col min="30" max="30" width="7.88671875" style="79" customWidth="1"/>
    <col min="31" max="31" width="7.109375" style="79" customWidth="1"/>
    <col min="32" max="32" width="7.6640625" style="79" customWidth="1"/>
    <col min="33" max="66" width="9.109375" style="79"/>
    <col min="67" max="16384" width="9.109375" style="2"/>
  </cols>
  <sheetData>
    <row r="1" spans="2:26" ht="14.25" customHeight="1" x14ac:dyDescent="0.4">
      <c r="B1" s="41"/>
      <c r="C1" s="39"/>
      <c r="G1" s="402"/>
      <c r="H1" s="402" t="s">
        <v>679</v>
      </c>
    </row>
    <row r="2" spans="2:26" ht="14.25" customHeight="1" x14ac:dyDescent="0.3"/>
    <row r="3" spans="2:26" ht="15" customHeight="1" x14ac:dyDescent="0.3">
      <c r="B3" s="192" t="s">
        <v>0</v>
      </c>
      <c r="C3" s="905" t="s">
        <v>337</v>
      </c>
      <c r="D3" s="906"/>
      <c r="E3" s="906"/>
      <c r="F3" s="906"/>
      <c r="G3" s="906"/>
      <c r="H3" s="906"/>
      <c r="I3" s="906"/>
      <c r="J3" s="906"/>
      <c r="K3" s="906"/>
      <c r="L3" s="907"/>
    </row>
    <row r="4" spans="2:26" x14ac:dyDescent="0.3">
      <c r="B4" s="193"/>
      <c r="C4" s="194">
        <v>2015</v>
      </c>
      <c r="D4" s="194">
        <v>2020</v>
      </c>
      <c r="E4" s="194">
        <v>2030</v>
      </c>
      <c r="F4" s="194">
        <v>2050</v>
      </c>
      <c r="G4" s="905" t="s">
        <v>2</v>
      </c>
      <c r="H4" s="925"/>
      <c r="I4" s="905" t="s">
        <v>3</v>
      </c>
      <c r="J4" s="925"/>
      <c r="K4" s="194" t="s">
        <v>4</v>
      </c>
      <c r="L4" s="194" t="s">
        <v>5</v>
      </c>
    </row>
    <row r="5" spans="2:26" ht="15" customHeight="1" x14ac:dyDescent="0.3">
      <c r="B5" s="478" t="s">
        <v>6</v>
      </c>
      <c r="C5" s="478"/>
      <c r="D5" s="478"/>
      <c r="E5" s="478"/>
      <c r="F5" s="478"/>
      <c r="G5" s="506" t="s">
        <v>7</v>
      </c>
      <c r="H5" s="506" t="s">
        <v>8</v>
      </c>
      <c r="I5" s="506" t="s">
        <v>7</v>
      </c>
      <c r="J5" s="506" t="s">
        <v>8</v>
      </c>
      <c r="K5" s="478"/>
      <c r="L5" s="478"/>
    </row>
    <row r="6" spans="2:26" ht="15" customHeight="1" x14ac:dyDescent="0.3">
      <c r="B6" s="198" t="s">
        <v>250</v>
      </c>
      <c r="C6" s="1062" t="s">
        <v>251</v>
      </c>
      <c r="D6" s="1062"/>
      <c r="E6" s="1063"/>
      <c r="F6" s="1063"/>
      <c r="G6" s="507"/>
      <c r="H6" s="507"/>
      <c r="I6" s="507"/>
      <c r="J6" s="507"/>
      <c r="K6" s="200"/>
      <c r="L6" s="200"/>
    </row>
    <row r="7" spans="2:26" x14ac:dyDescent="0.3">
      <c r="B7" s="198" t="s">
        <v>252</v>
      </c>
      <c r="C7" s="200">
        <v>105</v>
      </c>
      <c r="D7" s="200">
        <v>105</v>
      </c>
      <c r="E7" s="200">
        <v>106</v>
      </c>
      <c r="F7" s="200">
        <v>106</v>
      </c>
      <c r="G7" s="200">
        <v>95</v>
      </c>
      <c r="H7" s="200">
        <v>107</v>
      </c>
      <c r="I7" s="508">
        <v>96</v>
      </c>
      <c r="J7" s="508">
        <v>108</v>
      </c>
      <c r="K7" s="200" t="s">
        <v>39</v>
      </c>
      <c r="L7" s="200" t="s">
        <v>231</v>
      </c>
    </row>
    <row r="8" spans="2:26" x14ac:dyDescent="0.3">
      <c r="B8" s="198" t="s">
        <v>124</v>
      </c>
      <c r="C8" s="200">
        <v>103</v>
      </c>
      <c r="D8" s="200">
        <v>103</v>
      </c>
      <c r="E8" s="200">
        <v>104</v>
      </c>
      <c r="F8" s="200">
        <v>104</v>
      </c>
      <c r="G8" s="200">
        <v>93</v>
      </c>
      <c r="H8" s="200">
        <v>105</v>
      </c>
      <c r="I8" s="508">
        <v>94</v>
      </c>
      <c r="J8" s="508">
        <v>106</v>
      </c>
      <c r="K8" s="200" t="s">
        <v>15</v>
      </c>
      <c r="L8" s="200" t="s">
        <v>253</v>
      </c>
    </row>
    <row r="9" spans="2:26" x14ac:dyDescent="0.3">
      <c r="B9" s="198" t="s">
        <v>92</v>
      </c>
      <c r="C9" s="508">
        <v>0.15</v>
      </c>
      <c r="D9" s="508">
        <v>0.14000000000000001</v>
      </c>
      <c r="E9" s="508">
        <v>0.12</v>
      </c>
      <c r="F9" s="508">
        <v>0.1</v>
      </c>
      <c r="G9" s="508">
        <v>0.13</v>
      </c>
      <c r="H9" s="508">
        <v>0.2</v>
      </c>
      <c r="I9" s="508">
        <v>0.08</v>
      </c>
      <c r="J9" s="508">
        <v>0.15</v>
      </c>
      <c r="K9" s="200" t="s">
        <v>67</v>
      </c>
      <c r="L9" s="200">
        <v>1</v>
      </c>
      <c r="U9" s="87"/>
    </row>
    <row r="10" spans="2:26" x14ac:dyDescent="0.3">
      <c r="B10" s="198" t="s">
        <v>13</v>
      </c>
      <c r="C10" s="200">
        <v>1</v>
      </c>
      <c r="D10" s="200">
        <v>1</v>
      </c>
      <c r="E10" s="200">
        <v>1</v>
      </c>
      <c r="F10" s="200">
        <v>1</v>
      </c>
      <c r="G10" s="508">
        <v>0.08</v>
      </c>
      <c r="H10" s="200">
        <v>2</v>
      </c>
      <c r="I10" s="508">
        <v>0.08</v>
      </c>
      <c r="J10" s="508">
        <v>2</v>
      </c>
      <c r="K10" s="200"/>
      <c r="L10" s="200">
        <v>3</v>
      </c>
      <c r="S10" s="88"/>
      <c r="T10" s="88"/>
      <c r="U10" s="88"/>
      <c r="W10" s="88"/>
      <c r="X10" s="88"/>
      <c r="Y10" s="88"/>
      <c r="Z10" s="88"/>
    </row>
    <row r="11" spans="2:26" x14ac:dyDescent="0.3">
      <c r="B11" s="198" t="s">
        <v>93</v>
      </c>
      <c r="C11" s="508">
        <v>0.4</v>
      </c>
      <c r="D11" s="508">
        <v>0.4</v>
      </c>
      <c r="E11" s="508">
        <v>0.4</v>
      </c>
      <c r="F11" s="508">
        <v>0.4</v>
      </c>
      <c r="G11" s="508">
        <v>0.3</v>
      </c>
      <c r="H11" s="508">
        <v>0.6</v>
      </c>
      <c r="I11" s="508">
        <v>0.3</v>
      </c>
      <c r="J11" s="508">
        <v>0.6</v>
      </c>
      <c r="K11" s="200" t="s">
        <v>46</v>
      </c>
      <c r="L11" s="200">
        <v>3</v>
      </c>
      <c r="S11" s="89"/>
      <c r="T11" s="89"/>
      <c r="U11" s="89"/>
      <c r="V11" s="89"/>
      <c r="W11" s="89"/>
      <c r="X11" s="89"/>
      <c r="Y11" s="89"/>
      <c r="Z11" s="89"/>
    </row>
    <row r="12" spans="2:26" x14ac:dyDescent="0.3">
      <c r="B12" s="198" t="s">
        <v>16</v>
      </c>
      <c r="C12" s="200">
        <v>25</v>
      </c>
      <c r="D12" s="200">
        <v>25</v>
      </c>
      <c r="E12" s="200">
        <v>25</v>
      </c>
      <c r="F12" s="200">
        <v>25</v>
      </c>
      <c r="G12" s="200">
        <v>25</v>
      </c>
      <c r="H12" s="200" t="s">
        <v>184</v>
      </c>
      <c r="I12" s="508">
        <v>25</v>
      </c>
      <c r="J12" s="509" t="s">
        <v>184</v>
      </c>
      <c r="K12" s="200" t="s">
        <v>55</v>
      </c>
      <c r="L12" s="200">
        <v>3</v>
      </c>
    </row>
    <row r="13" spans="2:26" x14ac:dyDescent="0.3">
      <c r="B13" s="198" t="s">
        <v>18</v>
      </c>
      <c r="C13" s="200">
        <v>0.5</v>
      </c>
      <c r="D13" s="200">
        <v>0.5</v>
      </c>
      <c r="E13" s="200">
        <v>0.5</v>
      </c>
      <c r="F13" s="200">
        <v>0.5</v>
      </c>
      <c r="G13" s="508">
        <v>0.2</v>
      </c>
      <c r="H13" s="508">
        <v>0.7</v>
      </c>
      <c r="I13" s="508">
        <v>0.2</v>
      </c>
      <c r="J13" s="508">
        <v>0.7</v>
      </c>
      <c r="K13" s="200" t="s">
        <v>46</v>
      </c>
      <c r="L13" s="200">
        <v>9</v>
      </c>
    </row>
    <row r="14" spans="2:26" x14ac:dyDescent="0.3">
      <c r="B14" s="198" t="s">
        <v>254</v>
      </c>
      <c r="C14" s="508">
        <v>5.0000000000000001E-3</v>
      </c>
      <c r="D14" s="508">
        <v>5.0000000000000001E-3</v>
      </c>
      <c r="E14" s="508">
        <v>5.0000000000000001E-3</v>
      </c>
      <c r="F14" s="508">
        <v>5.0000000000000001E-3</v>
      </c>
      <c r="G14" s="508">
        <v>3.0000000000000001E-3</v>
      </c>
      <c r="H14" s="508">
        <v>0.01</v>
      </c>
      <c r="I14" s="508">
        <v>3.0000000000000001E-3</v>
      </c>
      <c r="J14" s="509" t="s">
        <v>255</v>
      </c>
      <c r="K14" s="200" t="s">
        <v>44</v>
      </c>
      <c r="L14" s="200">
        <v>2</v>
      </c>
    </row>
    <row r="15" spans="2:26" x14ac:dyDescent="0.3">
      <c r="B15" s="1036" t="s">
        <v>186</v>
      </c>
      <c r="C15" s="1036"/>
      <c r="D15" s="1036"/>
      <c r="E15" s="1036"/>
      <c r="F15" s="1036"/>
      <c r="G15" s="1036"/>
      <c r="H15" s="1036"/>
      <c r="I15" s="1036"/>
      <c r="J15" s="1036"/>
      <c r="K15" s="1036"/>
      <c r="L15" s="1036"/>
    </row>
    <row r="16" spans="2:26" x14ac:dyDescent="0.3">
      <c r="B16" s="198" t="s">
        <v>22</v>
      </c>
      <c r="C16" s="424" t="s">
        <v>137</v>
      </c>
      <c r="D16" s="424" t="s">
        <v>137</v>
      </c>
      <c r="E16" s="424" t="s">
        <v>137</v>
      </c>
      <c r="F16" s="424" t="s">
        <v>137</v>
      </c>
      <c r="G16" s="424" t="s">
        <v>137</v>
      </c>
      <c r="H16" s="424" t="s">
        <v>137</v>
      </c>
      <c r="I16" s="509" t="s">
        <v>137</v>
      </c>
      <c r="J16" s="509" t="s">
        <v>137</v>
      </c>
      <c r="K16" s="200" t="s">
        <v>20</v>
      </c>
      <c r="L16" s="200"/>
    </row>
    <row r="17" spans="2:12" x14ac:dyDescent="0.3">
      <c r="B17" s="198" t="s">
        <v>24</v>
      </c>
      <c r="C17" s="424" t="s">
        <v>137</v>
      </c>
      <c r="D17" s="424" t="s">
        <v>137</v>
      </c>
      <c r="E17" s="424" t="s">
        <v>137</v>
      </c>
      <c r="F17" s="424" t="s">
        <v>137</v>
      </c>
      <c r="G17" s="424" t="s">
        <v>137</v>
      </c>
      <c r="H17" s="424" t="s">
        <v>137</v>
      </c>
      <c r="I17" s="509" t="s">
        <v>137</v>
      </c>
      <c r="J17" s="509" t="s">
        <v>137</v>
      </c>
      <c r="K17" s="200" t="s">
        <v>20</v>
      </c>
      <c r="L17" s="200"/>
    </row>
    <row r="18" spans="2:12" x14ac:dyDescent="0.3">
      <c r="B18" s="198" t="s">
        <v>95</v>
      </c>
      <c r="C18" s="200">
        <v>15</v>
      </c>
      <c r="D18" s="200">
        <v>15</v>
      </c>
      <c r="E18" s="200">
        <v>15</v>
      </c>
      <c r="F18" s="200">
        <v>15</v>
      </c>
      <c r="G18" s="200">
        <v>10</v>
      </c>
      <c r="H18" s="200">
        <v>20</v>
      </c>
      <c r="I18" s="508">
        <v>10</v>
      </c>
      <c r="J18" s="508">
        <v>20</v>
      </c>
      <c r="K18" s="200"/>
      <c r="L18" s="200">
        <v>9</v>
      </c>
    </row>
    <row r="19" spans="2:12" x14ac:dyDescent="0.3">
      <c r="B19" s="198" t="s">
        <v>96</v>
      </c>
      <c r="C19" s="508">
        <v>0.1</v>
      </c>
      <c r="D19" s="508">
        <v>0.1</v>
      </c>
      <c r="E19" s="508">
        <v>0.1</v>
      </c>
      <c r="F19" s="508">
        <v>0.1</v>
      </c>
      <c r="G19" s="508">
        <v>0.08</v>
      </c>
      <c r="H19" s="508">
        <v>0.15</v>
      </c>
      <c r="I19" s="509" t="s">
        <v>256</v>
      </c>
      <c r="J19" s="508">
        <v>0.15</v>
      </c>
      <c r="K19" s="200" t="s">
        <v>23</v>
      </c>
      <c r="L19" s="200">
        <v>9</v>
      </c>
    </row>
    <row r="20" spans="2:12" x14ac:dyDescent="0.3">
      <c r="B20" s="198" t="s">
        <v>97</v>
      </c>
      <c r="C20" s="508">
        <v>0.4</v>
      </c>
      <c r="D20" s="508">
        <v>0.4</v>
      </c>
      <c r="E20" s="508">
        <v>0.4</v>
      </c>
      <c r="F20" s="508">
        <v>0.4</v>
      </c>
      <c r="G20" s="508">
        <v>0.3</v>
      </c>
      <c r="H20" s="508">
        <v>0.5</v>
      </c>
      <c r="I20" s="508">
        <v>0.3</v>
      </c>
      <c r="J20" s="508">
        <v>0.5</v>
      </c>
      <c r="K20" s="200" t="s">
        <v>23</v>
      </c>
      <c r="L20" s="200">
        <v>9</v>
      </c>
    </row>
    <row r="21" spans="2:12" x14ac:dyDescent="0.3">
      <c r="B21" s="1036" t="s">
        <v>99</v>
      </c>
      <c r="C21" s="1036"/>
      <c r="D21" s="1036"/>
      <c r="E21" s="1036"/>
      <c r="F21" s="1036"/>
      <c r="G21" s="1036"/>
      <c r="H21" s="1036"/>
      <c r="I21" s="1036"/>
      <c r="J21" s="1036"/>
      <c r="K21" s="1036"/>
      <c r="L21" s="1036"/>
    </row>
    <row r="22" spans="2:12" x14ac:dyDescent="0.3">
      <c r="B22" s="198" t="s">
        <v>1025</v>
      </c>
      <c r="C22" s="508">
        <v>0.3</v>
      </c>
      <c r="D22" s="508">
        <v>0.3</v>
      </c>
      <c r="E22" s="508">
        <v>0.3</v>
      </c>
      <c r="F22" s="508">
        <v>0.3</v>
      </c>
      <c r="G22" s="200">
        <v>0</v>
      </c>
      <c r="H22" s="508">
        <v>0.3</v>
      </c>
      <c r="I22" s="509">
        <v>0</v>
      </c>
      <c r="J22" s="508">
        <v>0.3</v>
      </c>
      <c r="K22" s="200" t="s">
        <v>35</v>
      </c>
      <c r="L22" s="200">
        <v>1</v>
      </c>
    </row>
    <row r="23" spans="2:12" ht="15" customHeight="1" x14ac:dyDescent="0.3">
      <c r="B23" s="198" t="s">
        <v>676</v>
      </c>
      <c r="C23" s="317">
        <v>10</v>
      </c>
      <c r="D23" s="317">
        <v>9</v>
      </c>
      <c r="E23" s="317">
        <v>7</v>
      </c>
      <c r="F23" s="317">
        <v>6</v>
      </c>
      <c r="G23" s="200">
        <v>8</v>
      </c>
      <c r="H23" s="200">
        <v>60</v>
      </c>
      <c r="I23" s="508">
        <v>5</v>
      </c>
      <c r="J23" s="508">
        <v>30</v>
      </c>
      <c r="K23" s="200" t="s">
        <v>94</v>
      </c>
      <c r="L23" s="200" t="s">
        <v>230</v>
      </c>
    </row>
    <row r="24" spans="2:12" x14ac:dyDescent="0.3">
      <c r="B24" s="198" t="s">
        <v>100</v>
      </c>
      <c r="C24" s="510">
        <v>3</v>
      </c>
      <c r="D24" s="510">
        <v>3</v>
      </c>
      <c r="E24" s="510">
        <v>2</v>
      </c>
      <c r="F24" s="510">
        <v>2</v>
      </c>
      <c r="G24" s="424">
        <v>2</v>
      </c>
      <c r="H24" s="424">
        <v>6</v>
      </c>
      <c r="I24" s="511">
        <v>2</v>
      </c>
      <c r="J24" s="511">
        <v>6</v>
      </c>
      <c r="K24" s="200"/>
      <c r="L24" s="200" t="s">
        <v>230</v>
      </c>
    </row>
    <row r="25" spans="2:12" x14ac:dyDescent="0.3">
      <c r="B25" s="198" t="s">
        <v>101</v>
      </c>
      <c r="C25" s="317">
        <v>1</v>
      </c>
      <c r="D25" s="317">
        <v>1</v>
      </c>
      <c r="E25" s="317">
        <v>1</v>
      </c>
      <c r="F25" s="317">
        <v>1</v>
      </c>
      <c r="G25" s="212" t="s">
        <v>183</v>
      </c>
      <c r="H25" s="212" t="s">
        <v>183</v>
      </c>
      <c r="I25" s="509" t="s">
        <v>183</v>
      </c>
      <c r="J25" s="509" t="s">
        <v>183</v>
      </c>
      <c r="K25" s="212" t="s">
        <v>65</v>
      </c>
      <c r="L25" s="200">
        <v>7</v>
      </c>
    </row>
    <row r="26" spans="2:12" x14ac:dyDescent="0.3">
      <c r="B26" s="1036" t="s">
        <v>478</v>
      </c>
      <c r="C26" s="1036"/>
      <c r="D26" s="1036"/>
      <c r="E26" s="1036"/>
      <c r="F26" s="1036"/>
      <c r="G26" s="1036"/>
      <c r="H26" s="1036"/>
      <c r="I26" s="1036"/>
      <c r="J26" s="1036"/>
      <c r="K26" s="1036"/>
      <c r="L26" s="1036"/>
    </row>
    <row r="27" spans="2:12" ht="16.5" customHeight="1" x14ac:dyDescent="0.3">
      <c r="B27" s="198" t="s">
        <v>257</v>
      </c>
      <c r="C27" s="200">
        <v>0.06</v>
      </c>
      <c r="D27" s="200">
        <v>0.06</v>
      </c>
      <c r="E27" s="508">
        <v>0.05</v>
      </c>
      <c r="F27" s="508">
        <v>0.05</v>
      </c>
      <c r="G27" s="508">
        <v>3.5000000000000003E-2</v>
      </c>
      <c r="H27" s="508">
        <v>0.25</v>
      </c>
      <c r="I27" s="508">
        <v>3.5000000000000003E-2</v>
      </c>
      <c r="J27" s="508">
        <v>0.25</v>
      </c>
      <c r="K27" s="200" t="s">
        <v>50</v>
      </c>
      <c r="L27" s="200" t="s">
        <v>258</v>
      </c>
    </row>
    <row r="28" spans="2:12" ht="16.5" customHeight="1" x14ac:dyDescent="0.3">
      <c r="B28" s="198" t="s">
        <v>28</v>
      </c>
      <c r="C28" s="200">
        <v>0.04</v>
      </c>
      <c r="D28" s="200">
        <v>0.04</v>
      </c>
      <c r="E28" s="200">
        <v>0.03</v>
      </c>
      <c r="F28" s="200">
        <v>0.03</v>
      </c>
      <c r="G28" s="508">
        <v>2.5000000000000001E-2</v>
      </c>
      <c r="H28" s="508">
        <v>0.15</v>
      </c>
      <c r="I28" s="508">
        <v>2.5000000000000001E-2</v>
      </c>
      <c r="J28" s="508">
        <v>0.15</v>
      </c>
      <c r="K28" s="200" t="s">
        <v>94</v>
      </c>
      <c r="L28" s="200" t="s">
        <v>258</v>
      </c>
    </row>
    <row r="29" spans="2:12" ht="16.5" customHeight="1" x14ac:dyDescent="0.3">
      <c r="B29" s="198" t="s">
        <v>29</v>
      </c>
      <c r="C29" s="200">
        <v>0.02</v>
      </c>
      <c r="D29" s="200">
        <v>0.02</v>
      </c>
      <c r="E29" s="200">
        <v>0.02</v>
      </c>
      <c r="F29" s="200">
        <v>0.02</v>
      </c>
      <c r="G29" s="508">
        <v>0.01</v>
      </c>
      <c r="H29" s="508">
        <v>0.1</v>
      </c>
      <c r="I29" s="509" t="s">
        <v>255</v>
      </c>
      <c r="J29" s="508">
        <v>0.1</v>
      </c>
      <c r="K29" s="200" t="s">
        <v>94</v>
      </c>
      <c r="L29" s="200" t="s">
        <v>258</v>
      </c>
    </row>
    <row r="30" spans="2:12" ht="15" customHeight="1" x14ac:dyDescent="0.3">
      <c r="B30" s="198" t="s">
        <v>259</v>
      </c>
      <c r="C30" s="512">
        <v>2000</v>
      </c>
      <c r="D30" s="513">
        <v>1950</v>
      </c>
      <c r="E30" s="513">
        <v>1900</v>
      </c>
      <c r="F30" s="513">
        <v>1700</v>
      </c>
      <c r="G30" s="512">
        <v>1000</v>
      </c>
      <c r="H30" s="512">
        <v>2500</v>
      </c>
      <c r="I30" s="512">
        <v>1000</v>
      </c>
      <c r="J30" s="512">
        <v>2500</v>
      </c>
      <c r="K30" s="200" t="s">
        <v>46</v>
      </c>
      <c r="L30" s="200"/>
    </row>
    <row r="31" spans="2:12" x14ac:dyDescent="0.3">
      <c r="B31" s="198" t="s">
        <v>32</v>
      </c>
      <c r="C31" s="514">
        <f>SUM(C32:C33)</f>
        <v>1.1000000000000001</v>
      </c>
      <c r="D31" s="213">
        <f t="shared" ref="D31:J31" si="0">SUM(D32:D33)</f>
        <v>1.1000000000000001</v>
      </c>
      <c r="E31" s="213">
        <f t="shared" si="0"/>
        <v>1</v>
      </c>
      <c r="F31" s="213">
        <f t="shared" si="0"/>
        <v>1</v>
      </c>
      <c r="G31" s="213">
        <f t="shared" si="0"/>
        <v>0.6</v>
      </c>
      <c r="H31" s="213">
        <f t="shared" si="0"/>
        <v>2.1</v>
      </c>
      <c r="I31" s="213">
        <f t="shared" si="0"/>
        <v>0.6</v>
      </c>
      <c r="J31" s="213">
        <f t="shared" si="0"/>
        <v>2.2000000000000002</v>
      </c>
      <c r="K31" s="200"/>
      <c r="L31" s="200"/>
    </row>
    <row r="32" spans="2:12" x14ac:dyDescent="0.3">
      <c r="B32" s="515" t="s">
        <v>260</v>
      </c>
      <c r="C32" s="213">
        <v>0.1</v>
      </c>
      <c r="D32" s="213">
        <v>0.1</v>
      </c>
      <c r="E32" s="213">
        <v>0.1</v>
      </c>
      <c r="F32" s="213">
        <v>0.1</v>
      </c>
      <c r="G32" s="213">
        <v>0.1</v>
      </c>
      <c r="H32" s="213">
        <v>0.1</v>
      </c>
      <c r="I32" s="213">
        <v>0.1</v>
      </c>
      <c r="J32" s="213">
        <v>0.2</v>
      </c>
      <c r="K32" s="200" t="s">
        <v>67</v>
      </c>
      <c r="L32" s="426"/>
    </row>
    <row r="33" spans="1:12" x14ac:dyDescent="0.3">
      <c r="B33" s="515" t="s">
        <v>261</v>
      </c>
      <c r="C33" s="212">
        <v>1</v>
      </c>
      <c r="D33" s="212">
        <v>1</v>
      </c>
      <c r="E33" s="212">
        <v>0.9</v>
      </c>
      <c r="F33" s="212">
        <v>0.9</v>
      </c>
      <c r="G33" s="212">
        <v>0.5</v>
      </c>
      <c r="H33" s="212">
        <v>2</v>
      </c>
      <c r="I33" s="212">
        <v>0.5</v>
      </c>
      <c r="J33" s="212">
        <v>2</v>
      </c>
      <c r="K33" s="200"/>
      <c r="L33" s="426" t="s">
        <v>216</v>
      </c>
    </row>
    <row r="34" spans="1:12" x14ac:dyDescent="0.3">
      <c r="B34" s="1059" t="s">
        <v>33</v>
      </c>
      <c r="C34" s="1060"/>
      <c r="D34" s="1060"/>
      <c r="E34" s="1060"/>
      <c r="F34" s="1060"/>
      <c r="G34" s="1060"/>
      <c r="H34" s="1060"/>
      <c r="I34" s="1060"/>
      <c r="J34" s="1060"/>
      <c r="K34" s="1060"/>
      <c r="L34" s="1061"/>
    </row>
    <row r="35" spans="1:12" x14ac:dyDescent="0.3">
      <c r="B35" s="42"/>
      <c r="C35" s="44"/>
      <c r="D35" s="44"/>
      <c r="E35" s="44"/>
      <c r="F35" s="44"/>
      <c r="G35" s="44"/>
      <c r="H35" s="44"/>
      <c r="I35" s="44"/>
      <c r="J35" s="44"/>
      <c r="K35" s="48"/>
      <c r="L35" s="45"/>
    </row>
    <row r="36" spans="1:12" ht="15" customHeight="1" x14ac:dyDescent="0.3">
      <c r="B36" s="42"/>
      <c r="C36" s="44"/>
      <c r="D36" s="44"/>
      <c r="E36" s="44"/>
      <c r="F36" s="44"/>
      <c r="G36" s="44"/>
      <c r="H36" s="44"/>
      <c r="I36" s="44"/>
      <c r="J36" s="44"/>
      <c r="K36" s="44"/>
      <c r="L36" s="48"/>
    </row>
    <row r="37" spans="1:12" x14ac:dyDescent="0.3">
      <c r="B37" s="42"/>
      <c r="C37" s="50"/>
      <c r="D37" s="50"/>
      <c r="E37" s="50"/>
      <c r="F37" s="50"/>
      <c r="G37" s="50"/>
      <c r="H37" s="50"/>
      <c r="I37" s="50"/>
      <c r="J37" s="50"/>
      <c r="K37" s="44"/>
      <c r="L37" s="48"/>
    </row>
    <row r="38" spans="1:12" x14ac:dyDescent="0.3">
      <c r="B38" s="69"/>
      <c r="C38" s="49"/>
      <c r="D38" s="49"/>
      <c r="E38" s="49"/>
      <c r="F38" s="49"/>
      <c r="G38" s="49"/>
      <c r="H38" s="49"/>
      <c r="I38" s="49"/>
      <c r="J38" s="49"/>
      <c r="K38" s="47"/>
      <c r="L38" s="47"/>
    </row>
    <row r="39" spans="1:12" x14ac:dyDescent="0.3">
      <c r="A39" s="78" t="s">
        <v>118</v>
      </c>
      <c r="B39" s="79"/>
      <c r="C39" s="79"/>
      <c r="D39" s="79"/>
      <c r="E39" s="79"/>
      <c r="F39" s="79"/>
      <c r="G39" s="79"/>
      <c r="H39" s="79"/>
      <c r="I39" s="79"/>
      <c r="J39" s="79"/>
      <c r="K39" s="79"/>
      <c r="L39" s="79"/>
    </row>
    <row r="40" spans="1:12" ht="15" customHeight="1" x14ac:dyDescent="0.3">
      <c r="A40" s="96">
        <v>1</v>
      </c>
      <c r="B40" s="79" t="s">
        <v>262</v>
      </c>
      <c r="C40" s="79"/>
      <c r="D40" s="79"/>
      <c r="E40" s="79"/>
      <c r="F40" s="79"/>
      <c r="G40" s="79"/>
      <c r="H40" s="79"/>
      <c r="I40" s="79"/>
      <c r="J40" s="79"/>
      <c r="K40" s="79"/>
      <c r="L40" s="79"/>
    </row>
    <row r="41" spans="1:12" x14ac:dyDescent="0.3">
      <c r="A41" s="96">
        <v>2</v>
      </c>
      <c r="B41" s="79" t="s">
        <v>263</v>
      </c>
      <c r="C41" s="79"/>
      <c r="D41" s="79"/>
      <c r="E41" s="79"/>
      <c r="F41" s="79"/>
      <c r="G41" s="79"/>
      <c r="H41" s="79"/>
      <c r="I41" s="79"/>
      <c r="J41" s="79"/>
      <c r="K41" s="79"/>
      <c r="L41" s="79"/>
    </row>
    <row r="42" spans="1:12" ht="15" customHeight="1" x14ac:dyDescent="0.3">
      <c r="A42" s="96">
        <v>3</v>
      </c>
      <c r="B42" s="79" t="s">
        <v>264</v>
      </c>
      <c r="C42" s="79"/>
      <c r="D42" s="79"/>
      <c r="E42" s="79"/>
      <c r="F42" s="79"/>
      <c r="G42" s="79"/>
      <c r="H42" s="79"/>
      <c r="I42" s="79"/>
      <c r="J42" s="79"/>
      <c r="K42" s="79"/>
      <c r="L42" s="79"/>
    </row>
    <row r="43" spans="1:12" ht="15" customHeight="1" x14ac:dyDescent="0.3">
      <c r="A43" s="96">
        <v>7</v>
      </c>
      <c r="B43" s="79" t="s">
        <v>265</v>
      </c>
      <c r="C43" s="79"/>
      <c r="D43" s="79"/>
      <c r="E43" s="79"/>
      <c r="F43" s="79"/>
      <c r="G43" s="79"/>
      <c r="H43" s="79"/>
      <c r="I43" s="79"/>
      <c r="J43" s="79"/>
      <c r="K43" s="79"/>
      <c r="L43" s="79"/>
    </row>
    <row r="44" spans="1:12" ht="15" customHeight="1" x14ac:dyDescent="0.3">
      <c r="A44" s="96">
        <v>8</v>
      </c>
      <c r="B44" s="79" t="s">
        <v>266</v>
      </c>
      <c r="C44" s="79"/>
      <c r="D44" s="79"/>
      <c r="E44" s="79"/>
      <c r="F44" s="79"/>
      <c r="G44" s="79"/>
      <c r="H44" s="79"/>
      <c r="I44" s="79"/>
      <c r="J44" s="79"/>
      <c r="K44" s="79"/>
      <c r="L44" s="79"/>
    </row>
    <row r="45" spans="1:12" x14ac:dyDescent="0.3">
      <c r="A45" s="96">
        <v>9</v>
      </c>
      <c r="B45" s="79" t="s">
        <v>267</v>
      </c>
      <c r="C45" s="79"/>
      <c r="D45" s="79"/>
      <c r="E45" s="79"/>
      <c r="F45" s="79"/>
      <c r="G45" s="79"/>
      <c r="H45" s="79"/>
      <c r="I45" s="79"/>
      <c r="J45" s="79"/>
      <c r="K45" s="79"/>
      <c r="L45" s="79"/>
    </row>
    <row r="46" spans="1:12" x14ac:dyDescent="0.3">
      <c r="A46" s="80"/>
      <c r="B46" s="79"/>
      <c r="C46" s="79"/>
      <c r="D46" s="79"/>
      <c r="E46" s="79"/>
      <c r="F46" s="79"/>
      <c r="G46" s="79"/>
      <c r="H46" s="79"/>
      <c r="I46" s="79"/>
      <c r="J46" s="79"/>
      <c r="K46" s="79"/>
      <c r="L46" s="79"/>
    </row>
    <row r="47" spans="1:12" x14ac:dyDescent="0.3">
      <c r="A47" s="78" t="s">
        <v>38</v>
      </c>
      <c r="B47" s="79"/>
      <c r="C47" s="79"/>
      <c r="D47" s="79"/>
      <c r="E47" s="79"/>
      <c r="F47" s="79"/>
      <c r="G47" s="79"/>
      <c r="H47" s="79"/>
      <c r="I47" s="79"/>
      <c r="J47" s="79"/>
      <c r="K47" s="79"/>
      <c r="L47" s="79"/>
    </row>
    <row r="48" spans="1:12" ht="15" customHeight="1" x14ac:dyDescent="0.3">
      <c r="A48" s="96" t="s">
        <v>39</v>
      </c>
      <c r="B48" s="79" t="s">
        <v>268</v>
      </c>
      <c r="C48" s="79"/>
      <c r="D48" s="79"/>
      <c r="E48" s="79"/>
      <c r="F48" s="79"/>
      <c r="G48" s="79"/>
      <c r="H48" s="79"/>
      <c r="I48" s="79"/>
      <c r="J48" s="79"/>
      <c r="K48" s="79"/>
      <c r="L48" s="79"/>
    </row>
    <row r="49" spans="1:12" ht="15" customHeight="1" x14ac:dyDescent="0.3">
      <c r="A49" s="96" t="s">
        <v>15</v>
      </c>
      <c r="B49" s="79" t="s">
        <v>269</v>
      </c>
      <c r="C49" s="79"/>
      <c r="D49" s="79"/>
      <c r="E49" s="79"/>
      <c r="F49" s="79"/>
      <c r="G49" s="79"/>
      <c r="H49" s="79"/>
      <c r="I49" s="79"/>
      <c r="J49" s="79"/>
      <c r="K49" s="79"/>
      <c r="L49" s="79"/>
    </row>
    <row r="50" spans="1:12" x14ac:dyDescent="0.3">
      <c r="A50" s="96" t="s">
        <v>20</v>
      </c>
      <c r="B50" s="79" t="s">
        <v>270</v>
      </c>
      <c r="C50" s="79"/>
      <c r="D50" s="79"/>
      <c r="E50" s="79"/>
      <c r="F50" s="79"/>
      <c r="G50" s="79"/>
      <c r="H50" s="79"/>
      <c r="I50" s="79"/>
      <c r="J50" s="79"/>
      <c r="K50" s="79"/>
      <c r="L50" s="79"/>
    </row>
    <row r="51" spans="1:12" ht="15" customHeight="1" x14ac:dyDescent="0.3">
      <c r="A51" s="96" t="s">
        <v>23</v>
      </c>
      <c r="B51" s="79" t="s">
        <v>271</v>
      </c>
      <c r="C51" s="79"/>
      <c r="D51" s="79"/>
      <c r="E51" s="79"/>
      <c r="F51" s="79"/>
      <c r="G51" s="79"/>
      <c r="H51" s="79"/>
      <c r="I51" s="79"/>
      <c r="J51" s="79"/>
      <c r="K51" s="79"/>
      <c r="L51" s="79"/>
    </row>
    <row r="52" spans="1:12" ht="15" customHeight="1" x14ac:dyDescent="0.3">
      <c r="A52" s="96" t="s">
        <v>44</v>
      </c>
      <c r="B52" s="79" t="s">
        <v>272</v>
      </c>
      <c r="C52" s="79"/>
      <c r="D52" s="79"/>
      <c r="E52" s="79"/>
      <c r="F52" s="79"/>
      <c r="G52" s="79"/>
      <c r="H52" s="79"/>
      <c r="I52" s="79"/>
      <c r="J52" s="79"/>
      <c r="K52" s="79"/>
      <c r="L52" s="79"/>
    </row>
    <row r="53" spans="1:12" x14ac:dyDescent="0.3">
      <c r="A53" s="96" t="s">
        <v>46</v>
      </c>
      <c r="B53" s="79" t="s">
        <v>210</v>
      </c>
      <c r="C53" s="79"/>
      <c r="D53" s="79"/>
      <c r="E53" s="79"/>
      <c r="F53" s="79"/>
      <c r="G53" s="79"/>
      <c r="H53" s="79"/>
      <c r="I53" s="79"/>
      <c r="J53" s="79"/>
      <c r="K53" s="79"/>
      <c r="L53" s="79"/>
    </row>
    <row r="54" spans="1:12" x14ac:dyDescent="0.3">
      <c r="A54" s="96" t="s">
        <v>31</v>
      </c>
      <c r="B54" s="79" t="s">
        <v>273</v>
      </c>
      <c r="C54" s="79"/>
      <c r="D54" s="79"/>
      <c r="E54" s="79"/>
      <c r="F54" s="79"/>
      <c r="G54" s="79"/>
      <c r="H54" s="79"/>
      <c r="I54" s="79"/>
      <c r="J54" s="79"/>
      <c r="K54" s="79"/>
      <c r="L54" s="79"/>
    </row>
    <row r="55" spans="1:12" x14ac:dyDescent="0.3">
      <c r="A55" s="96" t="s">
        <v>35</v>
      </c>
      <c r="B55" s="79" t="s">
        <v>274</v>
      </c>
      <c r="C55" s="79"/>
      <c r="D55" s="79"/>
      <c r="E55" s="79"/>
      <c r="F55" s="79"/>
      <c r="G55" s="79"/>
      <c r="H55" s="79"/>
      <c r="I55" s="79"/>
      <c r="J55" s="79"/>
      <c r="K55" s="79"/>
      <c r="L55" s="79"/>
    </row>
    <row r="56" spans="1:12" x14ac:dyDescent="0.3">
      <c r="A56" s="96" t="s">
        <v>65</v>
      </c>
      <c r="B56" s="79" t="s">
        <v>209</v>
      </c>
      <c r="C56" s="79"/>
      <c r="D56" s="79"/>
      <c r="E56" s="79"/>
      <c r="F56" s="79"/>
      <c r="G56" s="79"/>
      <c r="H56" s="79"/>
      <c r="I56" s="79"/>
      <c r="J56" s="79"/>
      <c r="K56" s="79"/>
      <c r="L56" s="79"/>
    </row>
    <row r="57" spans="1:12" x14ac:dyDescent="0.3">
      <c r="A57" s="96" t="s">
        <v>50</v>
      </c>
      <c r="B57" s="79" t="s">
        <v>275</v>
      </c>
      <c r="C57" s="79"/>
      <c r="D57" s="79"/>
      <c r="E57" s="79"/>
      <c r="F57" s="79"/>
      <c r="G57" s="79"/>
      <c r="H57" s="79"/>
      <c r="I57" s="79"/>
      <c r="J57" s="79"/>
      <c r="K57" s="79"/>
      <c r="L57" s="79"/>
    </row>
    <row r="58" spans="1:12" x14ac:dyDescent="0.3">
      <c r="A58" s="96" t="s">
        <v>55</v>
      </c>
      <c r="B58" s="79" t="s">
        <v>276</v>
      </c>
      <c r="C58" s="79"/>
      <c r="D58" s="79"/>
      <c r="E58" s="79"/>
      <c r="F58" s="79"/>
      <c r="G58" s="79"/>
      <c r="H58" s="79"/>
      <c r="I58" s="79"/>
      <c r="J58" s="79"/>
      <c r="K58" s="79"/>
      <c r="L58" s="79"/>
    </row>
    <row r="59" spans="1:12" x14ac:dyDescent="0.3">
      <c r="A59" s="126" t="s">
        <v>67</v>
      </c>
      <c r="B59" s="38" t="s">
        <v>418</v>
      </c>
      <c r="C59" s="79"/>
      <c r="D59" s="79"/>
      <c r="E59" s="79"/>
      <c r="F59" s="79"/>
      <c r="G59" s="79"/>
      <c r="H59" s="79"/>
      <c r="I59" s="79"/>
      <c r="J59" s="79"/>
      <c r="K59" s="79"/>
      <c r="L59" s="79"/>
    </row>
    <row r="60" spans="1:12" x14ac:dyDescent="0.3">
      <c r="A60" s="79"/>
      <c r="B60" s="79"/>
      <c r="C60" s="79"/>
      <c r="D60" s="79"/>
      <c r="E60" s="79"/>
      <c r="F60" s="79"/>
      <c r="G60" s="79"/>
      <c r="H60" s="79"/>
      <c r="I60" s="79"/>
      <c r="J60" s="79"/>
      <c r="K60" s="79"/>
      <c r="L60" s="79"/>
    </row>
    <row r="61" spans="1:12" x14ac:dyDescent="0.3">
      <c r="A61" s="79"/>
      <c r="B61" s="79"/>
      <c r="C61" s="79"/>
      <c r="D61" s="79"/>
      <c r="E61" s="79"/>
      <c r="F61" s="88"/>
      <c r="G61" s="88"/>
      <c r="H61" s="88"/>
      <c r="I61" s="79"/>
      <c r="J61" s="79"/>
      <c r="K61" s="79"/>
      <c r="L61" s="79"/>
    </row>
    <row r="62" spans="1:12" x14ac:dyDescent="0.3">
      <c r="A62" s="79"/>
      <c r="B62" s="79"/>
      <c r="C62" s="79"/>
      <c r="D62" s="79"/>
      <c r="E62" s="79"/>
      <c r="F62" s="79"/>
      <c r="G62" s="79"/>
      <c r="H62" s="79"/>
      <c r="I62" s="79"/>
      <c r="J62" s="79"/>
      <c r="K62" s="79"/>
      <c r="L62" s="79"/>
    </row>
    <row r="63" spans="1:12" x14ac:dyDescent="0.3">
      <c r="A63" s="79"/>
      <c r="B63" s="79"/>
      <c r="K63" s="79"/>
      <c r="L63" s="79"/>
    </row>
    <row r="64" spans="1:12" x14ac:dyDescent="0.3">
      <c r="A64" s="79"/>
      <c r="B64" s="79"/>
      <c r="F64" s="79"/>
      <c r="G64" s="79"/>
      <c r="H64" s="79"/>
      <c r="I64" s="79"/>
      <c r="J64" s="79"/>
      <c r="K64" s="79"/>
      <c r="L64" s="79"/>
    </row>
    <row r="65" spans="1:12" x14ac:dyDescent="0.3">
      <c r="A65" s="79"/>
      <c r="B65" s="79"/>
      <c r="E65" s="79"/>
      <c r="F65" s="79"/>
      <c r="G65" s="79"/>
      <c r="H65" s="79"/>
      <c r="I65" s="79"/>
      <c r="J65" s="79"/>
      <c r="K65" s="79"/>
      <c r="L65" s="79"/>
    </row>
    <row r="66" spans="1:12" x14ac:dyDescent="0.3">
      <c r="A66" s="79"/>
      <c r="B66" s="79"/>
      <c r="D66" s="79"/>
      <c r="E66" s="79"/>
      <c r="F66" s="79"/>
      <c r="G66" s="79"/>
      <c r="H66" s="79"/>
      <c r="I66" s="79"/>
      <c r="J66" s="79"/>
      <c r="K66" s="79"/>
      <c r="L66" s="79"/>
    </row>
    <row r="67" spans="1:12" x14ac:dyDescent="0.3">
      <c r="A67" s="79"/>
      <c r="B67" s="79"/>
      <c r="C67" s="79"/>
      <c r="D67" s="79"/>
      <c r="E67" s="79"/>
      <c r="F67" s="79"/>
      <c r="G67" s="79"/>
      <c r="H67" s="79"/>
      <c r="I67" s="79"/>
      <c r="J67" s="79"/>
      <c r="K67" s="79"/>
      <c r="L67" s="79"/>
    </row>
    <row r="68" spans="1:12" x14ac:dyDescent="0.3">
      <c r="A68" s="79"/>
      <c r="B68" s="79"/>
      <c r="C68" s="79"/>
      <c r="D68" s="79"/>
      <c r="E68" s="79"/>
      <c r="F68" s="79"/>
      <c r="G68" s="79"/>
      <c r="H68" s="79"/>
      <c r="I68" s="79"/>
      <c r="J68" s="79"/>
      <c r="K68" s="79"/>
      <c r="L68" s="79"/>
    </row>
    <row r="69" spans="1:12" x14ac:dyDescent="0.3">
      <c r="A69" s="79"/>
      <c r="B69" s="79"/>
      <c r="C69" s="79"/>
      <c r="D69" s="79"/>
      <c r="E69" s="79"/>
      <c r="F69" s="79"/>
      <c r="G69" s="79"/>
      <c r="H69" s="79"/>
      <c r="I69" s="79"/>
      <c r="J69" s="79"/>
      <c r="K69" s="79"/>
      <c r="L69" s="79"/>
    </row>
    <row r="70" spans="1:12" x14ac:dyDescent="0.3">
      <c r="A70" s="79"/>
      <c r="B70" s="79"/>
      <c r="C70" s="79"/>
      <c r="D70" s="79"/>
      <c r="E70" s="79"/>
      <c r="F70" s="79"/>
      <c r="G70" s="79"/>
      <c r="H70" s="79"/>
      <c r="I70" s="79"/>
      <c r="J70" s="79"/>
      <c r="K70" s="79"/>
      <c r="L70" s="79"/>
    </row>
    <row r="71" spans="1:12" x14ac:dyDescent="0.3">
      <c r="A71" s="79"/>
      <c r="B71" s="79"/>
      <c r="C71" s="79"/>
      <c r="D71" s="79"/>
      <c r="E71" s="79"/>
      <c r="F71" s="79"/>
      <c r="G71" s="79"/>
      <c r="H71" s="79"/>
      <c r="I71" s="79"/>
      <c r="J71" s="79"/>
      <c r="K71" s="79"/>
      <c r="L71" s="79"/>
    </row>
    <row r="75" spans="1:12" x14ac:dyDescent="0.3">
      <c r="B75" s="917"/>
      <c r="C75" s="919"/>
      <c r="D75" s="919"/>
      <c r="E75" s="919"/>
      <c r="F75" s="919"/>
      <c r="G75" s="919"/>
      <c r="H75" s="919"/>
      <c r="I75" s="919"/>
      <c r="J75" s="919"/>
      <c r="K75" s="919"/>
      <c r="L75" s="919"/>
    </row>
    <row r="78" spans="1:12" x14ac:dyDescent="0.3">
      <c r="C78" s="56"/>
      <c r="D78" s="56"/>
    </row>
    <row r="79" spans="1:12" x14ac:dyDescent="0.3">
      <c r="C79" s="57"/>
      <c r="D79" s="57"/>
      <c r="E79" s="57"/>
    </row>
  </sheetData>
  <mergeCells count="9">
    <mergeCell ref="B26:L26"/>
    <mergeCell ref="B34:L34"/>
    <mergeCell ref="B75:L75"/>
    <mergeCell ref="C3:L3"/>
    <mergeCell ref="G4:H4"/>
    <mergeCell ref="I4:J4"/>
    <mergeCell ref="C6:F6"/>
    <mergeCell ref="B15:L15"/>
    <mergeCell ref="B21:L21"/>
  </mergeCells>
  <hyperlinks>
    <hyperlink ref="H1" location="Index" display="Back to Index"/>
  </hyperlinks>
  <pageMargins left="0.7" right="0.7" top="0.75" bottom="0.75" header="0.3" footer="0.3"/>
  <pageSetup paperSize="9" scale="62" orientation="portrait" r:id="rId1"/>
  <headerFooter>
    <oddHeader>&amp;C
&amp;G</oddHeader>
  </headerFooter>
  <ignoredErrors>
    <ignoredError sqref="L7" twoDigitTextYear="1"/>
  </ignoredErrors>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M67"/>
  <sheetViews>
    <sheetView showGridLines="0" topLeftCell="A37" zoomScaleNormal="100" workbookViewId="0">
      <selection activeCell="V14" sqref="V14"/>
    </sheetView>
  </sheetViews>
  <sheetFormatPr defaultColWidth="9.109375" defaultRowHeight="14.4" x14ac:dyDescent="0.3"/>
  <cols>
    <col min="1" max="1" width="2.88671875" style="106" customWidth="1"/>
    <col min="2" max="2" width="25.6640625" style="106" customWidth="1"/>
    <col min="3" max="10" width="6.44140625" style="106" customWidth="1"/>
    <col min="11" max="12" width="4.33203125" style="106" customWidth="1"/>
    <col min="13" max="13" width="9.109375" style="106"/>
    <col min="14" max="16384" width="9.109375" style="298"/>
  </cols>
  <sheetData>
    <row r="1" spans="2:12" x14ac:dyDescent="0.3">
      <c r="H1" s="237" t="s">
        <v>679</v>
      </c>
    </row>
    <row r="3" spans="2:12" ht="14.4" customHeight="1" x14ac:dyDescent="0.3">
      <c r="B3" s="750" t="s">
        <v>0</v>
      </c>
      <c r="C3" s="765" t="s">
        <v>975</v>
      </c>
      <c r="D3" s="767"/>
      <c r="E3" s="767"/>
      <c r="F3" s="767"/>
      <c r="G3" s="767"/>
      <c r="H3" s="767"/>
      <c r="I3" s="767"/>
      <c r="J3" s="767"/>
      <c r="K3" s="767"/>
      <c r="L3" s="768"/>
    </row>
    <row r="4" spans="2:12" ht="20.399999999999999" customHeight="1" x14ac:dyDescent="0.3">
      <c r="B4" s="193"/>
      <c r="C4" s="194">
        <v>2015</v>
      </c>
      <c r="D4" s="194">
        <v>2020</v>
      </c>
      <c r="E4" s="194">
        <v>2030</v>
      </c>
      <c r="F4" s="194">
        <v>2050</v>
      </c>
      <c r="G4" s="763" t="s">
        <v>2</v>
      </c>
      <c r="H4" s="764"/>
      <c r="I4" s="763" t="s">
        <v>3</v>
      </c>
      <c r="J4" s="764"/>
      <c r="K4" s="194" t="s">
        <v>4</v>
      </c>
      <c r="L4" s="194" t="s">
        <v>5</v>
      </c>
    </row>
    <row r="5" spans="2:12" x14ac:dyDescent="0.3">
      <c r="B5" s="745" t="s">
        <v>6</v>
      </c>
      <c r="C5" s="746"/>
      <c r="D5" s="746"/>
      <c r="E5" s="746"/>
      <c r="F5" s="746"/>
      <c r="G5" s="744" t="s">
        <v>7</v>
      </c>
      <c r="H5" s="744" t="s">
        <v>8</v>
      </c>
      <c r="I5" s="744" t="s">
        <v>7</v>
      </c>
      <c r="J5" s="744" t="s">
        <v>8</v>
      </c>
      <c r="K5" s="746"/>
      <c r="L5" s="747"/>
    </row>
    <row r="6" spans="2:12" x14ac:dyDescent="0.3">
      <c r="B6" s="334" t="s">
        <v>250</v>
      </c>
      <c r="C6" s="752">
        <v>10</v>
      </c>
      <c r="D6" s="752">
        <v>10</v>
      </c>
      <c r="E6" s="752">
        <v>10</v>
      </c>
      <c r="F6" s="752">
        <v>10</v>
      </c>
      <c r="G6" s="752">
        <v>10</v>
      </c>
      <c r="H6" s="752">
        <v>10</v>
      </c>
      <c r="I6" s="752">
        <v>10</v>
      </c>
      <c r="J6" s="752">
        <v>10</v>
      </c>
      <c r="K6" s="752" t="s">
        <v>1137</v>
      </c>
      <c r="L6" s="752">
        <v>2</v>
      </c>
    </row>
    <row r="7" spans="2:12" x14ac:dyDescent="0.3">
      <c r="B7" s="334" t="s">
        <v>83</v>
      </c>
      <c r="C7" s="752"/>
      <c r="D7" s="752"/>
      <c r="E7" s="752"/>
      <c r="F7" s="752"/>
      <c r="G7" s="752"/>
      <c r="H7" s="752"/>
      <c r="I7" s="752"/>
      <c r="J7" s="752"/>
      <c r="K7" s="752"/>
      <c r="L7" s="752"/>
    </row>
    <row r="8" spans="2:12" x14ac:dyDescent="0.3">
      <c r="B8" s="334" t="s">
        <v>124</v>
      </c>
      <c r="C8" s="752"/>
      <c r="D8" s="752"/>
      <c r="E8" s="752"/>
      <c r="F8" s="752"/>
      <c r="G8" s="752"/>
      <c r="H8" s="752"/>
      <c r="I8" s="752"/>
      <c r="J8" s="752"/>
      <c r="K8" s="752"/>
      <c r="L8" s="752"/>
    </row>
    <row r="9" spans="2:12" ht="20.399999999999999" x14ac:dyDescent="0.3">
      <c r="B9" s="207" t="s">
        <v>596</v>
      </c>
      <c r="C9" s="213">
        <v>8.5250000000000004</v>
      </c>
      <c r="D9" s="213">
        <v>8.5250000000000004</v>
      </c>
      <c r="E9" s="213">
        <v>6.5250000000000004</v>
      </c>
      <c r="F9" s="213">
        <v>6.5250000000000004</v>
      </c>
      <c r="G9" s="213">
        <v>5.5250000000000004</v>
      </c>
      <c r="H9" s="213">
        <v>11.574999999999999</v>
      </c>
      <c r="I9" s="213">
        <v>4.5250000000000004</v>
      </c>
      <c r="J9" s="213">
        <v>9.5749999999999993</v>
      </c>
      <c r="K9" s="752" t="s">
        <v>39</v>
      </c>
      <c r="L9" s="753" t="s">
        <v>978</v>
      </c>
    </row>
    <row r="10" spans="2:12" x14ac:dyDescent="0.3">
      <c r="B10" s="207" t="s">
        <v>13</v>
      </c>
      <c r="C10" s="753">
        <v>2</v>
      </c>
      <c r="D10" s="753">
        <v>2</v>
      </c>
      <c r="E10" s="753">
        <v>2</v>
      </c>
      <c r="F10" s="753">
        <v>2</v>
      </c>
      <c r="G10" s="753">
        <v>1</v>
      </c>
      <c r="H10" s="753">
        <v>3</v>
      </c>
      <c r="I10" s="753">
        <v>1</v>
      </c>
      <c r="J10" s="753">
        <v>3</v>
      </c>
      <c r="K10" s="753"/>
      <c r="L10" s="753">
        <v>2</v>
      </c>
    </row>
    <row r="11" spans="2:12" x14ac:dyDescent="0.3">
      <c r="B11" s="207" t="s">
        <v>93</v>
      </c>
      <c r="C11" s="752">
        <v>2</v>
      </c>
      <c r="D11" s="752">
        <v>2</v>
      </c>
      <c r="E11" s="752">
        <v>2</v>
      </c>
      <c r="F11" s="752">
        <v>2</v>
      </c>
      <c r="G11" s="752">
        <v>1</v>
      </c>
      <c r="H11" s="752">
        <v>4</v>
      </c>
      <c r="I11" s="752">
        <v>1</v>
      </c>
      <c r="J11" s="752">
        <v>4</v>
      </c>
      <c r="K11" s="752"/>
      <c r="L11" s="753">
        <v>2</v>
      </c>
    </row>
    <row r="12" spans="2:12" x14ac:dyDescent="0.3">
      <c r="B12" s="207" t="s">
        <v>16</v>
      </c>
      <c r="C12" s="752">
        <v>25</v>
      </c>
      <c r="D12" s="752">
        <v>25</v>
      </c>
      <c r="E12" s="752">
        <v>30</v>
      </c>
      <c r="F12" s="752">
        <v>30</v>
      </c>
      <c r="G12" s="752">
        <v>25</v>
      </c>
      <c r="H12" s="752">
        <v>30</v>
      </c>
      <c r="I12" s="752">
        <v>25</v>
      </c>
      <c r="J12" s="752">
        <v>35</v>
      </c>
      <c r="K12" s="752"/>
      <c r="L12" s="753">
        <v>2</v>
      </c>
    </row>
    <row r="13" spans="2:12" x14ac:dyDescent="0.3">
      <c r="B13" s="203" t="s">
        <v>18</v>
      </c>
      <c r="C13" s="752">
        <v>4.5</v>
      </c>
      <c r="D13" s="752">
        <v>4.5</v>
      </c>
      <c r="E13" s="752">
        <v>4.5</v>
      </c>
      <c r="F13" s="752">
        <v>4.5</v>
      </c>
      <c r="G13" s="752">
        <v>4</v>
      </c>
      <c r="H13" s="752">
        <v>5</v>
      </c>
      <c r="I13" s="752">
        <v>4</v>
      </c>
      <c r="J13" s="752">
        <v>5</v>
      </c>
      <c r="K13" s="752"/>
      <c r="L13" s="753">
        <v>2</v>
      </c>
    </row>
    <row r="14" spans="2:12" x14ac:dyDescent="0.3">
      <c r="B14" s="198" t="s">
        <v>254</v>
      </c>
      <c r="C14" s="752">
        <v>5</v>
      </c>
      <c r="D14" s="752">
        <v>5</v>
      </c>
      <c r="E14" s="752">
        <v>5</v>
      </c>
      <c r="F14" s="752">
        <v>5</v>
      </c>
      <c r="G14" s="752">
        <v>3</v>
      </c>
      <c r="H14" s="752">
        <v>7</v>
      </c>
      <c r="I14" s="752">
        <v>3</v>
      </c>
      <c r="J14" s="752">
        <v>7</v>
      </c>
      <c r="K14" s="752" t="s">
        <v>15</v>
      </c>
      <c r="L14" s="753">
        <v>2</v>
      </c>
    </row>
    <row r="15" spans="2:12" x14ac:dyDescent="0.3">
      <c r="B15" s="745" t="s">
        <v>21</v>
      </c>
      <c r="C15" s="739"/>
      <c r="D15" s="739"/>
      <c r="E15" s="739"/>
      <c r="F15" s="739"/>
      <c r="G15" s="739"/>
      <c r="H15" s="739"/>
      <c r="I15" s="739"/>
      <c r="J15" s="739"/>
      <c r="K15" s="748"/>
      <c r="L15" s="749"/>
    </row>
    <row r="16" spans="2:12" x14ac:dyDescent="0.3">
      <c r="B16" s="207" t="s">
        <v>22</v>
      </c>
      <c r="C16" s="213"/>
      <c r="D16" s="213"/>
      <c r="E16" s="213"/>
      <c r="F16" s="213"/>
      <c r="G16" s="213"/>
      <c r="H16" s="213"/>
      <c r="I16" s="213"/>
      <c r="J16" s="213"/>
      <c r="K16" s="752"/>
      <c r="L16" s="752"/>
    </row>
    <row r="17" spans="2:12" x14ac:dyDescent="0.3">
      <c r="B17" s="207" t="s">
        <v>24</v>
      </c>
      <c r="C17" s="213"/>
      <c r="D17" s="213"/>
      <c r="E17" s="213"/>
      <c r="F17" s="213"/>
      <c r="G17" s="213"/>
      <c r="H17" s="213"/>
      <c r="I17" s="213"/>
      <c r="J17" s="213"/>
      <c r="K17" s="752"/>
      <c r="L17" s="752"/>
    </row>
    <row r="18" spans="2:12" x14ac:dyDescent="0.3">
      <c r="B18" s="207" t="s">
        <v>95</v>
      </c>
      <c r="C18" s="752">
        <v>20</v>
      </c>
      <c r="D18" s="752">
        <v>20</v>
      </c>
      <c r="E18" s="752">
        <v>20</v>
      </c>
      <c r="F18" s="752">
        <v>20</v>
      </c>
      <c r="G18" s="752">
        <v>20</v>
      </c>
      <c r="H18" s="752">
        <v>20</v>
      </c>
      <c r="I18" s="752">
        <v>20</v>
      </c>
      <c r="J18" s="752">
        <v>20</v>
      </c>
      <c r="K18" s="752"/>
      <c r="L18" s="752" t="s">
        <v>979</v>
      </c>
    </row>
    <row r="19" spans="2:12" x14ac:dyDescent="0.3">
      <c r="B19" s="207" t="s">
        <v>96</v>
      </c>
      <c r="C19" s="213"/>
      <c r="D19" s="213"/>
      <c r="E19" s="213"/>
      <c r="F19" s="213"/>
      <c r="G19" s="213"/>
      <c r="H19" s="213"/>
      <c r="I19" s="213"/>
      <c r="J19" s="213"/>
      <c r="K19" s="752"/>
      <c r="L19" s="752"/>
    </row>
    <row r="20" spans="2:12" x14ac:dyDescent="0.3">
      <c r="B20" s="203" t="s">
        <v>97</v>
      </c>
      <c r="C20" s="740"/>
      <c r="D20" s="740"/>
      <c r="E20" s="740"/>
      <c r="F20" s="740"/>
      <c r="G20" s="740"/>
      <c r="H20" s="740"/>
      <c r="I20" s="740"/>
      <c r="J20" s="740"/>
      <c r="K20" s="751"/>
      <c r="L20" s="751"/>
    </row>
    <row r="21" spans="2:12" x14ac:dyDescent="0.3">
      <c r="B21" s="745" t="s">
        <v>99</v>
      </c>
      <c r="C21" s="739"/>
      <c r="D21" s="739"/>
      <c r="E21" s="739"/>
      <c r="F21" s="739"/>
      <c r="G21" s="739"/>
      <c r="H21" s="739"/>
      <c r="I21" s="739"/>
      <c r="J21" s="739"/>
      <c r="K21" s="748"/>
      <c r="L21" s="749"/>
    </row>
    <row r="22" spans="2:12" x14ac:dyDescent="0.3">
      <c r="B22" s="207" t="s">
        <v>1115</v>
      </c>
      <c r="C22" s="213"/>
      <c r="D22" s="213"/>
      <c r="E22" s="213"/>
      <c r="F22" s="213"/>
      <c r="G22" s="213"/>
      <c r="H22" s="213"/>
      <c r="I22" s="213"/>
      <c r="J22" s="213"/>
      <c r="K22" s="752"/>
      <c r="L22" s="752"/>
    </row>
    <row r="23" spans="2:12" x14ac:dyDescent="0.3">
      <c r="B23" s="207" t="s">
        <v>1116</v>
      </c>
      <c r="C23" s="213"/>
      <c r="D23" s="213"/>
      <c r="E23" s="213"/>
      <c r="F23" s="213"/>
      <c r="G23" s="213"/>
      <c r="H23" s="213"/>
      <c r="I23" s="213"/>
      <c r="J23" s="213"/>
      <c r="K23" s="752"/>
      <c r="L23" s="752"/>
    </row>
    <row r="24" spans="2:12" x14ac:dyDescent="0.3">
      <c r="B24" s="207" t="s">
        <v>100</v>
      </c>
      <c r="C24" s="213"/>
      <c r="D24" s="213"/>
      <c r="E24" s="213"/>
      <c r="F24" s="213"/>
      <c r="G24" s="213"/>
      <c r="H24" s="213"/>
      <c r="I24" s="213"/>
      <c r="J24" s="213"/>
      <c r="K24" s="752"/>
      <c r="L24" s="752"/>
    </row>
    <row r="25" spans="2:12" x14ac:dyDescent="0.3">
      <c r="B25" s="207" t="s">
        <v>101</v>
      </c>
      <c r="C25" s="213"/>
      <c r="D25" s="213"/>
      <c r="E25" s="213"/>
      <c r="F25" s="213"/>
      <c r="G25" s="213"/>
      <c r="H25" s="213"/>
      <c r="I25" s="213"/>
      <c r="J25" s="213"/>
      <c r="K25" s="752"/>
      <c r="L25" s="752"/>
    </row>
    <row r="26" spans="2:12" x14ac:dyDescent="0.3">
      <c r="B26" s="203" t="s">
        <v>494</v>
      </c>
      <c r="C26" s="740"/>
      <c r="D26" s="740"/>
      <c r="E26" s="740"/>
      <c r="F26" s="740"/>
      <c r="G26" s="740"/>
      <c r="H26" s="740"/>
      <c r="I26" s="740"/>
      <c r="J26" s="740"/>
      <c r="K26" s="751"/>
      <c r="L26" s="751"/>
    </row>
    <row r="27" spans="2:12" x14ac:dyDescent="0.3">
      <c r="B27" s="745" t="s">
        <v>25</v>
      </c>
      <c r="C27" s="739"/>
      <c r="D27" s="739"/>
      <c r="E27" s="739"/>
      <c r="F27" s="739"/>
      <c r="G27" s="739"/>
      <c r="H27" s="739"/>
      <c r="I27" s="739"/>
      <c r="J27" s="739"/>
      <c r="K27" s="748"/>
      <c r="L27" s="749"/>
    </row>
    <row r="28" spans="2:12" ht="20.399999999999999" x14ac:dyDescent="0.3">
      <c r="B28" s="207" t="s">
        <v>257</v>
      </c>
      <c r="C28" s="213">
        <v>1.8549999999999998</v>
      </c>
      <c r="D28" s="213">
        <v>1.8360999999999996</v>
      </c>
      <c r="E28" s="213">
        <v>1.7064899999999998</v>
      </c>
      <c r="F28" s="213">
        <v>1.6798409999999997</v>
      </c>
      <c r="G28" s="213">
        <v>1.49</v>
      </c>
      <c r="H28" s="213">
        <v>2.3199999999999998</v>
      </c>
      <c r="I28" s="213">
        <v>1.3900000000000001</v>
      </c>
      <c r="J28" s="213">
        <v>2.12</v>
      </c>
      <c r="K28" s="752" t="s">
        <v>1148</v>
      </c>
      <c r="L28" s="752">
        <v>2</v>
      </c>
    </row>
    <row r="29" spans="2:12" x14ac:dyDescent="0.3">
      <c r="B29" s="207" t="s">
        <v>1117</v>
      </c>
      <c r="C29" s="331">
        <v>1.0499999999999998</v>
      </c>
      <c r="D29" s="331">
        <v>1.0499999999999998</v>
      </c>
      <c r="E29" s="331">
        <v>0.97499999999999998</v>
      </c>
      <c r="F29" s="331">
        <v>0.97499999999999998</v>
      </c>
      <c r="G29" s="331">
        <v>0.9</v>
      </c>
      <c r="H29" s="331">
        <v>1.2749999999999999</v>
      </c>
      <c r="I29" s="331">
        <v>0.82499999999999996</v>
      </c>
      <c r="J29" s="331">
        <v>1.125</v>
      </c>
      <c r="K29" s="752" t="s">
        <v>46</v>
      </c>
      <c r="L29" s="752">
        <v>2</v>
      </c>
    </row>
    <row r="30" spans="2:12" x14ac:dyDescent="0.3">
      <c r="B30" s="659" t="s">
        <v>762</v>
      </c>
      <c r="C30" s="331">
        <v>0.35</v>
      </c>
      <c r="D30" s="331">
        <v>0.35</v>
      </c>
      <c r="E30" s="331">
        <v>0.32500000000000001</v>
      </c>
      <c r="F30" s="331">
        <v>0.32500000000000001</v>
      </c>
      <c r="G30" s="331">
        <v>0.3</v>
      </c>
      <c r="H30" s="331">
        <v>0.42499999999999999</v>
      </c>
      <c r="I30" s="331">
        <v>0.27500000000000002</v>
      </c>
      <c r="J30" s="331">
        <v>0.375</v>
      </c>
      <c r="K30" s="752" t="s">
        <v>46</v>
      </c>
      <c r="L30" s="752">
        <v>2</v>
      </c>
    </row>
    <row r="31" spans="2:12" ht="20.399999999999999" x14ac:dyDescent="0.3">
      <c r="B31" s="659" t="s">
        <v>1118</v>
      </c>
      <c r="C31" s="331">
        <v>0.02</v>
      </c>
      <c r="D31" s="331">
        <v>0.02</v>
      </c>
      <c r="E31" s="331">
        <v>0.02</v>
      </c>
      <c r="F31" s="331">
        <v>0.02</v>
      </c>
      <c r="G31" s="331">
        <v>0</v>
      </c>
      <c r="H31" s="331">
        <v>0.05</v>
      </c>
      <c r="I31" s="331">
        <v>0</v>
      </c>
      <c r="J31" s="331">
        <v>0.05</v>
      </c>
      <c r="K31" s="752" t="s">
        <v>1149</v>
      </c>
      <c r="L31" s="752">
        <v>4</v>
      </c>
    </row>
    <row r="32" spans="2:12" x14ac:dyDescent="0.3">
      <c r="B32" s="659" t="s">
        <v>1120</v>
      </c>
      <c r="C32" s="331">
        <v>0.12</v>
      </c>
      <c r="D32" s="331">
        <v>0.12</v>
      </c>
      <c r="E32" s="331">
        <v>0.12</v>
      </c>
      <c r="F32" s="331">
        <v>0.12</v>
      </c>
      <c r="G32" s="331">
        <v>0.08</v>
      </c>
      <c r="H32" s="331">
        <v>0.15</v>
      </c>
      <c r="I32" s="331">
        <v>0.08</v>
      </c>
      <c r="J32" s="331">
        <v>0.15</v>
      </c>
      <c r="K32" s="752" t="s">
        <v>1150</v>
      </c>
      <c r="L32" s="752">
        <v>2</v>
      </c>
    </row>
    <row r="33" spans="1:12" ht="20.399999999999999" x14ac:dyDescent="0.3">
      <c r="B33" s="659" t="s">
        <v>1121</v>
      </c>
      <c r="C33" s="331">
        <v>0.315</v>
      </c>
      <c r="D33" s="331">
        <v>0.29609999999999992</v>
      </c>
      <c r="E33" s="331">
        <v>0.26648999999999995</v>
      </c>
      <c r="F33" s="331">
        <v>0.23984099999999997</v>
      </c>
      <c r="G33" s="331">
        <v>0.20999999999999996</v>
      </c>
      <c r="H33" s="331">
        <v>0.41999999999999993</v>
      </c>
      <c r="I33" s="331">
        <v>0.20999999999999996</v>
      </c>
      <c r="J33" s="331">
        <v>0.41999999999999993</v>
      </c>
      <c r="K33" s="752" t="s">
        <v>1151</v>
      </c>
      <c r="L33" s="752"/>
    </row>
    <row r="34" spans="1:12" x14ac:dyDescent="0.3">
      <c r="B34" s="659" t="s">
        <v>259</v>
      </c>
      <c r="C34" s="736">
        <v>29100</v>
      </c>
      <c r="D34" s="736">
        <v>29100</v>
      </c>
      <c r="E34" s="736">
        <v>23100</v>
      </c>
      <c r="F34" s="736">
        <v>21100</v>
      </c>
      <c r="G34" s="736">
        <v>22500</v>
      </c>
      <c r="H34" s="736">
        <v>36600</v>
      </c>
      <c r="I34" s="736">
        <v>20500</v>
      </c>
      <c r="J34" s="736">
        <v>36600</v>
      </c>
      <c r="K34" s="752" t="s">
        <v>1152</v>
      </c>
      <c r="L34" s="752" t="s">
        <v>980</v>
      </c>
    </row>
    <row r="35" spans="1:12" ht="20.399999999999999" x14ac:dyDescent="0.3">
      <c r="B35" s="207" t="s">
        <v>32</v>
      </c>
      <c r="C35" s="213">
        <v>7.6909999999999998</v>
      </c>
      <c r="D35" s="213">
        <v>8.2004000000000001</v>
      </c>
      <c r="E35" s="213">
        <v>8.4446599999999989</v>
      </c>
      <c r="F35" s="213">
        <v>9.4988939999999999</v>
      </c>
      <c r="G35" s="213">
        <v>5.1429999999999998</v>
      </c>
      <c r="H35" s="213">
        <v>12.629</v>
      </c>
      <c r="I35" s="213">
        <v>6.6389999999999993</v>
      </c>
      <c r="J35" s="213">
        <v>16.026999999999997</v>
      </c>
      <c r="K35" s="752" t="s">
        <v>1153</v>
      </c>
      <c r="L35" s="752" t="s">
        <v>980</v>
      </c>
    </row>
    <row r="36" spans="1:12" x14ac:dyDescent="0.3">
      <c r="B36" s="332" t="s">
        <v>1128</v>
      </c>
      <c r="C36" s="213">
        <v>5.4809999999999999</v>
      </c>
      <c r="D36" s="213">
        <v>6.0030000000000001</v>
      </c>
      <c r="E36" s="213">
        <v>6.7669999999999995</v>
      </c>
      <c r="F36" s="213">
        <v>7.8389999999999995</v>
      </c>
      <c r="G36" s="213">
        <v>3.9330000000000003</v>
      </c>
      <c r="H36" s="213">
        <v>8.3490000000000002</v>
      </c>
      <c r="I36" s="213">
        <v>5.4989999999999997</v>
      </c>
      <c r="J36" s="213">
        <v>11.817</v>
      </c>
      <c r="K36" s="752" t="s">
        <v>68</v>
      </c>
      <c r="L36" s="752"/>
    </row>
    <row r="37" spans="1:12" ht="20.399999999999999" x14ac:dyDescent="0.3">
      <c r="B37" s="332" t="s">
        <v>1129</v>
      </c>
      <c r="C37" s="213">
        <v>2.21</v>
      </c>
      <c r="D37" s="213">
        <v>2.1974</v>
      </c>
      <c r="E37" s="213">
        <v>1.6776599999999999</v>
      </c>
      <c r="F37" s="213">
        <v>1.659894</v>
      </c>
      <c r="G37" s="213">
        <v>1.21</v>
      </c>
      <c r="H37" s="213">
        <v>4.28</v>
      </c>
      <c r="I37" s="213">
        <v>1.1399999999999999</v>
      </c>
      <c r="J37" s="213">
        <v>4.21</v>
      </c>
      <c r="K37" s="752"/>
      <c r="L37" s="752"/>
    </row>
    <row r="38" spans="1:12" x14ac:dyDescent="0.3">
      <c r="B38" s="207" t="s">
        <v>1123</v>
      </c>
      <c r="C38" s="213"/>
      <c r="D38" s="213"/>
      <c r="E38" s="213"/>
      <c r="F38" s="213"/>
      <c r="G38" s="213"/>
      <c r="H38" s="213"/>
      <c r="I38" s="213"/>
      <c r="J38" s="213"/>
      <c r="K38" s="752"/>
      <c r="L38" s="752"/>
    </row>
    <row r="39" spans="1:12" x14ac:dyDescent="0.3">
      <c r="B39" s="745" t="s">
        <v>33</v>
      </c>
      <c r="C39" s="746"/>
      <c r="D39" s="746"/>
      <c r="E39" s="746"/>
      <c r="F39" s="746"/>
      <c r="G39" s="746"/>
      <c r="H39" s="746"/>
      <c r="I39" s="746"/>
      <c r="J39" s="746"/>
      <c r="K39" s="746"/>
      <c r="L39" s="747"/>
    </row>
    <row r="40" spans="1:12" ht="20.399999999999999" x14ac:dyDescent="0.3">
      <c r="B40" s="334" t="s">
        <v>1124</v>
      </c>
      <c r="C40" s="753">
        <v>7.5</v>
      </c>
      <c r="D40" s="753">
        <v>7.5</v>
      </c>
      <c r="E40" s="753">
        <v>7.5</v>
      </c>
      <c r="F40" s="753">
        <v>7.5</v>
      </c>
      <c r="G40" s="753">
        <v>7.5</v>
      </c>
      <c r="H40" s="753">
        <v>7.5</v>
      </c>
      <c r="I40" s="753">
        <v>7.5</v>
      </c>
      <c r="J40" s="753">
        <v>7.5</v>
      </c>
      <c r="K40" s="753" t="s">
        <v>65</v>
      </c>
      <c r="L40" s="753">
        <v>4</v>
      </c>
    </row>
    <row r="41" spans="1:12" ht="20.399999999999999" x14ac:dyDescent="0.3">
      <c r="B41" s="737" t="s">
        <v>1154</v>
      </c>
      <c r="C41" s="753">
        <v>17.5</v>
      </c>
      <c r="D41" s="753">
        <v>17.5</v>
      </c>
      <c r="E41" s="753">
        <v>17.5</v>
      </c>
      <c r="F41" s="753">
        <v>17.5</v>
      </c>
      <c r="G41" s="753">
        <v>17.5</v>
      </c>
      <c r="H41" s="753">
        <v>17.5</v>
      </c>
      <c r="I41" s="753">
        <v>17.5</v>
      </c>
      <c r="J41" s="753">
        <v>17.5</v>
      </c>
      <c r="K41" s="753" t="s">
        <v>35</v>
      </c>
      <c r="L41" s="753">
        <v>4</v>
      </c>
    </row>
    <row r="42" spans="1:12" x14ac:dyDescent="0.3">
      <c r="B42" s="207" t="s">
        <v>977</v>
      </c>
      <c r="C42" s="759">
        <v>2300</v>
      </c>
      <c r="D42" s="759">
        <v>2300</v>
      </c>
      <c r="E42" s="759">
        <v>2300</v>
      </c>
      <c r="F42" s="759">
        <v>2300</v>
      </c>
      <c r="G42" s="759">
        <v>2100</v>
      </c>
      <c r="H42" s="759">
        <v>2500</v>
      </c>
      <c r="I42" s="759">
        <v>2100</v>
      </c>
      <c r="J42" s="759">
        <v>2500</v>
      </c>
      <c r="K42" s="753"/>
      <c r="L42" s="753">
        <v>2</v>
      </c>
    </row>
    <row r="43" spans="1:12" ht="20.399999999999999" x14ac:dyDescent="0.3">
      <c r="B43" s="207" t="s">
        <v>1130</v>
      </c>
      <c r="C43" s="753" t="s">
        <v>1126</v>
      </c>
      <c r="D43" s="753" t="s">
        <v>1126</v>
      </c>
      <c r="E43" s="753" t="s">
        <v>1126</v>
      </c>
      <c r="F43" s="753" t="s">
        <v>1126</v>
      </c>
      <c r="G43" s="753" t="s">
        <v>1126</v>
      </c>
      <c r="H43" s="753" t="s">
        <v>1126</v>
      </c>
      <c r="I43" s="753" t="s">
        <v>1126</v>
      </c>
      <c r="J43" s="753" t="s">
        <v>1126</v>
      </c>
      <c r="K43" s="753"/>
      <c r="L43" s="753"/>
    </row>
    <row r="44" spans="1:12" ht="20.399999999999999" x14ac:dyDescent="0.3">
      <c r="B44" s="207" t="s">
        <v>1164</v>
      </c>
      <c r="C44" s="753" t="s">
        <v>1127</v>
      </c>
      <c r="D44" s="753" t="s">
        <v>1127</v>
      </c>
      <c r="E44" s="753" t="s">
        <v>1127</v>
      </c>
      <c r="F44" s="753" t="s">
        <v>1127</v>
      </c>
      <c r="G44" s="753" t="s">
        <v>1127</v>
      </c>
      <c r="H44" s="753" t="s">
        <v>1127</v>
      </c>
      <c r="I44" s="753" t="s">
        <v>1127</v>
      </c>
      <c r="J44" s="753" t="s">
        <v>1127</v>
      </c>
      <c r="K44" s="753"/>
      <c r="L44" s="753"/>
    </row>
    <row r="46" spans="1:12" x14ac:dyDescent="0.3">
      <c r="A46" s="78" t="s">
        <v>767</v>
      </c>
    </row>
    <row r="47" spans="1:12" ht="15" customHeight="1" x14ac:dyDescent="0.3">
      <c r="A47" s="412" t="s">
        <v>39</v>
      </c>
      <c r="B47" s="106" t="s">
        <v>1131</v>
      </c>
    </row>
    <row r="48" spans="1:12" ht="15" customHeight="1" x14ac:dyDescent="0.3">
      <c r="A48" s="412" t="s">
        <v>15</v>
      </c>
      <c r="B48" s="106" t="s">
        <v>1138</v>
      </c>
    </row>
    <row r="49" spans="1:13" ht="15" customHeight="1" x14ac:dyDescent="0.3">
      <c r="A49" s="412" t="s">
        <v>20</v>
      </c>
      <c r="B49" s="106" t="s">
        <v>1157</v>
      </c>
    </row>
    <row r="50" spans="1:13" ht="15" customHeight="1" x14ac:dyDescent="0.3">
      <c r="A50" s="412" t="s">
        <v>23</v>
      </c>
      <c r="B50" s="106" t="s">
        <v>1155</v>
      </c>
    </row>
    <row r="51" spans="1:13" ht="15" customHeight="1" x14ac:dyDescent="0.3">
      <c r="A51" s="412" t="s">
        <v>44</v>
      </c>
      <c r="B51" s="106" t="s">
        <v>982</v>
      </c>
    </row>
    <row r="52" spans="1:13" ht="15" customHeight="1" x14ac:dyDescent="0.3">
      <c r="A52" s="412" t="s">
        <v>46</v>
      </c>
      <c r="B52" s="106" t="s">
        <v>1146</v>
      </c>
    </row>
    <row r="53" spans="1:13" ht="15" customHeight="1" x14ac:dyDescent="0.3">
      <c r="A53" s="412" t="s">
        <v>31</v>
      </c>
      <c r="B53" s="106" t="s">
        <v>1139</v>
      </c>
    </row>
    <row r="54" spans="1:13" ht="15" customHeight="1" x14ac:dyDescent="0.3">
      <c r="A54" s="412" t="s">
        <v>35</v>
      </c>
      <c r="B54" s="106" t="s">
        <v>1140</v>
      </c>
    </row>
    <row r="55" spans="1:13" x14ac:dyDescent="0.3">
      <c r="A55" s="412" t="s">
        <v>65</v>
      </c>
      <c r="B55" s="106" t="s">
        <v>1135</v>
      </c>
    </row>
    <row r="56" spans="1:13" x14ac:dyDescent="0.3">
      <c r="A56" s="762" t="s">
        <v>50</v>
      </c>
      <c r="B56" t="s">
        <v>1156</v>
      </c>
      <c r="C56"/>
      <c r="D56"/>
      <c r="E56"/>
      <c r="F56"/>
      <c r="G56"/>
      <c r="H56"/>
      <c r="I56"/>
      <c r="J56"/>
      <c r="K56"/>
      <c r="L56"/>
      <c r="M56"/>
    </row>
    <row r="57" spans="1:13" s="754" customFormat="1" x14ac:dyDescent="0.3">
      <c r="A57" s="762" t="s">
        <v>55</v>
      </c>
      <c r="B57" t="s">
        <v>1147</v>
      </c>
      <c r="C57"/>
      <c r="D57"/>
      <c r="E57"/>
      <c r="F57"/>
      <c r="G57"/>
      <c r="H57"/>
      <c r="I57"/>
      <c r="J57"/>
      <c r="K57"/>
      <c r="L57"/>
      <c r="M57"/>
    </row>
    <row r="58" spans="1:13" s="754" customFormat="1" x14ac:dyDescent="0.3">
      <c r="A58" s="762" t="s">
        <v>67</v>
      </c>
      <c r="B58" t="s">
        <v>1133</v>
      </c>
      <c r="C58"/>
      <c r="D58"/>
      <c r="E58"/>
      <c r="F58"/>
      <c r="G58"/>
      <c r="H58"/>
      <c r="I58"/>
      <c r="J58"/>
      <c r="K58"/>
      <c r="L58"/>
      <c r="M58"/>
    </row>
    <row r="59" spans="1:13" x14ac:dyDescent="0.3">
      <c r="A59" s="762" t="s">
        <v>68</v>
      </c>
      <c r="B59" t="s">
        <v>1136</v>
      </c>
      <c r="C59"/>
      <c r="D59"/>
      <c r="E59"/>
      <c r="F59"/>
      <c r="G59"/>
      <c r="H59"/>
      <c r="I59"/>
      <c r="J59"/>
      <c r="K59"/>
      <c r="L59"/>
      <c r="M59"/>
    </row>
    <row r="60" spans="1:13" x14ac:dyDescent="0.3">
      <c r="A60"/>
      <c r="B60"/>
      <c r="C60"/>
      <c r="D60"/>
      <c r="E60"/>
      <c r="F60"/>
      <c r="G60"/>
      <c r="H60"/>
      <c r="I60"/>
      <c r="J60"/>
      <c r="K60"/>
      <c r="L60"/>
      <c r="M60"/>
    </row>
    <row r="61" spans="1:13" x14ac:dyDescent="0.3">
      <c r="A61" s="182" t="s">
        <v>357</v>
      </c>
      <c r="B61"/>
      <c r="C61"/>
      <c r="D61"/>
      <c r="E61"/>
      <c r="F61"/>
      <c r="G61"/>
      <c r="H61"/>
      <c r="I61"/>
      <c r="J61"/>
      <c r="K61"/>
      <c r="L61"/>
      <c r="M61"/>
    </row>
    <row r="62" spans="1:13" x14ac:dyDescent="0.3">
      <c r="A62" s="762">
        <v>1</v>
      </c>
      <c r="B62" t="s">
        <v>1143</v>
      </c>
      <c r="C62"/>
      <c r="D62"/>
      <c r="E62"/>
      <c r="F62"/>
      <c r="G62"/>
      <c r="H62"/>
      <c r="I62"/>
      <c r="J62"/>
      <c r="K62"/>
      <c r="L62"/>
      <c r="M62"/>
    </row>
    <row r="63" spans="1:13" x14ac:dyDescent="0.3">
      <c r="A63" s="762">
        <v>2</v>
      </c>
      <c r="B63" t="s">
        <v>983</v>
      </c>
      <c r="C63"/>
      <c r="D63"/>
      <c r="E63"/>
      <c r="F63"/>
      <c r="G63"/>
      <c r="H63"/>
      <c r="I63"/>
      <c r="J63"/>
      <c r="K63"/>
      <c r="L63"/>
      <c r="M63"/>
    </row>
    <row r="64" spans="1:13" ht="15" customHeight="1" x14ac:dyDescent="0.3">
      <c r="A64" s="762">
        <v>3</v>
      </c>
      <c r="B64" t="s">
        <v>984</v>
      </c>
      <c r="C64"/>
      <c r="D64"/>
      <c r="E64"/>
      <c r="F64"/>
      <c r="G64"/>
      <c r="H64"/>
      <c r="I64"/>
      <c r="J64"/>
      <c r="K64"/>
      <c r="L64"/>
      <c r="M64"/>
    </row>
    <row r="65" spans="1:13" x14ac:dyDescent="0.3">
      <c r="A65" s="762">
        <v>4</v>
      </c>
      <c r="B65" t="s">
        <v>985</v>
      </c>
      <c r="C65"/>
      <c r="D65"/>
      <c r="E65"/>
      <c r="F65"/>
      <c r="G65"/>
      <c r="H65"/>
      <c r="I65"/>
      <c r="J65"/>
      <c r="K65"/>
      <c r="L65"/>
      <c r="M65"/>
    </row>
    <row r="66" spans="1:13" ht="15" customHeight="1" x14ac:dyDescent="0.3">
      <c r="A66"/>
      <c r="B66"/>
      <c r="C66"/>
      <c r="D66"/>
      <c r="E66"/>
      <c r="F66"/>
      <c r="G66"/>
      <c r="H66"/>
      <c r="I66"/>
      <c r="J66"/>
      <c r="K66"/>
      <c r="L66"/>
      <c r="M66"/>
    </row>
    <row r="67" spans="1:13" x14ac:dyDescent="0.3">
      <c r="A67"/>
      <c r="B67"/>
      <c r="C67"/>
      <c r="D67"/>
      <c r="E67"/>
      <c r="F67"/>
      <c r="G67"/>
      <c r="H67"/>
      <c r="I67"/>
      <c r="J67"/>
      <c r="K67"/>
      <c r="L67"/>
      <c r="M67"/>
    </row>
  </sheetData>
  <hyperlinks>
    <hyperlink ref="H1" location="Index" display="Back to Index"/>
  </hyperlinks>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M67"/>
  <sheetViews>
    <sheetView showGridLines="0" topLeftCell="A46" workbookViewId="0">
      <selection activeCell="G26" sqref="G26"/>
    </sheetView>
  </sheetViews>
  <sheetFormatPr defaultColWidth="9.109375" defaultRowHeight="14.4" x14ac:dyDescent="0.3"/>
  <cols>
    <col min="1" max="1" width="2.88671875" style="106" customWidth="1"/>
    <col min="2" max="2" width="25.6640625" style="106" customWidth="1"/>
    <col min="3" max="10" width="6.44140625" style="106" customWidth="1"/>
    <col min="11" max="12" width="4.33203125" style="106" customWidth="1"/>
    <col min="13" max="13" width="9.109375" style="106"/>
    <col min="14" max="16384" width="9.109375" style="298"/>
  </cols>
  <sheetData>
    <row r="1" spans="2:12" x14ac:dyDescent="0.3">
      <c r="H1" s="237" t="s">
        <v>679</v>
      </c>
    </row>
    <row r="3" spans="2:12" ht="14.4" customHeight="1" x14ac:dyDescent="0.3">
      <c r="B3" s="750" t="s">
        <v>0</v>
      </c>
      <c r="C3" s="1064" t="s">
        <v>986</v>
      </c>
      <c r="D3" s="1065"/>
      <c r="E3" s="1065"/>
      <c r="F3" s="1065"/>
      <c r="G3" s="1065"/>
      <c r="H3" s="1065"/>
      <c r="I3" s="1065"/>
      <c r="J3" s="1065"/>
      <c r="K3" s="1065"/>
      <c r="L3" s="1066"/>
    </row>
    <row r="4" spans="2:12" ht="20.399999999999999" x14ac:dyDescent="0.3">
      <c r="B4" s="193"/>
      <c r="C4" s="194">
        <v>2015</v>
      </c>
      <c r="D4" s="194">
        <v>2020</v>
      </c>
      <c r="E4" s="194">
        <v>2030</v>
      </c>
      <c r="F4" s="194">
        <v>2050</v>
      </c>
      <c r="G4" s="763" t="s">
        <v>2</v>
      </c>
      <c r="H4" s="764"/>
      <c r="I4" s="763" t="s">
        <v>3</v>
      </c>
      <c r="J4" s="764"/>
      <c r="K4" s="194" t="s">
        <v>4</v>
      </c>
      <c r="L4" s="194" t="s">
        <v>5</v>
      </c>
    </row>
    <row r="5" spans="2:12" x14ac:dyDescent="0.3">
      <c r="B5" s="745" t="s">
        <v>6</v>
      </c>
      <c r="C5" s="746"/>
      <c r="D5" s="746"/>
      <c r="E5" s="746"/>
      <c r="F5" s="746"/>
      <c r="G5" s="744" t="s">
        <v>7</v>
      </c>
      <c r="H5" s="744" t="s">
        <v>8</v>
      </c>
      <c r="I5" s="744" t="s">
        <v>7</v>
      </c>
      <c r="J5" s="744" t="s">
        <v>8</v>
      </c>
      <c r="K5" s="746"/>
      <c r="L5" s="747"/>
    </row>
    <row r="6" spans="2:12" x14ac:dyDescent="0.3">
      <c r="B6" s="334" t="s">
        <v>250</v>
      </c>
      <c r="C6" s="752">
        <v>10</v>
      </c>
      <c r="D6" s="752">
        <v>10</v>
      </c>
      <c r="E6" s="752">
        <v>10</v>
      </c>
      <c r="F6" s="752">
        <v>10</v>
      </c>
      <c r="G6" s="752">
        <v>10</v>
      </c>
      <c r="H6" s="752">
        <v>10</v>
      </c>
      <c r="I6" s="752">
        <v>10</v>
      </c>
      <c r="J6" s="752">
        <v>10</v>
      </c>
      <c r="K6" s="752" t="s">
        <v>1158</v>
      </c>
      <c r="L6" s="752">
        <v>2</v>
      </c>
    </row>
    <row r="7" spans="2:12" x14ac:dyDescent="0.3">
      <c r="B7" s="334" t="s">
        <v>83</v>
      </c>
      <c r="C7" s="752"/>
      <c r="D7" s="752"/>
      <c r="E7" s="752"/>
      <c r="F7" s="752"/>
      <c r="G7" s="752"/>
      <c r="H7" s="752"/>
      <c r="I7" s="752"/>
      <c r="J7" s="752"/>
      <c r="K7" s="752"/>
      <c r="L7" s="752"/>
    </row>
    <row r="8" spans="2:12" x14ac:dyDescent="0.3">
      <c r="B8" s="334" t="s">
        <v>124</v>
      </c>
      <c r="C8" s="752"/>
      <c r="D8" s="752"/>
      <c r="E8" s="752"/>
      <c r="F8" s="752"/>
      <c r="G8" s="752"/>
      <c r="H8" s="752"/>
      <c r="I8" s="752"/>
      <c r="J8" s="752"/>
      <c r="K8" s="752"/>
      <c r="L8" s="752"/>
    </row>
    <row r="9" spans="2:12" ht="20.399999999999999" x14ac:dyDescent="0.3">
      <c r="B9" s="207" t="s">
        <v>1145</v>
      </c>
      <c r="C9" s="213">
        <v>5.875</v>
      </c>
      <c r="D9" s="213">
        <v>5.875</v>
      </c>
      <c r="E9" s="213">
        <v>5.875</v>
      </c>
      <c r="F9" s="213">
        <v>5.875</v>
      </c>
      <c r="G9" s="213">
        <v>4.875</v>
      </c>
      <c r="H9" s="213">
        <v>10.625</v>
      </c>
      <c r="I9" s="213">
        <v>4.875</v>
      </c>
      <c r="J9" s="213">
        <v>10.625</v>
      </c>
      <c r="K9" s="752" t="s">
        <v>39</v>
      </c>
      <c r="L9" s="753" t="s">
        <v>978</v>
      </c>
    </row>
    <row r="10" spans="2:12" x14ac:dyDescent="0.3">
      <c r="B10" s="207" t="s">
        <v>13</v>
      </c>
      <c r="C10" s="753">
        <v>2</v>
      </c>
      <c r="D10" s="753">
        <v>2</v>
      </c>
      <c r="E10" s="753">
        <v>2</v>
      </c>
      <c r="F10" s="753">
        <v>2</v>
      </c>
      <c r="G10" s="753">
        <v>1</v>
      </c>
      <c r="H10" s="753">
        <v>3</v>
      </c>
      <c r="I10" s="753">
        <v>1</v>
      </c>
      <c r="J10" s="753">
        <v>3</v>
      </c>
      <c r="K10" s="753"/>
      <c r="L10" s="753">
        <v>2</v>
      </c>
    </row>
    <row r="11" spans="2:12" x14ac:dyDescent="0.3">
      <c r="B11" s="207" t="s">
        <v>93</v>
      </c>
      <c r="C11" s="752">
        <v>2</v>
      </c>
      <c r="D11" s="752">
        <v>2</v>
      </c>
      <c r="E11" s="752">
        <v>2</v>
      </c>
      <c r="F11" s="752">
        <v>2</v>
      </c>
      <c r="G11" s="752">
        <v>1</v>
      </c>
      <c r="H11" s="752">
        <v>4</v>
      </c>
      <c r="I11" s="752">
        <v>1</v>
      </c>
      <c r="J11" s="752">
        <v>4</v>
      </c>
      <c r="K11" s="752"/>
      <c r="L11" s="753">
        <v>2</v>
      </c>
    </row>
    <row r="12" spans="2:12" x14ac:dyDescent="0.3">
      <c r="B12" s="207" t="s">
        <v>16</v>
      </c>
      <c r="C12" s="752">
        <v>25</v>
      </c>
      <c r="D12" s="752">
        <v>25</v>
      </c>
      <c r="E12" s="752">
        <v>30</v>
      </c>
      <c r="F12" s="752">
        <v>30</v>
      </c>
      <c r="G12" s="752">
        <v>25</v>
      </c>
      <c r="H12" s="752">
        <v>30</v>
      </c>
      <c r="I12" s="752">
        <v>25</v>
      </c>
      <c r="J12" s="752">
        <v>35</v>
      </c>
      <c r="K12" s="752"/>
      <c r="L12" s="753">
        <v>2</v>
      </c>
    </row>
    <row r="13" spans="2:12" x14ac:dyDescent="0.3">
      <c r="B13" s="203" t="s">
        <v>18</v>
      </c>
      <c r="C13" s="752">
        <v>4.5</v>
      </c>
      <c r="D13" s="752">
        <v>4.5</v>
      </c>
      <c r="E13" s="752">
        <v>4.5</v>
      </c>
      <c r="F13" s="752">
        <v>4.5</v>
      </c>
      <c r="G13" s="752">
        <v>4</v>
      </c>
      <c r="H13" s="752">
        <v>5</v>
      </c>
      <c r="I13" s="752">
        <v>4</v>
      </c>
      <c r="J13" s="752">
        <v>5</v>
      </c>
      <c r="K13" s="752"/>
      <c r="L13" s="753">
        <v>2</v>
      </c>
    </row>
    <row r="14" spans="2:12" x14ac:dyDescent="0.3">
      <c r="B14" s="198" t="s">
        <v>254</v>
      </c>
      <c r="C14" s="752">
        <v>5</v>
      </c>
      <c r="D14" s="752">
        <v>5</v>
      </c>
      <c r="E14" s="752">
        <v>5</v>
      </c>
      <c r="F14" s="752">
        <v>5</v>
      </c>
      <c r="G14" s="752">
        <v>3</v>
      </c>
      <c r="H14" s="752">
        <v>7</v>
      </c>
      <c r="I14" s="752">
        <v>3</v>
      </c>
      <c r="J14" s="752">
        <v>7</v>
      </c>
      <c r="K14" s="324" t="s">
        <v>15</v>
      </c>
      <c r="L14" s="753">
        <v>2</v>
      </c>
    </row>
    <row r="15" spans="2:12" x14ac:dyDescent="0.3">
      <c r="B15" s="745" t="s">
        <v>21</v>
      </c>
      <c r="C15" s="212"/>
      <c r="D15" s="213"/>
      <c r="E15" s="213"/>
      <c r="F15" s="213"/>
      <c r="G15" s="213"/>
      <c r="H15" s="213"/>
      <c r="I15" s="213"/>
      <c r="J15" s="213"/>
      <c r="K15" s="752"/>
      <c r="L15" s="749"/>
    </row>
    <row r="16" spans="2:12" x14ac:dyDescent="0.3">
      <c r="B16" s="207" t="s">
        <v>22</v>
      </c>
      <c r="C16" s="213"/>
      <c r="D16" s="213"/>
      <c r="E16" s="213"/>
      <c r="F16" s="213"/>
      <c r="G16" s="213"/>
      <c r="H16" s="213"/>
      <c r="I16" s="213"/>
      <c r="J16" s="213"/>
      <c r="K16" s="752"/>
      <c r="L16" s="752"/>
    </row>
    <row r="17" spans="2:12" x14ac:dyDescent="0.3">
      <c r="B17" s="207" t="s">
        <v>24</v>
      </c>
      <c r="C17" s="213"/>
      <c r="D17" s="213"/>
      <c r="E17" s="213"/>
      <c r="F17" s="213"/>
      <c r="G17" s="213"/>
      <c r="H17" s="213"/>
      <c r="I17" s="213"/>
      <c r="J17" s="213"/>
      <c r="K17" s="752"/>
      <c r="L17" s="752"/>
    </row>
    <row r="18" spans="2:12" x14ac:dyDescent="0.3">
      <c r="B18" s="207" t="s">
        <v>95</v>
      </c>
      <c r="C18" s="752">
        <v>20</v>
      </c>
      <c r="D18" s="752">
        <v>20</v>
      </c>
      <c r="E18" s="752">
        <v>20</v>
      </c>
      <c r="F18" s="752">
        <v>20</v>
      </c>
      <c r="G18" s="752">
        <v>20</v>
      </c>
      <c r="H18" s="752">
        <v>20</v>
      </c>
      <c r="I18" s="752">
        <v>20</v>
      </c>
      <c r="J18" s="752">
        <v>20</v>
      </c>
      <c r="K18" s="752"/>
      <c r="L18" s="752" t="s">
        <v>979</v>
      </c>
    </row>
    <row r="19" spans="2:12" x14ac:dyDescent="0.3">
      <c r="B19" s="207" t="s">
        <v>96</v>
      </c>
      <c r="C19" s="213"/>
      <c r="D19" s="213"/>
      <c r="E19" s="213"/>
      <c r="F19" s="213"/>
      <c r="G19" s="213"/>
      <c r="H19" s="213"/>
      <c r="I19" s="213"/>
      <c r="J19" s="213"/>
      <c r="K19" s="752"/>
      <c r="L19" s="752"/>
    </row>
    <row r="20" spans="2:12" x14ac:dyDescent="0.3">
      <c r="B20" s="203" t="s">
        <v>97</v>
      </c>
      <c r="C20" s="213"/>
      <c r="D20" s="213"/>
      <c r="E20" s="213"/>
      <c r="F20" s="213"/>
      <c r="G20" s="213"/>
      <c r="H20" s="213"/>
      <c r="I20" s="213"/>
      <c r="J20" s="213"/>
      <c r="K20" s="752"/>
      <c r="L20" s="751"/>
    </row>
    <row r="21" spans="2:12" x14ac:dyDescent="0.3">
      <c r="B21" s="745" t="s">
        <v>99</v>
      </c>
      <c r="C21" s="213"/>
      <c r="D21" s="213"/>
      <c r="E21" s="213"/>
      <c r="F21" s="213"/>
      <c r="G21" s="213"/>
      <c r="H21" s="213"/>
      <c r="I21" s="213"/>
      <c r="J21" s="213"/>
      <c r="K21" s="752"/>
      <c r="L21" s="749"/>
    </row>
    <row r="22" spans="2:12" x14ac:dyDescent="0.3">
      <c r="B22" s="207" t="s">
        <v>1115</v>
      </c>
      <c r="C22" s="213"/>
      <c r="D22" s="213"/>
      <c r="E22" s="213"/>
      <c r="F22" s="213"/>
      <c r="G22" s="213"/>
      <c r="H22" s="213"/>
      <c r="I22" s="213"/>
      <c r="J22" s="213"/>
      <c r="K22" s="752"/>
      <c r="L22" s="752"/>
    </row>
    <row r="23" spans="2:12" x14ac:dyDescent="0.3">
      <c r="B23" s="207" t="s">
        <v>1116</v>
      </c>
      <c r="C23" s="213"/>
      <c r="D23" s="213"/>
      <c r="E23" s="213"/>
      <c r="F23" s="213"/>
      <c r="G23" s="213"/>
      <c r="H23" s="213"/>
      <c r="I23" s="213"/>
      <c r="J23" s="213"/>
      <c r="K23" s="752"/>
      <c r="L23" s="752"/>
    </row>
    <row r="24" spans="2:12" x14ac:dyDescent="0.3">
      <c r="B24" s="207" t="s">
        <v>100</v>
      </c>
      <c r="C24" s="213"/>
      <c r="D24" s="213"/>
      <c r="E24" s="213"/>
      <c r="F24" s="213"/>
      <c r="G24" s="213"/>
      <c r="H24" s="213"/>
      <c r="I24" s="213"/>
      <c r="J24" s="213"/>
      <c r="K24" s="752"/>
      <c r="L24" s="752"/>
    </row>
    <row r="25" spans="2:12" x14ac:dyDescent="0.3">
      <c r="B25" s="207" t="s">
        <v>101</v>
      </c>
      <c r="C25" s="213"/>
      <c r="D25" s="213"/>
      <c r="E25" s="213"/>
      <c r="F25" s="213"/>
      <c r="G25" s="213"/>
      <c r="H25" s="213"/>
      <c r="I25" s="213"/>
      <c r="J25" s="213"/>
      <c r="K25" s="752"/>
      <c r="L25" s="752"/>
    </row>
    <row r="26" spans="2:12" x14ac:dyDescent="0.3">
      <c r="B26" s="203" t="s">
        <v>494</v>
      </c>
      <c r="C26" s="740"/>
      <c r="D26" s="740"/>
      <c r="E26" s="740"/>
      <c r="F26" s="740"/>
      <c r="G26" s="740"/>
      <c r="H26" s="740"/>
      <c r="I26" s="740"/>
      <c r="J26" s="740"/>
      <c r="K26" s="752"/>
      <c r="L26" s="751"/>
    </row>
    <row r="27" spans="2:12" x14ac:dyDescent="0.3">
      <c r="B27" s="745" t="s">
        <v>25</v>
      </c>
      <c r="C27" s="739"/>
      <c r="D27" s="739"/>
      <c r="E27" s="739"/>
      <c r="F27" s="739"/>
      <c r="G27" s="739"/>
      <c r="H27" s="739"/>
      <c r="I27" s="739"/>
      <c r="J27" s="739"/>
      <c r="K27" s="752"/>
      <c r="L27" s="749"/>
    </row>
    <row r="28" spans="2:12" ht="20.399999999999999" x14ac:dyDescent="0.3">
      <c r="B28" s="207" t="s">
        <v>257</v>
      </c>
      <c r="C28" s="213">
        <v>2.4649999999999999</v>
      </c>
      <c r="D28" s="213">
        <v>2.4334999999999996</v>
      </c>
      <c r="E28" s="213">
        <v>2.2841499999999995</v>
      </c>
      <c r="F28" s="213">
        <v>2.1397349999999999</v>
      </c>
      <c r="G28" s="213">
        <v>1.9300000000000002</v>
      </c>
      <c r="H28" s="213">
        <v>3</v>
      </c>
      <c r="I28" s="213">
        <v>1.73</v>
      </c>
      <c r="J28" s="213">
        <v>2.8</v>
      </c>
      <c r="K28" s="752" t="s">
        <v>1159</v>
      </c>
      <c r="L28" s="752">
        <v>2</v>
      </c>
    </row>
    <row r="29" spans="2:12" x14ac:dyDescent="0.3">
      <c r="B29" s="207" t="s">
        <v>1117</v>
      </c>
      <c r="C29" s="331">
        <v>1.35</v>
      </c>
      <c r="D29" s="331">
        <v>1.35</v>
      </c>
      <c r="E29" s="331">
        <v>1.2749999999999999</v>
      </c>
      <c r="F29" s="331">
        <v>1.2000000000000002</v>
      </c>
      <c r="G29" s="331">
        <v>1.125</v>
      </c>
      <c r="H29" s="331">
        <v>1.5750000000000002</v>
      </c>
      <c r="I29" s="331">
        <v>0.97499999999999998</v>
      </c>
      <c r="J29" s="331">
        <v>1.4249999999999998</v>
      </c>
      <c r="K29" s="752"/>
      <c r="L29" s="752">
        <v>2</v>
      </c>
    </row>
    <row r="30" spans="2:12" x14ac:dyDescent="0.3">
      <c r="B30" s="207" t="s">
        <v>762</v>
      </c>
      <c r="C30" s="331">
        <v>0.45</v>
      </c>
      <c r="D30" s="331">
        <v>0.45</v>
      </c>
      <c r="E30" s="331">
        <v>0.42499999999999999</v>
      </c>
      <c r="F30" s="331">
        <v>0.4</v>
      </c>
      <c r="G30" s="331">
        <v>0.375</v>
      </c>
      <c r="H30" s="331">
        <v>0.52500000000000002</v>
      </c>
      <c r="I30" s="331">
        <v>0.32500000000000001</v>
      </c>
      <c r="J30" s="331">
        <v>0.47499999999999998</v>
      </c>
      <c r="K30" s="752"/>
      <c r="L30" s="752">
        <v>2</v>
      </c>
    </row>
    <row r="31" spans="2:12" ht="20.399999999999999" x14ac:dyDescent="0.3">
      <c r="B31" s="659" t="s">
        <v>1118</v>
      </c>
      <c r="C31" s="331">
        <v>0.02</v>
      </c>
      <c r="D31" s="331">
        <v>0.02</v>
      </c>
      <c r="E31" s="331">
        <v>0.02</v>
      </c>
      <c r="F31" s="331">
        <v>0.02</v>
      </c>
      <c r="G31" s="331">
        <v>0</v>
      </c>
      <c r="H31" s="331">
        <v>0.05</v>
      </c>
      <c r="I31" s="331">
        <v>0</v>
      </c>
      <c r="J31" s="331">
        <v>0.05</v>
      </c>
      <c r="K31" s="752" t="s">
        <v>1160</v>
      </c>
      <c r="L31" s="752">
        <v>4</v>
      </c>
    </row>
    <row r="32" spans="2:12" x14ac:dyDescent="0.3">
      <c r="B32" s="659" t="s">
        <v>1120</v>
      </c>
      <c r="C32" s="331">
        <v>0.12</v>
      </c>
      <c r="D32" s="331">
        <v>0.12</v>
      </c>
      <c r="E32" s="331">
        <v>0.12</v>
      </c>
      <c r="F32" s="331">
        <v>0.12</v>
      </c>
      <c r="G32" s="331">
        <v>0.08</v>
      </c>
      <c r="H32" s="331">
        <v>0.15</v>
      </c>
      <c r="I32" s="331">
        <v>0.08</v>
      </c>
      <c r="J32" s="331">
        <v>0.15</v>
      </c>
      <c r="K32" s="752" t="s">
        <v>67</v>
      </c>
      <c r="L32" s="752">
        <v>2</v>
      </c>
    </row>
    <row r="33" spans="1:12" ht="20.399999999999999" x14ac:dyDescent="0.3">
      <c r="B33" s="659" t="s">
        <v>1121</v>
      </c>
      <c r="C33" s="331">
        <v>0.52500000000000002</v>
      </c>
      <c r="D33" s="331">
        <v>0.49349999999999988</v>
      </c>
      <c r="E33" s="331">
        <v>0.44414999999999988</v>
      </c>
      <c r="F33" s="331">
        <v>0.39973499999999995</v>
      </c>
      <c r="G33" s="331">
        <v>0.35</v>
      </c>
      <c r="H33" s="331">
        <v>0.7</v>
      </c>
      <c r="I33" s="331">
        <v>0.35</v>
      </c>
      <c r="J33" s="331">
        <v>0.7</v>
      </c>
      <c r="K33" s="752" t="s">
        <v>1161</v>
      </c>
      <c r="L33" s="752"/>
    </row>
    <row r="34" spans="1:12" x14ac:dyDescent="0.3">
      <c r="B34" s="659" t="s">
        <v>259</v>
      </c>
      <c r="C34" s="736">
        <v>21800</v>
      </c>
      <c r="D34" s="736">
        <v>21800</v>
      </c>
      <c r="E34" s="736">
        <v>21800</v>
      </c>
      <c r="F34" s="736">
        <v>21800</v>
      </c>
      <c r="G34" s="736">
        <v>15900</v>
      </c>
      <c r="H34" s="736">
        <v>32600</v>
      </c>
      <c r="I34" s="736">
        <v>15900</v>
      </c>
      <c r="J34" s="736">
        <v>32600</v>
      </c>
      <c r="K34" s="752" t="s">
        <v>1141</v>
      </c>
      <c r="L34" s="752" t="s">
        <v>89</v>
      </c>
    </row>
    <row r="35" spans="1:12" x14ac:dyDescent="0.3">
      <c r="B35" s="659" t="s">
        <v>32</v>
      </c>
      <c r="C35" s="213">
        <v>5.8010000000000002</v>
      </c>
      <c r="D35" s="213">
        <v>6.1303999999999998</v>
      </c>
      <c r="E35" s="213">
        <v>7.4346600000000009</v>
      </c>
      <c r="F35" s="213">
        <v>8.328894</v>
      </c>
      <c r="G35" s="213">
        <v>4.4530000000000003</v>
      </c>
      <c r="H35" s="213">
        <v>11.248999999999999</v>
      </c>
      <c r="I35" s="213">
        <v>6.6389999999999993</v>
      </c>
      <c r="J35" s="213">
        <v>16.026999999999997</v>
      </c>
      <c r="K35" s="752" t="s">
        <v>1122</v>
      </c>
      <c r="L35" s="752" t="s">
        <v>979</v>
      </c>
    </row>
    <row r="36" spans="1:12" x14ac:dyDescent="0.3">
      <c r="B36" s="332" t="s">
        <v>1128</v>
      </c>
      <c r="C36" s="213">
        <v>3.5910000000000002</v>
      </c>
      <c r="D36" s="213">
        <v>3.9330000000000003</v>
      </c>
      <c r="E36" s="213">
        <v>5.7570000000000006</v>
      </c>
      <c r="F36" s="213">
        <v>6.6690000000000005</v>
      </c>
      <c r="G36" s="213">
        <v>3.2430000000000003</v>
      </c>
      <c r="H36" s="213">
        <v>6.9690000000000003</v>
      </c>
      <c r="I36" s="213">
        <v>5.4989999999999997</v>
      </c>
      <c r="J36" s="213">
        <v>11.817</v>
      </c>
      <c r="K36" s="752" t="s">
        <v>68</v>
      </c>
      <c r="L36" s="752"/>
    </row>
    <row r="37" spans="1:12" ht="20.399999999999999" x14ac:dyDescent="0.3">
      <c r="B37" s="332" t="s">
        <v>1129</v>
      </c>
      <c r="C37" s="213">
        <v>2.21</v>
      </c>
      <c r="D37" s="213">
        <v>2.1974</v>
      </c>
      <c r="E37" s="213">
        <v>1.6776599999999999</v>
      </c>
      <c r="F37" s="213">
        <v>1.659894</v>
      </c>
      <c r="G37" s="213">
        <v>1.21</v>
      </c>
      <c r="H37" s="213">
        <v>4.28</v>
      </c>
      <c r="I37" s="213">
        <v>1.1399999999999999</v>
      </c>
      <c r="J37" s="213">
        <v>4.21</v>
      </c>
      <c r="K37" s="752" t="s">
        <v>46</v>
      </c>
      <c r="L37" s="752"/>
    </row>
    <row r="38" spans="1:12" x14ac:dyDescent="0.3">
      <c r="B38" s="203" t="s">
        <v>1123</v>
      </c>
      <c r="C38" s="740"/>
      <c r="D38" s="740"/>
      <c r="E38" s="740"/>
      <c r="F38" s="740"/>
      <c r="G38" s="740"/>
      <c r="H38" s="740"/>
      <c r="I38" s="740"/>
      <c r="J38" s="740"/>
      <c r="K38" s="752"/>
      <c r="L38" s="751"/>
    </row>
    <row r="39" spans="1:12" x14ac:dyDescent="0.3">
      <c r="B39" s="745" t="s">
        <v>33</v>
      </c>
      <c r="C39" s="739"/>
      <c r="D39" s="739"/>
      <c r="E39" s="739"/>
      <c r="F39" s="739"/>
      <c r="G39" s="739"/>
      <c r="H39" s="739"/>
      <c r="I39" s="739"/>
      <c r="J39" s="739"/>
      <c r="K39" s="752"/>
      <c r="L39" s="749"/>
    </row>
    <row r="40" spans="1:12" ht="20.399999999999999" x14ac:dyDescent="0.3">
      <c r="B40" s="334" t="s">
        <v>1124</v>
      </c>
      <c r="C40" s="752">
        <v>12.5</v>
      </c>
      <c r="D40" s="752">
        <v>12.5</v>
      </c>
      <c r="E40" s="752">
        <v>12.5</v>
      </c>
      <c r="F40" s="752">
        <v>12.5</v>
      </c>
      <c r="G40" s="752">
        <v>12.5</v>
      </c>
      <c r="H40" s="752">
        <v>12.5</v>
      </c>
      <c r="I40" s="752">
        <v>12.5</v>
      </c>
      <c r="J40" s="752">
        <v>12.5</v>
      </c>
      <c r="K40" s="752" t="s">
        <v>65</v>
      </c>
      <c r="L40" s="204">
        <v>3</v>
      </c>
    </row>
    <row r="41" spans="1:12" ht="20.399999999999999" x14ac:dyDescent="0.3">
      <c r="B41" s="737" t="s">
        <v>976</v>
      </c>
      <c r="C41" s="752">
        <v>22.5</v>
      </c>
      <c r="D41" s="752">
        <v>22.5</v>
      </c>
      <c r="E41" s="752">
        <v>22.5</v>
      </c>
      <c r="F41" s="752">
        <v>22.5</v>
      </c>
      <c r="G41" s="752">
        <v>22.5</v>
      </c>
      <c r="H41" s="752">
        <v>22.5</v>
      </c>
      <c r="I41" s="752">
        <v>22.5</v>
      </c>
      <c r="J41" s="752">
        <v>22.5</v>
      </c>
      <c r="K41" s="752" t="s">
        <v>35</v>
      </c>
      <c r="L41" s="753">
        <v>3</v>
      </c>
    </row>
    <row r="42" spans="1:12" x14ac:dyDescent="0.3">
      <c r="B42" s="207" t="s">
        <v>977</v>
      </c>
      <c r="C42" s="738">
        <v>1500</v>
      </c>
      <c r="D42" s="738">
        <v>1500</v>
      </c>
      <c r="E42" s="738">
        <v>1500</v>
      </c>
      <c r="F42" s="738">
        <v>1500</v>
      </c>
      <c r="G42" s="738">
        <v>1400</v>
      </c>
      <c r="H42" s="738">
        <v>1700</v>
      </c>
      <c r="I42" s="738">
        <v>1400</v>
      </c>
      <c r="J42" s="738">
        <v>1700</v>
      </c>
      <c r="K42" s="752"/>
      <c r="L42" s="753">
        <v>2</v>
      </c>
    </row>
    <row r="43" spans="1:12" ht="20.399999999999999" x14ac:dyDescent="0.3">
      <c r="B43" s="207" t="s">
        <v>1130</v>
      </c>
      <c r="C43" s="753" t="s">
        <v>1126</v>
      </c>
      <c r="D43" s="753" t="s">
        <v>1126</v>
      </c>
      <c r="E43" s="753" t="s">
        <v>1126</v>
      </c>
      <c r="F43" s="753" t="s">
        <v>1126</v>
      </c>
      <c r="G43" s="753" t="s">
        <v>1126</v>
      </c>
      <c r="H43" s="753" t="s">
        <v>1126</v>
      </c>
      <c r="I43" s="753" t="s">
        <v>1126</v>
      </c>
      <c r="J43" s="753" t="s">
        <v>1126</v>
      </c>
      <c r="K43" s="752"/>
      <c r="L43" s="753"/>
    </row>
    <row r="44" spans="1:12" ht="20.399999999999999" x14ac:dyDescent="0.3">
      <c r="B44" s="207" t="s">
        <v>1164</v>
      </c>
      <c r="C44" s="753" t="s">
        <v>1127</v>
      </c>
      <c r="D44" s="753" t="s">
        <v>1127</v>
      </c>
      <c r="E44" s="753" t="s">
        <v>1127</v>
      </c>
      <c r="F44" s="753" t="s">
        <v>1127</v>
      </c>
      <c r="G44" s="753" t="s">
        <v>1127</v>
      </c>
      <c r="H44" s="753" t="s">
        <v>1127</v>
      </c>
      <c r="I44" s="753" t="s">
        <v>1127</v>
      </c>
      <c r="J44" s="753" t="s">
        <v>1127</v>
      </c>
      <c r="K44" s="752"/>
      <c r="L44" s="753"/>
    </row>
    <row r="46" spans="1:12" x14ac:dyDescent="0.3">
      <c r="A46" s="241" t="s">
        <v>767</v>
      </c>
      <c r="B46" s="298"/>
      <c r="C46" s="298"/>
      <c r="D46" s="298"/>
      <c r="E46" s="298"/>
      <c r="F46" s="298"/>
      <c r="G46" s="298"/>
      <c r="H46" s="298"/>
      <c r="I46" s="298"/>
      <c r="J46" s="298"/>
      <c r="K46" s="298"/>
      <c r="L46" s="298"/>
    </row>
    <row r="47" spans="1:12" ht="15" customHeight="1" x14ac:dyDescent="0.3">
      <c r="A47" s="258" t="s">
        <v>39</v>
      </c>
      <c r="B47" s="411" t="s">
        <v>1131</v>
      </c>
      <c r="C47" s="398"/>
      <c r="D47" s="398"/>
      <c r="E47" s="398"/>
      <c r="F47" s="398"/>
      <c r="G47" s="398"/>
      <c r="H47" s="398"/>
      <c r="I47" s="398"/>
      <c r="J47" s="398"/>
      <c r="K47" s="398"/>
      <c r="L47" s="398"/>
    </row>
    <row r="48" spans="1:12" ht="15" customHeight="1" x14ac:dyDescent="0.3">
      <c r="A48" s="258" t="s">
        <v>15</v>
      </c>
      <c r="B48" s="411" t="s">
        <v>1138</v>
      </c>
      <c r="C48" s="398"/>
      <c r="D48" s="398"/>
      <c r="E48" s="398"/>
      <c r="F48" s="398"/>
      <c r="G48" s="398"/>
      <c r="H48" s="398"/>
      <c r="I48" s="398"/>
      <c r="J48" s="398"/>
      <c r="K48" s="398"/>
      <c r="L48" s="398"/>
    </row>
    <row r="49" spans="1:12" x14ac:dyDescent="0.3">
      <c r="A49" s="258" t="s">
        <v>20</v>
      </c>
      <c r="B49" s="411" t="s">
        <v>1157</v>
      </c>
      <c r="C49" s="398"/>
      <c r="D49" s="398"/>
      <c r="E49" s="398"/>
      <c r="F49" s="398"/>
      <c r="G49" s="398"/>
      <c r="H49" s="398"/>
      <c r="I49" s="398"/>
      <c r="J49" s="398"/>
      <c r="K49" s="398"/>
      <c r="L49" s="398"/>
    </row>
    <row r="50" spans="1:12" ht="15" customHeight="1" x14ac:dyDescent="0.3">
      <c r="A50" s="258" t="s">
        <v>23</v>
      </c>
      <c r="B50" s="411" t="s">
        <v>987</v>
      </c>
      <c r="C50" s="398"/>
      <c r="D50" s="398"/>
      <c r="E50" s="398"/>
      <c r="F50" s="398"/>
      <c r="G50" s="398"/>
      <c r="H50" s="398"/>
      <c r="I50" s="398"/>
      <c r="J50" s="398"/>
      <c r="K50" s="398"/>
      <c r="L50" s="398"/>
    </row>
    <row r="51" spans="1:12" ht="15" customHeight="1" x14ac:dyDescent="0.3">
      <c r="A51" s="258" t="s">
        <v>44</v>
      </c>
      <c r="B51" s="411" t="s">
        <v>988</v>
      </c>
      <c r="C51" s="398"/>
      <c r="D51" s="398"/>
      <c r="E51" s="398"/>
      <c r="F51" s="398"/>
      <c r="G51" s="398"/>
      <c r="H51" s="398"/>
      <c r="I51" s="398"/>
      <c r="J51" s="398"/>
      <c r="K51" s="398"/>
      <c r="L51" s="398"/>
    </row>
    <row r="52" spans="1:12" ht="15" customHeight="1" x14ac:dyDescent="0.3">
      <c r="A52" s="258" t="s">
        <v>46</v>
      </c>
      <c r="B52" s="411" t="s">
        <v>989</v>
      </c>
      <c r="C52" s="398"/>
      <c r="D52" s="398"/>
      <c r="E52" s="398"/>
      <c r="F52" s="398"/>
      <c r="G52" s="398"/>
      <c r="H52" s="398"/>
      <c r="I52" s="398"/>
      <c r="J52" s="398"/>
      <c r="K52" s="398"/>
      <c r="L52" s="398"/>
    </row>
    <row r="53" spans="1:12" x14ac:dyDescent="0.3">
      <c r="A53" s="258" t="s">
        <v>31</v>
      </c>
      <c r="B53" s="411" t="s">
        <v>1142</v>
      </c>
      <c r="C53" s="398"/>
      <c r="D53" s="398"/>
      <c r="E53" s="398"/>
      <c r="F53" s="398"/>
      <c r="G53" s="398"/>
      <c r="H53" s="398"/>
      <c r="I53" s="398"/>
      <c r="J53" s="398"/>
      <c r="K53" s="398"/>
      <c r="L53" s="398"/>
    </row>
    <row r="54" spans="1:12" x14ac:dyDescent="0.3">
      <c r="A54" s="258" t="s">
        <v>35</v>
      </c>
      <c r="B54" s="411" t="s">
        <v>1140</v>
      </c>
      <c r="C54" s="398"/>
      <c r="D54" s="398"/>
      <c r="E54" s="398"/>
      <c r="F54" s="398"/>
      <c r="G54" s="398"/>
      <c r="H54" s="398"/>
      <c r="I54" s="398"/>
      <c r="J54" s="398"/>
      <c r="K54" s="398"/>
      <c r="L54" s="398"/>
    </row>
    <row r="55" spans="1:12" x14ac:dyDescent="0.3">
      <c r="A55" s="258" t="s">
        <v>65</v>
      </c>
      <c r="B55" s="411" t="s">
        <v>1135</v>
      </c>
      <c r="C55" s="398"/>
      <c r="D55" s="398"/>
      <c r="E55" s="398"/>
      <c r="F55" s="398"/>
      <c r="G55" s="398"/>
      <c r="H55" s="398"/>
      <c r="I55" s="398"/>
      <c r="J55" s="398"/>
      <c r="K55" s="398"/>
      <c r="L55" s="398"/>
    </row>
    <row r="56" spans="1:12" x14ac:dyDescent="0.3">
      <c r="A56" s="258" t="s">
        <v>50</v>
      </c>
      <c r="B56" s="760" t="s">
        <v>1156</v>
      </c>
      <c r="C56" s="398"/>
      <c r="D56" s="398"/>
      <c r="E56" s="398"/>
      <c r="F56" s="398"/>
      <c r="G56" s="398"/>
      <c r="H56" s="398"/>
      <c r="I56" s="398"/>
      <c r="J56" s="398"/>
      <c r="K56" s="398"/>
      <c r="L56" s="398"/>
    </row>
    <row r="57" spans="1:12" x14ac:dyDescent="0.3">
      <c r="A57" s="258" t="s">
        <v>55</v>
      </c>
      <c r="B57" s="411" t="s">
        <v>1147</v>
      </c>
      <c r="C57" s="398"/>
      <c r="D57" s="398"/>
      <c r="E57" s="398"/>
      <c r="F57" s="398"/>
      <c r="G57" s="398"/>
      <c r="H57" s="398"/>
      <c r="I57" s="398"/>
      <c r="J57" s="398"/>
      <c r="K57" s="398"/>
      <c r="L57" s="398"/>
    </row>
    <row r="58" spans="1:12" x14ac:dyDescent="0.3">
      <c r="A58" s="258" t="s">
        <v>67</v>
      </c>
      <c r="B58" s="411" t="s">
        <v>1133</v>
      </c>
      <c r="C58" s="398"/>
      <c r="D58" s="398"/>
      <c r="E58" s="398"/>
      <c r="F58" s="398"/>
      <c r="G58" s="398"/>
      <c r="H58" s="398"/>
      <c r="I58" s="398"/>
      <c r="J58" s="398"/>
      <c r="K58" s="398"/>
      <c r="L58" s="398"/>
    </row>
    <row r="59" spans="1:12" x14ac:dyDescent="0.3">
      <c r="A59" s="258" t="s">
        <v>68</v>
      </c>
      <c r="B59" s="411" t="s">
        <v>1136</v>
      </c>
      <c r="C59" s="398"/>
      <c r="D59" s="398"/>
      <c r="E59" s="398"/>
      <c r="F59" s="398"/>
      <c r="G59" s="398"/>
      <c r="H59" s="398"/>
      <c r="I59" s="398"/>
      <c r="J59" s="398"/>
      <c r="K59" s="398"/>
      <c r="L59" s="398"/>
    </row>
    <row r="60" spans="1:12" x14ac:dyDescent="0.3">
      <c r="A60" s="258" t="s">
        <v>69</v>
      </c>
      <c r="B60" s="760" t="s">
        <v>1146</v>
      </c>
      <c r="C60" s="398"/>
      <c r="D60" s="398"/>
      <c r="E60" s="398"/>
      <c r="F60" s="398"/>
      <c r="G60" s="398"/>
      <c r="H60" s="398"/>
      <c r="I60" s="398"/>
      <c r="J60" s="398"/>
      <c r="K60" s="398"/>
      <c r="L60" s="398"/>
    </row>
    <row r="61" spans="1:12" x14ac:dyDescent="0.3">
      <c r="A61" s="742"/>
      <c r="B61" s="411"/>
      <c r="C61" s="398"/>
      <c r="D61" s="398"/>
      <c r="E61" s="398"/>
      <c r="F61" s="398"/>
      <c r="G61" s="398"/>
      <c r="H61" s="398"/>
      <c r="I61" s="398"/>
      <c r="J61" s="398"/>
      <c r="K61" s="398"/>
      <c r="L61" s="398"/>
    </row>
    <row r="62" spans="1:12" x14ac:dyDescent="0.3">
      <c r="A62" s="267" t="s">
        <v>357</v>
      </c>
      <c r="B62" s="411"/>
      <c r="C62" s="398"/>
      <c r="D62" s="398"/>
      <c r="E62" s="398"/>
      <c r="F62" s="398"/>
      <c r="G62" s="398"/>
      <c r="H62" s="398"/>
      <c r="I62" s="398"/>
      <c r="J62" s="398"/>
      <c r="K62" s="398"/>
      <c r="L62" s="398"/>
    </row>
    <row r="63" spans="1:12" x14ac:dyDescent="0.3">
      <c r="A63" s="742">
        <v>1</v>
      </c>
      <c r="B63" s="133" t="s">
        <v>1143</v>
      </c>
      <c r="C63" s="735"/>
      <c r="D63" s="735"/>
      <c r="E63" s="735"/>
      <c r="F63" s="735"/>
      <c r="G63" s="735"/>
      <c r="H63" s="735"/>
      <c r="I63" s="735"/>
      <c r="J63" s="735"/>
      <c r="K63" s="735"/>
      <c r="L63" s="735"/>
    </row>
    <row r="64" spans="1:12" x14ac:dyDescent="0.3">
      <c r="A64" s="742">
        <v>2</v>
      </c>
      <c r="B64" s="133" t="s">
        <v>983</v>
      </c>
      <c r="C64" s="298"/>
      <c r="D64" s="298"/>
      <c r="E64" s="298"/>
      <c r="F64" s="298"/>
      <c r="G64" s="298"/>
      <c r="H64" s="298"/>
      <c r="I64" s="298"/>
      <c r="J64" s="298"/>
      <c r="K64" s="298"/>
      <c r="L64" s="298"/>
    </row>
    <row r="65" spans="1:12" ht="15" customHeight="1" x14ac:dyDescent="0.3">
      <c r="A65" s="742">
        <v>3</v>
      </c>
      <c r="B65" s="761" t="s">
        <v>985</v>
      </c>
      <c r="C65" s="732"/>
      <c r="D65" s="732"/>
      <c r="E65" s="732"/>
      <c r="F65" s="732"/>
      <c r="G65" s="732"/>
      <c r="H65" s="732"/>
      <c r="I65" s="732"/>
      <c r="J65" s="732"/>
      <c r="K65" s="732"/>
      <c r="L65" s="732"/>
    </row>
    <row r="66" spans="1:12" x14ac:dyDescent="0.3">
      <c r="A66" s="742">
        <v>4</v>
      </c>
      <c r="B66" s="761" t="s">
        <v>990</v>
      </c>
      <c r="C66" s="732"/>
      <c r="D66" s="732"/>
      <c r="E66" s="732"/>
      <c r="F66" s="732"/>
      <c r="G66" s="732"/>
      <c r="H66" s="732"/>
      <c r="I66" s="732"/>
      <c r="J66" s="732"/>
      <c r="K66" s="732"/>
      <c r="L66" s="732"/>
    </row>
    <row r="67" spans="1:12" ht="15" customHeight="1" x14ac:dyDescent="0.3">
      <c r="A67" s="742">
        <v>5</v>
      </c>
      <c r="B67" s="761" t="s">
        <v>984</v>
      </c>
      <c r="C67" s="732"/>
      <c r="D67" s="732"/>
      <c r="E67" s="732"/>
      <c r="F67" s="732"/>
      <c r="G67" s="732"/>
      <c r="H67" s="732"/>
      <c r="I67" s="732"/>
      <c r="J67" s="732"/>
      <c r="K67" s="732"/>
      <c r="L67" s="732"/>
    </row>
  </sheetData>
  <mergeCells count="1">
    <mergeCell ref="C3:L3"/>
  </mergeCells>
  <hyperlinks>
    <hyperlink ref="H1" location="Index" display="Back to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75"/>
  <sheetViews>
    <sheetView showGridLines="0" zoomScaleNormal="100" workbookViewId="0">
      <selection activeCell="P15" sqref="P15"/>
    </sheetView>
  </sheetViews>
  <sheetFormatPr defaultColWidth="9.109375" defaultRowHeight="14.4" x14ac:dyDescent="0.3"/>
  <cols>
    <col min="1" max="1" width="2.88671875" style="253" customWidth="1"/>
    <col min="2" max="2" width="31.6640625" style="253" customWidth="1"/>
    <col min="3" max="6" width="6.88671875" style="253" customWidth="1"/>
    <col min="7" max="10" width="6.5546875" style="253" customWidth="1"/>
    <col min="11" max="12" width="6.33203125" style="253" customWidth="1"/>
    <col min="13" max="13" width="4.44140625" style="253" customWidth="1"/>
    <col min="14" max="17" width="9.109375" style="2" customWidth="1"/>
    <col min="18" max="18" width="49.88671875" style="2" customWidth="1"/>
    <col min="19" max="19" width="7.88671875" style="2" customWidth="1"/>
    <col min="20" max="20" width="8" style="2" customWidth="1"/>
    <col min="21" max="21" width="6" style="2" customWidth="1"/>
    <col min="22" max="22" width="5.6640625" style="2" customWidth="1"/>
    <col min="23" max="24" width="6.109375" style="2" customWidth="1"/>
    <col min="25" max="25" width="9.109375" style="2"/>
    <col min="26" max="26" width="30.109375" style="2" customWidth="1"/>
    <col min="27" max="27" width="10.33203125" style="2" customWidth="1"/>
    <col min="28" max="28" width="9.6640625" style="2" customWidth="1"/>
    <col min="29" max="29" width="10" style="2" customWidth="1"/>
    <col min="30" max="30" width="7.88671875" style="2" customWidth="1"/>
    <col min="31" max="31" width="7.109375" style="2" customWidth="1"/>
    <col min="32" max="32" width="7.6640625" style="2" customWidth="1"/>
    <col min="33" max="16384" width="9.109375" style="2"/>
  </cols>
  <sheetData>
    <row r="1" spans="2:32" ht="14.25" customHeight="1" x14ac:dyDescent="0.3">
      <c r="H1" s="402" t="s">
        <v>679</v>
      </c>
    </row>
    <row r="2" spans="2:32" ht="14.25" customHeight="1" x14ac:dyDescent="0.3">
      <c r="R2" s="1"/>
      <c r="S2" s="1"/>
      <c r="T2" s="1"/>
      <c r="U2" s="1"/>
      <c r="V2" s="1"/>
      <c r="W2" s="1"/>
      <c r="X2" s="1"/>
      <c r="Y2" s="1"/>
      <c r="Z2" s="1"/>
      <c r="AA2" s="1"/>
      <c r="AB2" s="1"/>
      <c r="AC2" s="1"/>
      <c r="AD2" s="1"/>
      <c r="AE2" s="1"/>
      <c r="AF2" s="1"/>
    </row>
    <row r="3" spans="2:32" ht="24" customHeight="1" x14ac:dyDescent="0.3">
      <c r="B3" s="478" t="s">
        <v>0</v>
      </c>
      <c r="C3" s="928" t="s">
        <v>1080</v>
      </c>
      <c r="D3" s="941"/>
      <c r="E3" s="941"/>
      <c r="F3" s="941"/>
      <c r="G3" s="941"/>
      <c r="H3" s="941"/>
      <c r="I3" s="941"/>
      <c r="J3" s="941"/>
      <c r="K3" s="941"/>
      <c r="L3" s="942"/>
      <c r="R3" s="395"/>
      <c r="S3" s="939"/>
      <c r="T3" s="940"/>
      <c r="U3" s="940"/>
      <c r="V3" s="940"/>
      <c r="W3" s="940"/>
      <c r="X3" s="940"/>
      <c r="Y3" s="1"/>
      <c r="Z3" s="395"/>
      <c r="AA3" s="923"/>
      <c r="AB3" s="924"/>
      <c r="AC3" s="924"/>
      <c r="AD3" s="924"/>
      <c r="AE3" s="924"/>
      <c r="AF3" s="924"/>
    </row>
    <row r="4" spans="2:32" ht="23.25" customHeight="1" x14ac:dyDescent="0.3">
      <c r="B4" s="203"/>
      <c r="C4" s="452">
        <v>2015</v>
      </c>
      <c r="D4" s="452">
        <v>2020</v>
      </c>
      <c r="E4" s="452">
        <v>2030</v>
      </c>
      <c r="F4" s="452">
        <v>2050</v>
      </c>
      <c r="G4" s="931" t="s">
        <v>2</v>
      </c>
      <c r="H4" s="932"/>
      <c r="I4" s="931" t="s">
        <v>3</v>
      </c>
      <c r="J4" s="932"/>
      <c r="K4" s="452" t="s">
        <v>4</v>
      </c>
      <c r="L4" s="452" t="s">
        <v>5</v>
      </c>
      <c r="R4" s="58"/>
      <c r="S4" s="397"/>
      <c r="T4" s="397"/>
      <c r="U4" s="397"/>
      <c r="V4" s="397"/>
      <c r="W4" s="397"/>
      <c r="X4" s="397"/>
      <c r="Y4" s="1"/>
      <c r="Z4" s="58"/>
      <c r="AA4" s="397"/>
      <c r="AB4" s="397"/>
      <c r="AC4" s="397"/>
      <c r="AD4" s="397"/>
      <c r="AE4" s="397"/>
      <c r="AF4" s="397"/>
    </row>
    <row r="5" spans="2:32" ht="15" customHeight="1" x14ac:dyDescent="0.3">
      <c r="B5" s="475" t="s">
        <v>6</v>
      </c>
      <c r="C5" s="476"/>
      <c r="D5" s="476"/>
      <c r="E5" s="476"/>
      <c r="F5" s="476"/>
      <c r="G5" s="476" t="s">
        <v>7</v>
      </c>
      <c r="H5" s="476" t="s">
        <v>8</v>
      </c>
      <c r="I5" s="476" t="s">
        <v>7</v>
      </c>
      <c r="J5" s="476" t="s">
        <v>8</v>
      </c>
      <c r="K5" s="476"/>
      <c r="L5" s="477"/>
      <c r="R5" s="921"/>
      <c r="S5" s="921"/>
      <c r="T5" s="921"/>
      <c r="U5" s="921"/>
      <c r="V5" s="921"/>
      <c r="W5" s="921"/>
      <c r="X5" s="921"/>
      <c r="Y5" s="1"/>
      <c r="Z5" s="921"/>
      <c r="AA5" s="921"/>
      <c r="AB5" s="921"/>
      <c r="AC5" s="921"/>
      <c r="AD5" s="921"/>
      <c r="AE5" s="921"/>
      <c r="AF5" s="921"/>
    </row>
    <row r="6" spans="2:32" ht="15" customHeight="1" x14ac:dyDescent="0.3">
      <c r="B6" s="207" t="s">
        <v>9</v>
      </c>
      <c r="C6" s="204">
        <v>300</v>
      </c>
      <c r="D6" s="204">
        <v>300</v>
      </c>
      <c r="E6" s="204">
        <v>300</v>
      </c>
      <c r="F6" s="207"/>
      <c r="G6" s="421">
        <v>200</v>
      </c>
      <c r="H6" s="421">
        <v>400</v>
      </c>
      <c r="I6" s="422"/>
      <c r="J6" s="422"/>
      <c r="K6" s="481"/>
      <c r="L6" s="481"/>
      <c r="R6" s="396"/>
      <c r="S6" s="242"/>
      <c r="T6" s="242"/>
      <c r="U6" s="242"/>
      <c r="V6" s="242"/>
      <c r="W6" s="242"/>
      <c r="X6" s="242"/>
      <c r="Y6" s="1"/>
      <c r="Z6" s="396"/>
      <c r="AA6" s="926"/>
      <c r="AB6" s="927"/>
      <c r="AC6" s="927"/>
      <c r="AD6" s="927"/>
      <c r="AE6" s="927"/>
      <c r="AF6" s="927"/>
    </row>
    <row r="7" spans="2:32" ht="20.399999999999999" x14ac:dyDescent="0.3">
      <c r="B7" s="432" t="s">
        <v>649</v>
      </c>
      <c r="C7" s="479">
        <v>-1</v>
      </c>
      <c r="D7" s="423">
        <v>-1</v>
      </c>
      <c r="E7" s="423">
        <v>-1</v>
      </c>
      <c r="F7" s="479"/>
      <c r="G7" s="424" t="s">
        <v>130</v>
      </c>
      <c r="H7" s="425">
        <v>-2</v>
      </c>
      <c r="I7" s="433"/>
      <c r="J7" s="434"/>
      <c r="K7" s="434" t="s">
        <v>638</v>
      </c>
      <c r="L7" s="435">
        <v>10</v>
      </c>
      <c r="R7" s="396"/>
      <c r="S7" s="242"/>
      <c r="T7" s="242"/>
      <c r="U7" s="59"/>
      <c r="V7" s="59"/>
      <c r="W7" s="59"/>
      <c r="X7" s="242"/>
      <c r="Y7" s="1"/>
      <c r="Z7" s="396"/>
      <c r="AA7" s="242"/>
      <c r="AB7" s="242"/>
      <c r="AC7" s="242"/>
      <c r="AD7" s="242"/>
      <c r="AE7" s="242"/>
      <c r="AF7" s="242"/>
    </row>
    <row r="8" spans="2:32" ht="27.75" customHeight="1" x14ac:dyDescent="0.3">
      <c r="B8" s="436" t="s">
        <v>650</v>
      </c>
      <c r="C8" s="200">
        <v>-1</v>
      </c>
      <c r="D8" s="200">
        <v>-1</v>
      </c>
      <c r="E8" s="200">
        <v>-1</v>
      </c>
      <c r="F8" s="426"/>
      <c r="G8" s="424" t="s">
        <v>130</v>
      </c>
      <c r="H8" s="427">
        <v>-2</v>
      </c>
      <c r="I8" s="435"/>
      <c r="J8" s="435"/>
      <c r="K8" s="435" t="s">
        <v>638</v>
      </c>
      <c r="L8" s="435">
        <v>10</v>
      </c>
      <c r="R8" s="396"/>
      <c r="S8" s="242"/>
      <c r="T8" s="242"/>
      <c r="U8" s="243"/>
      <c r="V8" s="243"/>
      <c r="W8" s="243"/>
      <c r="X8" s="60"/>
      <c r="Y8" s="1"/>
      <c r="Z8" s="396"/>
      <c r="AA8" s="242"/>
      <c r="AB8" s="242"/>
      <c r="AC8" s="242"/>
      <c r="AD8" s="242"/>
      <c r="AE8" s="242"/>
      <c r="AF8" s="242"/>
    </row>
    <row r="9" spans="2:32" x14ac:dyDescent="0.3">
      <c r="B9" s="432" t="s">
        <v>1076</v>
      </c>
      <c r="C9" s="424" t="s">
        <v>653</v>
      </c>
      <c r="D9" s="424" t="s">
        <v>653</v>
      </c>
      <c r="E9" s="424" t="s">
        <v>653</v>
      </c>
      <c r="F9" s="200"/>
      <c r="G9" s="424" t="s">
        <v>150</v>
      </c>
      <c r="H9" s="424" t="s">
        <v>654</v>
      </c>
      <c r="I9" s="435"/>
      <c r="J9" s="435"/>
      <c r="K9" s="435" t="s">
        <v>638</v>
      </c>
      <c r="L9" s="435">
        <v>10</v>
      </c>
      <c r="R9" s="396"/>
      <c r="S9" s="242"/>
      <c r="T9" s="242"/>
      <c r="U9" s="243"/>
      <c r="V9" s="243"/>
      <c r="W9" s="242"/>
      <c r="X9" s="60"/>
      <c r="Y9" s="1"/>
      <c r="Z9" s="396"/>
      <c r="AA9" s="242"/>
      <c r="AB9" s="243"/>
      <c r="AC9" s="243"/>
      <c r="AD9" s="243"/>
      <c r="AE9" s="242"/>
      <c r="AF9" s="242"/>
    </row>
    <row r="10" spans="2:32" x14ac:dyDescent="0.3">
      <c r="B10" s="432" t="s">
        <v>1077</v>
      </c>
      <c r="C10" s="424" t="s">
        <v>132</v>
      </c>
      <c r="D10" s="424" t="s">
        <v>132</v>
      </c>
      <c r="E10" s="424" t="s">
        <v>132</v>
      </c>
      <c r="F10" s="200"/>
      <c r="G10" s="200">
        <v>-0.01</v>
      </c>
      <c r="H10" s="424" t="s">
        <v>652</v>
      </c>
      <c r="I10" s="435"/>
      <c r="J10" s="435"/>
      <c r="K10" s="435" t="s">
        <v>39</v>
      </c>
      <c r="L10" s="435">
        <v>10</v>
      </c>
      <c r="R10" s="396"/>
      <c r="S10" s="242"/>
      <c r="T10" s="242"/>
      <c r="U10" s="243"/>
      <c r="V10" s="243"/>
      <c r="W10" s="243"/>
      <c r="X10" s="60"/>
      <c r="Y10" s="1"/>
      <c r="Z10" s="396"/>
      <c r="AA10" s="242"/>
      <c r="AB10" s="242"/>
      <c r="AC10" s="242"/>
      <c r="AD10" s="242"/>
      <c r="AE10" s="242"/>
      <c r="AF10" s="242"/>
    </row>
    <row r="11" spans="2:32" x14ac:dyDescent="0.3">
      <c r="B11" s="432" t="s">
        <v>13</v>
      </c>
      <c r="C11" s="424" t="s">
        <v>132</v>
      </c>
      <c r="D11" s="424" t="s">
        <v>132</v>
      </c>
      <c r="E11" s="424" t="s">
        <v>132</v>
      </c>
      <c r="F11" s="200"/>
      <c r="G11" s="424" t="s">
        <v>134</v>
      </c>
      <c r="H11" s="424" t="s">
        <v>135</v>
      </c>
      <c r="I11" s="435"/>
      <c r="J11" s="435"/>
      <c r="K11" s="435" t="s">
        <v>39</v>
      </c>
      <c r="L11" s="435">
        <v>10</v>
      </c>
      <c r="R11" s="396"/>
      <c r="S11" s="242"/>
      <c r="T11" s="242"/>
      <c r="U11" s="243"/>
      <c r="V11" s="243"/>
      <c r="W11" s="243"/>
      <c r="X11" s="60"/>
      <c r="Y11" s="1"/>
      <c r="Z11" s="23"/>
      <c r="AA11" s="243"/>
      <c r="AB11" s="243"/>
      <c r="AC11" s="243"/>
      <c r="AD11" s="243"/>
      <c r="AE11" s="243"/>
      <c r="AF11" s="242"/>
    </row>
    <row r="12" spans="2:32" x14ac:dyDescent="0.3">
      <c r="B12" s="437" t="s">
        <v>93</v>
      </c>
      <c r="C12" s="424" t="s">
        <v>132</v>
      </c>
      <c r="D12" s="424" t="s">
        <v>132</v>
      </c>
      <c r="E12" s="424" t="s">
        <v>132</v>
      </c>
      <c r="F12" s="481"/>
      <c r="G12" s="424" t="s">
        <v>132</v>
      </c>
      <c r="H12" s="424" t="s">
        <v>132</v>
      </c>
      <c r="I12" s="421"/>
      <c r="J12" s="421"/>
      <c r="K12" s="421" t="s">
        <v>39</v>
      </c>
      <c r="L12" s="435">
        <v>10</v>
      </c>
      <c r="R12" s="396"/>
      <c r="S12" s="242"/>
      <c r="T12" s="242"/>
      <c r="U12" s="243"/>
      <c r="V12" s="243"/>
      <c r="W12" s="243"/>
      <c r="X12" s="60"/>
      <c r="Y12" s="1"/>
      <c r="Z12" s="23"/>
      <c r="AA12" s="243"/>
      <c r="AB12" s="243"/>
      <c r="AC12" s="243"/>
      <c r="AD12" s="243"/>
      <c r="AE12" s="243"/>
      <c r="AF12" s="242"/>
    </row>
    <row r="13" spans="2:32" x14ac:dyDescent="0.3">
      <c r="B13" s="437" t="s">
        <v>16</v>
      </c>
      <c r="C13" s="421">
        <v>15</v>
      </c>
      <c r="D13" s="421">
        <v>15</v>
      </c>
      <c r="E13" s="421">
        <v>15</v>
      </c>
      <c r="F13" s="421"/>
      <c r="G13" s="421"/>
      <c r="H13" s="421"/>
      <c r="I13" s="421"/>
      <c r="J13" s="421"/>
      <c r="K13" s="421" t="s">
        <v>20</v>
      </c>
      <c r="L13" s="435">
        <v>10</v>
      </c>
      <c r="R13" s="396"/>
      <c r="S13" s="242"/>
      <c r="T13" s="242"/>
      <c r="U13" s="243"/>
      <c r="V13" s="243"/>
      <c r="W13" s="243"/>
      <c r="X13" s="60"/>
      <c r="Y13" s="1"/>
      <c r="Z13" s="396"/>
      <c r="AA13" s="242"/>
      <c r="AB13" s="242"/>
      <c r="AC13" s="242"/>
      <c r="AD13" s="242"/>
      <c r="AE13" s="242"/>
      <c r="AF13" s="242"/>
    </row>
    <row r="14" spans="2:32" x14ac:dyDescent="0.3">
      <c r="B14" s="437" t="s">
        <v>18</v>
      </c>
      <c r="C14" s="421">
        <v>2.5</v>
      </c>
      <c r="D14" s="421">
        <v>2.5</v>
      </c>
      <c r="E14" s="421">
        <v>2.5</v>
      </c>
      <c r="F14" s="421"/>
      <c r="G14" s="421">
        <v>2</v>
      </c>
      <c r="H14" s="421">
        <v>3</v>
      </c>
      <c r="I14" s="421"/>
      <c r="J14" s="421"/>
      <c r="K14" s="421" t="s">
        <v>20</v>
      </c>
      <c r="L14" s="435">
        <v>10</v>
      </c>
      <c r="R14" s="396"/>
      <c r="S14" s="242"/>
      <c r="T14" s="242"/>
      <c r="U14" s="243"/>
      <c r="V14" s="243"/>
      <c r="W14" s="243"/>
      <c r="X14" s="60"/>
      <c r="Y14" s="1"/>
      <c r="Z14" s="396"/>
      <c r="AA14" s="242"/>
      <c r="AB14" s="242"/>
      <c r="AC14" s="242"/>
      <c r="AD14" s="242"/>
      <c r="AE14" s="242"/>
      <c r="AF14" s="242"/>
    </row>
    <row r="15" spans="2:32" x14ac:dyDescent="0.3">
      <c r="B15" s="438" t="s">
        <v>19</v>
      </c>
      <c r="C15" s="424" t="s">
        <v>655</v>
      </c>
      <c r="D15" s="424" t="s">
        <v>655</v>
      </c>
      <c r="E15" s="424" t="s">
        <v>655</v>
      </c>
      <c r="F15" s="200"/>
      <c r="G15" s="417" t="s">
        <v>656</v>
      </c>
      <c r="H15" s="417" t="s">
        <v>657</v>
      </c>
      <c r="I15" s="421"/>
      <c r="J15" s="421"/>
      <c r="K15" s="421" t="s">
        <v>136</v>
      </c>
      <c r="L15" s="435">
        <v>10</v>
      </c>
      <c r="R15" s="396"/>
      <c r="S15" s="242"/>
      <c r="T15" s="242"/>
      <c r="U15" s="243"/>
      <c r="V15" s="243"/>
      <c r="W15" s="243"/>
      <c r="X15" s="60"/>
      <c r="Y15" s="1"/>
      <c r="Z15" s="396"/>
      <c r="AA15" s="242"/>
      <c r="AB15" s="242"/>
      <c r="AC15" s="242"/>
      <c r="AD15" s="242"/>
      <c r="AE15" s="242"/>
      <c r="AF15" s="242"/>
    </row>
    <row r="16" spans="2:32" x14ac:dyDescent="0.3">
      <c r="B16" s="439" t="s">
        <v>21</v>
      </c>
      <c r="C16" s="440"/>
      <c r="D16" s="440"/>
      <c r="E16" s="440"/>
      <c r="F16" s="440"/>
      <c r="G16" s="440"/>
      <c r="H16" s="440"/>
      <c r="I16" s="440"/>
      <c r="J16" s="440"/>
      <c r="K16" s="440"/>
      <c r="L16" s="441"/>
      <c r="R16" s="396"/>
      <c r="S16" s="242"/>
      <c r="T16" s="242"/>
      <c r="U16" s="243"/>
      <c r="V16" s="243"/>
      <c r="W16" s="243"/>
      <c r="X16" s="60"/>
      <c r="Y16" s="1"/>
      <c r="Z16" s="396"/>
      <c r="AA16" s="242"/>
      <c r="AB16" s="242"/>
      <c r="AC16" s="242"/>
      <c r="AD16" s="242"/>
      <c r="AE16" s="242"/>
      <c r="AF16" s="242"/>
    </row>
    <row r="17" spans="2:32" x14ac:dyDescent="0.3">
      <c r="B17" s="437" t="s">
        <v>22</v>
      </c>
      <c r="C17" s="442" t="s">
        <v>151</v>
      </c>
      <c r="D17" s="442" t="s">
        <v>130</v>
      </c>
      <c r="E17" s="442" t="s">
        <v>130</v>
      </c>
      <c r="F17" s="421"/>
      <c r="G17" s="442" t="s">
        <v>130</v>
      </c>
      <c r="H17" s="442" t="s">
        <v>152</v>
      </c>
      <c r="I17" s="421"/>
      <c r="J17" s="421"/>
      <c r="K17" s="421" t="s">
        <v>153</v>
      </c>
      <c r="L17" s="435">
        <v>10</v>
      </c>
      <c r="R17" s="396"/>
      <c r="S17" s="242"/>
      <c r="T17" s="242"/>
      <c r="U17" s="243"/>
      <c r="V17" s="243"/>
      <c r="W17" s="243"/>
      <c r="X17" s="60"/>
      <c r="Y17" s="1"/>
      <c r="Z17" s="396"/>
      <c r="AA17" s="242"/>
      <c r="AB17" s="242"/>
      <c r="AC17" s="242"/>
      <c r="AD17" s="242"/>
      <c r="AE17" s="242"/>
      <c r="AF17" s="242"/>
    </row>
    <row r="18" spans="2:32" x14ac:dyDescent="0.3">
      <c r="B18" s="437" t="s">
        <v>24</v>
      </c>
      <c r="C18" s="442" t="s">
        <v>151</v>
      </c>
      <c r="D18" s="442" t="s">
        <v>130</v>
      </c>
      <c r="E18" s="442" t="s">
        <v>130</v>
      </c>
      <c r="F18" s="421"/>
      <c r="G18" s="442" t="s">
        <v>130</v>
      </c>
      <c r="H18" s="442" t="s">
        <v>152</v>
      </c>
      <c r="I18" s="421"/>
      <c r="J18" s="421"/>
      <c r="K18" s="421" t="s">
        <v>153</v>
      </c>
      <c r="L18" s="435">
        <v>10</v>
      </c>
      <c r="R18" s="396"/>
      <c r="S18" s="242"/>
      <c r="T18" s="242"/>
      <c r="U18" s="243"/>
      <c r="V18" s="243"/>
      <c r="W18" s="243"/>
      <c r="X18" s="60"/>
      <c r="Y18" s="1"/>
      <c r="Z18" s="396"/>
      <c r="AA18" s="242"/>
      <c r="AB18" s="242"/>
      <c r="AC18" s="242"/>
      <c r="AD18" s="242"/>
      <c r="AE18" s="242"/>
      <c r="AF18" s="242"/>
    </row>
    <row r="19" spans="2:32" x14ac:dyDescent="0.3">
      <c r="B19" s="437" t="s">
        <v>95</v>
      </c>
      <c r="C19" s="442" t="s">
        <v>657</v>
      </c>
      <c r="D19" s="442" t="s">
        <v>657</v>
      </c>
      <c r="E19" s="442" t="s">
        <v>132</v>
      </c>
      <c r="F19" s="421"/>
      <c r="G19" s="442" t="s">
        <v>132</v>
      </c>
      <c r="H19" s="442" t="s">
        <v>658</v>
      </c>
      <c r="I19" s="421"/>
      <c r="J19" s="421"/>
      <c r="K19" s="421" t="s">
        <v>39</v>
      </c>
      <c r="L19" s="435">
        <v>10</v>
      </c>
      <c r="R19" s="396"/>
      <c r="S19" s="242"/>
      <c r="T19" s="242"/>
      <c r="U19" s="243"/>
      <c r="V19" s="243"/>
      <c r="W19" s="243"/>
      <c r="X19" s="60"/>
      <c r="Y19" s="1"/>
      <c r="Z19" s="396"/>
      <c r="AA19" s="242"/>
      <c r="AB19" s="242"/>
      <c r="AC19" s="242"/>
      <c r="AD19" s="242"/>
      <c r="AE19" s="242"/>
      <c r="AF19" s="242"/>
    </row>
    <row r="20" spans="2:32" x14ac:dyDescent="0.3">
      <c r="B20" s="437" t="s">
        <v>96</v>
      </c>
      <c r="C20" s="442" t="s">
        <v>155</v>
      </c>
      <c r="D20" s="442" t="s">
        <v>155</v>
      </c>
      <c r="E20" s="442" t="s">
        <v>132</v>
      </c>
      <c r="F20" s="421"/>
      <c r="G20" s="442" t="s">
        <v>132</v>
      </c>
      <c r="H20" s="442" t="s">
        <v>154</v>
      </c>
      <c r="I20" s="421"/>
      <c r="J20" s="421"/>
      <c r="K20" s="421" t="s">
        <v>153</v>
      </c>
      <c r="L20" s="435">
        <v>10</v>
      </c>
      <c r="R20" s="396"/>
      <c r="S20" s="242"/>
      <c r="T20" s="242"/>
      <c r="U20" s="243"/>
      <c r="V20" s="243"/>
      <c r="W20" s="243"/>
      <c r="X20" s="60"/>
      <c r="Y20" s="1"/>
      <c r="Z20" s="396"/>
      <c r="AA20" s="242"/>
      <c r="AB20" s="242"/>
      <c r="AC20" s="242"/>
      <c r="AD20" s="242"/>
      <c r="AE20" s="242"/>
      <c r="AF20" s="242"/>
    </row>
    <row r="21" spans="2:32" x14ac:dyDescent="0.3">
      <c r="B21" s="437" t="s">
        <v>97</v>
      </c>
      <c r="C21" s="442" t="s">
        <v>135</v>
      </c>
      <c r="D21" s="442" t="s">
        <v>135</v>
      </c>
      <c r="E21" s="442" t="s">
        <v>135</v>
      </c>
      <c r="F21" s="421"/>
      <c r="G21" s="442" t="s">
        <v>132</v>
      </c>
      <c r="H21" s="442" t="s">
        <v>154</v>
      </c>
      <c r="I21" s="421"/>
      <c r="J21" s="421"/>
      <c r="K21" s="421" t="s">
        <v>153</v>
      </c>
      <c r="L21" s="435">
        <v>10</v>
      </c>
      <c r="R21" s="396"/>
      <c r="S21" s="242"/>
      <c r="T21" s="242"/>
      <c r="U21" s="243"/>
      <c r="V21" s="243"/>
      <c r="W21" s="243"/>
      <c r="X21" s="60"/>
      <c r="Y21" s="1"/>
      <c r="Z21" s="396"/>
      <c r="AA21" s="242"/>
      <c r="AB21" s="242"/>
      <c r="AC21" s="242"/>
      <c r="AD21" s="242"/>
      <c r="AE21" s="242"/>
      <c r="AF21" s="242"/>
    </row>
    <row r="22" spans="2:32" x14ac:dyDescent="0.3">
      <c r="B22" s="439" t="s">
        <v>99</v>
      </c>
      <c r="C22" s="440"/>
      <c r="D22" s="440"/>
      <c r="E22" s="440"/>
      <c r="F22" s="440"/>
      <c r="G22" s="440"/>
      <c r="H22" s="440"/>
      <c r="I22" s="440"/>
      <c r="J22" s="440"/>
      <c r="K22" s="440"/>
      <c r="L22" s="441"/>
      <c r="R22" s="396"/>
      <c r="S22" s="61"/>
      <c r="T22" s="61"/>
      <c r="U22" s="242"/>
      <c r="V22" s="242"/>
      <c r="W22" s="242"/>
      <c r="X22" s="242"/>
      <c r="Y22" s="1"/>
      <c r="Z22" s="921"/>
      <c r="AA22" s="921"/>
      <c r="AB22" s="921"/>
      <c r="AC22" s="921"/>
      <c r="AD22" s="921"/>
      <c r="AE22" s="921"/>
      <c r="AF22" s="921"/>
    </row>
    <row r="23" spans="2:32" x14ac:dyDescent="0.3">
      <c r="B23" s="437" t="s">
        <v>647</v>
      </c>
      <c r="C23" s="443">
        <v>98</v>
      </c>
      <c r="D23" s="443">
        <v>98</v>
      </c>
      <c r="E23" s="443">
        <v>98</v>
      </c>
      <c r="F23" s="421"/>
      <c r="G23" s="421" t="s">
        <v>137</v>
      </c>
      <c r="H23" s="421" t="s">
        <v>137</v>
      </c>
      <c r="I23" s="421"/>
      <c r="J23" s="421"/>
      <c r="K23" s="435"/>
      <c r="L23" s="434"/>
      <c r="R23" s="921"/>
      <c r="S23" s="927"/>
      <c r="T23" s="927"/>
      <c r="U23" s="927"/>
      <c r="V23" s="927"/>
      <c r="W23" s="927"/>
      <c r="X23" s="927"/>
      <c r="Y23" s="1"/>
      <c r="Z23" s="396"/>
      <c r="AA23" s="242"/>
      <c r="AB23" s="242"/>
      <c r="AC23" s="242"/>
      <c r="AD23" s="242"/>
      <c r="AE23" s="242"/>
      <c r="AF23" s="242"/>
    </row>
    <row r="24" spans="2:32" ht="15" customHeight="1" x14ac:dyDescent="0.3">
      <c r="B24" s="437" t="s">
        <v>1078</v>
      </c>
      <c r="C24" s="443">
        <v>30</v>
      </c>
      <c r="D24" s="443">
        <v>24</v>
      </c>
      <c r="E24" s="443">
        <v>20</v>
      </c>
      <c r="F24" s="421"/>
      <c r="G24" s="421">
        <v>19</v>
      </c>
      <c r="H24" s="421">
        <v>53</v>
      </c>
      <c r="I24" s="421"/>
      <c r="J24" s="421"/>
      <c r="K24" s="421" t="s">
        <v>31</v>
      </c>
      <c r="L24" s="435"/>
      <c r="R24" s="396"/>
      <c r="S24" s="242"/>
      <c r="T24" s="243"/>
      <c r="U24" s="243"/>
      <c r="V24" s="243"/>
      <c r="W24" s="243"/>
      <c r="X24" s="60"/>
      <c r="Y24" s="1"/>
      <c r="Z24" s="396"/>
      <c r="AA24" s="242"/>
      <c r="AB24" s="242"/>
      <c r="AC24" s="242"/>
      <c r="AD24" s="242"/>
      <c r="AE24" s="242"/>
      <c r="AF24" s="242"/>
    </row>
    <row r="25" spans="2:32" x14ac:dyDescent="0.3">
      <c r="B25" s="437" t="s">
        <v>100</v>
      </c>
      <c r="C25" s="443">
        <v>3</v>
      </c>
      <c r="D25" s="443">
        <v>2</v>
      </c>
      <c r="E25" s="443">
        <v>2</v>
      </c>
      <c r="F25" s="442"/>
      <c r="G25" s="442">
        <v>0</v>
      </c>
      <c r="H25" s="442">
        <v>0.5</v>
      </c>
      <c r="I25" s="442"/>
      <c r="J25" s="442"/>
      <c r="K25" s="421" t="s">
        <v>31</v>
      </c>
      <c r="L25" s="435"/>
      <c r="R25" s="396"/>
      <c r="S25" s="242"/>
      <c r="T25" s="243"/>
      <c r="U25" s="243"/>
      <c r="V25" s="243"/>
      <c r="W25" s="243"/>
      <c r="X25" s="60"/>
      <c r="Y25" s="1"/>
      <c r="Z25" s="396"/>
      <c r="AA25" s="51"/>
      <c r="AB25" s="51"/>
      <c r="AC25" s="51"/>
      <c r="AD25" s="51"/>
      <c r="AE25" s="242"/>
      <c r="AF25" s="242"/>
    </row>
    <row r="26" spans="2:32" x14ac:dyDescent="0.3">
      <c r="B26" s="437" t="s">
        <v>101</v>
      </c>
      <c r="C26" s="443">
        <v>10</v>
      </c>
      <c r="D26" s="443">
        <v>8</v>
      </c>
      <c r="E26" s="443">
        <v>6</v>
      </c>
      <c r="F26" s="444"/>
      <c r="G26" s="444">
        <v>2</v>
      </c>
      <c r="H26" s="444">
        <v>20</v>
      </c>
      <c r="I26" s="445"/>
      <c r="J26" s="445"/>
      <c r="K26" s="445" t="s">
        <v>31</v>
      </c>
      <c r="L26" s="435"/>
      <c r="R26" s="396"/>
      <c r="S26" s="242"/>
      <c r="T26" s="243"/>
      <c r="U26" s="243"/>
      <c r="V26" s="243"/>
      <c r="W26" s="243"/>
      <c r="X26" s="60"/>
      <c r="Y26" s="1"/>
      <c r="Z26" s="921"/>
      <c r="AA26" s="921"/>
      <c r="AB26" s="921"/>
      <c r="AC26" s="921"/>
      <c r="AD26" s="921"/>
      <c r="AE26" s="921"/>
      <c r="AF26" s="921"/>
    </row>
    <row r="27" spans="2:32" x14ac:dyDescent="0.3">
      <c r="B27" s="437" t="s">
        <v>494</v>
      </c>
      <c r="C27" s="443">
        <v>0.3</v>
      </c>
      <c r="D27" s="443">
        <v>0.3</v>
      </c>
      <c r="E27" s="443">
        <v>0.3</v>
      </c>
      <c r="F27" s="444"/>
      <c r="G27" s="444"/>
      <c r="H27" s="444"/>
      <c r="I27" s="445"/>
      <c r="J27" s="445"/>
      <c r="K27" s="445"/>
      <c r="L27" s="435"/>
      <c r="R27" s="396"/>
      <c r="S27" s="242"/>
      <c r="T27" s="243"/>
      <c r="U27" s="243"/>
      <c r="V27" s="243"/>
      <c r="W27" s="243"/>
      <c r="X27" s="60"/>
      <c r="Y27" s="1"/>
      <c r="Z27" s="395"/>
      <c r="AA27" s="395"/>
      <c r="AB27" s="395"/>
      <c r="AC27" s="395"/>
      <c r="AD27" s="395"/>
      <c r="AE27" s="395"/>
      <c r="AF27" s="395"/>
    </row>
    <row r="28" spans="2:32" x14ac:dyDescent="0.3">
      <c r="B28" s="439" t="s">
        <v>1079</v>
      </c>
      <c r="C28" s="446"/>
      <c r="D28" s="446"/>
      <c r="E28" s="446"/>
      <c r="F28" s="446"/>
      <c r="G28" s="446"/>
      <c r="H28" s="446"/>
      <c r="I28" s="446"/>
      <c r="J28" s="446"/>
      <c r="K28" s="446"/>
      <c r="L28" s="447"/>
      <c r="R28" s="396"/>
      <c r="S28" s="242"/>
      <c r="T28" s="243"/>
      <c r="U28" s="243"/>
      <c r="V28" s="243"/>
      <c r="W28" s="242"/>
      <c r="X28" s="60"/>
      <c r="Y28" s="1"/>
      <c r="Z28" s="396"/>
      <c r="AA28" s="242"/>
      <c r="AB28" s="242"/>
      <c r="AC28" s="242"/>
      <c r="AD28" s="242"/>
      <c r="AE28" s="242"/>
      <c r="AF28" s="242"/>
    </row>
    <row r="29" spans="2:32" ht="16.5" customHeight="1" x14ac:dyDescent="0.3">
      <c r="B29" s="437" t="s">
        <v>26</v>
      </c>
      <c r="C29" s="213">
        <v>1.6107382550335569</v>
      </c>
      <c r="D29" s="213">
        <f>12/7.45</f>
        <v>1.6107382550335569</v>
      </c>
      <c r="E29" s="213">
        <f>12/7.45</f>
        <v>1.6107382550335569</v>
      </c>
      <c r="F29" s="481"/>
      <c r="G29" s="213">
        <f>10/7.45</f>
        <v>1.3422818791946309</v>
      </c>
      <c r="H29" s="213">
        <f>16/7.45</f>
        <v>2.1476510067114094</v>
      </c>
      <c r="I29" s="421"/>
      <c r="J29" s="421"/>
      <c r="K29" s="421" t="s">
        <v>138</v>
      </c>
      <c r="L29" s="435" t="s">
        <v>659</v>
      </c>
      <c r="R29" s="62"/>
      <c r="S29" s="395"/>
      <c r="T29" s="395"/>
      <c r="U29" s="395"/>
      <c r="V29" s="395"/>
      <c r="W29" s="395"/>
      <c r="X29" s="395"/>
      <c r="Y29" s="1"/>
      <c r="Z29" s="396"/>
      <c r="AA29" s="54"/>
      <c r="AB29" s="54"/>
      <c r="AC29" s="54"/>
      <c r="AD29" s="54"/>
      <c r="AE29" s="242"/>
      <c r="AF29" s="242"/>
    </row>
    <row r="30" spans="2:32" ht="16.5" customHeight="1" x14ac:dyDescent="0.3">
      <c r="B30" s="437" t="s">
        <v>28</v>
      </c>
      <c r="C30" s="481" t="s">
        <v>137</v>
      </c>
      <c r="D30" s="481" t="s">
        <v>137</v>
      </c>
      <c r="E30" s="481" t="s">
        <v>137</v>
      </c>
      <c r="F30" s="481"/>
      <c r="G30" s="481" t="s">
        <v>137</v>
      </c>
      <c r="H30" s="481" t="s">
        <v>137</v>
      </c>
      <c r="I30" s="421"/>
      <c r="J30" s="421"/>
      <c r="K30" s="421"/>
      <c r="L30" s="435"/>
      <c r="R30" s="58"/>
      <c r="S30" s="395"/>
      <c r="T30" s="395"/>
      <c r="U30" s="395"/>
      <c r="V30" s="395"/>
      <c r="W30" s="395"/>
      <c r="X30" s="395"/>
      <c r="Y30" s="1"/>
      <c r="Z30" s="396"/>
      <c r="AA30" s="54"/>
      <c r="AB30" s="54"/>
      <c r="AC30" s="54"/>
      <c r="AD30" s="54"/>
      <c r="AE30" s="242"/>
      <c r="AF30" s="242"/>
    </row>
    <row r="31" spans="2:32" ht="16.5" customHeight="1" x14ac:dyDescent="0.3">
      <c r="B31" s="437" t="s">
        <v>29</v>
      </c>
      <c r="C31" s="481" t="s">
        <v>137</v>
      </c>
      <c r="D31" s="481" t="s">
        <v>137</v>
      </c>
      <c r="E31" s="481" t="s">
        <v>137</v>
      </c>
      <c r="F31" s="481"/>
      <c r="G31" s="481" t="s">
        <v>137</v>
      </c>
      <c r="H31" s="481" t="s">
        <v>137</v>
      </c>
      <c r="I31" s="421"/>
      <c r="J31" s="421"/>
      <c r="K31" s="421"/>
      <c r="L31" s="421"/>
      <c r="R31" s="396"/>
      <c r="S31" s="396"/>
      <c r="T31" s="396"/>
      <c r="U31" s="396"/>
      <c r="V31" s="396"/>
      <c r="W31" s="396"/>
      <c r="X31" s="396"/>
      <c r="Y31" s="1"/>
      <c r="Z31" s="396"/>
      <c r="AA31" s="54"/>
      <c r="AB31" s="54"/>
      <c r="AC31" s="54"/>
      <c r="AD31" s="54"/>
      <c r="AE31" s="242"/>
      <c r="AF31" s="242"/>
    </row>
    <row r="32" spans="2:32" ht="15" customHeight="1" x14ac:dyDescent="0.3">
      <c r="B32" s="437" t="s">
        <v>496</v>
      </c>
      <c r="C32" s="448">
        <v>73750</v>
      </c>
      <c r="D32" s="448">
        <v>73750</v>
      </c>
      <c r="E32" s="448">
        <v>73750</v>
      </c>
      <c r="F32" s="481"/>
      <c r="G32" s="448">
        <v>61250</v>
      </c>
      <c r="H32" s="448">
        <v>86250</v>
      </c>
      <c r="I32" s="421"/>
      <c r="J32" s="421"/>
      <c r="K32" s="421" t="s">
        <v>1056</v>
      </c>
      <c r="L32" s="435">
        <v>10</v>
      </c>
      <c r="R32" s="395"/>
      <c r="S32" s="51"/>
      <c r="T32" s="51"/>
      <c r="U32" s="242"/>
      <c r="V32" s="242"/>
      <c r="W32" s="242"/>
      <c r="X32" s="243"/>
      <c r="Y32" s="1"/>
      <c r="Z32" s="921"/>
      <c r="AA32" s="921"/>
      <c r="AB32" s="921"/>
      <c r="AC32" s="921"/>
      <c r="AD32" s="921"/>
      <c r="AE32" s="921"/>
      <c r="AF32" s="921"/>
    </row>
    <row r="33" spans="1:32" x14ac:dyDescent="0.3">
      <c r="B33" s="437" t="s">
        <v>1042</v>
      </c>
      <c r="C33" s="417">
        <v>2.75</v>
      </c>
      <c r="D33" s="417">
        <v>2.75</v>
      </c>
      <c r="E33" s="417">
        <v>2.75</v>
      </c>
      <c r="F33" s="481"/>
      <c r="G33" s="417">
        <v>1.75</v>
      </c>
      <c r="H33" s="417">
        <v>3.75</v>
      </c>
      <c r="I33" s="421"/>
      <c r="J33" s="421"/>
      <c r="K33" s="421" t="s">
        <v>1056</v>
      </c>
      <c r="L33" s="435">
        <v>10</v>
      </c>
      <c r="S33" s="61"/>
      <c r="T33" s="61"/>
      <c r="U33" s="61"/>
      <c r="V33" s="61"/>
      <c r="W33" s="61"/>
      <c r="X33" s="242"/>
      <c r="Y33" s="1"/>
      <c r="Z33" s="396"/>
      <c r="AA33" s="243"/>
      <c r="AB33" s="243"/>
      <c r="AC33" s="243"/>
      <c r="AD33" s="243"/>
      <c r="AE33" s="243"/>
      <c r="AF33" s="242"/>
    </row>
    <row r="34" spans="1:32" x14ac:dyDescent="0.3">
      <c r="B34" s="418" t="s">
        <v>33</v>
      </c>
      <c r="C34" s="419"/>
      <c r="D34" s="419"/>
      <c r="E34" s="419"/>
      <c r="F34" s="419"/>
      <c r="G34" s="419"/>
      <c r="H34" s="419"/>
      <c r="I34" s="419"/>
      <c r="J34" s="419"/>
      <c r="K34" s="419"/>
      <c r="L34" s="420"/>
      <c r="R34" s="243"/>
      <c r="S34" s="243"/>
      <c r="T34" s="243"/>
      <c r="U34" s="243"/>
      <c r="V34" s="243"/>
      <c r="W34" s="242"/>
    </row>
    <row r="35" spans="1:32" x14ac:dyDescent="0.3">
      <c r="B35" s="437" t="s">
        <v>496</v>
      </c>
      <c r="C35" s="448">
        <v>29500</v>
      </c>
      <c r="D35" s="448">
        <v>29500</v>
      </c>
      <c r="E35" s="448">
        <v>29500</v>
      </c>
      <c r="F35" s="407"/>
      <c r="G35" s="448">
        <v>24500</v>
      </c>
      <c r="H35" s="448">
        <v>34500</v>
      </c>
      <c r="I35" s="421"/>
      <c r="J35" s="421"/>
      <c r="K35" s="421" t="s">
        <v>1056</v>
      </c>
      <c r="L35" s="435">
        <v>10</v>
      </c>
      <c r="S35" s="61"/>
      <c r="T35" s="61"/>
      <c r="U35" s="61"/>
      <c r="V35" s="61"/>
      <c r="W35" s="61"/>
      <c r="X35" s="242"/>
      <c r="Y35" s="1"/>
      <c r="Z35" s="396"/>
      <c r="AA35" s="243"/>
      <c r="AB35" s="243"/>
      <c r="AC35" s="243"/>
      <c r="AD35" s="243"/>
      <c r="AE35" s="243"/>
      <c r="AF35" s="242"/>
    </row>
    <row r="36" spans="1:32" x14ac:dyDescent="0.3">
      <c r="B36" s="437" t="s">
        <v>1042</v>
      </c>
      <c r="C36" s="417">
        <v>1.1000000000000001</v>
      </c>
      <c r="D36" s="417">
        <v>1.1000000000000001</v>
      </c>
      <c r="E36" s="417">
        <v>1.1000000000000001</v>
      </c>
      <c r="F36" s="407"/>
      <c r="G36" s="417">
        <v>0.7</v>
      </c>
      <c r="H36" s="417">
        <v>1.5</v>
      </c>
      <c r="I36" s="421"/>
      <c r="J36" s="421"/>
      <c r="K36" s="421" t="s">
        <v>1056</v>
      </c>
      <c r="L36" s="435">
        <v>10</v>
      </c>
      <c r="S36" s="61"/>
      <c r="T36" s="61"/>
      <c r="U36" s="61"/>
      <c r="V36" s="61"/>
      <c r="W36" s="61"/>
      <c r="X36" s="242"/>
      <c r="Y36" s="1"/>
      <c r="Z36" s="396"/>
      <c r="AA36" s="243"/>
      <c r="AB36" s="243"/>
      <c r="AC36" s="243"/>
      <c r="AD36" s="243"/>
      <c r="AE36" s="243"/>
      <c r="AF36" s="242"/>
    </row>
    <row r="37" spans="1:32" x14ac:dyDescent="0.3">
      <c r="B37" s="183"/>
      <c r="C37" s="243"/>
      <c r="D37" s="243"/>
      <c r="E37" s="243"/>
      <c r="F37" s="242"/>
      <c r="G37" s="243"/>
      <c r="H37" s="243"/>
      <c r="I37" s="189"/>
      <c r="J37" s="189"/>
      <c r="K37" s="189"/>
      <c r="L37" s="189"/>
      <c r="S37" s="61"/>
      <c r="T37" s="61"/>
      <c r="U37" s="61"/>
      <c r="V37" s="61"/>
      <c r="W37" s="61"/>
      <c r="X37" s="242"/>
      <c r="Y37" s="1"/>
      <c r="Z37" s="396"/>
      <c r="AA37" s="243"/>
      <c r="AB37" s="243"/>
      <c r="AC37" s="243"/>
      <c r="AD37" s="243"/>
      <c r="AE37" s="243"/>
      <c r="AF37" s="242"/>
    </row>
    <row r="38" spans="1:32" x14ac:dyDescent="0.3">
      <c r="A38" s="241" t="s">
        <v>118</v>
      </c>
      <c r="B38" s="55"/>
      <c r="C38" s="243"/>
      <c r="D38" s="243"/>
      <c r="E38" s="243"/>
      <c r="F38" s="243"/>
      <c r="G38" s="243"/>
      <c r="H38" s="243"/>
      <c r="I38" s="243"/>
      <c r="J38" s="243"/>
      <c r="K38" s="242"/>
      <c r="L38" s="242"/>
      <c r="R38" s="396"/>
      <c r="S38" s="242"/>
      <c r="T38" s="243"/>
      <c r="U38" s="243"/>
      <c r="V38" s="243"/>
      <c r="W38" s="242"/>
      <c r="X38" s="60"/>
      <c r="Y38" s="1"/>
      <c r="Z38" s="396"/>
      <c r="AA38" s="242"/>
      <c r="AB38" s="242"/>
      <c r="AC38" s="242"/>
      <c r="AD38" s="242"/>
      <c r="AE38" s="242"/>
      <c r="AF38" s="242"/>
    </row>
    <row r="39" spans="1:32" x14ac:dyDescent="0.3">
      <c r="A39" s="393">
        <v>10</v>
      </c>
      <c r="B39" s="922" t="s">
        <v>660</v>
      </c>
      <c r="C39" s="918"/>
      <c r="D39" s="918"/>
      <c r="E39" s="918"/>
      <c r="F39" s="918"/>
      <c r="G39" s="918"/>
      <c r="H39" s="918"/>
      <c r="I39" s="918"/>
      <c r="J39" s="918"/>
      <c r="K39" s="918"/>
      <c r="L39" s="918"/>
      <c r="R39" s="921"/>
      <c r="S39" s="927"/>
      <c r="T39" s="927"/>
      <c r="U39" s="927"/>
      <c r="V39" s="927"/>
      <c r="W39" s="927"/>
      <c r="X39" s="927"/>
      <c r="Y39" s="1"/>
      <c r="Z39" s="396"/>
      <c r="AA39" s="242"/>
      <c r="AB39" s="242"/>
      <c r="AC39" s="242"/>
      <c r="AD39" s="242"/>
      <c r="AE39" s="242"/>
      <c r="AF39" s="242"/>
    </row>
    <row r="40" spans="1:32" ht="15" customHeight="1" x14ac:dyDescent="0.3">
      <c r="A40" s="393">
        <v>12</v>
      </c>
      <c r="B40" s="922" t="s">
        <v>661</v>
      </c>
      <c r="C40" s="918"/>
      <c r="D40" s="918"/>
      <c r="E40" s="918"/>
      <c r="F40" s="918"/>
      <c r="G40" s="918"/>
      <c r="H40" s="918"/>
      <c r="I40" s="918"/>
      <c r="J40" s="918"/>
      <c r="K40" s="918"/>
      <c r="L40" s="918"/>
      <c r="R40" s="396"/>
      <c r="S40" s="242"/>
      <c r="T40" s="243"/>
      <c r="U40" s="243"/>
      <c r="V40" s="243"/>
      <c r="W40" s="243"/>
      <c r="X40" s="60"/>
      <c r="Y40" s="1"/>
      <c r="Z40" s="396"/>
      <c r="AA40" s="242"/>
      <c r="AB40" s="242"/>
      <c r="AC40" s="242"/>
      <c r="AD40" s="242"/>
      <c r="AE40" s="242"/>
      <c r="AF40" s="242"/>
    </row>
    <row r="41" spans="1:32" x14ac:dyDescent="0.3">
      <c r="R41" s="396"/>
      <c r="S41" s="242"/>
      <c r="T41" s="243"/>
      <c r="U41" s="243"/>
      <c r="V41" s="243"/>
      <c r="W41" s="243"/>
      <c r="X41" s="60"/>
      <c r="Y41" s="1"/>
      <c r="Z41" s="396"/>
      <c r="AA41" s="51"/>
      <c r="AB41" s="51"/>
      <c r="AC41" s="51"/>
      <c r="AD41" s="51"/>
      <c r="AE41" s="242"/>
      <c r="AF41" s="242"/>
    </row>
    <row r="42" spans="1:32" x14ac:dyDescent="0.3">
      <c r="A42" s="241" t="s">
        <v>38</v>
      </c>
    </row>
    <row r="43" spans="1:32" x14ac:dyDescent="0.3">
      <c r="A43" s="258" t="s">
        <v>39</v>
      </c>
      <c r="B43" s="917" t="s">
        <v>156</v>
      </c>
      <c r="C43" s="917"/>
      <c r="D43" s="917"/>
      <c r="E43" s="917"/>
      <c r="F43" s="917"/>
      <c r="G43" s="917"/>
      <c r="H43" s="917"/>
      <c r="I43" s="917"/>
      <c r="J43" s="917"/>
      <c r="K43" s="917"/>
      <c r="L43" s="917"/>
    </row>
    <row r="44" spans="1:32" ht="38.25" customHeight="1" x14ac:dyDescent="0.3">
      <c r="A44" s="258" t="s">
        <v>15</v>
      </c>
      <c r="B44" s="903" t="s">
        <v>662</v>
      </c>
      <c r="C44" s="903"/>
      <c r="D44" s="903"/>
      <c r="E44" s="903"/>
      <c r="F44" s="903"/>
      <c r="G44" s="903"/>
      <c r="H44" s="903"/>
      <c r="I44" s="903"/>
      <c r="J44" s="903"/>
      <c r="K44" s="903"/>
      <c r="L44" s="903"/>
    </row>
    <row r="45" spans="1:32" ht="13.5" customHeight="1" x14ac:dyDescent="0.3">
      <c r="A45" s="258" t="s">
        <v>20</v>
      </c>
      <c r="B45" s="920" t="s">
        <v>145</v>
      </c>
      <c r="C45" s="917"/>
      <c r="D45" s="917"/>
      <c r="E45" s="917"/>
      <c r="F45" s="917"/>
      <c r="G45" s="917"/>
      <c r="H45" s="917"/>
      <c r="I45" s="917"/>
      <c r="J45" s="917"/>
      <c r="K45" s="917"/>
      <c r="L45" s="917"/>
    </row>
    <row r="46" spans="1:32" x14ac:dyDescent="0.3">
      <c r="A46" s="258" t="s">
        <v>23</v>
      </c>
      <c r="B46" s="917" t="s">
        <v>157</v>
      </c>
      <c r="C46" s="917"/>
      <c r="D46" s="917"/>
      <c r="E46" s="917"/>
      <c r="F46" s="917"/>
      <c r="G46" s="917"/>
      <c r="H46" s="917"/>
      <c r="I46" s="917"/>
      <c r="J46" s="917"/>
      <c r="K46" s="917"/>
      <c r="L46" s="917"/>
    </row>
    <row r="47" spans="1:32" x14ac:dyDescent="0.3">
      <c r="A47" s="258" t="s">
        <v>44</v>
      </c>
      <c r="B47" s="922" t="s">
        <v>147</v>
      </c>
      <c r="C47" s="918"/>
      <c r="D47" s="918"/>
      <c r="E47" s="918"/>
      <c r="F47" s="918"/>
      <c r="G47" s="918"/>
      <c r="H47" s="918"/>
      <c r="I47" s="918"/>
      <c r="J47" s="918"/>
      <c r="K47" s="918"/>
      <c r="L47" s="918"/>
    </row>
    <row r="48" spans="1:32" x14ac:dyDescent="0.3">
      <c r="A48" s="258" t="s">
        <v>46</v>
      </c>
      <c r="B48" s="917" t="s">
        <v>663</v>
      </c>
      <c r="C48" s="917"/>
      <c r="D48" s="917"/>
      <c r="E48" s="917"/>
      <c r="F48" s="917"/>
      <c r="G48" s="917"/>
      <c r="H48" s="917"/>
      <c r="I48" s="917"/>
      <c r="J48" s="917"/>
      <c r="K48" s="917"/>
      <c r="L48" s="917"/>
    </row>
    <row r="49" spans="1:12" ht="24.75" customHeight="1" x14ac:dyDescent="0.3">
      <c r="A49" s="258" t="s">
        <v>31</v>
      </c>
      <c r="B49" s="903" t="s">
        <v>158</v>
      </c>
      <c r="C49" s="903"/>
      <c r="D49" s="903"/>
      <c r="E49" s="903"/>
      <c r="F49" s="903"/>
      <c r="G49" s="903"/>
      <c r="H49" s="903"/>
      <c r="I49" s="903"/>
      <c r="J49" s="903"/>
      <c r="K49" s="903"/>
      <c r="L49" s="903"/>
    </row>
    <row r="50" spans="1:12" ht="24" customHeight="1" x14ac:dyDescent="0.3">
      <c r="A50" s="258" t="s">
        <v>65</v>
      </c>
      <c r="B50" s="903" t="s">
        <v>1057</v>
      </c>
      <c r="C50" s="903"/>
      <c r="D50" s="903"/>
      <c r="E50" s="903"/>
      <c r="F50" s="903"/>
      <c r="G50" s="903"/>
      <c r="H50" s="903"/>
      <c r="I50" s="903"/>
      <c r="J50" s="903"/>
      <c r="K50" s="903"/>
      <c r="L50" s="903"/>
    </row>
    <row r="51" spans="1:12" ht="39" customHeight="1" x14ac:dyDescent="0.3">
      <c r="A51" s="258" t="s">
        <v>50</v>
      </c>
      <c r="B51" s="917" t="s">
        <v>1058</v>
      </c>
      <c r="C51" s="919"/>
      <c r="D51" s="919"/>
      <c r="E51" s="919"/>
      <c r="F51" s="919"/>
      <c r="G51" s="919"/>
      <c r="H51" s="919"/>
      <c r="I51" s="919"/>
      <c r="J51" s="919"/>
      <c r="K51" s="919"/>
      <c r="L51" s="919"/>
    </row>
    <row r="52" spans="1:12" ht="26.25" customHeight="1" x14ac:dyDescent="0.3">
      <c r="A52" s="258" t="s">
        <v>55</v>
      </c>
      <c r="B52" s="917" t="s">
        <v>1059</v>
      </c>
      <c r="C52" s="917"/>
      <c r="D52" s="917"/>
      <c r="E52" s="917"/>
      <c r="F52" s="917"/>
      <c r="G52" s="917"/>
      <c r="H52" s="917"/>
      <c r="I52" s="917"/>
      <c r="J52" s="917"/>
      <c r="K52" s="917"/>
      <c r="L52" s="917"/>
    </row>
    <row r="53" spans="1:12" x14ac:dyDescent="0.3">
      <c r="A53" s="393"/>
      <c r="B53" s="917"/>
      <c r="C53" s="917"/>
      <c r="D53" s="917"/>
      <c r="E53" s="917"/>
      <c r="F53" s="917"/>
      <c r="G53" s="917"/>
      <c r="H53" s="917"/>
      <c r="I53" s="917"/>
      <c r="J53" s="917"/>
      <c r="K53" s="917"/>
      <c r="L53" s="917"/>
    </row>
    <row r="54" spans="1:12" ht="27" customHeight="1" x14ac:dyDescent="0.3">
      <c r="A54" s="393"/>
      <c r="B54" s="392"/>
      <c r="C54" s="392"/>
      <c r="D54" s="392"/>
      <c r="E54" s="392"/>
      <c r="F54" s="392"/>
      <c r="G54" s="392"/>
      <c r="H54" s="392"/>
      <c r="I54" s="392"/>
      <c r="J54" s="392"/>
      <c r="K54" s="392"/>
      <c r="L54" s="392"/>
    </row>
    <row r="55" spans="1:12" ht="15" customHeight="1" x14ac:dyDescent="0.3">
      <c r="A55" s="393"/>
      <c r="B55" s="917"/>
      <c r="C55" s="917"/>
      <c r="D55" s="917"/>
      <c r="E55" s="917"/>
      <c r="F55" s="917"/>
      <c r="G55" s="917"/>
      <c r="H55" s="917"/>
      <c r="I55" s="917"/>
      <c r="J55" s="917"/>
      <c r="K55" s="917"/>
      <c r="L55" s="917"/>
    </row>
    <row r="56" spans="1:12" ht="26.25" customHeight="1" x14ac:dyDescent="0.3">
      <c r="A56" s="393"/>
      <c r="B56" s="917"/>
      <c r="C56" s="917"/>
      <c r="D56" s="917"/>
      <c r="E56" s="917"/>
      <c r="F56" s="917"/>
      <c r="G56" s="917"/>
      <c r="H56" s="917"/>
      <c r="I56" s="917"/>
      <c r="J56" s="917"/>
      <c r="K56" s="917"/>
      <c r="L56" s="917"/>
    </row>
    <row r="57" spans="1:12" ht="39.75" customHeight="1" x14ac:dyDescent="0.3"/>
    <row r="71" spans="2:12" x14ac:dyDescent="0.3">
      <c r="B71" s="917"/>
      <c r="C71" s="919"/>
      <c r="D71" s="919"/>
      <c r="E71" s="919"/>
      <c r="F71" s="919"/>
      <c r="G71" s="919"/>
      <c r="H71" s="919"/>
      <c r="I71" s="919"/>
      <c r="J71" s="919"/>
      <c r="K71" s="919"/>
      <c r="L71" s="919"/>
    </row>
    <row r="74" spans="2:12" x14ac:dyDescent="0.3">
      <c r="C74" s="56"/>
      <c r="D74" s="56"/>
    </row>
    <row r="75" spans="2:12" x14ac:dyDescent="0.3">
      <c r="C75" s="57"/>
      <c r="D75" s="57"/>
      <c r="E75" s="57"/>
    </row>
  </sheetData>
  <mergeCells count="29">
    <mergeCell ref="B51:L51"/>
    <mergeCell ref="B49:L49"/>
    <mergeCell ref="B52:L52"/>
    <mergeCell ref="C3:L3"/>
    <mergeCell ref="G4:H4"/>
    <mergeCell ref="I4:J4"/>
    <mergeCell ref="S3:X3"/>
    <mergeCell ref="R23:X23"/>
    <mergeCell ref="AA3:AF3"/>
    <mergeCell ref="R5:X5"/>
    <mergeCell ref="Z5:AF5"/>
    <mergeCell ref="AA6:AF6"/>
    <mergeCell ref="Z22:AF22"/>
    <mergeCell ref="B71:L71"/>
    <mergeCell ref="Z26:AF26"/>
    <mergeCell ref="Z32:AF32"/>
    <mergeCell ref="B39:L39"/>
    <mergeCell ref="R39:X39"/>
    <mergeCell ref="B40:L40"/>
    <mergeCell ref="B45:L45"/>
    <mergeCell ref="B43:L43"/>
    <mergeCell ref="B44:L44"/>
    <mergeCell ref="B55:L55"/>
    <mergeCell ref="B56:L56"/>
    <mergeCell ref="B53:L53"/>
    <mergeCell ref="B46:L46"/>
    <mergeCell ref="B47:L47"/>
    <mergeCell ref="B48:L48"/>
    <mergeCell ref="B50:L50"/>
  </mergeCells>
  <hyperlinks>
    <hyperlink ref="H1" location="Index" display="Back to Index"/>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M69"/>
  <sheetViews>
    <sheetView showGridLines="0" topLeftCell="A31" workbookViewId="0">
      <selection activeCell="O35" sqref="O35"/>
    </sheetView>
  </sheetViews>
  <sheetFormatPr defaultColWidth="9.109375" defaultRowHeight="14.4" x14ac:dyDescent="0.3"/>
  <cols>
    <col min="1" max="1" width="2.88671875" style="106" customWidth="1"/>
    <col min="2" max="2" width="25.6640625" style="106" customWidth="1"/>
    <col min="3" max="10" width="6.44140625" style="106" customWidth="1"/>
    <col min="11" max="12" width="4.33203125" style="106" customWidth="1"/>
    <col min="13" max="13" width="9.109375" style="106"/>
    <col min="14" max="16384" width="9.109375" style="298"/>
  </cols>
  <sheetData>
    <row r="1" spans="2:12" x14ac:dyDescent="0.3">
      <c r="H1" s="237" t="s">
        <v>679</v>
      </c>
    </row>
    <row r="3" spans="2:12" ht="14.4" customHeight="1" x14ac:dyDescent="0.3">
      <c r="B3" s="750" t="s">
        <v>0</v>
      </c>
      <c r="C3" s="763" t="s">
        <v>991</v>
      </c>
      <c r="D3" s="766"/>
      <c r="E3" s="766"/>
      <c r="F3" s="766"/>
      <c r="G3" s="766"/>
      <c r="H3" s="766"/>
      <c r="I3" s="766"/>
      <c r="J3" s="766"/>
      <c r="K3" s="766"/>
      <c r="L3" s="764"/>
    </row>
    <row r="4" spans="2:12" ht="20.399999999999999" x14ac:dyDescent="0.3">
      <c r="B4" s="193"/>
      <c r="C4" s="194">
        <v>2015</v>
      </c>
      <c r="D4" s="194">
        <v>2020</v>
      </c>
      <c r="E4" s="194">
        <v>2030</v>
      </c>
      <c r="F4" s="194">
        <v>2050</v>
      </c>
      <c r="G4" s="763" t="s">
        <v>2</v>
      </c>
      <c r="H4" s="764"/>
      <c r="I4" s="905" t="s">
        <v>3</v>
      </c>
      <c r="J4" s="925"/>
      <c r="K4" s="194" t="s">
        <v>4</v>
      </c>
      <c r="L4" s="194" t="s">
        <v>5</v>
      </c>
    </row>
    <row r="5" spans="2:12" x14ac:dyDescent="0.3">
      <c r="B5" s="745" t="s">
        <v>6</v>
      </c>
      <c r="C5" s="746"/>
      <c r="D5" s="746"/>
      <c r="E5" s="746"/>
      <c r="F5" s="746"/>
      <c r="G5" s="744" t="s">
        <v>7</v>
      </c>
      <c r="H5" s="744" t="s">
        <v>8</v>
      </c>
      <c r="I5" s="744" t="s">
        <v>7</v>
      </c>
      <c r="J5" s="744" t="s">
        <v>8</v>
      </c>
      <c r="K5" s="746"/>
      <c r="L5" s="747"/>
    </row>
    <row r="6" spans="2:12" ht="20.399999999999999" x14ac:dyDescent="0.3">
      <c r="B6" s="334" t="s">
        <v>250</v>
      </c>
      <c r="C6" s="752">
        <v>11.5</v>
      </c>
      <c r="D6" s="752">
        <v>11.5</v>
      </c>
      <c r="E6" s="752">
        <v>11.5</v>
      </c>
      <c r="F6" s="752">
        <v>11.5</v>
      </c>
      <c r="G6" s="752">
        <v>11.5</v>
      </c>
      <c r="H6" s="752">
        <v>11.5</v>
      </c>
      <c r="I6" s="752">
        <v>11.5</v>
      </c>
      <c r="J6" s="752">
        <v>11.5</v>
      </c>
      <c r="K6" s="752" t="s">
        <v>1162</v>
      </c>
      <c r="L6" s="752">
        <v>2</v>
      </c>
    </row>
    <row r="7" spans="2:12" x14ac:dyDescent="0.3">
      <c r="B7" s="334" t="s">
        <v>83</v>
      </c>
      <c r="C7" s="752"/>
      <c r="D7" s="752"/>
      <c r="E7" s="752"/>
      <c r="F7" s="752"/>
      <c r="G7" s="752"/>
      <c r="H7" s="752"/>
      <c r="I7" s="752"/>
      <c r="J7" s="752"/>
      <c r="K7" s="752"/>
      <c r="L7" s="752"/>
    </row>
    <row r="8" spans="2:12" ht="20.399999999999999" x14ac:dyDescent="0.3">
      <c r="B8" s="334" t="s">
        <v>124</v>
      </c>
      <c r="C8" s="752"/>
      <c r="D8" s="752"/>
      <c r="E8" s="752"/>
      <c r="F8" s="752"/>
      <c r="G8" s="752"/>
      <c r="H8" s="752"/>
      <c r="I8" s="752"/>
      <c r="J8" s="752"/>
      <c r="K8" s="752"/>
      <c r="L8" s="752"/>
    </row>
    <row r="9" spans="2:12" ht="20.399999999999999" x14ac:dyDescent="0.3">
      <c r="B9" s="207" t="s">
        <v>1145</v>
      </c>
      <c r="C9" s="213">
        <v>8.3000000000000007</v>
      </c>
      <c r="D9" s="213">
        <v>8.3000000000000007</v>
      </c>
      <c r="E9" s="213">
        <v>6.3</v>
      </c>
      <c r="F9" s="213">
        <v>6.3</v>
      </c>
      <c r="G9" s="213">
        <v>5.15</v>
      </c>
      <c r="H9" s="213">
        <v>10.6</v>
      </c>
      <c r="I9" s="213">
        <v>4.1500000000000004</v>
      </c>
      <c r="J9" s="213">
        <v>8.6</v>
      </c>
      <c r="K9" s="752" t="s">
        <v>39</v>
      </c>
      <c r="L9" s="753" t="s">
        <v>978</v>
      </c>
    </row>
    <row r="10" spans="2:12" x14ac:dyDescent="0.3">
      <c r="B10" s="207" t="s">
        <v>13</v>
      </c>
      <c r="C10" s="753">
        <v>2</v>
      </c>
      <c r="D10" s="753">
        <v>2</v>
      </c>
      <c r="E10" s="753">
        <v>2</v>
      </c>
      <c r="F10" s="753">
        <v>2</v>
      </c>
      <c r="G10" s="753">
        <v>1</v>
      </c>
      <c r="H10" s="753">
        <v>3</v>
      </c>
      <c r="I10" s="753">
        <v>1</v>
      </c>
      <c r="J10" s="753">
        <v>3</v>
      </c>
      <c r="K10" s="287"/>
      <c r="L10" s="753">
        <v>2</v>
      </c>
    </row>
    <row r="11" spans="2:12" x14ac:dyDescent="0.3">
      <c r="B11" s="207" t="s">
        <v>93</v>
      </c>
      <c r="C11" s="752">
        <v>2</v>
      </c>
      <c r="D11" s="752">
        <v>2</v>
      </c>
      <c r="E11" s="752">
        <v>2</v>
      </c>
      <c r="F11" s="752">
        <v>2</v>
      </c>
      <c r="G11" s="752">
        <v>1</v>
      </c>
      <c r="H11" s="752">
        <v>4</v>
      </c>
      <c r="I11" s="752">
        <v>1</v>
      </c>
      <c r="J11" s="752">
        <v>4</v>
      </c>
      <c r="K11" s="307"/>
      <c r="L11" s="753">
        <v>2</v>
      </c>
    </row>
    <row r="12" spans="2:12" x14ac:dyDescent="0.3">
      <c r="B12" s="207" t="s">
        <v>16</v>
      </c>
      <c r="C12" s="752">
        <v>25</v>
      </c>
      <c r="D12" s="752">
        <v>25</v>
      </c>
      <c r="E12" s="752">
        <v>30</v>
      </c>
      <c r="F12" s="752">
        <v>30</v>
      </c>
      <c r="G12" s="752">
        <v>25</v>
      </c>
      <c r="H12" s="752">
        <v>30</v>
      </c>
      <c r="I12" s="752">
        <v>25</v>
      </c>
      <c r="J12" s="752">
        <v>35</v>
      </c>
      <c r="K12" s="307"/>
      <c r="L12" s="753">
        <v>2</v>
      </c>
    </row>
    <row r="13" spans="2:12" x14ac:dyDescent="0.3">
      <c r="B13" s="203" t="s">
        <v>18</v>
      </c>
      <c r="C13" s="752">
        <v>4.5</v>
      </c>
      <c r="D13" s="752">
        <v>4.5</v>
      </c>
      <c r="E13" s="752">
        <v>4.5</v>
      </c>
      <c r="F13" s="752">
        <v>4.5</v>
      </c>
      <c r="G13" s="752">
        <v>4</v>
      </c>
      <c r="H13" s="752">
        <v>5</v>
      </c>
      <c r="I13" s="752">
        <v>4</v>
      </c>
      <c r="J13" s="752">
        <v>5</v>
      </c>
      <c r="K13" s="307"/>
      <c r="L13" s="753">
        <v>2</v>
      </c>
    </row>
    <row r="14" spans="2:12" ht="20.399999999999999" x14ac:dyDescent="0.3">
      <c r="B14" s="198" t="s">
        <v>254</v>
      </c>
      <c r="C14" s="752">
        <v>5</v>
      </c>
      <c r="D14" s="752">
        <v>5</v>
      </c>
      <c r="E14" s="752">
        <v>5</v>
      </c>
      <c r="F14" s="752">
        <v>5</v>
      </c>
      <c r="G14" s="752">
        <v>3</v>
      </c>
      <c r="H14" s="752">
        <v>7</v>
      </c>
      <c r="I14" s="752">
        <v>3</v>
      </c>
      <c r="J14" s="752">
        <v>7</v>
      </c>
      <c r="K14" s="307" t="s">
        <v>15</v>
      </c>
      <c r="L14" s="753">
        <v>2</v>
      </c>
    </row>
    <row r="15" spans="2:12" x14ac:dyDescent="0.3">
      <c r="B15" s="745" t="s">
        <v>21</v>
      </c>
      <c r="C15" s="212"/>
      <c r="D15" s="213"/>
      <c r="E15" s="213"/>
      <c r="F15" s="213"/>
      <c r="G15" s="213"/>
      <c r="H15" s="213"/>
      <c r="I15" s="213"/>
      <c r="J15" s="213"/>
      <c r="K15" s="752"/>
      <c r="L15" s="749"/>
    </row>
    <row r="16" spans="2:12" ht="20.399999999999999" x14ac:dyDescent="0.3">
      <c r="B16" s="207" t="s">
        <v>22</v>
      </c>
      <c r="C16" s="213"/>
      <c r="D16" s="213"/>
      <c r="E16" s="213"/>
      <c r="F16" s="213"/>
      <c r="G16" s="213"/>
      <c r="H16" s="213"/>
      <c r="I16" s="213"/>
      <c r="J16" s="213"/>
      <c r="K16" s="752"/>
      <c r="L16" s="752"/>
    </row>
    <row r="17" spans="2:12" x14ac:dyDescent="0.3">
      <c r="B17" s="207" t="s">
        <v>24</v>
      </c>
      <c r="C17" s="213"/>
      <c r="D17" s="213"/>
      <c r="E17" s="213"/>
      <c r="F17" s="213"/>
      <c r="G17" s="213"/>
      <c r="H17" s="213"/>
      <c r="I17" s="213"/>
      <c r="J17" s="213"/>
      <c r="K17" s="752"/>
      <c r="L17" s="752"/>
    </row>
    <row r="18" spans="2:12" x14ac:dyDescent="0.3">
      <c r="B18" s="207" t="s">
        <v>95</v>
      </c>
      <c r="C18" s="752">
        <v>20</v>
      </c>
      <c r="D18" s="752">
        <v>20</v>
      </c>
      <c r="E18" s="752">
        <v>20</v>
      </c>
      <c r="F18" s="752">
        <v>20</v>
      </c>
      <c r="G18" s="752">
        <v>20</v>
      </c>
      <c r="H18" s="752">
        <v>20</v>
      </c>
      <c r="I18" s="752">
        <v>20</v>
      </c>
      <c r="J18" s="752">
        <v>20</v>
      </c>
      <c r="K18" s="752"/>
      <c r="L18" s="752">
        <v>2</v>
      </c>
    </row>
    <row r="19" spans="2:12" x14ac:dyDescent="0.3">
      <c r="B19" s="207" t="s">
        <v>96</v>
      </c>
      <c r="C19" s="213"/>
      <c r="D19" s="213"/>
      <c r="E19" s="213"/>
      <c r="F19" s="213"/>
      <c r="G19" s="213"/>
      <c r="H19" s="213"/>
      <c r="I19" s="213"/>
      <c r="J19" s="213"/>
      <c r="K19" s="752"/>
      <c r="L19" s="752"/>
    </row>
    <row r="20" spans="2:12" x14ac:dyDescent="0.3">
      <c r="B20" s="203" t="s">
        <v>97</v>
      </c>
      <c r="C20" s="213"/>
      <c r="D20" s="213"/>
      <c r="E20" s="213"/>
      <c r="F20" s="213"/>
      <c r="G20" s="213"/>
      <c r="H20" s="213"/>
      <c r="I20" s="213"/>
      <c r="J20" s="213"/>
      <c r="K20" s="752"/>
      <c r="L20" s="751"/>
    </row>
    <row r="21" spans="2:12" x14ac:dyDescent="0.3">
      <c r="B21" s="745" t="s">
        <v>99</v>
      </c>
      <c r="C21" s="213"/>
      <c r="D21" s="213"/>
      <c r="E21" s="213"/>
      <c r="F21" s="213"/>
      <c r="G21" s="213"/>
      <c r="H21" s="213"/>
      <c r="I21" s="213"/>
      <c r="J21" s="213"/>
      <c r="K21" s="752"/>
      <c r="L21" s="749"/>
    </row>
    <row r="22" spans="2:12" x14ac:dyDescent="0.3">
      <c r="B22" s="207" t="s">
        <v>1115</v>
      </c>
      <c r="C22" s="213"/>
      <c r="D22" s="213"/>
      <c r="E22" s="213"/>
      <c r="F22" s="213"/>
      <c r="G22" s="213"/>
      <c r="H22" s="213"/>
      <c r="I22" s="213"/>
      <c r="J22" s="213"/>
      <c r="K22" s="752"/>
      <c r="L22" s="752"/>
    </row>
    <row r="23" spans="2:12" x14ac:dyDescent="0.3">
      <c r="B23" s="207" t="s">
        <v>1116</v>
      </c>
      <c r="C23" s="213"/>
      <c r="D23" s="213"/>
      <c r="E23" s="213"/>
      <c r="F23" s="213"/>
      <c r="G23" s="213"/>
      <c r="H23" s="213"/>
      <c r="I23" s="213"/>
      <c r="J23" s="213"/>
      <c r="K23" s="752"/>
      <c r="L23" s="752"/>
    </row>
    <row r="24" spans="2:12" x14ac:dyDescent="0.3">
      <c r="B24" s="207" t="s">
        <v>100</v>
      </c>
      <c r="C24" s="213"/>
      <c r="D24" s="213"/>
      <c r="E24" s="213"/>
      <c r="F24" s="213"/>
      <c r="G24" s="213"/>
      <c r="H24" s="213"/>
      <c r="I24" s="213"/>
      <c r="J24" s="213"/>
      <c r="K24" s="752"/>
      <c r="L24" s="752"/>
    </row>
    <row r="25" spans="2:12" x14ac:dyDescent="0.3">
      <c r="B25" s="207" t="s">
        <v>101</v>
      </c>
      <c r="C25" s="213"/>
      <c r="D25" s="213"/>
      <c r="E25" s="213"/>
      <c r="F25" s="213"/>
      <c r="G25" s="213"/>
      <c r="H25" s="213"/>
      <c r="I25" s="213"/>
      <c r="J25" s="213"/>
      <c r="K25" s="752"/>
      <c r="L25" s="752"/>
    </row>
    <row r="26" spans="2:12" x14ac:dyDescent="0.3">
      <c r="B26" s="203" t="s">
        <v>494</v>
      </c>
      <c r="C26" s="740"/>
      <c r="D26" s="740"/>
      <c r="E26" s="740"/>
      <c r="F26" s="740"/>
      <c r="G26" s="740"/>
      <c r="H26" s="740"/>
      <c r="I26" s="740"/>
      <c r="J26" s="740"/>
      <c r="K26" s="752"/>
      <c r="L26" s="751"/>
    </row>
    <row r="27" spans="2:12" x14ac:dyDescent="0.3">
      <c r="B27" s="745" t="s">
        <v>25</v>
      </c>
      <c r="C27" s="739"/>
      <c r="D27" s="739"/>
      <c r="E27" s="739"/>
      <c r="F27" s="739"/>
      <c r="G27" s="739"/>
      <c r="H27" s="739"/>
      <c r="I27" s="739"/>
      <c r="J27" s="739"/>
      <c r="K27" s="752"/>
      <c r="L27" s="749"/>
    </row>
    <row r="28" spans="2:12" x14ac:dyDescent="0.3">
      <c r="B28" s="207" t="s">
        <v>257</v>
      </c>
      <c r="C28" s="213">
        <v>1.7226086956521738</v>
      </c>
      <c r="D28" s="213">
        <v>1.7006956521739129</v>
      </c>
      <c r="E28" s="213">
        <v>1.5753913043478258</v>
      </c>
      <c r="F28" s="213">
        <v>1.5425217391304344</v>
      </c>
      <c r="G28" s="213">
        <v>1.3869565217391304</v>
      </c>
      <c r="H28" s="213">
        <v>2.2000000000000002</v>
      </c>
      <c r="I28" s="213">
        <v>1.3</v>
      </c>
      <c r="J28" s="213">
        <v>2.026086956521739</v>
      </c>
      <c r="K28" s="752" t="s">
        <v>616</v>
      </c>
      <c r="L28" s="752">
        <v>1</v>
      </c>
    </row>
    <row r="29" spans="2:12" ht="20.399999999999999" x14ac:dyDescent="0.3">
      <c r="B29" s="207" t="s">
        <v>1117</v>
      </c>
      <c r="C29" s="331">
        <v>1.0499999999999998</v>
      </c>
      <c r="D29" s="331">
        <v>0.9130434782608694</v>
      </c>
      <c r="E29" s="331">
        <v>0.84782608695652173</v>
      </c>
      <c r="F29" s="331">
        <v>0.84782608695652173</v>
      </c>
      <c r="G29" s="331">
        <v>0.78260869565217395</v>
      </c>
      <c r="H29" s="331">
        <v>1.1086956521739131</v>
      </c>
      <c r="I29" s="331">
        <v>0.71739130434782605</v>
      </c>
      <c r="J29" s="331">
        <v>0.97826086956521741</v>
      </c>
      <c r="K29" s="752"/>
      <c r="L29" s="752">
        <v>2</v>
      </c>
    </row>
    <row r="30" spans="2:12" x14ac:dyDescent="0.3">
      <c r="B30" s="207" t="s">
        <v>762</v>
      </c>
      <c r="C30" s="331">
        <v>0.30434782608695654</v>
      </c>
      <c r="D30" s="331">
        <v>0.30434782608695654</v>
      </c>
      <c r="E30" s="331">
        <v>0.28260869565217389</v>
      </c>
      <c r="F30" s="331">
        <v>0.28260869565217389</v>
      </c>
      <c r="G30" s="331">
        <v>0.2608695652173913</v>
      </c>
      <c r="H30" s="331">
        <v>0.36956521739130432</v>
      </c>
      <c r="I30" s="331">
        <v>0.2391304347826087</v>
      </c>
      <c r="J30" s="331">
        <v>0.32608695652173914</v>
      </c>
      <c r="K30" s="752"/>
      <c r="L30" s="752">
        <v>2</v>
      </c>
    </row>
    <row r="31" spans="2:12" ht="20.399999999999999" x14ac:dyDescent="0.3">
      <c r="B31" s="659" t="s">
        <v>1118</v>
      </c>
      <c r="C31" s="331">
        <v>1.7391304347826087E-2</v>
      </c>
      <c r="D31" s="331">
        <v>1.7391304347826087E-2</v>
      </c>
      <c r="E31" s="331">
        <v>1.7391304347826087E-2</v>
      </c>
      <c r="F31" s="331">
        <v>1.7391304347826087E-2</v>
      </c>
      <c r="G31" s="331">
        <v>0</v>
      </c>
      <c r="H31" s="331">
        <v>4.3478260869565216E-2</v>
      </c>
      <c r="I31" s="331">
        <v>0</v>
      </c>
      <c r="J31" s="331">
        <v>4.3478260869565216E-2</v>
      </c>
      <c r="K31" s="752" t="s">
        <v>1119</v>
      </c>
      <c r="L31" s="752">
        <v>2</v>
      </c>
    </row>
    <row r="32" spans="2:12" x14ac:dyDescent="0.3">
      <c r="B32" s="659" t="s">
        <v>1120</v>
      </c>
      <c r="C32" s="331">
        <v>0.10434782608695652</v>
      </c>
      <c r="D32" s="331">
        <v>0.10434782608695652</v>
      </c>
      <c r="E32" s="331">
        <v>0.10434782608695652</v>
      </c>
      <c r="F32" s="331">
        <v>0.10434782608695652</v>
      </c>
      <c r="G32" s="331">
        <v>6.9565217391304349E-2</v>
      </c>
      <c r="H32" s="331">
        <v>0.13043478260869565</v>
      </c>
      <c r="I32" s="331">
        <v>6.9565217391304349E-2</v>
      </c>
      <c r="J32" s="331">
        <v>0.13043478260869565</v>
      </c>
      <c r="K32" s="752" t="s">
        <v>67</v>
      </c>
      <c r="L32" s="752">
        <v>2</v>
      </c>
    </row>
    <row r="33" spans="1:12" ht="20.399999999999999" x14ac:dyDescent="0.3">
      <c r="B33" s="659" t="s">
        <v>1121</v>
      </c>
      <c r="C33" s="331">
        <v>0.38347826086956516</v>
      </c>
      <c r="D33" s="331">
        <v>0.36156521739130437</v>
      </c>
      <c r="E33" s="331">
        <v>0.32321739130434785</v>
      </c>
      <c r="F33" s="331">
        <v>0.29034782608695658</v>
      </c>
      <c r="G33" s="331">
        <v>0.2739130434782609</v>
      </c>
      <c r="H33" s="331">
        <v>0.5478260869565218</v>
      </c>
      <c r="I33" s="331">
        <v>0.2739130434782609</v>
      </c>
      <c r="J33" s="331">
        <v>0.5478260869565218</v>
      </c>
      <c r="K33" s="752" t="s">
        <v>50</v>
      </c>
      <c r="L33" s="752"/>
    </row>
    <row r="34" spans="1:12" x14ac:dyDescent="0.3">
      <c r="B34" s="659" t="s">
        <v>259</v>
      </c>
      <c r="C34" s="736">
        <v>28300</v>
      </c>
      <c r="D34" s="736">
        <v>28300</v>
      </c>
      <c r="E34" s="736">
        <v>22300</v>
      </c>
      <c r="F34" s="736">
        <v>20300</v>
      </c>
      <c r="G34" s="736">
        <v>22100</v>
      </c>
      <c r="H34" s="736">
        <v>35400</v>
      </c>
      <c r="I34" s="736">
        <v>20100</v>
      </c>
      <c r="J34" s="736">
        <v>35400</v>
      </c>
      <c r="K34" s="752" t="s">
        <v>1122</v>
      </c>
      <c r="L34" s="752" t="s">
        <v>980</v>
      </c>
    </row>
    <row r="35" spans="1:12" x14ac:dyDescent="0.3">
      <c r="B35" s="659" t="s">
        <v>32</v>
      </c>
      <c r="C35" s="213">
        <v>7.9076521739130436</v>
      </c>
      <c r="D35" s="213">
        <v>8.2812173913043488</v>
      </c>
      <c r="E35" s="213">
        <v>8.6118260869565209</v>
      </c>
      <c r="F35" s="213">
        <v>9.5671304347826087</v>
      </c>
      <c r="G35" s="213">
        <v>5.0693043478260869</v>
      </c>
      <c r="H35" s="213">
        <v>12.085913043478261</v>
      </c>
      <c r="I35" s="213">
        <v>6.4018260869565218</v>
      </c>
      <c r="J35" s="213">
        <v>15.276869565217389</v>
      </c>
      <c r="K35" s="752" t="s">
        <v>1122</v>
      </c>
      <c r="L35" s="752" t="s">
        <v>980</v>
      </c>
    </row>
    <row r="36" spans="1:12" x14ac:dyDescent="0.3">
      <c r="B36" s="332" t="s">
        <v>1128</v>
      </c>
      <c r="C36" s="213">
        <v>5.072869565217391</v>
      </c>
      <c r="D36" s="213">
        <v>5.556</v>
      </c>
      <c r="E36" s="213">
        <v>6.3761739130434778</v>
      </c>
      <c r="F36" s="213">
        <v>7.3862608695652163</v>
      </c>
      <c r="G36" s="213">
        <v>3.3780000000000001</v>
      </c>
      <c r="H36" s="213">
        <v>7.5120000000000005</v>
      </c>
      <c r="I36" s="213">
        <v>4.7105217391304341</v>
      </c>
      <c r="J36" s="213">
        <v>10.702956521739129</v>
      </c>
      <c r="K36" s="752" t="s">
        <v>68</v>
      </c>
      <c r="L36" s="752"/>
    </row>
    <row r="37" spans="1:12" ht="20.399999999999999" x14ac:dyDescent="0.3">
      <c r="B37" s="332" t="s">
        <v>1129</v>
      </c>
      <c r="C37" s="213">
        <v>2.8347826086956522</v>
      </c>
      <c r="D37" s="213">
        <v>2.7252173913043478</v>
      </c>
      <c r="E37" s="213">
        <v>2.2356521739130435</v>
      </c>
      <c r="F37" s="213">
        <v>2.1808695652173915</v>
      </c>
      <c r="G37" s="213">
        <v>1.691304347826087</v>
      </c>
      <c r="H37" s="213">
        <v>4.5739130434782611</v>
      </c>
      <c r="I37" s="213">
        <v>1.691304347826087</v>
      </c>
      <c r="J37" s="213">
        <v>4.5739130434782611</v>
      </c>
      <c r="K37" s="752"/>
      <c r="L37" s="752"/>
    </row>
    <row r="38" spans="1:12" x14ac:dyDescent="0.3">
      <c r="B38" s="203" t="s">
        <v>1123</v>
      </c>
      <c r="C38" s="740"/>
      <c r="D38" s="740"/>
      <c r="E38" s="740"/>
      <c r="F38" s="740"/>
      <c r="G38" s="740"/>
      <c r="H38" s="740"/>
      <c r="I38" s="740"/>
      <c r="J38" s="740"/>
      <c r="K38" s="752"/>
      <c r="L38" s="751"/>
    </row>
    <row r="39" spans="1:12" x14ac:dyDescent="0.3">
      <c r="B39" s="745" t="s">
        <v>33</v>
      </c>
      <c r="C39" s="739"/>
      <c r="D39" s="739"/>
      <c r="E39" s="739"/>
      <c r="F39" s="739"/>
      <c r="G39" s="739"/>
      <c r="H39" s="739"/>
      <c r="I39" s="739"/>
      <c r="J39" s="739"/>
      <c r="K39" s="752"/>
      <c r="L39" s="749"/>
    </row>
    <row r="40" spans="1:12" ht="20.399999999999999" x14ac:dyDescent="0.3">
      <c r="B40" s="334" t="s">
        <v>1124</v>
      </c>
      <c r="C40" s="752">
        <v>1.5</v>
      </c>
      <c r="D40" s="752">
        <v>1.5</v>
      </c>
      <c r="E40" s="752">
        <v>1.5</v>
      </c>
      <c r="F40" s="752">
        <v>1.5</v>
      </c>
      <c r="G40" s="752">
        <v>1.5</v>
      </c>
      <c r="H40" s="752">
        <v>1.5</v>
      </c>
      <c r="I40" s="752">
        <v>1.5</v>
      </c>
      <c r="J40" s="752">
        <v>1.5</v>
      </c>
      <c r="K40" s="752" t="s">
        <v>1125</v>
      </c>
      <c r="L40" s="204">
        <v>4</v>
      </c>
    </row>
    <row r="41" spans="1:12" ht="20.399999999999999" x14ac:dyDescent="0.3">
      <c r="B41" s="737" t="s">
        <v>976</v>
      </c>
      <c r="C41" s="752">
        <v>10</v>
      </c>
      <c r="D41" s="752">
        <v>10</v>
      </c>
      <c r="E41" s="752">
        <v>10</v>
      </c>
      <c r="F41" s="752">
        <v>10</v>
      </c>
      <c r="G41" s="752">
        <v>10</v>
      </c>
      <c r="H41" s="752">
        <v>10</v>
      </c>
      <c r="I41" s="752">
        <v>10</v>
      </c>
      <c r="J41" s="752">
        <v>10</v>
      </c>
      <c r="K41" s="752" t="s">
        <v>35</v>
      </c>
      <c r="L41" s="753">
        <v>4</v>
      </c>
    </row>
    <row r="42" spans="1:12" x14ac:dyDescent="0.3">
      <c r="B42" s="207" t="s">
        <v>977</v>
      </c>
      <c r="C42" s="769">
        <v>2300</v>
      </c>
      <c r="D42" s="769">
        <v>2300</v>
      </c>
      <c r="E42" s="769">
        <v>2300</v>
      </c>
      <c r="F42" s="769">
        <v>2300</v>
      </c>
      <c r="G42" s="769">
        <v>2100</v>
      </c>
      <c r="H42" s="769">
        <v>2500</v>
      </c>
      <c r="I42" s="769">
        <v>2100</v>
      </c>
      <c r="J42" s="769">
        <v>2500</v>
      </c>
      <c r="K42" s="752"/>
      <c r="L42" s="753"/>
    </row>
    <row r="43" spans="1:12" ht="20.399999999999999" x14ac:dyDescent="0.3">
      <c r="B43" s="207" t="s">
        <v>1130</v>
      </c>
      <c r="C43" s="753" t="s">
        <v>1126</v>
      </c>
      <c r="D43" s="753" t="s">
        <v>1126</v>
      </c>
      <c r="E43" s="753" t="s">
        <v>1126</v>
      </c>
      <c r="F43" s="753" t="s">
        <v>1126</v>
      </c>
      <c r="G43" s="753" t="s">
        <v>1126</v>
      </c>
      <c r="H43" s="753" t="s">
        <v>1126</v>
      </c>
      <c r="I43" s="753" t="s">
        <v>1126</v>
      </c>
      <c r="J43" s="753" t="s">
        <v>1126</v>
      </c>
      <c r="K43" s="752"/>
      <c r="L43" s="753"/>
    </row>
    <row r="44" spans="1:12" ht="20.399999999999999" x14ac:dyDescent="0.3">
      <c r="B44" s="207" t="s">
        <v>1144</v>
      </c>
      <c r="C44" s="753" t="s">
        <v>1127</v>
      </c>
      <c r="D44" s="753" t="s">
        <v>1127</v>
      </c>
      <c r="E44" s="753" t="s">
        <v>1127</v>
      </c>
      <c r="F44" s="753" t="s">
        <v>1127</v>
      </c>
      <c r="G44" s="753" t="s">
        <v>1127</v>
      </c>
      <c r="H44" s="753" t="s">
        <v>1127</v>
      </c>
      <c r="I44" s="753" t="s">
        <v>1127</v>
      </c>
      <c r="J44" s="753" t="s">
        <v>1127</v>
      </c>
      <c r="K44" s="752"/>
      <c r="L44" s="753"/>
    </row>
    <row r="46" spans="1:12" x14ac:dyDescent="0.3">
      <c r="A46" s="241" t="s">
        <v>767</v>
      </c>
      <c r="B46" s="298"/>
      <c r="C46" s="298"/>
      <c r="D46" s="298"/>
      <c r="E46" s="298"/>
      <c r="F46" s="298"/>
      <c r="G46" s="298"/>
      <c r="H46" s="298"/>
      <c r="I46" s="298"/>
      <c r="J46" s="298"/>
      <c r="K46" s="298"/>
      <c r="L46" s="298"/>
    </row>
    <row r="47" spans="1:12" ht="15" customHeight="1" x14ac:dyDescent="0.3">
      <c r="A47" s="126" t="s">
        <v>39</v>
      </c>
      <c r="B47" s="398" t="s">
        <v>1131</v>
      </c>
      <c r="C47" s="398"/>
      <c r="D47" s="398"/>
      <c r="E47" s="398"/>
      <c r="F47" s="398"/>
      <c r="G47" s="398"/>
      <c r="H47" s="398"/>
      <c r="I47" s="398"/>
      <c r="J47" s="398"/>
      <c r="K47" s="398"/>
      <c r="L47" s="398"/>
    </row>
    <row r="48" spans="1:12" ht="15" customHeight="1" x14ac:dyDescent="0.3">
      <c r="A48" s="126" t="s">
        <v>15</v>
      </c>
      <c r="B48" s="398" t="s">
        <v>981</v>
      </c>
      <c r="C48" s="398"/>
      <c r="D48" s="398"/>
      <c r="E48" s="398"/>
      <c r="F48" s="398"/>
      <c r="G48" s="398"/>
      <c r="H48" s="398"/>
      <c r="I48" s="398"/>
      <c r="J48" s="398"/>
      <c r="K48" s="398"/>
      <c r="L48" s="398"/>
    </row>
    <row r="49" spans="1:12" x14ac:dyDescent="0.3">
      <c r="A49" s="126" t="s">
        <v>20</v>
      </c>
      <c r="B49" s="398" t="s">
        <v>1157</v>
      </c>
      <c r="C49" s="398"/>
      <c r="D49" s="398"/>
      <c r="E49" s="398"/>
      <c r="F49" s="398"/>
      <c r="G49" s="398"/>
      <c r="H49" s="398"/>
      <c r="I49" s="398"/>
      <c r="J49" s="398"/>
      <c r="K49" s="398"/>
      <c r="L49" s="398"/>
    </row>
    <row r="50" spans="1:12" ht="15" customHeight="1" x14ac:dyDescent="0.3">
      <c r="A50" s="126" t="s">
        <v>23</v>
      </c>
      <c r="B50" s="398" t="s">
        <v>987</v>
      </c>
      <c r="C50" s="398"/>
      <c r="D50" s="398"/>
      <c r="E50" s="398"/>
      <c r="F50" s="398"/>
      <c r="G50" s="398"/>
      <c r="H50" s="398"/>
      <c r="I50" s="398"/>
      <c r="J50" s="398"/>
      <c r="K50" s="398"/>
      <c r="L50" s="398"/>
    </row>
    <row r="51" spans="1:12" ht="15" customHeight="1" x14ac:dyDescent="0.3">
      <c r="A51" s="126" t="s">
        <v>44</v>
      </c>
      <c r="B51" s="398" t="s">
        <v>992</v>
      </c>
      <c r="C51" s="398"/>
      <c r="D51" s="398"/>
      <c r="E51" s="398"/>
      <c r="F51" s="398"/>
      <c r="G51" s="398"/>
      <c r="H51" s="398"/>
      <c r="I51" s="398"/>
      <c r="J51" s="398"/>
      <c r="K51" s="398"/>
      <c r="L51" s="398"/>
    </row>
    <row r="52" spans="1:12" ht="15" customHeight="1" x14ac:dyDescent="0.3">
      <c r="A52" s="126" t="s">
        <v>46</v>
      </c>
      <c r="B52" s="398" t="s">
        <v>982</v>
      </c>
      <c r="C52" s="398"/>
      <c r="D52" s="398"/>
      <c r="E52" s="398"/>
      <c r="F52" s="398"/>
      <c r="G52" s="398"/>
      <c r="H52" s="398"/>
      <c r="I52" s="398"/>
      <c r="J52" s="398"/>
      <c r="K52" s="398"/>
      <c r="L52" s="398"/>
    </row>
    <row r="53" spans="1:12" x14ac:dyDescent="0.3">
      <c r="A53" s="126" t="s">
        <v>31</v>
      </c>
      <c r="B53" s="398" t="s">
        <v>1134</v>
      </c>
      <c r="C53" s="398"/>
      <c r="D53" s="398"/>
      <c r="E53" s="398"/>
      <c r="F53" s="398"/>
      <c r="G53" s="398"/>
      <c r="H53" s="398"/>
      <c r="I53" s="398"/>
      <c r="J53" s="398"/>
      <c r="K53" s="398"/>
      <c r="L53" s="398"/>
    </row>
    <row r="54" spans="1:12" x14ac:dyDescent="0.3">
      <c r="A54" s="126" t="s">
        <v>35</v>
      </c>
      <c r="B54" s="398" t="s">
        <v>1132</v>
      </c>
      <c r="C54" s="398"/>
      <c r="D54" s="398"/>
      <c r="E54" s="398"/>
      <c r="F54" s="398"/>
      <c r="G54" s="398"/>
      <c r="H54" s="398"/>
      <c r="I54" s="398"/>
      <c r="J54" s="398"/>
      <c r="K54" s="398"/>
      <c r="L54" s="398"/>
    </row>
    <row r="55" spans="1:12" x14ac:dyDescent="0.3">
      <c r="A55" s="126" t="s">
        <v>65</v>
      </c>
      <c r="B55" s="398" t="s">
        <v>1135</v>
      </c>
      <c r="C55" s="398"/>
      <c r="D55" s="398"/>
      <c r="E55" s="398"/>
      <c r="F55" s="398"/>
      <c r="G55" s="398"/>
      <c r="H55" s="398"/>
      <c r="I55" s="398"/>
      <c r="J55" s="398"/>
      <c r="K55" s="398"/>
      <c r="L55" s="398"/>
    </row>
    <row r="56" spans="1:12" x14ac:dyDescent="0.3">
      <c r="A56" s="126" t="s">
        <v>50</v>
      </c>
      <c r="B56" s="741" t="s">
        <v>1163</v>
      </c>
      <c r="C56" s="398"/>
      <c r="D56" s="398"/>
      <c r="E56" s="398"/>
      <c r="F56" s="398"/>
      <c r="G56" s="398"/>
      <c r="H56" s="398"/>
      <c r="I56" s="398"/>
      <c r="J56" s="398"/>
      <c r="K56" s="398"/>
      <c r="L56" s="398"/>
    </row>
    <row r="57" spans="1:12" x14ac:dyDescent="0.3">
      <c r="A57" s="126" t="s">
        <v>55</v>
      </c>
      <c r="B57" s="411" t="s">
        <v>1147</v>
      </c>
      <c r="C57" s="398"/>
      <c r="D57" s="398"/>
      <c r="E57" s="398"/>
      <c r="F57" s="398"/>
      <c r="G57" s="398"/>
      <c r="H57" s="398"/>
      <c r="I57" s="398"/>
      <c r="J57" s="398"/>
      <c r="K57" s="398"/>
      <c r="L57" s="398"/>
    </row>
    <row r="58" spans="1:12" x14ac:dyDescent="0.3">
      <c r="A58" s="126" t="s">
        <v>67</v>
      </c>
      <c r="B58" s="411" t="s">
        <v>1133</v>
      </c>
      <c r="C58" s="398"/>
      <c r="D58" s="398"/>
      <c r="E58" s="398"/>
      <c r="F58" s="398"/>
      <c r="G58" s="398"/>
      <c r="H58" s="398"/>
      <c r="I58" s="398"/>
      <c r="J58" s="398"/>
      <c r="K58" s="398"/>
      <c r="L58" s="398"/>
    </row>
    <row r="59" spans="1:12" x14ac:dyDescent="0.3">
      <c r="A59" s="126" t="s">
        <v>68</v>
      </c>
      <c r="B59" s="411" t="s">
        <v>1136</v>
      </c>
      <c r="C59" s="398"/>
      <c r="D59" s="398"/>
      <c r="E59" s="398"/>
      <c r="F59" s="398"/>
      <c r="G59" s="398"/>
      <c r="H59" s="398"/>
      <c r="I59" s="398"/>
      <c r="J59" s="398"/>
      <c r="K59" s="398"/>
      <c r="L59" s="398"/>
    </row>
    <row r="60" spans="1:12" x14ac:dyDescent="0.3">
      <c r="A60" s="126" t="s">
        <v>69</v>
      </c>
      <c r="B60" s="760" t="s">
        <v>1146</v>
      </c>
      <c r="C60" s="398"/>
      <c r="D60" s="398"/>
      <c r="E60" s="398"/>
      <c r="F60" s="398"/>
      <c r="G60" s="398"/>
      <c r="H60" s="398"/>
      <c r="I60" s="398"/>
      <c r="J60" s="398"/>
      <c r="K60" s="398"/>
      <c r="L60" s="398"/>
    </row>
    <row r="61" spans="1:12" x14ac:dyDescent="0.3">
      <c r="A61" s="126"/>
      <c r="B61" s="411"/>
      <c r="C61" s="398"/>
      <c r="D61" s="398"/>
      <c r="E61" s="398"/>
      <c r="F61" s="398"/>
      <c r="G61" s="398"/>
      <c r="H61" s="398"/>
      <c r="I61" s="398"/>
      <c r="J61" s="398"/>
      <c r="K61" s="398"/>
      <c r="L61" s="398"/>
    </row>
    <row r="62" spans="1:12" x14ac:dyDescent="0.3">
      <c r="A62" s="743" t="s">
        <v>357</v>
      </c>
      <c r="B62" s="411"/>
      <c r="C62" s="398"/>
      <c r="D62" s="398"/>
      <c r="E62" s="398"/>
      <c r="F62" s="398"/>
      <c r="G62" s="398"/>
      <c r="H62" s="398"/>
      <c r="I62" s="398"/>
      <c r="J62" s="398"/>
      <c r="K62" s="398"/>
      <c r="L62" s="398"/>
    </row>
    <row r="63" spans="1:12" x14ac:dyDescent="0.3">
      <c r="A63" s="126">
        <v>1</v>
      </c>
      <c r="B63" s="741" t="s">
        <v>1143</v>
      </c>
      <c r="C63" s="735"/>
      <c r="D63" s="735"/>
      <c r="E63" s="735"/>
      <c r="F63" s="735"/>
      <c r="G63" s="735"/>
      <c r="H63" s="735"/>
      <c r="I63" s="735"/>
      <c r="J63" s="735"/>
      <c r="K63" s="735"/>
      <c r="L63" s="735"/>
    </row>
    <row r="64" spans="1:12" x14ac:dyDescent="0.3">
      <c r="A64" s="398">
        <v>2</v>
      </c>
      <c r="B64" s="741" t="s">
        <v>983</v>
      </c>
      <c r="C64" s="298"/>
      <c r="D64" s="298"/>
      <c r="E64" s="298"/>
      <c r="F64" s="298"/>
      <c r="G64" s="298"/>
      <c r="H64" s="298"/>
      <c r="I64" s="298"/>
      <c r="J64" s="298"/>
      <c r="K64" s="298"/>
      <c r="L64" s="298"/>
    </row>
    <row r="65" spans="1:12" ht="15" customHeight="1" x14ac:dyDescent="0.3">
      <c r="A65" s="126">
        <v>3</v>
      </c>
      <c r="B65" s="398" t="s">
        <v>984</v>
      </c>
      <c r="C65" s="732"/>
      <c r="D65" s="732"/>
      <c r="E65" s="732"/>
      <c r="F65" s="732"/>
      <c r="G65" s="732"/>
      <c r="H65" s="732"/>
      <c r="I65" s="732"/>
      <c r="J65" s="732"/>
      <c r="K65" s="732"/>
      <c r="L65" s="732"/>
    </row>
    <row r="66" spans="1:12" x14ac:dyDescent="0.3">
      <c r="A66" s="126">
        <v>4</v>
      </c>
      <c r="B66" s="398" t="s">
        <v>985</v>
      </c>
      <c r="C66" s="732"/>
      <c r="D66" s="732"/>
      <c r="E66" s="732"/>
      <c r="F66" s="732"/>
      <c r="G66" s="732"/>
      <c r="H66" s="732"/>
      <c r="I66" s="732"/>
      <c r="J66" s="732"/>
      <c r="K66" s="732"/>
      <c r="L66" s="732"/>
    </row>
    <row r="67" spans="1:12" ht="15" customHeight="1" x14ac:dyDescent="0.3">
      <c r="A67" s="733"/>
      <c r="B67" s="733"/>
      <c r="C67" s="732"/>
      <c r="D67" s="732"/>
      <c r="E67" s="732"/>
      <c r="F67" s="732"/>
      <c r="G67" s="732"/>
      <c r="H67" s="732"/>
      <c r="I67" s="732"/>
      <c r="J67" s="732"/>
      <c r="K67" s="732"/>
      <c r="L67" s="732"/>
    </row>
    <row r="68" spans="1:12" x14ac:dyDescent="0.3">
      <c r="A68" s="731"/>
      <c r="B68" s="733"/>
      <c r="C68" s="732"/>
      <c r="D68" s="732"/>
      <c r="E68" s="732"/>
      <c r="F68" s="732"/>
      <c r="G68" s="732"/>
      <c r="H68" s="732"/>
      <c r="I68" s="732"/>
      <c r="J68" s="732"/>
      <c r="K68" s="732"/>
      <c r="L68" s="732"/>
    </row>
    <row r="69" spans="1:12" x14ac:dyDescent="0.3">
      <c r="A69" s="733"/>
      <c r="B69" s="734"/>
      <c r="C69" s="732"/>
      <c r="D69" s="732"/>
      <c r="E69" s="732"/>
      <c r="F69" s="732"/>
      <c r="G69" s="732"/>
      <c r="H69" s="732"/>
      <c r="I69" s="732"/>
      <c r="J69" s="732"/>
      <c r="K69" s="732"/>
      <c r="L69" s="732"/>
    </row>
  </sheetData>
  <mergeCells count="1">
    <mergeCell ref="I4:J4"/>
  </mergeCells>
  <hyperlinks>
    <hyperlink ref="H1" location="Index" display="Back to Index"/>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70"/>
  <sheetViews>
    <sheetView showGridLines="0" zoomScaleNormal="100" workbookViewId="0">
      <selection activeCell="H1" sqref="H1"/>
    </sheetView>
  </sheetViews>
  <sheetFormatPr defaultColWidth="9.109375" defaultRowHeight="14.4" x14ac:dyDescent="0.3"/>
  <cols>
    <col min="1" max="1" width="2.88671875" style="298" customWidth="1"/>
    <col min="2" max="2" width="28.33203125" style="298" customWidth="1"/>
    <col min="3" max="10" width="6.88671875" style="298" customWidth="1"/>
    <col min="11" max="11" width="5.88671875" style="298" customWidth="1"/>
    <col min="12" max="12" width="5.33203125" style="298" customWidth="1"/>
    <col min="13" max="13" width="4.44140625" style="298" customWidth="1"/>
    <col min="14" max="16384" width="9.109375" style="298"/>
  </cols>
  <sheetData>
    <row r="1" spans="1:12" ht="14.25" customHeight="1" x14ac:dyDescent="0.3">
      <c r="B1" s="314"/>
      <c r="C1" s="315"/>
      <c r="D1" s="315"/>
      <c r="E1" s="315"/>
      <c r="F1" s="315"/>
      <c r="G1" s="315"/>
      <c r="H1" s="237" t="s">
        <v>679</v>
      </c>
      <c r="I1" s="315"/>
      <c r="J1" s="315"/>
      <c r="K1" s="315"/>
      <c r="L1" s="315"/>
    </row>
    <row r="2" spans="1:12" ht="14.25" customHeight="1" x14ac:dyDescent="0.3">
      <c r="B2" s="314"/>
      <c r="C2" s="315"/>
      <c r="D2" s="315"/>
      <c r="E2" s="315"/>
      <c r="F2" s="315"/>
      <c r="G2" s="315"/>
      <c r="H2" s="237"/>
      <c r="I2" s="315"/>
      <c r="J2" s="315"/>
      <c r="K2" s="315"/>
      <c r="L2" s="315"/>
    </row>
    <row r="3" spans="1:12" ht="15" customHeight="1" x14ac:dyDescent="0.3">
      <c r="A3" s="253"/>
      <c r="B3" s="478" t="s">
        <v>0</v>
      </c>
      <c r="C3" s="905" t="s">
        <v>756</v>
      </c>
      <c r="D3" s="951"/>
      <c r="E3" s="951"/>
      <c r="F3" s="951"/>
      <c r="G3" s="951"/>
      <c r="H3" s="951"/>
      <c r="I3" s="951"/>
      <c r="J3" s="951"/>
      <c r="K3" s="951"/>
      <c r="L3" s="925"/>
    </row>
    <row r="4" spans="1:12" ht="22.5" customHeight="1" x14ac:dyDescent="0.3">
      <c r="A4" s="253"/>
      <c r="B4" s="193"/>
      <c r="C4" s="194">
        <v>2015</v>
      </c>
      <c r="D4" s="194">
        <v>2020</v>
      </c>
      <c r="E4" s="194">
        <v>2030</v>
      </c>
      <c r="F4" s="194">
        <v>2050</v>
      </c>
      <c r="G4" s="905" t="s">
        <v>2</v>
      </c>
      <c r="H4" s="925"/>
      <c r="I4" s="905" t="s">
        <v>3</v>
      </c>
      <c r="J4" s="925"/>
      <c r="K4" s="194" t="s">
        <v>4</v>
      </c>
      <c r="L4" s="194" t="s">
        <v>5</v>
      </c>
    </row>
    <row r="5" spans="1:12" x14ac:dyDescent="0.3">
      <c r="A5" s="253"/>
      <c r="B5" s="484" t="s">
        <v>6</v>
      </c>
      <c r="C5" s="485"/>
      <c r="D5" s="485"/>
      <c r="E5" s="485"/>
      <c r="F5" s="485"/>
      <c r="G5" s="485" t="s">
        <v>7</v>
      </c>
      <c r="H5" s="485" t="s">
        <v>8</v>
      </c>
      <c r="I5" s="485" t="s">
        <v>7</v>
      </c>
      <c r="J5" s="485" t="s">
        <v>8</v>
      </c>
      <c r="K5" s="485"/>
      <c r="L5" s="486"/>
    </row>
    <row r="6" spans="1:12" ht="15.75" customHeight="1" x14ac:dyDescent="0.3">
      <c r="A6" s="253"/>
      <c r="B6" s="316" t="s">
        <v>1021</v>
      </c>
      <c r="C6" s="481">
        <v>10000</v>
      </c>
      <c r="D6" s="481">
        <v>13000</v>
      </c>
      <c r="E6" s="481">
        <v>21000</v>
      </c>
      <c r="F6" s="481">
        <v>55000</v>
      </c>
      <c r="G6" s="481">
        <v>10000</v>
      </c>
      <c r="H6" s="481">
        <v>20000</v>
      </c>
      <c r="I6" s="481">
        <v>10000</v>
      </c>
      <c r="J6" s="481">
        <v>100000</v>
      </c>
      <c r="K6" s="200" t="s">
        <v>67</v>
      </c>
      <c r="L6" s="200"/>
    </row>
    <row r="7" spans="1:12" ht="15.75" customHeight="1" x14ac:dyDescent="0.3">
      <c r="A7" s="253"/>
      <c r="B7" s="316" t="s">
        <v>1022</v>
      </c>
      <c r="C7" s="481">
        <v>1046</v>
      </c>
      <c r="D7" s="481">
        <v>1046</v>
      </c>
      <c r="E7" s="481">
        <v>1046</v>
      </c>
      <c r="F7" s="481">
        <v>1046</v>
      </c>
      <c r="G7" s="481">
        <v>1013</v>
      </c>
      <c r="H7" s="481">
        <v>1079</v>
      </c>
      <c r="I7" s="481">
        <v>1013</v>
      </c>
      <c r="J7" s="481">
        <v>1079</v>
      </c>
      <c r="K7" s="200" t="s">
        <v>757</v>
      </c>
      <c r="L7" s="200"/>
    </row>
    <row r="8" spans="1:12" ht="15.75" customHeight="1" x14ac:dyDescent="0.3">
      <c r="A8" s="253"/>
      <c r="B8" s="316" t="s">
        <v>1023</v>
      </c>
      <c r="C8" s="200">
        <v>450</v>
      </c>
      <c r="D8" s="317">
        <v>472.95499999999998</v>
      </c>
      <c r="E8" s="317">
        <v>497.08</v>
      </c>
      <c r="F8" s="317">
        <v>522.43600000000004</v>
      </c>
      <c r="G8" s="317">
        <v>450</v>
      </c>
      <c r="H8" s="317">
        <v>495.90999999999997</v>
      </c>
      <c r="I8" s="317">
        <v>497.08</v>
      </c>
      <c r="J8" s="317">
        <v>547.79200000000014</v>
      </c>
      <c r="K8" s="200" t="s">
        <v>39</v>
      </c>
      <c r="L8" s="200">
        <v>4</v>
      </c>
    </row>
    <row r="9" spans="1:12" ht="15.75" customHeight="1" x14ac:dyDescent="0.3">
      <c r="A9" s="253"/>
      <c r="B9" s="318" t="s">
        <v>124</v>
      </c>
      <c r="C9" s="319">
        <v>0.43</v>
      </c>
      <c r="D9" s="319">
        <v>0.45</v>
      </c>
      <c r="E9" s="319">
        <v>0.48</v>
      </c>
      <c r="F9" s="319">
        <v>0.49946080305927348</v>
      </c>
      <c r="G9" s="319">
        <v>0.42</v>
      </c>
      <c r="H9" s="319">
        <v>0.49</v>
      </c>
      <c r="I9" s="319">
        <v>0.46</v>
      </c>
      <c r="J9" s="319">
        <v>0.54</v>
      </c>
      <c r="K9" s="200" t="s">
        <v>359</v>
      </c>
      <c r="L9" s="200"/>
    </row>
    <row r="10" spans="1:12" ht="26.25" customHeight="1" x14ac:dyDescent="0.3">
      <c r="A10" s="253"/>
      <c r="B10" s="316" t="s">
        <v>758</v>
      </c>
      <c r="C10" s="320">
        <v>3.0000000000000001E-3</v>
      </c>
      <c r="D10" s="320">
        <v>3.0000000000000001E-3</v>
      </c>
      <c r="E10" s="320">
        <v>3.0000000000000001E-3</v>
      </c>
      <c r="F10" s="320">
        <v>3.0000000000000001E-3</v>
      </c>
      <c r="G10" s="320">
        <v>2E-3</v>
      </c>
      <c r="H10" s="320">
        <v>4.0000000000000001E-3</v>
      </c>
      <c r="I10" s="320">
        <v>2E-3</v>
      </c>
      <c r="J10" s="320">
        <v>4.0000000000000001E-3</v>
      </c>
      <c r="K10" s="200"/>
      <c r="L10" s="200"/>
    </row>
    <row r="11" spans="1:12" ht="15.75" customHeight="1" x14ac:dyDescent="0.3">
      <c r="A11" s="253"/>
      <c r="B11" s="316" t="s">
        <v>13</v>
      </c>
      <c r="C11" s="320">
        <v>5.0000000000000001E-3</v>
      </c>
      <c r="D11" s="320">
        <v>5.0000000000000001E-3</v>
      </c>
      <c r="E11" s="320">
        <v>5.0000000000000001E-3</v>
      </c>
      <c r="F11" s="320">
        <v>5.0000000000000001E-3</v>
      </c>
      <c r="G11" s="321">
        <v>0</v>
      </c>
      <c r="H11" s="321">
        <v>0.01</v>
      </c>
      <c r="I11" s="321">
        <v>0</v>
      </c>
      <c r="J11" s="321">
        <v>0.01</v>
      </c>
      <c r="K11" s="200" t="s">
        <v>55</v>
      </c>
      <c r="L11" s="200"/>
    </row>
    <row r="12" spans="1:12" ht="15.75" customHeight="1" x14ac:dyDescent="0.3">
      <c r="A12" s="253"/>
      <c r="B12" s="193" t="s">
        <v>16</v>
      </c>
      <c r="C12" s="481">
        <v>30</v>
      </c>
      <c r="D12" s="481">
        <v>30</v>
      </c>
      <c r="E12" s="481">
        <v>30</v>
      </c>
      <c r="F12" s="481">
        <v>30</v>
      </c>
      <c r="G12" s="481">
        <v>30</v>
      </c>
      <c r="H12" s="481">
        <v>30</v>
      </c>
      <c r="I12" s="481">
        <v>30</v>
      </c>
      <c r="J12" s="481">
        <v>30</v>
      </c>
      <c r="K12" s="481" t="s">
        <v>65</v>
      </c>
      <c r="L12" s="200">
        <v>17</v>
      </c>
    </row>
    <row r="13" spans="1:12" ht="15.75" customHeight="1" x14ac:dyDescent="0.3">
      <c r="A13" s="253"/>
      <c r="B13" s="193" t="s">
        <v>18</v>
      </c>
      <c r="C13" s="481">
        <v>0.25</v>
      </c>
      <c r="D13" s="481">
        <v>0.25</v>
      </c>
      <c r="E13" s="481">
        <v>0.25</v>
      </c>
      <c r="F13" s="481">
        <v>0.25</v>
      </c>
      <c r="G13" s="481">
        <v>0.25</v>
      </c>
      <c r="H13" s="481">
        <v>0.25</v>
      </c>
      <c r="I13" s="481">
        <v>0.25</v>
      </c>
      <c r="J13" s="481">
        <v>0.25</v>
      </c>
      <c r="K13" s="481"/>
      <c r="L13" s="200"/>
    </row>
    <row r="14" spans="1:12" ht="21.75" customHeight="1" x14ac:dyDescent="0.3">
      <c r="A14" s="253"/>
      <c r="B14" s="193" t="s">
        <v>1024</v>
      </c>
      <c r="C14" s="213">
        <v>6.7</v>
      </c>
      <c r="D14" s="213">
        <v>6.3</v>
      </c>
      <c r="E14" s="213">
        <v>6</v>
      </c>
      <c r="F14" s="213">
        <v>5.7</v>
      </c>
      <c r="G14" s="213">
        <v>6</v>
      </c>
      <c r="H14" s="213">
        <v>6.7</v>
      </c>
      <c r="I14" s="213">
        <v>5.5</v>
      </c>
      <c r="J14" s="213">
        <v>6</v>
      </c>
      <c r="K14" s="481" t="s">
        <v>50</v>
      </c>
      <c r="L14" s="200"/>
    </row>
    <row r="15" spans="1:12" ht="15.75" customHeight="1" x14ac:dyDescent="0.3">
      <c r="A15" s="253"/>
      <c r="B15" s="985" t="s">
        <v>21</v>
      </c>
      <c r="C15" s="986"/>
      <c r="D15" s="986"/>
      <c r="E15" s="986"/>
      <c r="F15" s="986"/>
      <c r="G15" s="986"/>
      <c r="H15" s="986"/>
      <c r="I15" s="986"/>
      <c r="J15" s="986"/>
      <c r="K15" s="986"/>
      <c r="L15" s="987"/>
    </row>
    <row r="16" spans="1:12" ht="15.75" customHeight="1" x14ac:dyDescent="0.3">
      <c r="A16" s="253"/>
      <c r="B16" s="322" t="s">
        <v>22</v>
      </c>
      <c r="C16" s="323" t="s">
        <v>84</v>
      </c>
      <c r="D16" s="323" t="s">
        <v>84</v>
      </c>
      <c r="E16" s="323" t="s">
        <v>84</v>
      </c>
      <c r="F16" s="323" t="s">
        <v>84</v>
      </c>
      <c r="G16" s="323" t="s">
        <v>84</v>
      </c>
      <c r="H16" s="323" t="s">
        <v>84</v>
      </c>
      <c r="I16" s="323" t="s">
        <v>84</v>
      </c>
      <c r="J16" s="323" t="s">
        <v>84</v>
      </c>
      <c r="K16" s="323"/>
      <c r="L16" s="324"/>
    </row>
    <row r="17" spans="1:12" x14ac:dyDescent="0.3">
      <c r="A17" s="253"/>
      <c r="B17" s="322" t="s">
        <v>24</v>
      </c>
      <c r="C17" s="323" t="s">
        <v>84</v>
      </c>
      <c r="D17" s="323" t="s">
        <v>84</v>
      </c>
      <c r="E17" s="323" t="s">
        <v>84</v>
      </c>
      <c r="F17" s="323" t="s">
        <v>84</v>
      </c>
      <c r="G17" s="323" t="s">
        <v>84</v>
      </c>
      <c r="H17" s="323" t="s">
        <v>84</v>
      </c>
      <c r="I17" s="323" t="s">
        <v>84</v>
      </c>
      <c r="J17" s="323" t="s">
        <v>84</v>
      </c>
      <c r="K17" s="323"/>
      <c r="L17" s="324"/>
    </row>
    <row r="18" spans="1:12" x14ac:dyDescent="0.3">
      <c r="A18" s="253"/>
      <c r="B18" s="322" t="s">
        <v>95</v>
      </c>
      <c r="C18" s="323" t="s">
        <v>84</v>
      </c>
      <c r="D18" s="323" t="s">
        <v>84</v>
      </c>
      <c r="E18" s="323" t="s">
        <v>84</v>
      </c>
      <c r="F18" s="323" t="s">
        <v>84</v>
      </c>
      <c r="G18" s="323" t="s">
        <v>84</v>
      </c>
      <c r="H18" s="323" t="s">
        <v>84</v>
      </c>
      <c r="I18" s="323" t="s">
        <v>84</v>
      </c>
      <c r="J18" s="323" t="s">
        <v>84</v>
      </c>
      <c r="K18" s="323" t="s">
        <v>46</v>
      </c>
      <c r="L18" s="324"/>
    </row>
    <row r="19" spans="1:12" x14ac:dyDescent="0.3">
      <c r="A19" s="253"/>
      <c r="B19" s="322" t="s">
        <v>96</v>
      </c>
      <c r="C19" s="323" t="s">
        <v>84</v>
      </c>
      <c r="D19" s="323" t="s">
        <v>84</v>
      </c>
      <c r="E19" s="323" t="s">
        <v>84</v>
      </c>
      <c r="F19" s="323" t="s">
        <v>84</v>
      </c>
      <c r="G19" s="323" t="s">
        <v>84</v>
      </c>
      <c r="H19" s="323" t="s">
        <v>84</v>
      </c>
      <c r="I19" s="323" t="s">
        <v>84</v>
      </c>
      <c r="J19" s="323" t="s">
        <v>84</v>
      </c>
      <c r="K19" s="323"/>
      <c r="L19" s="324"/>
    </row>
    <row r="20" spans="1:12" ht="15" customHeight="1" x14ac:dyDescent="0.3">
      <c r="A20" s="253"/>
      <c r="B20" s="322" t="s">
        <v>97</v>
      </c>
      <c r="C20" s="323" t="s">
        <v>84</v>
      </c>
      <c r="D20" s="323" t="s">
        <v>84</v>
      </c>
      <c r="E20" s="323" t="s">
        <v>84</v>
      </c>
      <c r="F20" s="323" t="s">
        <v>84</v>
      </c>
      <c r="G20" s="323" t="s">
        <v>84</v>
      </c>
      <c r="H20" s="323" t="s">
        <v>84</v>
      </c>
      <c r="I20" s="323" t="s">
        <v>84</v>
      </c>
      <c r="J20" s="323" t="s">
        <v>84</v>
      </c>
      <c r="K20" s="323"/>
      <c r="L20" s="324"/>
    </row>
    <row r="21" spans="1:12" ht="15" customHeight="1" x14ac:dyDescent="0.3">
      <c r="A21" s="253"/>
      <c r="B21" s="985" t="s">
        <v>99</v>
      </c>
      <c r="C21" s="986"/>
      <c r="D21" s="986"/>
      <c r="E21" s="986"/>
      <c r="F21" s="986"/>
      <c r="G21" s="986"/>
      <c r="H21" s="986"/>
      <c r="I21" s="986"/>
      <c r="J21" s="986"/>
      <c r="K21" s="986"/>
      <c r="L21" s="987"/>
    </row>
    <row r="22" spans="1:12" x14ac:dyDescent="0.3">
      <c r="A22" s="253"/>
      <c r="B22" s="322" t="s">
        <v>1025</v>
      </c>
      <c r="C22" s="325">
        <v>0</v>
      </c>
      <c r="D22" s="325">
        <v>0</v>
      </c>
      <c r="E22" s="325">
        <v>0</v>
      </c>
      <c r="F22" s="325">
        <v>0</v>
      </c>
      <c r="G22" s="325">
        <v>0</v>
      </c>
      <c r="H22" s="325">
        <v>0</v>
      </c>
      <c r="I22" s="325">
        <v>0</v>
      </c>
      <c r="J22" s="325">
        <v>0</v>
      </c>
      <c r="K22" s="326"/>
      <c r="L22" s="327"/>
    </row>
    <row r="23" spans="1:12" ht="15" customHeight="1" x14ac:dyDescent="0.3">
      <c r="A23" s="253"/>
      <c r="B23" s="322" t="s">
        <v>676</v>
      </c>
      <c r="C23" s="325">
        <v>0</v>
      </c>
      <c r="D23" s="325">
        <v>0</v>
      </c>
      <c r="E23" s="325">
        <v>0</v>
      </c>
      <c r="F23" s="325">
        <v>0</v>
      </c>
      <c r="G23" s="325">
        <v>0</v>
      </c>
      <c r="H23" s="325">
        <v>0</v>
      </c>
      <c r="I23" s="325">
        <v>0</v>
      </c>
      <c r="J23" s="325">
        <v>0</v>
      </c>
      <c r="K23" s="323"/>
      <c r="L23" s="328"/>
    </row>
    <row r="24" spans="1:12" x14ac:dyDescent="0.3">
      <c r="A24" s="253"/>
      <c r="B24" s="322" t="s">
        <v>100</v>
      </c>
      <c r="C24" s="325">
        <v>0</v>
      </c>
      <c r="D24" s="325">
        <v>0</v>
      </c>
      <c r="E24" s="325">
        <v>0</v>
      </c>
      <c r="F24" s="325">
        <v>0</v>
      </c>
      <c r="G24" s="325">
        <v>0</v>
      </c>
      <c r="H24" s="325">
        <v>0</v>
      </c>
      <c r="I24" s="325">
        <v>0</v>
      </c>
      <c r="J24" s="325">
        <v>0</v>
      </c>
      <c r="K24" s="323"/>
      <c r="L24" s="328"/>
    </row>
    <row r="25" spans="1:12" ht="15" customHeight="1" x14ac:dyDescent="0.3">
      <c r="A25" s="253"/>
      <c r="B25" s="322" t="s">
        <v>101</v>
      </c>
      <c r="C25" s="325">
        <v>0</v>
      </c>
      <c r="D25" s="325">
        <v>0</v>
      </c>
      <c r="E25" s="325">
        <v>0</v>
      </c>
      <c r="F25" s="325">
        <v>0</v>
      </c>
      <c r="G25" s="325">
        <v>0</v>
      </c>
      <c r="H25" s="325">
        <v>0</v>
      </c>
      <c r="I25" s="325">
        <v>0</v>
      </c>
      <c r="J25" s="325">
        <v>0</v>
      </c>
      <c r="K25" s="329"/>
      <c r="L25" s="328"/>
    </row>
    <row r="26" spans="1:12" x14ac:dyDescent="0.3">
      <c r="A26" s="253"/>
      <c r="B26" s="908" t="s">
        <v>25</v>
      </c>
      <c r="C26" s="909"/>
      <c r="D26" s="909"/>
      <c r="E26" s="909"/>
      <c r="F26" s="909"/>
      <c r="G26" s="909"/>
      <c r="H26" s="909"/>
      <c r="I26" s="909"/>
      <c r="J26" s="909"/>
      <c r="K26" s="909"/>
      <c r="L26" s="910"/>
    </row>
    <row r="27" spans="1:12" ht="33" x14ac:dyDescent="0.3">
      <c r="A27" s="253"/>
      <c r="B27" s="193" t="s">
        <v>1026</v>
      </c>
      <c r="C27" s="330">
        <v>428.88888888888886</v>
      </c>
      <c r="D27" s="330">
        <v>395.38645325665232</v>
      </c>
      <c r="E27" s="330">
        <v>362.11475014082242</v>
      </c>
      <c r="F27" s="330">
        <v>325.39870912417979</v>
      </c>
      <c r="G27" s="330">
        <v>371.0350668468069</v>
      </c>
      <c r="H27" s="330">
        <v>422.22222222222229</v>
      </c>
      <c r="I27" s="330">
        <v>292.08166603382296</v>
      </c>
      <c r="J27" s="330">
        <v>362.11475014082242</v>
      </c>
      <c r="K27" s="481" t="s">
        <v>759</v>
      </c>
      <c r="L27" s="481"/>
    </row>
    <row r="28" spans="1:12" x14ac:dyDescent="0.3">
      <c r="A28" s="253"/>
      <c r="B28" s="322" t="s">
        <v>760</v>
      </c>
      <c r="C28" s="481">
        <v>85</v>
      </c>
      <c r="D28" s="481">
        <v>85</v>
      </c>
      <c r="E28" s="481">
        <v>85</v>
      </c>
      <c r="F28" s="481">
        <v>85</v>
      </c>
      <c r="G28" s="481">
        <v>85</v>
      </c>
      <c r="H28" s="481">
        <v>85</v>
      </c>
      <c r="I28" s="481">
        <v>85</v>
      </c>
      <c r="J28" s="481">
        <v>85</v>
      </c>
      <c r="K28" s="481" t="s">
        <v>761</v>
      </c>
      <c r="L28" s="481"/>
    </row>
    <row r="29" spans="1:12" x14ac:dyDescent="0.3">
      <c r="A29" s="253"/>
      <c r="B29" s="322" t="s">
        <v>762</v>
      </c>
      <c r="C29" s="481">
        <v>15</v>
      </c>
      <c r="D29" s="481">
        <v>15</v>
      </c>
      <c r="E29" s="481">
        <v>15</v>
      </c>
      <c r="F29" s="481">
        <v>15</v>
      </c>
      <c r="G29" s="481">
        <v>15</v>
      </c>
      <c r="H29" s="481">
        <v>15</v>
      </c>
      <c r="I29" s="481">
        <v>15</v>
      </c>
      <c r="J29" s="481">
        <v>15</v>
      </c>
      <c r="K29" s="481" t="s">
        <v>761</v>
      </c>
      <c r="L29" s="481"/>
    </row>
    <row r="30" spans="1:12" ht="22.8" x14ac:dyDescent="0.3">
      <c r="A30" s="253"/>
      <c r="B30" s="193" t="s">
        <v>1027</v>
      </c>
      <c r="C30" s="330">
        <v>60</v>
      </c>
      <c r="D30" s="330">
        <v>57</v>
      </c>
      <c r="E30" s="330">
        <v>54</v>
      </c>
      <c r="F30" s="330">
        <v>52</v>
      </c>
      <c r="G30" s="330">
        <v>41</v>
      </c>
      <c r="H30" s="330">
        <v>75</v>
      </c>
      <c r="I30" s="330">
        <v>37</v>
      </c>
      <c r="J30" s="330">
        <v>68</v>
      </c>
      <c r="K30" s="481" t="s">
        <v>763</v>
      </c>
      <c r="L30" s="481"/>
    </row>
    <row r="31" spans="1:12" ht="33" x14ac:dyDescent="0.3">
      <c r="A31" s="253"/>
      <c r="B31" s="193" t="s">
        <v>1028</v>
      </c>
      <c r="C31" s="330">
        <v>488.88888888888886</v>
      </c>
      <c r="D31" s="330">
        <v>452.38645325665232</v>
      </c>
      <c r="E31" s="330">
        <v>416.11475014082242</v>
      </c>
      <c r="F31" s="330">
        <v>377.39870912417979</v>
      </c>
      <c r="G31" s="330">
        <v>412.0350668468069</v>
      </c>
      <c r="H31" s="330">
        <v>497.22222222222229</v>
      </c>
      <c r="I31" s="330">
        <v>329.08166603382296</v>
      </c>
      <c r="J31" s="330">
        <v>430.11475014082242</v>
      </c>
      <c r="K31" s="481" t="s">
        <v>44</v>
      </c>
      <c r="L31" s="481"/>
    </row>
    <row r="32" spans="1:12" x14ac:dyDescent="0.3">
      <c r="A32" s="253"/>
      <c r="B32" s="193" t="s">
        <v>1029</v>
      </c>
      <c r="C32" s="331">
        <v>0.09</v>
      </c>
      <c r="D32" s="331">
        <v>0.09</v>
      </c>
      <c r="E32" s="331">
        <v>0.08</v>
      </c>
      <c r="F32" s="331">
        <v>0.08</v>
      </c>
      <c r="G32" s="331">
        <v>0.08</v>
      </c>
      <c r="H32" s="331">
        <v>0.1</v>
      </c>
      <c r="I32" s="331">
        <v>7.0000000000000007E-2</v>
      </c>
      <c r="J32" s="331">
        <v>0.08</v>
      </c>
      <c r="K32" s="481" t="s">
        <v>15</v>
      </c>
      <c r="L32" s="481"/>
    </row>
    <row r="33" spans="1:12" x14ac:dyDescent="0.3">
      <c r="A33" s="253"/>
      <c r="B33" s="316" t="s">
        <v>1030</v>
      </c>
      <c r="C33" s="331">
        <v>0.19</v>
      </c>
      <c r="D33" s="331">
        <v>0.21</v>
      </c>
      <c r="E33" s="331">
        <v>0.3</v>
      </c>
      <c r="F33" s="331">
        <v>0.35</v>
      </c>
      <c r="G33" s="331">
        <v>0.14000000000000001</v>
      </c>
      <c r="H33" s="331">
        <v>0.28000000000000003</v>
      </c>
      <c r="I33" s="331">
        <v>0.23</v>
      </c>
      <c r="J33" s="331">
        <v>0.47</v>
      </c>
      <c r="K33" s="481"/>
      <c r="L33" s="481"/>
    </row>
    <row r="34" spans="1:12" x14ac:dyDescent="0.3">
      <c r="A34" s="253"/>
      <c r="B34" s="332" t="s">
        <v>1031</v>
      </c>
      <c r="C34" s="331">
        <v>0.19</v>
      </c>
      <c r="D34" s="331">
        <v>0.21</v>
      </c>
      <c r="E34" s="331">
        <v>0.3</v>
      </c>
      <c r="F34" s="331">
        <v>0.35</v>
      </c>
      <c r="G34" s="331">
        <v>0.14000000000000001</v>
      </c>
      <c r="H34" s="331">
        <v>0.28000000000000003</v>
      </c>
      <c r="I34" s="331">
        <v>0.23</v>
      </c>
      <c r="J34" s="331">
        <v>0.47</v>
      </c>
      <c r="K34" s="201"/>
      <c r="L34" s="201"/>
    </row>
    <row r="35" spans="1:12" ht="22.8" x14ac:dyDescent="0.3">
      <c r="A35" s="253"/>
      <c r="B35" s="332" t="s">
        <v>1032</v>
      </c>
      <c r="C35" s="201">
        <v>0</v>
      </c>
      <c r="D35" s="201">
        <v>0</v>
      </c>
      <c r="E35" s="201">
        <v>0</v>
      </c>
      <c r="F35" s="201">
        <v>0</v>
      </c>
      <c r="G35" s="330">
        <v>0</v>
      </c>
      <c r="H35" s="330">
        <v>0</v>
      </c>
      <c r="I35" s="330">
        <v>0</v>
      </c>
      <c r="J35" s="330">
        <v>0</v>
      </c>
      <c r="K35" s="201"/>
      <c r="L35" s="201"/>
    </row>
    <row r="36" spans="1:12" x14ac:dyDescent="0.3">
      <c r="A36" s="253"/>
      <c r="B36" s="195" t="s">
        <v>33</v>
      </c>
      <c r="C36" s="196"/>
      <c r="D36" s="196"/>
      <c r="E36" s="196"/>
      <c r="F36" s="196"/>
      <c r="G36" s="196"/>
      <c r="H36" s="196"/>
      <c r="I36" s="196"/>
      <c r="J36" s="196"/>
      <c r="K36" s="196"/>
      <c r="L36" s="197"/>
    </row>
    <row r="37" spans="1:12" ht="30.6" x14ac:dyDescent="0.3">
      <c r="A37" s="253"/>
      <c r="B37" s="193" t="s">
        <v>764</v>
      </c>
      <c r="C37" s="201">
        <v>193</v>
      </c>
      <c r="D37" s="201">
        <v>187</v>
      </c>
      <c r="E37" s="201">
        <v>180</v>
      </c>
      <c r="F37" s="201">
        <v>170</v>
      </c>
      <c r="G37" s="201">
        <v>184</v>
      </c>
      <c r="H37" s="201">
        <v>190</v>
      </c>
      <c r="I37" s="201">
        <v>160</v>
      </c>
      <c r="J37" s="201">
        <v>180</v>
      </c>
      <c r="K37" s="201" t="s">
        <v>765</v>
      </c>
      <c r="L37" s="201">
        <v>16</v>
      </c>
    </row>
    <row r="38" spans="1:12" x14ac:dyDescent="0.3">
      <c r="A38" s="253"/>
      <c r="B38" s="333" t="s">
        <v>766</v>
      </c>
      <c r="C38" s="331">
        <v>4.0500000000000001E-2</v>
      </c>
      <c r="D38" s="331">
        <v>4.2565949999999998E-2</v>
      </c>
      <c r="E38" s="331">
        <v>3.97664E-2</v>
      </c>
      <c r="F38" s="331">
        <v>4.1794880000000006E-2</v>
      </c>
      <c r="G38" s="331">
        <v>3.9672800000000001E-2</v>
      </c>
      <c r="H38" s="331">
        <v>4.4999999999999998E-2</v>
      </c>
      <c r="I38" s="331">
        <v>3.8345440000000015E-2</v>
      </c>
      <c r="J38" s="331">
        <v>3.97664E-2</v>
      </c>
      <c r="K38" s="201" t="s">
        <v>15</v>
      </c>
      <c r="L38" s="201"/>
    </row>
    <row r="39" spans="1:12" x14ac:dyDescent="0.3">
      <c r="A39" s="253"/>
      <c r="B39" s="251"/>
      <c r="C39" s="307"/>
      <c r="D39" s="307"/>
      <c r="E39" s="307"/>
      <c r="F39" s="307"/>
      <c r="G39" s="244"/>
      <c r="H39" s="244"/>
      <c r="I39" s="244"/>
      <c r="J39" s="244"/>
      <c r="K39" s="307"/>
      <c r="L39" s="307"/>
    </row>
    <row r="40" spans="1:12" x14ac:dyDescent="0.3">
      <c r="A40" s="253"/>
      <c r="B40" s="303"/>
      <c r="C40" s="243"/>
      <c r="D40" s="243"/>
      <c r="E40" s="243"/>
      <c r="F40" s="243"/>
      <c r="G40" s="243"/>
      <c r="H40" s="243"/>
      <c r="I40" s="243"/>
      <c r="J40" s="243"/>
      <c r="K40" s="242"/>
      <c r="L40" s="306"/>
    </row>
    <row r="41" spans="1:12" x14ac:dyDescent="0.3">
      <c r="A41" s="241" t="s">
        <v>767</v>
      </c>
      <c r="B41" s="253"/>
      <c r="C41" s="253"/>
      <c r="D41" s="253"/>
      <c r="E41" s="253"/>
      <c r="F41" s="253"/>
      <c r="G41" s="253"/>
      <c r="H41" s="253"/>
      <c r="I41" s="253"/>
      <c r="J41" s="253"/>
      <c r="K41" s="253"/>
      <c r="L41" s="253"/>
    </row>
    <row r="42" spans="1:12" x14ac:dyDescent="0.3">
      <c r="A42" s="258" t="s">
        <v>39</v>
      </c>
      <c r="B42" s="302" t="s">
        <v>768</v>
      </c>
      <c r="C42" s="302"/>
      <c r="D42" s="302"/>
      <c r="E42" s="302"/>
      <c r="F42" s="302"/>
      <c r="G42" s="302"/>
      <c r="H42" s="302"/>
      <c r="I42" s="302"/>
      <c r="J42" s="302"/>
      <c r="K42" s="302"/>
      <c r="L42" s="302"/>
    </row>
    <row r="43" spans="1:12" ht="15" customHeight="1" x14ac:dyDescent="0.3">
      <c r="A43" s="258" t="s">
        <v>15</v>
      </c>
      <c r="B43" s="920" t="s">
        <v>769</v>
      </c>
      <c r="C43" s="920"/>
      <c r="D43" s="920"/>
      <c r="E43" s="920"/>
      <c r="F43" s="920"/>
      <c r="G43" s="920"/>
      <c r="H43" s="920"/>
      <c r="I43" s="920"/>
      <c r="J43" s="920"/>
      <c r="K43" s="920"/>
      <c r="L43" s="920"/>
    </row>
    <row r="44" spans="1:12" ht="15" customHeight="1" x14ac:dyDescent="0.3">
      <c r="A44" s="258" t="s">
        <v>20</v>
      </c>
      <c r="B44" s="917" t="s">
        <v>770</v>
      </c>
      <c r="C44" s="917"/>
      <c r="D44" s="917"/>
      <c r="E44" s="917"/>
      <c r="F44" s="917"/>
      <c r="G44" s="917"/>
      <c r="H44" s="917"/>
      <c r="I44" s="917"/>
      <c r="J44" s="917"/>
      <c r="K44" s="917"/>
      <c r="L44" s="917"/>
    </row>
    <row r="45" spans="1:12" x14ac:dyDescent="0.3">
      <c r="A45" s="258" t="s">
        <v>23</v>
      </c>
      <c r="B45" s="302" t="s">
        <v>771</v>
      </c>
      <c r="C45" s="302"/>
      <c r="D45" s="302"/>
      <c r="E45" s="302"/>
      <c r="F45" s="302"/>
      <c r="G45" s="302"/>
      <c r="H45" s="302"/>
      <c r="I45" s="302"/>
      <c r="J45" s="302"/>
      <c r="K45" s="302"/>
      <c r="L45" s="302"/>
    </row>
    <row r="46" spans="1:12" ht="15" customHeight="1" x14ac:dyDescent="0.3">
      <c r="A46" s="258" t="s">
        <v>44</v>
      </c>
      <c r="B46" s="917" t="s">
        <v>772</v>
      </c>
      <c r="C46" s="917"/>
      <c r="D46" s="917"/>
      <c r="E46" s="917"/>
      <c r="F46" s="917"/>
      <c r="G46" s="917"/>
      <c r="H46" s="917"/>
      <c r="I46" s="917"/>
      <c r="J46" s="917"/>
      <c r="K46" s="917"/>
      <c r="L46" s="917"/>
    </row>
    <row r="47" spans="1:12" x14ac:dyDescent="0.3">
      <c r="A47" s="258" t="s">
        <v>46</v>
      </c>
      <c r="B47" s="302" t="s">
        <v>773</v>
      </c>
      <c r="C47" s="302"/>
      <c r="D47" s="302"/>
      <c r="E47" s="302"/>
      <c r="F47" s="302"/>
      <c r="G47" s="302"/>
      <c r="H47" s="302"/>
      <c r="I47" s="302"/>
      <c r="J47" s="302"/>
      <c r="K47" s="302"/>
      <c r="L47" s="302"/>
    </row>
    <row r="48" spans="1:12" x14ac:dyDescent="0.3">
      <c r="A48" s="258" t="s">
        <v>31</v>
      </c>
      <c r="B48" s="302" t="s">
        <v>774</v>
      </c>
      <c r="C48" s="300"/>
      <c r="D48" s="300"/>
      <c r="E48" s="300"/>
      <c r="F48" s="300"/>
      <c r="G48" s="300"/>
      <c r="H48" s="300"/>
      <c r="I48" s="300"/>
      <c r="J48" s="300"/>
      <c r="K48" s="300"/>
      <c r="L48" s="300"/>
    </row>
    <row r="49" spans="1:17" x14ac:dyDescent="0.3">
      <c r="A49" s="258"/>
      <c r="B49" s="245" t="s">
        <v>775</v>
      </c>
      <c r="C49" s="246" t="s">
        <v>776</v>
      </c>
      <c r="D49" s="247">
        <v>5000</v>
      </c>
      <c r="E49" s="247">
        <v>10000</v>
      </c>
      <c r="F49" s="247">
        <v>20000</v>
      </c>
      <c r="G49" s="247">
        <v>50000</v>
      </c>
      <c r="H49" s="247">
        <v>100000</v>
      </c>
      <c r="I49" s="304"/>
      <c r="J49" s="304"/>
      <c r="K49" s="304"/>
      <c r="L49" s="304"/>
    </row>
    <row r="50" spans="1:17" x14ac:dyDescent="0.3">
      <c r="A50" s="258"/>
      <c r="B50" s="245" t="s">
        <v>777</v>
      </c>
      <c r="C50" s="246" t="s">
        <v>778</v>
      </c>
      <c r="D50" s="247">
        <v>216</v>
      </c>
      <c r="E50" s="247">
        <v>193.33333333333334</v>
      </c>
      <c r="F50" s="247">
        <v>180</v>
      </c>
      <c r="G50" s="247">
        <v>174.66666666666666</v>
      </c>
      <c r="H50" s="247">
        <v>170</v>
      </c>
      <c r="I50" s="304"/>
      <c r="J50" s="304"/>
      <c r="K50" s="304"/>
      <c r="L50" s="304"/>
    </row>
    <row r="51" spans="1:17" x14ac:dyDescent="0.3">
      <c r="A51" s="258"/>
      <c r="B51" s="245" t="s">
        <v>779</v>
      </c>
      <c r="C51" s="246" t="s">
        <v>780</v>
      </c>
      <c r="D51" s="248">
        <v>1.08</v>
      </c>
      <c r="E51" s="248">
        <v>1.9333333333333336</v>
      </c>
      <c r="F51" s="248">
        <v>3.6</v>
      </c>
      <c r="G51" s="248">
        <v>8.7333333333333325</v>
      </c>
      <c r="H51" s="248">
        <v>17</v>
      </c>
      <c r="I51" s="304"/>
      <c r="J51" s="304"/>
      <c r="K51" s="304"/>
      <c r="L51" s="304"/>
    </row>
    <row r="52" spans="1:17" ht="15" customHeight="1" x14ac:dyDescent="0.3">
      <c r="A52" s="258" t="s">
        <v>35</v>
      </c>
      <c r="B52" s="903" t="s">
        <v>781</v>
      </c>
      <c r="C52" s="903"/>
      <c r="D52" s="903"/>
      <c r="E52" s="903"/>
      <c r="F52" s="903"/>
      <c r="G52" s="903"/>
      <c r="H52" s="903"/>
      <c r="I52" s="903"/>
      <c r="J52" s="903"/>
      <c r="K52" s="903"/>
      <c r="L52" s="903"/>
      <c r="M52" s="903"/>
      <c r="N52" s="903"/>
      <c r="O52" s="903"/>
      <c r="P52" s="903"/>
      <c r="Q52" s="903"/>
    </row>
    <row r="53" spans="1:17" ht="15" customHeight="1" x14ac:dyDescent="0.3">
      <c r="A53" s="258" t="s">
        <v>65</v>
      </c>
      <c r="B53" s="903" t="s">
        <v>782</v>
      </c>
      <c r="C53" s="903"/>
      <c r="D53" s="903"/>
      <c r="E53" s="903"/>
      <c r="F53" s="903"/>
      <c r="G53" s="903"/>
      <c r="H53" s="903"/>
      <c r="I53" s="903"/>
      <c r="J53" s="903"/>
      <c r="K53" s="903"/>
      <c r="L53" s="903"/>
      <c r="M53" s="903"/>
      <c r="N53" s="903"/>
      <c r="O53" s="903"/>
      <c r="P53" s="903"/>
      <c r="Q53" s="903"/>
    </row>
    <row r="54" spans="1:17" ht="15" customHeight="1" x14ac:dyDescent="0.3">
      <c r="A54" s="258" t="s">
        <v>50</v>
      </c>
      <c r="B54" s="903" t="s">
        <v>783</v>
      </c>
      <c r="C54" s="903"/>
      <c r="D54" s="903"/>
      <c r="E54" s="903"/>
      <c r="F54" s="903"/>
      <c r="G54" s="903"/>
      <c r="H54" s="903"/>
      <c r="I54" s="903"/>
      <c r="J54" s="903"/>
      <c r="K54" s="903"/>
      <c r="L54" s="903"/>
      <c r="M54" s="903"/>
      <c r="N54" s="903"/>
      <c r="O54" s="903"/>
      <c r="P54" s="903"/>
      <c r="Q54" s="903"/>
    </row>
    <row r="55" spans="1:17" ht="15" customHeight="1" x14ac:dyDescent="0.3">
      <c r="A55" s="258" t="s">
        <v>55</v>
      </c>
      <c r="B55" s="903" t="s">
        <v>784</v>
      </c>
      <c r="C55" s="903"/>
      <c r="D55" s="903"/>
      <c r="E55" s="903"/>
      <c r="F55" s="903"/>
      <c r="G55" s="903"/>
      <c r="H55" s="903"/>
      <c r="I55" s="903"/>
      <c r="J55" s="903"/>
      <c r="K55" s="903"/>
      <c r="L55" s="903"/>
      <c r="M55" s="903"/>
      <c r="N55" s="903"/>
      <c r="O55" s="903"/>
      <c r="P55" s="903"/>
      <c r="Q55" s="903"/>
    </row>
    <row r="56" spans="1:17" ht="15" customHeight="1" x14ac:dyDescent="0.3">
      <c r="A56" s="258" t="s">
        <v>67</v>
      </c>
      <c r="B56" s="903" t="s">
        <v>785</v>
      </c>
      <c r="C56" s="903"/>
      <c r="D56" s="903"/>
      <c r="E56" s="903"/>
      <c r="F56" s="903"/>
      <c r="G56" s="903"/>
      <c r="H56" s="903"/>
      <c r="I56" s="903"/>
      <c r="J56" s="903"/>
      <c r="K56" s="903"/>
      <c r="L56" s="903"/>
      <c r="M56" s="903"/>
      <c r="N56" s="903"/>
      <c r="O56" s="903"/>
      <c r="P56" s="903"/>
      <c r="Q56" s="903"/>
    </row>
    <row r="57" spans="1:17" ht="15" customHeight="1" x14ac:dyDescent="0.3">
      <c r="A57" s="258" t="s">
        <v>68</v>
      </c>
      <c r="B57" s="903" t="s">
        <v>786</v>
      </c>
      <c r="C57" s="903"/>
      <c r="D57" s="903"/>
      <c r="E57" s="903"/>
      <c r="F57" s="903"/>
      <c r="G57" s="903"/>
      <c r="H57" s="903"/>
      <c r="I57" s="903"/>
      <c r="J57" s="903"/>
      <c r="K57" s="903"/>
      <c r="L57" s="903"/>
      <c r="M57" s="903"/>
      <c r="N57" s="903"/>
      <c r="O57" s="903"/>
      <c r="P57" s="903"/>
      <c r="Q57" s="903"/>
    </row>
    <row r="58" spans="1:17" x14ac:dyDescent="0.3">
      <c r="A58" s="258" t="s">
        <v>69</v>
      </c>
      <c r="B58" s="302" t="s">
        <v>787</v>
      </c>
      <c r="C58" s="250"/>
      <c r="D58" s="250"/>
      <c r="E58" s="250"/>
      <c r="F58" s="250"/>
      <c r="G58" s="250"/>
      <c r="H58" s="250"/>
      <c r="I58" s="250"/>
      <c r="J58" s="250"/>
      <c r="K58" s="250"/>
      <c r="L58" s="250"/>
      <c r="M58" s="301"/>
      <c r="N58" s="250"/>
      <c r="O58" s="250"/>
      <c r="P58" s="250"/>
      <c r="Q58" s="250"/>
    </row>
    <row r="59" spans="1:17" ht="15" customHeight="1" x14ac:dyDescent="0.3">
      <c r="A59" s="258" t="s">
        <v>761</v>
      </c>
      <c r="B59" s="903" t="s">
        <v>788</v>
      </c>
      <c r="C59" s="903"/>
      <c r="D59" s="903"/>
      <c r="E59" s="903"/>
      <c r="F59" s="903"/>
      <c r="G59" s="903"/>
      <c r="H59" s="903"/>
      <c r="I59" s="903"/>
      <c r="J59" s="903"/>
      <c r="K59" s="903"/>
      <c r="L59" s="903"/>
      <c r="M59" s="903"/>
      <c r="N59" s="903"/>
      <c r="O59" s="903"/>
      <c r="P59" s="903"/>
      <c r="Q59" s="903"/>
    </row>
    <row r="60" spans="1:17" x14ac:dyDescent="0.3">
      <c r="A60" s="258" t="s">
        <v>359</v>
      </c>
      <c r="B60" s="302" t="s">
        <v>789</v>
      </c>
      <c r="C60" s="250"/>
      <c r="D60" s="250"/>
      <c r="E60" s="250"/>
      <c r="F60" s="250"/>
      <c r="G60" s="250"/>
      <c r="H60" s="250"/>
      <c r="I60" s="250"/>
      <c r="J60" s="250"/>
      <c r="K60" s="250"/>
      <c r="L60" s="250"/>
      <c r="M60" s="301"/>
      <c r="N60" s="250"/>
      <c r="O60" s="250"/>
      <c r="P60" s="250"/>
      <c r="Q60" s="250"/>
    </row>
    <row r="61" spans="1:17" x14ac:dyDescent="0.3">
      <c r="A61" s="258" t="s">
        <v>757</v>
      </c>
      <c r="B61" s="302" t="s">
        <v>790</v>
      </c>
      <c r="C61" s="250"/>
      <c r="D61" s="250"/>
      <c r="E61" s="250"/>
      <c r="F61" s="250"/>
      <c r="G61" s="250"/>
      <c r="H61" s="250"/>
      <c r="I61" s="250"/>
      <c r="J61" s="250"/>
      <c r="K61" s="250"/>
      <c r="L61" s="250"/>
      <c r="M61" s="301"/>
      <c r="N61" s="250"/>
      <c r="O61" s="250"/>
      <c r="P61" s="250"/>
      <c r="Q61" s="250"/>
    </row>
    <row r="62" spans="1:17" ht="15" customHeight="1" x14ac:dyDescent="0.3">
      <c r="A62" s="258" t="s">
        <v>631</v>
      </c>
      <c r="B62" s="903" t="s">
        <v>418</v>
      </c>
      <c r="C62" s="903"/>
      <c r="D62" s="903"/>
      <c r="E62" s="903"/>
      <c r="F62" s="903"/>
      <c r="G62" s="903"/>
      <c r="H62" s="903"/>
      <c r="I62" s="903"/>
      <c r="J62" s="903"/>
      <c r="K62" s="903"/>
      <c r="L62" s="903"/>
      <c r="M62" s="903"/>
      <c r="N62" s="903"/>
      <c r="O62" s="903"/>
      <c r="P62" s="903"/>
      <c r="Q62" s="903"/>
    </row>
    <row r="63" spans="1:17" x14ac:dyDescent="0.3">
      <c r="A63" s="258"/>
      <c r="B63" s="305"/>
      <c r="C63" s="249"/>
      <c r="D63" s="249"/>
      <c r="E63" s="249"/>
      <c r="F63" s="249"/>
      <c r="G63" s="249"/>
      <c r="H63" s="249"/>
      <c r="I63" s="249"/>
      <c r="J63" s="249"/>
      <c r="K63" s="249"/>
      <c r="L63" s="249"/>
    </row>
    <row r="64" spans="1:17" x14ac:dyDescent="0.3">
      <c r="A64" s="1067" t="s">
        <v>357</v>
      </c>
      <c r="B64" s="1067"/>
      <c r="C64" s="300"/>
      <c r="D64" s="300"/>
      <c r="E64" s="300"/>
      <c r="F64" s="300"/>
      <c r="G64" s="300"/>
      <c r="H64" s="300"/>
      <c r="I64" s="300"/>
      <c r="J64" s="300"/>
      <c r="K64" s="300"/>
      <c r="L64" s="300"/>
    </row>
    <row r="65" spans="1:17" x14ac:dyDescent="0.3">
      <c r="A65" s="258">
        <v>4</v>
      </c>
      <c r="B65" s="302" t="s">
        <v>791</v>
      </c>
      <c r="C65" s="250"/>
      <c r="D65" s="250"/>
      <c r="E65" s="250"/>
      <c r="F65" s="250"/>
      <c r="G65" s="250"/>
      <c r="H65" s="250"/>
      <c r="I65" s="250"/>
      <c r="J65" s="250"/>
      <c r="K65" s="250"/>
      <c r="L65" s="300"/>
    </row>
    <row r="66" spans="1:17" ht="15" customHeight="1" x14ac:dyDescent="0.3">
      <c r="A66" s="258">
        <v>16</v>
      </c>
      <c r="B66" s="903" t="s">
        <v>792</v>
      </c>
      <c r="C66" s="903"/>
      <c r="D66" s="903"/>
      <c r="E66" s="903"/>
      <c r="F66" s="903"/>
      <c r="G66" s="903"/>
      <c r="H66" s="903"/>
      <c r="I66" s="903"/>
      <c r="J66" s="903"/>
      <c r="K66" s="903"/>
      <c r="L66" s="903"/>
      <c r="M66" s="903"/>
      <c r="N66" s="903"/>
      <c r="O66" s="903"/>
      <c r="P66" s="903"/>
      <c r="Q66" s="903"/>
    </row>
    <row r="67" spans="1:17" ht="15" customHeight="1" x14ac:dyDescent="0.3">
      <c r="A67" s="258">
        <v>17</v>
      </c>
      <c r="B67" s="917" t="s">
        <v>750</v>
      </c>
      <c r="C67" s="917"/>
      <c r="D67" s="917"/>
      <c r="E67" s="917"/>
      <c r="F67" s="917"/>
      <c r="G67" s="917"/>
      <c r="H67" s="917"/>
      <c r="I67" s="917"/>
      <c r="J67" s="917"/>
      <c r="K67" s="917"/>
      <c r="L67" s="917"/>
    </row>
    <row r="68" spans="1:17" x14ac:dyDescent="0.3">
      <c r="A68" s="258"/>
      <c r="B68" s="300"/>
      <c r="C68" s="300"/>
      <c r="D68" s="300"/>
      <c r="E68" s="300"/>
      <c r="F68" s="300"/>
      <c r="G68" s="300"/>
      <c r="H68" s="300"/>
      <c r="I68" s="300"/>
      <c r="J68" s="300"/>
      <c r="K68" s="300"/>
      <c r="L68" s="300"/>
    </row>
    <row r="69" spans="1:17" x14ac:dyDescent="0.3">
      <c r="A69" s="1067"/>
      <c r="B69" s="1067"/>
      <c r="C69" s="300"/>
      <c r="D69" s="300"/>
      <c r="E69" s="300"/>
      <c r="F69" s="300"/>
      <c r="G69" s="300"/>
      <c r="H69" s="300"/>
      <c r="I69" s="300"/>
      <c r="J69" s="300"/>
      <c r="K69" s="300"/>
      <c r="L69" s="300"/>
    </row>
    <row r="70" spans="1:17" x14ac:dyDescent="0.3">
      <c r="A70" s="258"/>
      <c r="B70" s="917"/>
      <c r="C70" s="917"/>
      <c r="D70" s="917"/>
      <c r="E70" s="917"/>
      <c r="F70" s="917"/>
      <c r="G70" s="917"/>
      <c r="H70" s="917"/>
      <c r="I70" s="917"/>
      <c r="J70" s="917"/>
      <c r="K70" s="917"/>
      <c r="L70" s="917"/>
    </row>
  </sheetData>
  <mergeCells count="22">
    <mergeCell ref="A69:B69"/>
    <mergeCell ref="B70:L70"/>
    <mergeCell ref="B67:L67"/>
    <mergeCell ref="A64:B64"/>
    <mergeCell ref="B26:L26"/>
    <mergeCell ref="B43:L43"/>
    <mergeCell ref="B44:L44"/>
    <mergeCell ref="B46:L46"/>
    <mergeCell ref="B52:Q52"/>
    <mergeCell ref="B53:Q53"/>
    <mergeCell ref="B54:Q54"/>
    <mergeCell ref="B55:Q55"/>
    <mergeCell ref="B56:Q56"/>
    <mergeCell ref="B57:Q57"/>
    <mergeCell ref="B59:Q59"/>
    <mergeCell ref="B66:Q66"/>
    <mergeCell ref="B62:Q62"/>
    <mergeCell ref="C3:L3"/>
    <mergeCell ref="G4:H4"/>
    <mergeCell ref="I4:J4"/>
    <mergeCell ref="B15:L15"/>
    <mergeCell ref="B21:L21"/>
  </mergeCells>
  <hyperlinks>
    <hyperlink ref="H1" location="Index" display="Back to Index"/>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R74"/>
  <sheetViews>
    <sheetView showGridLines="0" zoomScaleNormal="100" workbookViewId="0">
      <selection activeCell="H1" sqref="H1"/>
    </sheetView>
  </sheetViews>
  <sheetFormatPr defaultColWidth="9.109375" defaultRowHeight="14.4" x14ac:dyDescent="0.3"/>
  <cols>
    <col min="1" max="1" width="2.88671875" style="288" customWidth="1"/>
    <col min="2" max="2" width="31.6640625" style="288" customWidth="1"/>
    <col min="3" max="10" width="6.33203125" style="288" customWidth="1"/>
    <col min="11" max="12" width="6.88671875" style="288" customWidth="1"/>
    <col min="13" max="16384" width="9.109375" style="288"/>
  </cols>
  <sheetData>
    <row r="1" spans="1:12" ht="14.25" customHeight="1" x14ac:dyDescent="0.3">
      <c r="G1" s="237"/>
      <c r="H1" s="237" t="s">
        <v>679</v>
      </c>
    </row>
    <row r="2" spans="1:12" ht="14.25" customHeight="1" x14ac:dyDescent="0.3">
      <c r="A2" s="106"/>
      <c r="B2" s="106"/>
      <c r="C2" s="106"/>
      <c r="D2" s="106"/>
      <c r="E2" s="106"/>
      <c r="F2" s="106"/>
      <c r="G2" s="106"/>
      <c r="H2" s="106"/>
      <c r="I2" s="106"/>
      <c r="J2" s="106"/>
      <c r="K2" s="106"/>
      <c r="L2" s="106"/>
    </row>
    <row r="3" spans="1:12" ht="15" customHeight="1" x14ac:dyDescent="0.3">
      <c r="A3" s="253"/>
      <c r="B3" s="478" t="s">
        <v>0</v>
      </c>
      <c r="C3" s="1064" t="s">
        <v>872</v>
      </c>
      <c r="D3" s="1065"/>
      <c r="E3" s="1065"/>
      <c r="F3" s="1065"/>
      <c r="G3" s="1065"/>
      <c r="H3" s="1065"/>
      <c r="I3" s="1065"/>
      <c r="J3" s="1065"/>
      <c r="K3" s="1065"/>
      <c r="L3" s="1066"/>
    </row>
    <row r="4" spans="1:12" ht="22.95" customHeight="1" x14ac:dyDescent="0.3">
      <c r="A4" s="253"/>
      <c r="B4" s="207"/>
      <c r="C4" s="498">
        <v>2015</v>
      </c>
      <c r="D4" s="498">
        <v>2020</v>
      </c>
      <c r="E4" s="498">
        <v>2030</v>
      </c>
      <c r="F4" s="498">
        <v>2050</v>
      </c>
      <c r="G4" s="465" t="s">
        <v>2</v>
      </c>
      <c r="H4" s="469"/>
      <c r="I4" s="465" t="s">
        <v>3</v>
      </c>
      <c r="J4" s="469"/>
      <c r="K4" s="498" t="s">
        <v>4</v>
      </c>
      <c r="L4" s="498" t="s">
        <v>5</v>
      </c>
    </row>
    <row r="5" spans="1:12" x14ac:dyDescent="0.3">
      <c r="A5" s="253"/>
      <c r="B5" s="475" t="s">
        <v>6</v>
      </c>
      <c r="C5" s="476"/>
      <c r="D5" s="476"/>
      <c r="E5" s="476"/>
      <c r="F5" s="476"/>
      <c r="G5" s="468" t="s">
        <v>7</v>
      </c>
      <c r="H5" s="468" t="s">
        <v>8</v>
      </c>
      <c r="I5" s="468" t="s">
        <v>7</v>
      </c>
      <c r="J5" s="468" t="s">
        <v>8</v>
      </c>
      <c r="K5" s="476"/>
      <c r="L5" s="477"/>
    </row>
    <row r="6" spans="1:12" x14ac:dyDescent="0.3">
      <c r="A6" s="253"/>
      <c r="B6" s="198" t="s">
        <v>9</v>
      </c>
      <c r="C6" s="503">
        <v>18</v>
      </c>
      <c r="D6" s="504"/>
      <c r="E6" s="466"/>
      <c r="F6" s="467"/>
      <c r="G6" s="422"/>
      <c r="H6" s="422"/>
      <c r="I6" s="422"/>
      <c r="J6" s="422"/>
      <c r="K6" s="481" t="s">
        <v>479</v>
      </c>
      <c r="L6" s="481"/>
    </row>
    <row r="7" spans="1:12" ht="20.399999999999999" x14ac:dyDescent="0.3">
      <c r="A7" s="253"/>
      <c r="B7" s="198" t="s">
        <v>129</v>
      </c>
      <c r="C7" s="479">
        <v>37</v>
      </c>
      <c r="D7" s="479">
        <v>37</v>
      </c>
      <c r="E7" s="479">
        <v>37</v>
      </c>
      <c r="F7" s="479">
        <v>37</v>
      </c>
      <c r="G7" s="479">
        <v>35</v>
      </c>
      <c r="H7" s="425">
        <v>39</v>
      </c>
      <c r="I7" s="425"/>
      <c r="J7" s="479"/>
      <c r="K7" s="505"/>
      <c r="L7" s="479" t="s">
        <v>231</v>
      </c>
    </row>
    <row r="8" spans="1:12" ht="20.399999999999999" x14ac:dyDescent="0.3">
      <c r="A8" s="253"/>
      <c r="B8" s="203" t="s">
        <v>131</v>
      </c>
      <c r="C8" s="200">
        <v>35</v>
      </c>
      <c r="D8" s="200">
        <v>35</v>
      </c>
      <c r="E8" s="200">
        <v>35</v>
      </c>
      <c r="F8" s="200">
        <v>35</v>
      </c>
      <c r="G8" s="200">
        <v>33</v>
      </c>
      <c r="H8" s="200">
        <v>37</v>
      </c>
      <c r="I8" s="200"/>
      <c r="J8" s="200"/>
      <c r="K8" s="479" t="s">
        <v>20</v>
      </c>
      <c r="L8" s="200"/>
    </row>
    <row r="9" spans="1:12" x14ac:dyDescent="0.3">
      <c r="A9" s="253"/>
      <c r="B9" s="198" t="s">
        <v>1070</v>
      </c>
      <c r="C9" s="200" t="s">
        <v>137</v>
      </c>
      <c r="D9" s="200" t="s">
        <v>137</v>
      </c>
      <c r="E9" s="200" t="s">
        <v>137</v>
      </c>
      <c r="F9" s="200" t="s">
        <v>137</v>
      </c>
      <c r="G9" s="200"/>
      <c r="H9" s="200"/>
      <c r="I9" s="200"/>
      <c r="J9" s="200"/>
      <c r="K9" s="200"/>
      <c r="L9" s="200"/>
    </row>
    <row r="10" spans="1:12" x14ac:dyDescent="0.3">
      <c r="A10" s="253"/>
      <c r="B10" s="198" t="s">
        <v>1071</v>
      </c>
      <c r="C10" s="200" t="s">
        <v>137</v>
      </c>
      <c r="D10" s="200" t="s">
        <v>137</v>
      </c>
      <c r="E10" s="200" t="s">
        <v>137</v>
      </c>
      <c r="F10" s="200" t="s">
        <v>137</v>
      </c>
      <c r="G10" s="200"/>
      <c r="H10" s="200"/>
      <c r="I10" s="200"/>
      <c r="J10" s="200"/>
      <c r="K10" s="200"/>
      <c r="L10" s="200"/>
    </row>
    <row r="11" spans="1:12" x14ac:dyDescent="0.3">
      <c r="A11" s="253"/>
      <c r="B11" s="198" t="s">
        <v>13</v>
      </c>
      <c r="C11" s="200">
        <v>0.9</v>
      </c>
      <c r="D11" s="200">
        <v>0.9</v>
      </c>
      <c r="E11" s="200">
        <v>0.9</v>
      </c>
      <c r="F11" s="200">
        <v>0.9</v>
      </c>
      <c r="G11" s="200"/>
      <c r="H11" s="200"/>
      <c r="I11" s="200"/>
      <c r="J11" s="200"/>
      <c r="K11" s="200"/>
      <c r="L11" s="200">
        <v>4</v>
      </c>
    </row>
    <row r="12" spans="1:12" x14ac:dyDescent="0.3">
      <c r="A12" s="253"/>
      <c r="B12" s="207" t="s">
        <v>873</v>
      </c>
      <c r="C12" s="481">
        <v>1.2</v>
      </c>
      <c r="D12" s="481">
        <v>1.2</v>
      </c>
      <c r="E12" s="481">
        <v>1.2</v>
      </c>
      <c r="F12" s="481">
        <v>1.2</v>
      </c>
      <c r="G12" s="481"/>
      <c r="H12" s="481"/>
      <c r="I12" s="481"/>
      <c r="J12" s="481"/>
      <c r="K12" s="481" t="s">
        <v>874</v>
      </c>
      <c r="L12" s="200">
        <v>5</v>
      </c>
    </row>
    <row r="13" spans="1:12" x14ac:dyDescent="0.3">
      <c r="A13" s="253"/>
      <c r="B13" s="207" t="s">
        <v>16</v>
      </c>
      <c r="C13" s="481">
        <v>25</v>
      </c>
      <c r="D13" s="481">
        <v>25</v>
      </c>
      <c r="E13" s="481">
        <v>25</v>
      </c>
      <c r="F13" s="481">
        <v>25</v>
      </c>
      <c r="G13" s="481"/>
      <c r="H13" s="481"/>
      <c r="I13" s="481"/>
      <c r="J13" s="481"/>
      <c r="K13" s="481"/>
      <c r="L13" s="200"/>
    </row>
    <row r="14" spans="1:12" x14ac:dyDescent="0.3">
      <c r="A14" s="253"/>
      <c r="B14" s="207" t="s">
        <v>18</v>
      </c>
      <c r="C14" s="481">
        <v>1</v>
      </c>
      <c r="D14" s="481">
        <v>1</v>
      </c>
      <c r="E14" s="481">
        <v>1</v>
      </c>
      <c r="F14" s="481">
        <v>1</v>
      </c>
      <c r="G14" s="481"/>
      <c r="H14" s="481"/>
      <c r="I14" s="481"/>
      <c r="J14" s="481"/>
      <c r="K14" s="505"/>
      <c r="L14" s="200">
        <v>6</v>
      </c>
    </row>
    <row r="15" spans="1:12" x14ac:dyDescent="0.3">
      <c r="A15" s="253"/>
      <c r="B15" s="209"/>
      <c r="C15" s="200"/>
      <c r="D15" s="200"/>
      <c r="E15" s="200"/>
      <c r="F15" s="200"/>
      <c r="G15" s="481"/>
      <c r="H15" s="481"/>
      <c r="I15" s="481"/>
      <c r="J15" s="481"/>
      <c r="K15" s="481"/>
      <c r="L15" s="200"/>
    </row>
    <row r="16" spans="1:12" x14ac:dyDescent="0.3">
      <c r="A16" s="253"/>
      <c r="B16" s="475" t="s">
        <v>21</v>
      </c>
      <c r="C16" s="476"/>
      <c r="D16" s="476"/>
      <c r="E16" s="476"/>
      <c r="F16" s="476"/>
      <c r="G16" s="476"/>
      <c r="H16" s="476"/>
      <c r="I16" s="476"/>
      <c r="J16" s="476"/>
      <c r="K16" s="476"/>
      <c r="L16" s="477"/>
    </row>
    <row r="17" spans="1:17" ht="20.399999999999999" x14ac:dyDescent="0.3">
      <c r="A17" s="253"/>
      <c r="B17" s="207" t="s">
        <v>875</v>
      </c>
      <c r="C17" s="481">
        <v>100</v>
      </c>
      <c r="D17" s="481">
        <v>100</v>
      </c>
      <c r="E17" s="481">
        <v>100</v>
      </c>
      <c r="F17" s="481">
        <v>100</v>
      </c>
      <c r="G17" s="481"/>
      <c r="H17" s="481"/>
      <c r="I17" s="481"/>
      <c r="J17" s="481"/>
      <c r="K17" s="481" t="s">
        <v>46</v>
      </c>
      <c r="L17" s="481">
        <v>6</v>
      </c>
    </row>
    <row r="18" spans="1:17" x14ac:dyDescent="0.3">
      <c r="A18" s="253"/>
      <c r="B18" s="207" t="s">
        <v>876</v>
      </c>
      <c r="C18" s="481">
        <v>100</v>
      </c>
      <c r="D18" s="481">
        <v>100</v>
      </c>
      <c r="E18" s="481">
        <v>100</v>
      </c>
      <c r="F18" s="481">
        <v>100</v>
      </c>
      <c r="G18" s="481"/>
      <c r="H18" s="481"/>
      <c r="I18" s="481"/>
      <c r="J18" s="481"/>
      <c r="K18" s="481" t="s">
        <v>46</v>
      </c>
      <c r="L18" s="481">
        <v>6</v>
      </c>
    </row>
    <row r="19" spans="1:17" x14ac:dyDescent="0.3">
      <c r="A19" s="253"/>
      <c r="B19" s="207" t="s">
        <v>95</v>
      </c>
      <c r="C19" s="481">
        <v>1</v>
      </c>
      <c r="D19" s="481">
        <v>1</v>
      </c>
      <c r="E19" s="481">
        <v>1</v>
      </c>
      <c r="F19" s="481">
        <v>1</v>
      </c>
      <c r="G19" s="481"/>
      <c r="H19" s="481"/>
      <c r="I19" s="481"/>
      <c r="J19" s="481"/>
      <c r="K19" s="481" t="s">
        <v>31</v>
      </c>
      <c r="L19" s="481"/>
    </row>
    <row r="20" spans="1:17" x14ac:dyDescent="0.3">
      <c r="A20" s="253"/>
      <c r="B20" s="207" t="s">
        <v>877</v>
      </c>
      <c r="C20" s="330">
        <v>1</v>
      </c>
      <c r="D20" s="330">
        <v>1</v>
      </c>
      <c r="E20" s="330">
        <v>1</v>
      </c>
      <c r="F20" s="330">
        <v>1</v>
      </c>
      <c r="G20" s="481">
        <v>0.5</v>
      </c>
      <c r="H20" s="481">
        <v>2</v>
      </c>
      <c r="I20" s="481"/>
      <c r="J20" s="481"/>
      <c r="K20" s="481" t="s">
        <v>35</v>
      </c>
      <c r="L20" s="481" t="s">
        <v>185</v>
      </c>
    </row>
    <row r="21" spans="1:17" x14ac:dyDescent="0.3">
      <c r="A21" s="253"/>
      <c r="B21" s="207" t="s">
        <v>878</v>
      </c>
      <c r="C21" s="330">
        <f>5</f>
        <v>5</v>
      </c>
      <c r="D21" s="330">
        <f>5</f>
        <v>5</v>
      </c>
      <c r="E21" s="330">
        <f>5</f>
        <v>5</v>
      </c>
      <c r="F21" s="330">
        <f>5</f>
        <v>5</v>
      </c>
      <c r="G21" s="481">
        <v>3</v>
      </c>
      <c r="H21" s="481">
        <v>10</v>
      </c>
      <c r="I21" s="481"/>
      <c r="J21" s="481"/>
      <c r="K21" s="481" t="s">
        <v>35</v>
      </c>
      <c r="L21" s="481">
        <v>6</v>
      </c>
    </row>
    <row r="22" spans="1:17" x14ac:dyDescent="0.3">
      <c r="A22" s="253"/>
      <c r="B22" s="209"/>
      <c r="C22" s="200"/>
      <c r="D22" s="200"/>
      <c r="E22" s="200"/>
      <c r="F22" s="200"/>
      <c r="G22" s="481"/>
      <c r="H22" s="481"/>
      <c r="I22" s="481"/>
      <c r="J22" s="481"/>
      <c r="K22" s="481"/>
      <c r="L22" s="200"/>
    </row>
    <row r="23" spans="1:17" x14ac:dyDescent="0.3">
      <c r="A23" s="253"/>
      <c r="B23" s="475" t="s">
        <v>99</v>
      </c>
      <c r="C23" s="476"/>
      <c r="D23" s="476"/>
      <c r="E23" s="476"/>
      <c r="F23" s="476"/>
      <c r="G23" s="476"/>
      <c r="H23" s="476"/>
      <c r="I23" s="476"/>
      <c r="J23" s="476"/>
      <c r="K23" s="476"/>
      <c r="L23" s="477"/>
    </row>
    <row r="24" spans="1:17" x14ac:dyDescent="0.3">
      <c r="A24" s="253"/>
      <c r="B24" s="207" t="s">
        <v>1095</v>
      </c>
      <c r="C24" s="481">
        <v>23</v>
      </c>
      <c r="D24" s="481">
        <v>23</v>
      </c>
      <c r="E24" s="481">
        <v>23</v>
      </c>
      <c r="F24" s="481">
        <v>23</v>
      </c>
      <c r="G24" s="481"/>
      <c r="H24" s="481"/>
      <c r="I24" s="481"/>
      <c r="J24" s="481"/>
      <c r="K24" s="200" t="s">
        <v>65</v>
      </c>
      <c r="L24" s="479">
        <v>8</v>
      </c>
    </row>
    <row r="25" spans="1:17" x14ac:dyDescent="0.3">
      <c r="A25" s="253"/>
      <c r="B25" s="207" t="s">
        <v>676</v>
      </c>
      <c r="C25" s="481">
        <v>942</v>
      </c>
      <c r="D25" s="481">
        <v>942</v>
      </c>
      <c r="E25" s="481">
        <v>942</v>
      </c>
      <c r="F25" s="481">
        <v>942</v>
      </c>
      <c r="G25" s="481"/>
      <c r="H25" s="481"/>
      <c r="I25" s="481"/>
      <c r="J25" s="481"/>
      <c r="K25" s="481"/>
      <c r="L25" s="200">
        <v>8</v>
      </c>
    </row>
    <row r="26" spans="1:17" x14ac:dyDescent="0.3">
      <c r="A26" s="253"/>
      <c r="B26" s="207" t="s">
        <v>100</v>
      </c>
      <c r="C26" s="502">
        <v>24</v>
      </c>
      <c r="D26" s="502">
        <v>24</v>
      </c>
      <c r="E26" s="502">
        <v>24</v>
      </c>
      <c r="F26" s="502">
        <v>24</v>
      </c>
      <c r="G26" s="417"/>
      <c r="H26" s="417"/>
      <c r="I26" s="417"/>
      <c r="J26" s="417"/>
      <c r="K26" s="481"/>
      <c r="L26" s="200">
        <v>8</v>
      </c>
    </row>
    <row r="27" spans="1:17" x14ac:dyDescent="0.3">
      <c r="A27" s="253"/>
      <c r="B27" s="207" t="s">
        <v>101</v>
      </c>
      <c r="C27" s="213">
        <v>2.1</v>
      </c>
      <c r="D27" s="213">
        <v>2.1</v>
      </c>
      <c r="E27" s="213">
        <v>2.1</v>
      </c>
      <c r="F27" s="213">
        <v>2.1</v>
      </c>
      <c r="G27" s="213"/>
      <c r="H27" s="213"/>
      <c r="I27" s="213"/>
      <c r="J27" s="213"/>
      <c r="K27" s="213"/>
      <c r="L27" s="200">
        <v>8</v>
      </c>
    </row>
    <row r="28" spans="1:17" x14ac:dyDescent="0.3">
      <c r="A28" s="253"/>
      <c r="B28" s="207" t="s">
        <v>494</v>
      </c>
      <c r="C28" s="213">
        <v>5</v>
      </c>
      <c r="D28" s="213">
        <v>5</v>
      </c>
      <c r="E28" s="213">
        <v>5</v>
      </c>
      <c r="F28" s="213">
        <v>5</v>
      </c>
      <c r="G28" s="213"/>
      <c r="H28" s="213"/>
      <c r="I28" s="213"/>
      <c r="J28" s="213"/>
      <c r="K28" s="213"/>
      <c r="L28" s="200">
        <v>8</v>
      </c>
    </row>
    <row r="29" spans="1:17" x14ac:dyDescent="0.3">
      <c r="A29" s="253"/>
      <c r="B29" s="209"/>
      <c r="C29" s="200"/>
      <c r="D29" s="200"/>
      <c r="E29" s="200"/>
      <c r="F29" s="200"/>
      <c r="G29" s="481"/>
      <c r="H29" s="481"/>
      <c r="I29" s="481"/>
      <c r="J29" s="481"/>
      <c r="K29" s="481"/>
      <c r="L29" s="200"/>
    </row>
    <row r="30" spans="1:17" x14ac:dyDescent="0.3">
      <c r="A30" s="253"/>
      <c r="B30" s="475" t="s">
        <v>25</v>
      </c>
      <c r="C30" s="476"/>
      <c r="D30" s="476"/>
      <c r="E30" s="476"/>
      <c r="F30" s="476"/>
      <c r="G30" s="476"/>
      <c r="H30" s="476"/>
      <c r="I30" s="476"/>
      <c r="J30" s="476"/>
      <c r="K30" s="476"/>
      <c r="L30" s="477"/>
    </row>
    <row r="31" spans="1:17" ht="20.399999999999999" x14ac:dyDescent="0.3">
      <c r="A31" s="253"/>
      <c r="B31" s="207" t="s">
        <v>879</v>
      </c>
      <c r="C31" s="214">
        <v>0.35</v>
      </c>
      <c r="D31" s="214">
        <f>C31*0.98</f>
        <v>0.34299999999999997</v>
      </c>
      <c r="E31" s="214">
        <f>C31*0.98</f>
        <v>0.34299999999999997</v>
      </c>
      <c r="F31" s="214">
        <f>C31*0.96</f>
        <v>0.33599999999999997</v>
      </c>
      <c r="G31" s="214">
        <f>D31*0.8</f>
        <v>0.27439999999999998</v>
      </c>
      <c r="H31" s="214">
        <f>D31*1.2</f>
        <v>0.41159999999999997</v>
      </c>
      <c r="I31" s="214">
        <f>F31*0.7</f>
        <v>0.23519999999999996</v>
      </c>
      <c r="J31" s="214">
        <f>F31*1.3</f>
        <v>0.43679999999999997</v>
      </c>
      <c r="K31" s="481" t="s">
        <v>880</v>
      </c>
      <c r="L31" s="481" t="s">
        <v>881</v>
      </c>
      <c r="P31" s="182"/>
    </row>
    <row r="32" spans="1:17" x14ac:dyDescent="0.3">
      <c r="A32" s="253"/>
      <c r="B32" s="207" t="s">
        <v>28</v>
      </c>
      <c r="C32" s="214">
        <f>C31*0.65</f>
        <v>0.22749999999999998</v>
      </c>
      <c r="D32" s="214">
        <f t="shared" ref="D32:F32" si="0">D31*0.65</f>
        <v>0.22294999999999998</v>
      </c>
      <c r="E32" s="214">
        <f t="shared" si="0"/>
        <v>0.22294999999999998</v>
      </c>
      <c r="F32" s="214">
        <f t="shared" si="0"/>
        <v>0.21839999999999998</v>
      </c>
      <c r="G32" s="481"/>
      <c r="H32" s="481"/>
      <c r="I32" s="481"/>
      <c r="J32" s="481"/>
      <c r="K32" s="481" t="s">
        <v>67</v>
      </c>
      <c r="L32" s="481"/>
      <c r="P32" s="289"/>
      <c r="Q32" s="290"/>
    </row>
    <row r="33" spans="1:17" x14ac:dyDescent="0.3">
      <c r="A33" s="253"/>
      <c r="B33" s="207" t="s">
        <v>29</v>
      </c>
      <c r="C33" s="214">
        <f>C31*0.35</f>
        <v>0.12249999999999998</v>
      </c>
      <c r="D33" s="214">
        <f t="shared" ref="D33:F33" si="1">D31*0.35</f>
        <v>0.12004999999999998</v>
      </c>
      <c r="E33" s="214">
        <f t="shared" si="1"/>
        <v>0.12004999999999998</v>
      </c>
      <c r="F33" s="214">
        <f t="shared" si="1"/>
        <v>0.11759999999999998</v>
      </c>
      <c r="G33" s="481"/>
      <c r="H33" s="481"/>
      <c r="I33" s="481"/>
      <c r="J33" s="481"/>
      <c r="K33" s="481" t="s">
        <v>67</v>
      </c>
      <c r="L33" s="481"/>
      <c r="Q33" s="290"/>
    </row>
    <row r="34" spans="1:17" x14ac:dyDescent="0.3">
      <c r="A34" s="253"/>
      <c r="B34" s="27" t="s">
        <v>30</v>
      </c>
      <c r="C34" s="291">
        <f>4400*2</f>
        <v>8800</v>
      </c>
      <c r="D34" s="291">
        <f>C34</f>
        <v>8800</v>
      </c>
      <c r="E34" s="291">
        <f>0.96*D34</f>
        <v>8448</v>
      </c>
      <c r="F34" s="291">
        <f>0.92*D34</f>
        <v>8096</v>
      </c>
      <c r="G34" s="286"/>
      <c r="H34" s="286"/>
      <c r="I34" s="286"/>
      <c r="J34" s="286"/>
      <c r="K34" s="286" t="s">
        <v>882</v>
      </c>
      <c r="L34" s="286">
        <v>6</v>
      </c>
      <c r="Q34" s="290"/>
    </row>
    <row r="35" spans="1:17" ht="22.8" x14ac:dyDescent="0.3">
      <c r="A35" s="253"/>
      <c r="B35" s="27" t="s">
        <v>32</v>
      </c>
      <c r="C35" s="286">
        <v>6</v>
      </c>
      <c r="D35" s="286">
        <v>6</v>
      </c>
      <c r="E35" s="286">
        <v>6</v>
      </c>
      <c r="F35" s="286">
        <v>6</v>
      </c>
      <c r="G35" s="286">
        <v>2.6</v>
      </c>
      <c r="H35" s="286">
        <v>8.5</v>
      </c>
      <c r="I35" s="286">
        <v>2.6</v>
      </c>
      <c r="J35" s="286">
        <v>8.5</v>
      </c>
      <c r="K35" s="286"/>
      <c r="L35" s="286" t="s">
        <v>883</v>
      </c>
      <c r="P35" s="292"/>
    </row>
    <row r="36" spans="1:17" x14ac:dyDescent="0.3">
      <c r="A36" s="253"/>
      <c r="B36" s="27" t="s">
        <v>451</v>
      </c>
      <c r="C36" s="99" t="s">
        <v>137</v>
      </c>
      <c r="D36" s="99" t="s">
        <v>137</v>
      </c>
      <c r="E36" s="99" t="s">
        <v>137</v>
      </c>
      <c r="F36" s="99" t="s">
        <v>137</v>
      </c>
      <c r="G36" s="286"/>
      <c r="H36" s="286"/>
      <c r="I36" s="286"/>
      <c r="J36" s="286"/>
      <c r="K36" s="286" t="s">
        <v>631</v>
      </c>
      <c r="L36" s="286" t="s">
        <v>181</v>
      </c>
      <c r="Q36" s="290"/>
    </row>
    <row r="37" spans="1:17" x14ac:dyDescent="0.3">
      <c r="A37" s="253"/>
      <c r="B37" s="31"/>
      <c r="C37" s="287"/>
      <c r="D37" s="287"/>
      <c r="E37" s="287"/>
      <c r="F37" s="287"/>
      <c r="G37" s="286"/>
      <c r="H37" s="286"/>
      <c r="I37" s="286"/>
      <c r="J37" s="286"/>
      <c r="K37" s="286"/>
      <c r="L37" s="287"/>
      <c r="Q37" s="290"/>
    </row>
    <row r="38" spans="1:17" x14ac:dyDescent="0.3">
      <c r="A38" s="253"/>
      <c r="B38" s="280" t="s">
        <v>33</v>
      </c>
      <c r="C38" s="281"/>
      <c r="D38" s="281"/>
      <c r="E38" s="281"/>
      <c r="F38" s="281"/>
      <c r="G38" s="281"/>
      <c r="H38" s="281"/>
      <c r="I38" s="281"/>
      <c r="J38" s="281"/>
      <c r="K38" s="281"/>
      <c r="L38" s="282"/>
    </row>
    <row r="39" spans="1:17" x14ac:dyDescent="0.3">
      <c r="A39" s="253"/>
      <c r="B39" s="27"/>
      <c r="C39" s="286"/>
      <c r="D39" s="286"/>
      <c r="E39" s="286"/>
      <c r="F39" s="286"/>
      <c r="G39" s="286"/>
      <c r="H39" s="286"/>
      <c r="I39" s="286"/>
      <c r="J39" s="286"/>
      <c r="K39" s="287"/>
      <c r="L39" s="285"/>
    </row>
    <row r="40" spans="1:17" x14ac:dyDescent="0.3">
      <c r="A40" s="253"/>
      <c r="B40" s="27"/>
      <c r="C40" s="286"/>
      <c r="D40" s="286"/>
      <c r="E40" s="286"/>
      <c r="F40" s="286"/>
      <c r="G40" s="286"/>
      <c r="H40" s="286"/>
      <c r="I40" s="286"/>
      <c r="J40" s="286"/>
      <c r="K40" s="286"/>
      <c r="L40" s="287"/>
    </row>
    <row r="41" spans="1:17" x14ac:dyDescent="0.3">
      <c r="A41" s="253"/>
      <c r="B41" s="27"/>
      <c r="C41" s="32"/>
      <c r="D41" s="32"/>
      <c r="E41" s="32"/>
      <c r="F41" s="32"/>
      <c r="G41" s="32"/>
      <c r="H41" s="32"/>
      <c r="I41" s="32"/>
      <c r="J41" s="32"/>
      <c r="K41" s="286"/>
      <c r="L41" s="287"/>
    </row>
    <row r="42" spans="1:17" x14ac:dyDescent="0.3">
      <c r="A42" s="253"/>
      <c r="B42" s="279"/>
      <c r="C42" s="243"/>
      <c r="D42" s="243"/>
      <c r="E42" s="243"/>
      <c r="F42" s="243"/>
      <c r="G42" s="243"/>
      <c r="H42" s="243"/>
      <c r="I42" s="243"/>
      <c r="J42" s="243"/>
      <c r="K42" s="242"/>
      <c r="L42" s="242"/>
    </row>
    <row r="43" spans="1:17" x14ac:dyDescent="0.3">
      <c r="A43" s="241" t="s">
        <v>38</v>
      </c>
      <c r="B43" s="253"/>
      <c r="C43" s="253"/>
      <c r="D43" s="253"/>
      <c r="E43" s="253"/>
      <c r="F43" s="253"/>
      <c r="G43" s="253"/>
      <c r="H43" s="253"/>
      <c r="I43" s="253"/>
      <c r="J43" s="253"/>
      <c r="K43" s="253"/>
      <c r="L43" s="253"/>
    </row>
    <row r="44" spans="1:17" x14ac:dyDescent="0.3">
      <c r="A44" s="258" t="s">
        <v>39</v>
      </c>
      <c r="B44" s="284" t="s">
        <v>884</v>
      </c>
      <c r="C44" s="283"/>
      <c r="D44" s="283"/>
      <c r="E44" s="283"/>
      <c r="F44" s="283"/>
      <c r="G44" s="283"/>
      <c r="H44" s="283"/>
      <c r="I44" s="283"/>
      <c r="J44" s="283"/>
      <c r="K44" s="283"/>
      <c r="L44" s="283"/>
    </row>
    <row r="45" spans="1:17" x14ac:dyDescent="0.3">
      <c r="A45" s="258" t="s">
        <v>15</v>
      </c>
      <c r="B45" s="284" t="s">
        <v>885</v>
      </c>
      <c r="C45" s="283"/>
      <c r="D45" s="283"/>
      <c r="E45" s="283"/>
      <c r="F45" s="283"/>
      <c r="G45" s="283"/>
      <c r="H45" s="283"/>
      <c r="I45" s="283"/>
      <c r="J45" s="283"/>
      <c r="K45" s="283"/>
      <c r="L45" s="283"/>
    </row>
    <row r="46" spans="1:17" x14ac:dyDescent="0.3">
      <c r="A46" s="258" t="s">
        <v>20</v>
      </c>
      <c r="B46" s="284" t="s">
        <v>886</v>
      </c>
      <c r="C46" s="283"/>
      <c r="D46" s="283"/>
      <c r="E46" s="283"/>
      <c r="F46" s="283"/>
      <c r="G46" s="283"/>
      <c r="H46" s="283"/>
      <c r="I46" s="283"/>
      <c r="J46" s="283"/>
      <c r="K46" s="283"/>
      <c r="L46" s="283"/>
    </row>
    <row r="47" spans="1:17" x14ac:dyDescent="0.3">
      <c r="A47" s="258" t="s">
        <v>23</v>
      </c>
      <c r="B47" s="284" t="s">
        <v>887</v>
      </c>
      <c r="C47" s="283"/>
      <c r="D47" s="283"/>
      <c r="E47" s="283"/>
      <c r="F47" s="283"/>
      <c r="G47" s="283"/>
      <c r="H47" s="283"/>
      <c r="I47" s="283"/>
      <c r="J47" s="283"/>
      <c r="K47" s="283"/>
      <c r="L47" s="283"/>
    </row>
    <row r="48" spans="1:17" x14ac:dyDescent="0.3">
      <c r="A48" s="258" t="s">
        <v>44</v>
      </c>
      <c r="B48" s="284" t="s">
        <v>888</v>
      </c>
      <c r="C48" s="283"/>
      <c r="D48" s="283"/>
      <c r="E48" s="283"/>
      <c r="F48" s="283"/>
      <c r="G48" s="283"/>
      <c r="H48" s="283"/>
      <c r="I48" s="283"/>
      <c r="J48" s="283"/>
      <c r="K48" s="283"/>
      <c r="L48" s="283"/>
    </row>
    <row r="49" spans="1:18" x14ac:dyDescent="0.3">
      <c r="A49" s="258" t="s">
        <v>46</v>
      </c>
      <c r="B49" s="284" t="s">
        <v>889</v>
      </c>
      <c r="C49" s="283"/>
      <c r="D49" s="283"/>
      <c r="E49" s="283"/>
      <c r="F49" s="283"/>
      <c r="G49" s="283"/>
      <c r="H49" s="283"/>
      <c r="I49" s="283"/>
      <c r="J49" s="283"/>
      <c r="K49" s="283"/>
      <c r="L49" s="283"/>
    </row>
    <row r="50" spans="1:18" x14ac:dyDescent="0.3">
      <c r="A50" s="258" t="s">
        <v>31</v>
      </c>
      <c r="B50" s="284" t="s">
        <v>868</v>
      </c>
      <c r="C50" s="283"/>
      <c r="D50" s="283"/>
      <c r="E50" s="283"/>
      <c r="F50" s="283"/>
      <c r="G50" s="283"/>
      <c r="H50" s="283"/>
      <c r="I50" s="283"/>
      <c r="J50" s="283"/>
      <c r="K50" s="283"/>
      <c r="L50" s="283"/>
      <c r="R50" s="293"/>
    </row>
    <row r="51" spans="1:18" x14ac:dyDescent="0.3">
      <c r="A51" s="258" t="s">
        <v>35</v>
      </c>
      <c r="B51" s="284" t="s">
        <v>890</v>
      </c>
      <c r="C51" s="283"/>
      <c r="D51" s="283"/>
      <c r="E51" s="283"/>
      <c r="F51" s="283"/>
      <c r="G51" s="283"/>
      <c r="H51" s="283"/>
      <c r="I51" s="283"/>
      <c r="J51" s="283"/>
      <c r="K51" s="283"/>
      <c r="L51" s="283"/>
    </row>
    <row r="52" spans="1:18" x14ac:dyDescent="0.3">
      <c r="A52" s="258" t="s">
        <v>65</v>
      </c>
      <c r="B52" s="284" t="s">
        <v>891</v>
      </c>
      <c r="C52" s="283"/>
      <c r="D52" s="283"/>
      <c r="E52" s="283"/>
      <c r="F52" s="283"/>
      <c r="G52" s="283"/>
      <c r="H52" s="283"/>
      <c r="I52" s="283"/>
      <c r="J52" s="283"/>
      <c r="K52" s="283"/>
      <c r="L52" s="283"/>
    </row>
    <row r="53" spans="1:18" x14ac:dyDescent="0.3">
      <c r="A53" s="258" t="s">
        <v>67</v>
      </c>
      <c r="B53" s="284" t="s">
        <v>892</v>
      </c>
      <c r="C53" s="283"/>
      <c r="D53" s="283"/>
      <c r="E53" s="283"/>
      <c r="F53" s="283"/>
      <c r="G53" s="283"/>
      <c r="H53" s="283"/>
      <c r="I53" s="283"/>
      <c r="J53" s="283"/>
      <c r="K53" s="283"/>
      <c r="L53" s="283"/>
    </row>
    <row r="54" spans="1:18" x14ac:dyDescent="0.3">
      <c r="A54" s="258" t="s">
        <v>68</v>
      </c>
      <c r="B54" s="284" t="s">
        <v>893</v>
      </c>
      <c r="C54" s="283"/>
      <c r="D54" s="283"/>
      <c r="E54" s="283"/>
      <c r="F54" s="283"/>
      <c r="G54" s="283"/>
      <c r="H54" s="283"/>
      <c r="I54" s="283"/>
      <c r="J54" s="283"/>
      <c r="K54" s="283"/>
      <c r="L54" s="283"/>
    </row>
    <row r="55" spans="1:18" x14ac:dyDescent="0.3">
      <c r="A55" s="258" t="s">
        <v>69</v>
      </c>
      <c r="B55" s="284" t="s">
        <v>894</v>
      </c>
      <c r="C55" s="283"/>
      <c r="D55" s="283"/>
      <c r="E55" s="283"/>
      <c r="F55" s="283"/>
      <c r="G55" s="283"/>
      <c r="H55" s="283"/>
      <c r="I55" s="283"/>
      <c r="J55" s="283"/>
      <c r="K55" s="283"/>
      <c r="L55" s="283"/>
    </row>
    <row r="56" spans="1:18" x14ac:dyDescent="0.3">
      <c r="A56" s="258" t="s">
        <v>761</v>
      </c>
      <c r="B56" s="284" t="s">
        <v>895</v>
      </c>
      <c r="C56" s="283"/>
      <c r="D56" s="283"/>
      <c r="E56" s="283"/>
      <c r="F56" s="283"/>
      <c r="G56" s="283"/>
      <c r="H56" s="283"/>
      <c r="I56" s="283"/>
      <c r="J56" s="283"/>
      <c r="K56" s="283"/>
      <c r="L56" s="283"/>
    </row>
    <row r="57" spans="1:18" x14ac:dyDescent="0.3">
      <c r="A57" s="258" t="s">
        <v>359</v>
      </c>
      <c r="B57" s="284" t="s">
        <v>896</v>
      </c>
      <c r="C57" s="283"/>
      <c r="D57" s="283"/>
      <c r="E57" s="283"/>
      <c r="F57" s="283"/>
      <c r="G57" s="283"/>
      <c r="H57" s="283"/>
      <c r="I57" s="283"/>
      <c r="J57" s="283"/>
      <c r="K57" s="283"/>
      <c r="L57" s="283"/>
    </row>
    <row r="58" spans="1:18" x14ac:dyDescent="0.3">
      <c r="A58" s="258" t="s">
        <v>757</v>
      </c>
      <c r="B58" s="284" t="s">
        <v>897</v>
      </c>
      <c r="C58" s="283"/>
      <c r="D58" s="283"/>
      <c r="E58" s="283"/>
      <c r="F58" s="283"/>
      <c r="G58" s="283"/>
      <c r="H58" s="283"/>
      <c r="I58" s="283"/>
      <c r="J58" s="283"/>
      <c r="K58" s="283"/>
      <c r="L58" s="283"/>
    </row>
    <row r="59" spans="1:18" x14ac:dyDescent="0.3">
      <c r="A59" s="258" t="s">
        <v>631</v>
      </c>
      <c r="B59" s="284" t="s">
        <v>898</v>
      </c>
      <c r="C59" s="283"/>
      <c r="D59" s="283"/>
      <c r="E59" s="283"/>
      <c r="F59" s="283"/>
      <c r="G59" s="283"/>
      <c r="H59" s="283"/>
      <c r="I59" s="283"/>
      <c r="J59" s="283"/>
      <c r="K59" s="283"/>
      <c r="L59" s="283"/>
    </row>
    <row r="60" spans="1:18" ht="14.4" customHeight="1" x14ac:dyDescent="0.3">
      <c r="A60" s="245"/>
      <c r="B60" s="283"/>
      <c r="C60" s="283"/>
      <c r="D60" s="283"/>
      <c r="E60" s="283"/>
      <c r="F60" s="283"/>
      <c r="G60" s="283"/>
      <c r="H60" s="283"/>
      <c r="I60" s="283"/>
      <c r="J60" s="283"/>
      <c r="K60" s="283"/>
      <c r="L60" s="283"/>
    </row>
    <row r="61" spans="1:18" x14ac:dyDescent="0.3">
      <c r="A61" s="35" t="s">
        <v>118</v>
      </c>
      <c r="B61" s="284"/>
      <c r="C61" s="284"/>
      <c r="D61" s="284"/>
      <c r="E61" s="284"/>
      <c r="F61" s="284"/>
      <c r="G61" s="284"/>
      <c r="H61" s="284"/>
      <c r="I61" s="284"/>
      <c r="J61" s="284"/>
      <c r="K61" s="284"/>
      <c r="L61" s="284"/>
    </row>
    <row r="62" spans="1:18" ht="15" customHeight="1" x14ac:dyDescent="0.3">
      <c r="A62" s="258">
        <v>1</v>
      </c>
      <c r="B62" s="277" t="s">
        <v>899</v>
      </c>
      <c r="C62" s="277"/>
      <c r="D62" s="277"/>
      <c r="E62" s="277"/>
      <c r="F62" s="277"/>
      <c r="G62" s="277"/>
      <c r="H62" s="277"/>
      <c r="I62" s="277"/>
      <c r="J62" s="277"/>
      <c r="K62" s="277"/>
      <c r="L62" s="277"/>
    </row>
    <row r="63" spans="1:18" ht="14.4" customHeight="1" x14ac:dyDescent="0.3">
      <c r="A63" s="258">
        <v>2</v>
      </c>
      <c r="B63" s="277" t="s">
        <v>900</v>
      </c>
      <c r="C63" s="277"/>
      <c r="D63" s="277"/>
      <c r="E63" s="277"/>
      <c r="F63" s="277"/>
      <c r="G63" s="277"/>
      <c r="H63" s="277"/>
      <c r="I63" s="277"/>
      <c r="J63" s="277"/>
      <c r="K63" s="277"/>
      <c r="L63" s="277"/>
    </row>
    <row r="64" spans="1:18" ht="14.4" customHeight="1" x14ac:dyDescent="0.3">
      <c r="A64" s="258">
        <v>3</v>
      </c>
      <c r="B64" s="277" t="s">
        <v>901</v>
      </c>
      <c r="C64" s="277"/>
      <c r="D64" s="277"/>
      <c r="E64" s="277"/>
      <c r="F64" s="277"/>
      <c r="G64" s="277"/>
      <c r="H64" s="277"/>
      <c r="I64" s="277"/>
      <c r="J64" s="277"/>
      <c r="K64" s="277"/>
      <c r="L64" s="277"/>
    </row>
    <row r="65" spans="1:12" ht="14.4" customHeight="1" x14ac:dyDescent="0.3">
      <c r="A65" s="258">
        <v>4</v>
      </c>
      <c r="B65" s="277" t="s">
        <v>902</v>
      </c>
      <c r="C65" s="277"/>
      <c r="D65" s="277"/>
      <c r="E65" s="277"/>
      <c r="F65" s="277"/>
      <c r="G65" s="277"/>
      <c r="H65" s="277"/>
      <c r="I65" s="277"/>
      <c r="J65" s="277"/>
      <c r="K65" s="277"/>
      <c r="L65" s="277"/>
    </row>
    <row r="66" spans="1:12" ht="25.95" customHeight="1" x14ac:dyDescent="0.3">
      <c r="A66" s="258">
        <v>5</v>
      </c>
      <c r="B66" s="277" t="s">
        <v>903</v>
      </c>
      <c r="C66" s="277"/>
      <c r="D66" s="277"/>
      <c r="E66" s="277"/>
      <c r="F66" s="277"/>
      <c r="G66" s="277"/>
      <c r="H66" s="277"/>
      <c r="I66" s="277"/>
      <c r="J66" s="277"/>
      <c r="K66" s="277"/>
      <c r="L66" s="277"/>
    </row>
    <row r="67" spans="1:12" ht="14.4" customHeight="1" x14ac:dyDescent="0.3">
      <c r="A67" s="258">
        <v>6</v>
      </c>
      <c r="B67" s="277" t="s">
        <v>904</v>
      </c>
      <c r="C67" s="277"/>
      <c r="D67" s="277"/>
      <c r="E67" s="277"/>
      <c r="F67" s="277"/>
      <c r="G67" s="277"/>
      <c r="H67" s="277"/>
      <c r="I67" s="277"/>
      <c r="J67" s="277"/>
      <c r="K67" s="277"/>
      <c r="L67" s="277"/>
    </row>
    <row r="68" spans="1:12" ht="14.4" customHeight="1" x14ac:dyDescent="0.3">
      <c r="A68" s="258">
        <v>7</v>
      </c>
      <c r="B68" s="277" t="s">
        <v>905</v>
      </c>
      <c r="C68" s="277"/>
      <c r="D68" s="277"/>
      <c r="E68" s="277"/>
      <c r="F68" s="277"/>
      <c r="G68" s="277"/>
      <c r="H68" s="277"/>
      <c r="I68" s="277"/>
      <c r="J68" s="277"/>
      <c r="K68" s="277"/>
      <c r="L68" s="277"/>
    </row>
    <row r="69" spans="1:12" ht="14.4" customHeight="1" x14ac:dyDescent="0.3">
      <c r="A69" s="258">
        <v>8</v>
      </c>
      <c r="B69" s="277" t="s">
        <v>869</v>
      </c>
      <c r="C69" s="277"/>
      <c r="D69" s="277"/>
      <c r="E69" s="277"/>
      <c r="F69" s="277"/>
      <c r="G69" s="277"/>
      <c r="H69" s="277"/>
      <c r="I69" s="277"/>
      <c r="J69" s="277"/>
      <c r="K69" s="277"/>
      <c r="L69" s="277"/>
    </row>
    <row r="70" spans="1:12" ht="14.4" customHeight="1" x14ac:dyDescent="0.3">
      <c r="A70" s="258">
        <v>9</v>
      </c>
      <c r="B70" s="277" t="s">
        <v>906</v>
      </c>
      <c r="C70" s="277"/>
      <c r="D70" s="277"/>
      <c r="E70" s="277"/>
      <c r="F70" s="277"/>
      <c r="G70" s="277"/>
      <c r="H70" s="277"/>
      <c r="I70" s="277"/>
      <c r="J70" s="277"/>
      <c r="K70" s="277"/>
      <c r="L70" s="277"/>
    </row>
    <row r="71" spans="1:12" ht="15" customHeight="1" x14ac:dyDescent="0.3">
      <c r="A71" s="258">
        <v>10</v>
      </c>
      <c r="B71" s="277" t="s">
        <v>907</v>
      </c>
      <c r="C71" s="277"/>
      <c r="D71" s="277"/>
      <c r="E71" s="277"/>
      <c r="F71" s="277"/>
      <c r="G71" s="277"/>
      <c r="H71" s="277"/>
      <c r="I71" s="277"/>
      <c r="J71" s="277"/>
      <c r="K71" s="277"/>
      <c r="L71" s="277"/>
    </row>
    <row r="72" spans="1:12" ht="24" customHeight="1" x14ac:dyDescent="0.3">
      <c r="A72" s="258">
        <v>11</v>
      </c>
      <c r="B72" s="277" t="s">
        <v>908</v>
      </c>
      <c r="C72" s="277"/>
      <c r="D72" s="277"/>
      <c r="E72" s="277"/>
      <c r="F72" s="277"/>
      <c r="G72" s="277"/>
      <c r="H72" s="277"/>
      <c r="I72" s="277"/>
      <c r="J72" s="277"/>
      <c r="K72" s="277"/>
      <c r="L72" s="277"/>
    </row>
    <row r="73" spans="1:12" ht="15" customHeight="1" x14ac:dyDescent="0.3">
      <c r="A73" s="258">
        <v>12</v>
      </c>
      <c r="B73" s="278" t="s">
        <v>909</v>
      </c>
      <c r="C73" s="278"/>
      <c r="D73" s="278"/>
      <c r="E73" s="278"/>
      <c r="F73" s="278"/>
      <c r="G73" s="278"/>
      <c r="H73" s="278"/>
      <c r="I73" s="278"/>
      <c r="J73" s="278"/>
      <c r="K73" s="278"/>
      <c r="L73" s="278"/>
    </row>
    <row r="74" spans="1:12" ht="15" customHeight="1" x14ac:dyDescent="0.3">
      <c r="A74" s="258">
        <v>13</v>
      </c>
      <c r="B74" s="278" t="s">
        <v>910</v>
      </c>
      <c r="C74" s="278"/>
      <c r="D74" s="278"/>
      <c r="E74" s="278"/>
      <c r="F74" s="278"/>
      <c r="G74" s="278"/>
      <c r="H74" s="278"/>
      <c r="I74" s="278"/>
      <c r="J74" s="278"/>
      <c r="K74" s="278"/>
      <c r="L74" s="278"/>
    </row>
  </sheetData>
  <mergeCells count="1">
    <mergeCell ref="C3:L3"/>
  </mergeCells>
  <hyperlinks>
    <hyperlink ref="H1" location="Index" display="Back to Index"/>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R73"/>
  <sheetViews>
    <sheetView showGridLines="0" workbookViewId="0">
      <selection activeCell="H1" sqref="H1"/>
    </sheetView>
  </sheetViews>
  <sheetFormatPr defaultColWidth="9.109375" defaultRowHeight="14.4" x14ac:dyDescent="0.3"/>
  <cols>
    <col min="1" max="1" width="2.88671875" style="274" customWidth="1"/>
    <col min="2" max="2" width="31.6640625" style="274" customWidth="1"/>
    <col min="3" max="10" width="6.33203125" style="274" customWidth="1"/>
    <col min="11" max="12" width="6.88671875" style="274" customWidth="1"/>
    <col min="13" max="17" width="9.109375" style="274"/>
    <col min="18" max="18" width="9.5546875" style="274" bestFit="1" customWidth="1"/>
    <col min="19" max="16384" width="9.109375" style="274"/>
  </cols>
  <sheetData>
    <row r="1" spans="1:13" ht="14.25" customHeight="1" x14ac:dyDescent="0.3">
      <c r="G1" s="237"/>
      <c r="H1" s="237" t="s">
        <v>679</v>
      </c>
    </row>
    <row r="2" spans="1:13" ht="14.25" customHeight="1" x14ac:dyDescent="0.3">
      <c r="A2" s="106"/>
      <c r="B2" s="106"/>
      <c r="C2" s="106"/>
      <c r="D2" s="106"/>
      <c r="E2" s="106"/>
      <c r="F2" s="106"/>
      <c r="G2" s="106"/>
      <c r="H2" s="106"/>
      <c r="I2" s="106"/>
      <c r="J2" s="106"/>
      <c r="K2" s="106"/>
      <c r="L2" s="106"/>
    </row>
    <row r="3" spans="1:13" x14ac:dyDescent="0.3">
      <c r="A3" s="253"/>
      <c r="B3" s="478" t="s">
        <v>0</v>
      </c>
      <c r="C3" s="928" t="s">
        <v>911</v>
      </c>
      <c r="D3" s="1068"/>
      <c r="E3" s="1068"/>
      <c r="F3" s="1068"/>
      <c r="G3" s="1068"/>
      <c r="H3" s="1068"/>
      <c r="I3" s="1068"/>
      <c r="J3" s="1068"/>
      <c r="K3" s="1068"/>
      <c r="L3" s="1069"/>
    </row>
    <row r="4" spans="1:13" ht="25.2" customHeight="1" x14ac:dyDescent="0.3">
      <c r="A4" s="253"/>
      <c r="B4" s="207"/>
      <c r="C4" s="498">
        <v>2015</v>
      </c>
      <c r="D4" s="498">
        <v>2020</v>
      </c>
      <c r="E4" s="498">
        <v>2030</v>
      </c>
      <c r="F4" s="498">
        <v>2050</v>
      </c>
      <c r="G4" s="928" t="s">
        <v>2</v>
      </c>
      <c r="H4" s="942"/>
      <c r="I4" s="928" t="s">
        <v>3</v>
      </c>
      <c r="J4" s="942"/>
      <c r="K4" s="498" t="s">
        <v>4</v>
      </c>
      <c r="L4" s="498" t="s">
        <v>5</v>
      </c>
    </row>
    <row r="5" spans="1:13" x14ac:dyDescent="0.3">
      <c r="A5" s="253"/>
      <c r="B5" s="475" t="s">
        <v>6</v>
      </c>
      <c r="C5" s="476"/>
      <c r="D5" s="476"/>
      <c r="E5" s="476"/>
      <c r="F5" s="476"/>
      <c r="G5" s="476" t="s">
        <v>7</v>
      </c>
      <c r="H5" s="476" t="s">
        <v>8</v>
      </c>
      <c r="I5" s="476" t="s">
        <v>7</v>
      </c>
      <c r="J5" s="476" t="s">
        <v>8</v>
      </c>
      <c r="K5" s="476"/>
      <c r="L5" s="477"/>
    </row>
    <row r="6" spans="1:13" x14ac:dyDescent="0.3">
      <c r="A6" s="253"/>
      <c r="B6" s="198" t="s">
        <v>9</v>
      </c>
      <c r="C6" s="946">
        <v>200</v>
      </c>
      <c r="D6" s="947"/>
      <c r="E6" s="929"/>
      <c r="F6" s="930"/>
      <c r="G6" s="422"/>
      <c r="H6" s="422"/>
      <c r="I6" s="422"/>
      <c r="J6" s="422"/>
      <c r="K6" s="481" t="s">
        <v>479</v>
      </c>
      <c r="L6" s="481"/>
    </row>
    <row r="7" spans="1:13" ht="20.399999999999999" x14ac:dyDescent="0.3">
      <c r="A7" s="253"/>
      <c r="B7" s="198" t="s">
        <v>129</v>
      </c>
      <c r="C7" s="479">
        <v>48</v>
      </c>
      <c r="D7" s="423">
        <v>48</v>
      </c>
      <c r="E7" s="423">
        <v>50</v>
      </c>
      <c r="F7" s="479">
        <v>50</v>
      </c>
      <c r="G7" s="479"/>
      <c r="H7" s="425"/>
      <c r="I7" s="425"/>
      <c r="J7" s="479"/>
      <c r="K7" s="479" t="s">
        <v>20</v>
      </c>
      <c r="L7" s="479">
        <v>1</v>
      </c>
    </row>
    <row r="8" spans="1:13" ht="20.399999999999999" x14ac:dyDescent="0.3">
      <c r="A8" s="253"/>
      <c r="B8" s="203" t="s">
        <v>131</v>
      </c>
      <c r="C8" s="200">
        <v>46</v>
      </c>
      <c r="D8" s="200">
        <v>46</v>
      </c>
      <c r="E8" s="200">
        <v>48</v>
      </c>
      <c r="F8" s="200">
        <v>48</v>
      </c>
      <c r="G8" s="200"/>
      <c r="H8" s="200"/>
      <c r="I8" s="200"/>
      <c r="J8" s="200"/>
      <c r="K8" s="200" t="s">
        <v>23</v>
      </c>
      <c r="L8" s="200">
        <v>2</v>
      </c>
      <c r="M8" s="92"/>
    </row>
    <row r="9" spans="1:13" x14ac:dyDescent="0.3">
      <c r="A9" s="253"/>
      <c r="B9" s="198" t="s">
        <v>1070</v>
      </c>
      <c r="C9" s="200" t="s">
        <v>137</v>
      </c>
      <c r="D9" s="200" t="s">
        <v>137</v>
      </c>
      <c r="E9" s="200" t="s">
        <v>137</v>
      </c>
      <c r="F9" s="200" t="s">
        <v>137</v>
      </c>
      <c r="G9" s="200"/>
      <c r="H9" s="200"/>
      <c r="I9" s="200"/>
      <c r="J9" s="200"/>
      <c r="K9" s="200"/>
      <c r="L9" s="200"/>
    </row>
    <row r="10" spans="1:13" x14ac:dyDescent="0.3">
      <c r="A10" s="253"/>
      <c r="B10" s="198" t="s">
        <v>1071</v>
      </c>
      <c r="C10" s="200" t="s">
        <v>137</v>
      </c>
      <c r="D10" s="200" t="s">
        <v>137</v>
      </c>
      <c r="E10" s="200" t="s">
        <v>137</v>
      </c>
      <c r="F10" s="200" t="s">
        <v>137</v>
      </c>
      <c r="G10" s="200"/>
      <c r="H10" s="200"/>
      <c r="I10" s="200"/>
      <c r="J10" s="200"/>
      <c r="K10" s="200"/>
      <c r="L10" s="200"/>
    </row>
    <row r="11" spans="1:13" x14ac:dyDescent="0.3">
      <c r="A11" s="253"/>
      <c r="B11" s="198" t="s">
        <v>13</v>
      </c>
      <c r="C11" s="200">
        <v>0.9</v>
      </c>
      <c r="D11" s="200">
        <v>0.9</v>
      </c>
      <c r="E11" s="200">
        <v>0.9</v>
      </c>
      <c r="F11" s="200">
        <v>0.9</v>
      </c>
      <c r="G11" s="200"/>
      <c r="H11" s="200"/>
      <c r="I11" s="200"/>
      <c r="J11" s="200"/>
      <c r="K11" s="200"/>
      <c r="L11" s="200">
        <v>3</v>
      </c>
    </row>
    <row r="12" spans="1:13" x14ac:dyDescent="0.3">
      <c r="A12" s="253"/>
      <c r="B12" s="207" t="s">
        <v>873</v>
      </c>
      <c r="C12" s="481">
        <v>0.2</v>
      </c>
      <c r="D12" s="481">
        <v>0.2</v>
      </c>
      <c r="E12" s="481">
        <v>0.2</v>
      </c>
      <c r="F12" s="481">
        <v>0.2</v>
      </c>
      <c r="G12" s="481"/>
      <c r="H12" s="481"/>
      <c r="I12" s="481"/>
      <c r="J12" s="481"/>
      <c r="K12" s="481" t="s">
        <v>44</v>
      </c>
      <c r="L12" s="200"/>
    </row>
    <row r="13" spans="1:13" x14ac:dyDescent="0.3">
      <c r="A13" s="253"/>
      <c r="B13" s="207" t="s">
        <v>16</v>
      </c>
      <c r="C13" s="481">
        <v>25</v>
      </c>
      <c r="D13" s="481">
        <v>25</v>
      </c>
      <c r="E13" s="481">
        <v>25</v>
      </c>
      <c r="F13" s="481">
        <v>25</v>
      </c>
      <c r="G13" s="481"/>
      <c r="H13" s="481"/>
      <c r="I13" s="481"/>
      <c r="J13" s="481"/>
      <c r="K13" s="481" t="s">
        <v>46</v>
      </c>
      <c r="L13" s="200"/>
    </row>
    <row r="14" spans="1:13" x14ac:dyDescent="0.3">
      <c r="A14" s="253"/>
      <c r="B14" s="207" t="s">
        <v>18</v>
      </c>
      <c r="C14" s="481">
        <v>1</v>
      </c>
      <c r="D14" s="481">
        <v>1</v>
      </c>
      <c r="E14" s="481">
        <v>1</v>
      </c>
      <c r="F14" s="481">
        <v>1</v>
      </c>
      <c r="G14" s="481"/>
      <c r="H14" s="481"/>
      <c r="I14" s="481"/>
      <c r="J14" s="481"/>
      <c r="K14" s="481"/>
      <c r="L14" s="200" t="s">
        <v>912</v>
      </c>
    </row>
    <row r="15" spans="1:13" x14ac:dyDescent="0.3">
      <c r="A15" s="253"/>
      <c r="B15" s="209"/>
      <c r="C15" s="200"/>
      <c r="D15" s="200"/>
      <c r="E15" s="200"/>
      <c r="F15" s="200"/>
      <c r="G15" s="481"/>
      <c r="H15" s="481"/>
      <c r="I15" s="481"/>
      <c r="J15" s="481"/>
      <c r="K15" s="481"/>
      <c r="L15" s="200"/>
    </row>
    <row r="16" spans="1:13" x14ac:dyDescent="0.3">
      <c r="A16" s="253"/>
      <c r="B16" s="943" t="s">
        <v>21</v>
      </c>
      <c r="C16" s="944"/>
      <c r="D16" s="944"/>
      <c r="E16" s="944"/>
      <c r="F16" s="944"/>
      <c r="G16" s="944"/>
      <c r="H16" s="944"/>
      <c r="I16" s="944"/>
      <c r="J16" s="944"/>
      <c r="K16" s="944"/>
      <c r="L16" s="945"/>
    </row>
    <row r="17" spans="1:18" ht="20.399999999999999" x14ac:dyDescent="0.3">
      <c r="A17" s="253"/>
      <c r="B17" s="207" t="s">
        <v>875</v>
      </c>
      <c r="C17" s="481">
        <v>60</v>
      </c>
      <c r="D17" s="481">
        <v>60</v>
      </c>
      <c r="E17" s="481">
        <v>60</v>
      </c>
      <c r="F17" s="481">
        <v>60</v>
      </c>
      <c r="G17" s="481"/>
      <c r="H17" s="481"/>
      <c r="I17" s="481"/>
      <c r="J17" s="481"/>
      <c r="K17" s="481" t="s">
        <v>31</v>
      </c>
      <c r="L17" s="481">
        <v>6</v>
      </c>
      <c r="M17" s="92"/>
      <c r="R17" s="98"/>
    </row>
    <row r="18" spans="1:18" x14ac:dyDescent="0.3">
      <c r="A18" s="253"/>
      <c r="B18" s="207" t="s">
        <v>876</v>
      </c>
      <c r="C18" s="481">
        <v>100</v>
      </c>
      <c r="D18" s="481">
        <v>100</v>
      </c>
      <c r="E18" s="481">
        <v>100</v>
      </c>
      <c r="F18" s="481">
        <v>100</v>
      </c>
      <c r="G18" s="481"/>
      <c r="H18" s="481"/>
      <c r="I18" s="481"/>
      <c r="J18" s="481"/>
      <c r="K18" s="481" t="s">
        <v>31</v>
      </c>
      <c r="L18" s="481">
        <v>6</v>
      </c>
    </row>
    <row r="19" spans="1:18" x14ac:dyDescent="0.3">
      <c r="A19" s="253"/>
      <c r="B19" s="207" t="s">
        <v>95</v>
      </c>
      <c r="C19" s="481">
        <f>0.3*10/200*100</f>
        <v>1.5</v>
      </c>
      <c r="D19" s="481">
        <f t="shared" ref="D19:F19" si="0">0.3*10/200*100</f>
        <v>1.5</v>
      </c>
      <c r="E19" s="481">
        <f t="shared" si="0"/>
        <v>1.5</v>
      </c>
      <c r="F19" s="481">
        <f t="shared" si="0"/>
        <v>1.5</v>
      </c>
      <c r="G19" s="481"/>
      <c r="H19" s="481"/>
      <c r="I19" s="481"/>
      <c r="J19" s="481"/>
      <c r="K19" s="481" t="s">
        <v>35</v>
      </c>
      <c r="L19" s="481" t="s">
        <v>185</v>
      </c>
    </row>
    <row r="20" spans="1:18" x14ac:dyDescent="0.3">
      <c r="A20" s="253"/>
      <c r="B20" s="207" t="s">
        <v>877</v>
      </c>
      <c r="C20" s="330">
        <f>2</f>
        <v>2</v>
      </c>
      <c r="D20" s="330">
        <f>2</f>
        <v>2</v>
      </c>
      <c r="E20" s="330">
        <f>2</f>
        <v>2</v>
      </c>
      <c r="F20" s="330">
        <f>2</f>
        <v>2</v>
      </c>
      <c r="G20" s="481"/>
      <c r="H20" s="481"/>
      <c r="I20" s="481"/>
      <c r="J20" s="481"/>
      <c r="K20" s="481" t="s">
        <v>65</v>
      </c>
      <c r="L20" s="481">
        <v>7</v>
      </c>
    </row>
    <row r="21" spans="1:18" x14ac:dyDescent="0.3">
      <c r="A21" s="253"/>
      <c r="B21" s="207" t="s">
        <v>878</v>
      </c>
      <c r="C21" s="330">
        <f>10</f>
        <v>10</v>
      </c>
      <c r="D21" s="330">
        <f>10</f>
        <v>10</v>
      </c>
      <c r="E21" s="330">
        <f>10</f>
        <v>10</v>
      </c>
      <c r="F21" s="330">
        <f>10</f>
        <v>10</v>
      </c>
      <c r="G21" s="481"/>
      <c r="H21" s="481"/>
      <c r="I21" s="481"/>
      <c r="J21" s="481"/>
      <c r="K21" s="481" t="s">
        <v>65</v>
      </c>
      <c r="L21" s="481">
        <v>7</v>
      </c>
    </row>
    <row r="22" spans="1:18" x14ac:dyDescent="0.3">
      <c r="A22" s="253"/>
      <c r="B22" s="209"/>
      <c r="C22" s="200"/>
      <c r="D22" s="200"/>
      <c r="E22" s="200"/>
      <c r="F22" s="200"/>
      <c r="G22" s="481"/>
      <c r="H22" s="481"/>
      <c r="I22" s="481"/>
      <c r="J22" s="481"/>
      <c r="K22" s="481"/>
      <c r="L22" s="200"/>
    </row>
    <row r="23" spans="1:18" x14ac:dyDescent="0.3">
      <c r="A23" s="253"/>
      <c r="B23" s="943" t="s">
        <v>99</v>
      </c>
      <c r="C23" s="944"/>
      <c r="D23" s="944"/>
      <c r="E23" s="944"/>
      <c r="F23" s="944"/>
      <c r="G23" s="944"/>
      <c r="H23" s="944"/>
      <c r="I23" s="944"/>
      <c r="J23" s="944"/>
      <c r="K23" s="944"/>
      <c r="L23" s="945"/>
    </row>
    <row r="24" spans="1:18" x14ac:dyDescent="0.3">
      <c r="A24" s="253"/>
      <c r="B24" s="207" t="s">
        <v>1095</v>
      </c>
      <c r="C24" s="481">
        <v>0</v>
      </c>
      <c r="D24" s="481">
        <v>0</v>
      </c>
      <c r="E24" s="481">
        <v>0</v>
      </c>
      <c r="F24" s="481">
        <v>0</v>
      </c>
      <c r="G24" s="481"/>
      <c r="H24" s="481"/>
      <c r="I24" s="481"/>
      <c r="J24" s="481"/>
      <c r="K24" s="200" t="s">
        <v>46</v>
      </c>
      <c r="L24" s="479">
        <v>2</v>
      </c>
    </row>
    <row r="25" spans="1:18" x14ac:dyDescent="0.3">
      <c r="A25" s="253"/>
      <c r="B25" s="207" t="s">
        <v>676</v>
      </c>
      <c r="C25" s="481">
        <v>75</v>
      </c>
      <c r="D25" s="481">
        <v>75</v>
      </c>
      <c r="E25" s="481">
        <v>75</v>
      </c>
      <c r="F25" s="481">
        <v>75</v>
      </c>
      <c r="G25" s="481"/>
      <c r="H25" s="481"/>
      <c r="I25" s="481"/>
      <c r="J25" s="481"/>
      <c r="K25" s="200" t="s">
        <v>46</v>
      </c>
      <c r="L25" s="200">
        <v>2</v>
      </c>
    </row>
    <row r="26" spans="1:18" x14ac:dyDescent="0.3">
      <c r="A26" s="253"/>
      <c r="B26" s="207" t="s">
        <v>100</v>
      </c>
      <c r="C26" s="417">
        <v>315</v>
      </c>
      <c r="D26" s="417">
        <v>315</v>
      </c>
      <c r="E26" s="417">
        <v>315</v>
      </c>
      <c r="F26" s="417">
        <v>315</v>
      </c>
      <c r="G26" s="417"/>
      <c r="H26" s="417"/>
      <c r="I26" s="417"/>
      <c r="J26" s="417"/>
      <c r="K26" s="200" t="s">
        <v>46</v>
      </c>
      <c r="L26" s="200">
        <v>2</v>
      </c>
    </row>
    <row r="27" spans="1:18" x14ac:dyDescent="0.3">
      <c r="A27" s="253"/>
      <c r="B27" s="207" t="s">
        <v>101</v>
      </c>
      <c r="C27" s="213">
        <v>0.6</v>
      </c>
      <c r="D27" s="213">
        <v>0.6</v>
      </c>
      <c r="E27" s="213">
        <v>0.6</v>
      </c>
      <c r="F27" s="213">
        <v>0.6</v>
      </c>
      <c r="G27" s="213"/>
      <c r="H27" s="213"/>
      <c r="I27" s="213"/>
      <c r="J27" s="213"/>
      <c r="K27" s="200" t="s">
        <v>46</v>
      </c>
      <c r="L27" s="200">
        <v>2</v>
      </c>
    </row>
    <row r="28" spans="1:18" x14ac:dyDescent="0.3">
      <c r="A28" s="253"/>
      <c r="B28" s="207" t="s">
        <v>494</v>
      </c>
      <c r="C28" s="331">
        <v>0.76</v>
      </c>
      <c r="D28" s="331">
        <v>0.76</v>
      </c>
      <c r="E28" s="331">
        <v>0.76</v>
      </c>
      <c r="F28" s="331">
        <v>0.76</v>
      </c>
      <c r="G28" s="213"/>
      <c r="H28" s="213"/>
      <c r="I28" s="213"/>
      <c r="J28" s="213"/>
      <c r="K28" s="200"/>
      <c r="L28" s="200">
        <v>8</v>
      </c>
    </row>
    <row r="29" spans="1:18" x14ac:dyDescent="0.3">
      <c r="A29" s="253"/>
      <c r="B29" s="209"/>
      <c r="C29" s="200"/>
      <c r="D29" s="200"/>
      <c r="E29" s="200"/>
      <c r="F29" s="200"/>
      <c r="G29" s="481"/>
      <c r="H29" s="481"/>
      <c r="I29" s="481"/>
      <c r="J29" s="481"/>
      <c r="K29" s="481"/>
      <c r="L29" s="200"/>
    </row>
    <row r="30" spans="1:18" x14ac:dyDescent="0.3">
      <c r="A30" s="253"/>
      <c r="B30" s="943" t="s">
        <v>25</v>
      </c>
      <c r="C30" s="944"/>
      <c r="D30" s="944"/>
      <c r="E30" s="944"/>
      <c r="F30" s="944"/>
      <c r="G30" s="944"/>
      <c r="H30" s="944"/>
      <c r="I30" s="944"/>
      <c r="J30" s="944"/>
      <c r="K30" s="944"/>
      <c r="L30" s="945"/>
    </row>
    <row r="31" spans="1:18" ht="20.399999999999999" x14ac:dyDescent="0.3">
      <c r="A31" s="253"/>
      <c r="B31" s="207" t="s">
        <v>879</v>
      </c>
      <c r="C31" s="214">
        <v>0.51</v>
      </c>
      <c r="D31" s="214">
        <f>C31*0.97</f>
        <v>0.49469999999999997</v>
      </c>
      <c r="E31" s="214">
        <f>C31*0.93</f>
        <v>0.47430000000000005</v>
      </c>
      <c r="F31" s="214">
        <f>C31*0.88</f>
        <v>0.44880000000000003</v>
      </c>
      <c r="G31" s="214">
        <f>D31*0.8</f>
        <v>0.39576</v>
      </c>
      <c r="H31" s="214">
        <f>D31*1.2</f>
        <v>0.59363999999999995</v>
      </c>
      <c r="I31" s="214">
        <f>F31*0.7</f>
        <v>0.31415999999999999</v>
      </c>
      <c r="J31" s="214">
        <f>F31*1.3</f>
        <v>0.58344000000000007</v>
      </c>
      <c r="K31" s="481" t="s">
        <v>913</v>
      </c>
      <c r="L31" s="481" t="s">
        <v>914</v>
      </c>
    </row>
    <row r="32" spans="1:18" x14ac:dyDescent="0.3">
      <c r="A32" s="253"/>
      <c r="B32" s="207" t="s">
        <v>28</v>
      </c>
      <c r="C32" s="214">
        <f>0.65*C31</f>
        <v>0.33150000000000002</v>
      </c>
      <c r="D32" s="214">
        <f t="shared" ref="D32:E32" si="1">0.65*D31</f>
        <v>0.32155499999999998</v>
      </c>
      <c r="E32" s="214">
        <f t="shared" si="1"/>
        <v>0.30829500000000004</v>
      </c>
      <c r="F32" s="214">
        <f>0.65*F31</f>
        <v>0.29172000000000003</v>
      </c>
      <c r="G32" s="481"/>
      <c r="H32" s="481"/>
      <c r="I32" s="481"/>
      <c r="J32" s="481"/>
      <c r="K32" s="481" t="s">
        <v>46</v>
      </c>
      <c r="L32" s="481">
        <v>2</v>
      </c>
    </row>
    <row r="33" spans="1:12" x14ac:dyDescent="0.3">
      <c r="A33" s="253"/>
      <c r="B33" s="207" t="s">
        <v>29</v>
      </c>
      <c r="C33" s="214">
        <f>0.35*C31</f>
        <v>0.17849999999999999</v>
      </c>
      <c r="D33" s="214">
        <f t="shared" ref="D33:F33" si="2">0.35*D31</f>
        <v>0.17314499999999999</v>
      </c>
      <c r="E33" s="214">
        <f t="shared" si="2"/>
        <v>0.16600500000000001</v>
      </c>
      <c r="F33" s="214">
        <f t="shared" si="2"/>
        <v>0.15708</v>
      </c>
      <c r="G33" s="481"/>
      <c r="H33" s="481"/>
      <c r="I33" s="481"/>
      <c r="J33" s="481"/>
      <c r="K33" s="481" t="s">
        <v>46</v>
      </c>
      <c r="L33" s="481">
        <v>2</v>
      </c>
    </row>
    <row r="34" spans="1:12" x14ac:dyDescent="0.3">
      <c r="A34" s="253"/>
      <c r="B34" s="27" t="s">
        <v>30</v>
      </c>
      <c r="C34" s="291">
        <v>6500</v>
      </c>
      <c r="D34" s="291">
        <v>6500</v>
      </c>
      <c r="E34" s="291">
        <v>6250</v>
      </c>
      <c r="F34" s="291">
        <v>6000</v>
      </c>
      <c r="G34" s="273"/>
      <c r="H34" s="273"/>
      <c r="I34" s="273"/>
      <c r="J34" s="273"/>
      <c r="K34" s="273" t="s">
        <v>915</v>
      </c>
      <c r="L34" s="273">
        <v>7</v>
      </c>
    </row>
    <row r="35" spans="1:12" ht="22.8" x14ac:dyDescent="0.3">
      <c r="A35" s="253"/>
      <c r="B35" s="27" t="s">
        <v>32</v>
      </c>
      <c r="C35" s="273">
        <v>6</v>
      </c>
      <c r="D35" s="273">
        <v>6</v>
      </c>
      <c r="E35" s="273">
        <v>6</v>
      </c>
      <c r="F35" s="273">
        <v>6</v>
      </c>
      <c r="G35" s="273">
        <v>2.6</v>
      </c>
      <c r="H35" s="273">
        <v>8.5</v>
      </c>
      <c r="I35" s="273">
        <v>2.6</v>
      </c>
      <c r="J35" s="273">
        <v>8.5</v>
      </c>
      <c r="K35" s="273"/>
      <c r="L35" s="273" t="s">
        <v>916</v>
      </c>
    </row>
    <row r="36" spans="1:12" x14ac:dyDescent="0.3">
      <c r="A36" s="253"/>
      <c r="B36" s="27" t="s">
        <v>451</v>
      </c>
      <c r="C36" s="99">
        <v>0</v>
      </c>
      <c r="D36" s="99">
        <v>0</v>
      </c>
      <c r="E36" s="99">
        <v>0</v>
      </c>
      <c r="F36" s="99">
        <v>0</v>
      </c>
      <c r="G36" s="273"/>
      <c r="H36" s="273"/>
      <c r="I36" s="273"/>
      <c r="J36" s="273"/>
      <c r="K36" s="273" t="s">
        <v>757</v>
      </c>
      <c r="L36" s="273">
        <v>10</v>
      </c>
    </row>
    <row r="37" spans="1:12" x14ac:dyDescent="0.3">
      <c r="A37" s="253"/>
      <c r="B37" s="261"/>
      <c r="C37" s="272"/>
      <c r="D37" s="272"/>
      <c r="E37" s="272"/>
      <c r="F37" s="272"/>
      <c r="G37" s="255"/>
      <c r="H37" s="255"/>
      <c r="I37" s="255"/>
      <c r="J37" s="255"/>
      <c r="K37" s="255"/>
      <c r="L37" s="272"/>
    </row>
    <row r="38" spans="1:12" x14ac:dyDescent="0.3">
      <c r="A38" s="253"/>
      <c r="B38" s="1059" t="s">
        <v>33</v>
      </c>
      <c r="C38" s="1060"/>
      <c r="D38" s="1060"/>
      <c r="E38" s="1060"/>
      <c r="F38" s="1060"/>
      <c r="G38" s="1060"/>
      <c r="H38" s="1060"/>
      <c r="I38" s="1060"/>
      <c r="J38" s="1060"/>
      <c r="K38" s="1060"/>
      <c r="L38" s="1061"/>
    </row>
    <row r="39" spans="1:12" x14ac:dyDescent="0.3">
      <c r="A39" s="253"/>
      <c r="B39" s="254"/>
      <c r="C39" s="255"/>
      <c r="D39" s="255"/>
      <c r="E39" s="255"/>
      <c r="F39" s="255"/>
      <c r="G39" s="255"/>
      <c r="H39" s="255"/>
      <c r="I39" s="255"/>
      <c r="J39" s="255"/>
      <c r="K39" s="272"/>
      <c r="L39" s="45"/>
    </row>
    <row r="40" spans="1:12" x14ac:dyDescent="0.3">
      <c r="A40" s="253"/>
      <c r="B40" s="254"/>
      <c r="C40" s="255"/>
      <c r="D40" s="255"/>
      <c r="E40" s="255"/>
      <c r="F40" s="255"/>
      <c r="G40" s="255"/>
      <c r="H40" s="255"/>
      <c r="I40" s="255"/>
      <c r="J40" s="255"/>
      <c r="K40" s="255"/>
      <c r="L40" s="272"/>
    </row>
    <row r="41" spans="1:12" x14ac:dyDescent="0.3">
      <c r="A41" s="253"/>
      <c r="B41" s="254"/>
      <c r="C41" s="256"/>
      <c r="D41" s="256"/>
      <c r="E41" s="256"/>
      <c r="F41" s="256"/>
      <c r="G41" s="256"/>
      <c r="H41" s="256"/>
      <c r="I41" s="256"/>
      <c r="J41" s="256"/>
      <c r="K41" s="255"/>
      <c r="L41" s="272"/>
    </row>
    <row r="42" spans="1:12" x14ac:dyDescent="0.3">
      <c r="A42" s="253"/>
      <c r="B42" s="269"/>
      <c r="C42" s="243"/>
      <c r="D42" s="243"/>
      <c r="E42" s="243"/>
      <c r="F42" s="243"/>
      <c r="G42" s="243"/>
      <c r="H42" s="243"/>
      <c r="I42" s="243"/>
      <c r="J42" s="243"/>
      <c r="K42" s="242"/>
      <c r="L42" s="242"/>
    </row>
    <row r="43" spans="1:12" x14ac:dyDescent="0.3">
      <c r="A43" s="35" t="s">
        <v>38</v>
      </c>
      <c r="B43" s="271"/>
      <c r="C43" s="271"/>
      <c r="D43" s="271"/>
      <c r="E43" s="271"/>
      <c r="F43" s="271"/>
      <c r="G43" s="271"/>
      <c r="H43" s="271"/>
      <c r="I43" s="271"/>
      <c r="J43" s="271"/>
      <c r="K43" s="271"/>
      <c r="L43" s="271"/>
    </row>
    <row r="44" spans="1:12" ht="20.25" customHeight="1" x14ac:dyDescent="0.3">
      <c r="A44" s="258" t="s">
        <v>39</v>
      </c>
      <c r="B44" s="1037" t="s">
        <v>917</v>
      </c>
      <c r="C44" s="1037"/>
      <c r="D44" s="1037"/>
      <c r="E44" s="1037"/>
      <c r="F44" s="1037"/>
      <c r="G44" s="1037"/>
      <c r="H44" s="1037"/>
      <c r="I44" s="1037"/>
      <c r="J44" s="1037"/>
      <c r="K44" s="1037"/>
      <c r="L44" s="1037"/>
    </row>
    <row r="45" spans="1:12" x14ac:dyDescent="0.3">
      <c r="A45" s="258" t="s">
        <v>15</v>
      </c>
      <c r="B45" s="1039" t="s">
        <v>918</v>
      </c>
      <c r="C45" s="1037"/>
      <c r="D45" s="1037"/>
      <c r="E45" s="1037"/>
      <c r="F45" s="1037"/>
      <c r="G45" s="1037"/>
      <c r="H45" s="1037"/>
      <c r="I45" s="1037"/>
      <c r="J45" s="1037"/>
      <c r="K45" s="1037"/>
      <c r="L45" s="1037"/>
    </row>
    <row r="46" spans="1:12" x14ac:dyDescent="0.3">
      <c r="A46" s="258" t="s">
        <v>20</v>
      </c>
      <c r="B46" s="1037" t="s">
        <v>919</v>
      </c>
      <c r="C46" s="1037"/>
      <c r="D46" s="1037"/>
      <c r="E46" s="1037"/>
      <c r="F46" s="1037"/>
      <c r="G46" s="1037"/>
      <c r="H46" s="1037"/>
      <c r="I46" s="1037"/>
      <c r="J46" s="1037"/>
      <c r="K46" s="1037"/>
      <c r="L46" s="1037"/>
    </row>
    <row r="47" spans="1:12" x14ac:dyDescent="0.3">
      <c r="A47" s="258" t="s">
        <v>23</v>
      </c>
      <c r="B47" s="1037" t="s">
        <v>920</v>
      </c>
      <c r="C47" s="1037"/>
      <c r="D47" s="1037"/>
      <c r="E47" s="1037"/>
      <c r="F47" s="1037"/>
      <c r="G47" s="1037"/>
      <c r="H47" s="1037"/>
      <c r="I47" s="1037"/>
      <c r="J47" s="1037"/>
      <c r="K47" s="1037"/>
      <c r="L47" s="1037"/>
    </row>
    <row r="48" spans="1:12" ht="39.6" customHeight="1" x14ac:dyDescent="0.3">
      <c r="A48" s="258" t="s">
        <v>44</v>
      </c>
      <c r="B48" s="1037" t="s">
        <v>921</v>
      </c>
      <c r="C48" s="1037"/>
      <c r="D48" s="1037"/>
      <c r="E48" s="1037"/>
      <c r="F48" s="1037"/>
      <c r="G48" s="1037"/>
      <c r="H48" s="1037"/>
      <c r="I48" s="1037"/>
      <c r="J48" s="1037"/>
      <c r="K48" s="1037"/>
      <c r="L48" s="1037"/>
    </row>
    <row r="49" spans="1:12" x14ac:dyDescent="0.3">
      <c r="A49" s="258" t="s">
        <v>46</v>
      </c>
      <c r="B49" s="1037" t="s">
        <v>922</v>
      </c>
      <c r="C49" s="1037"/>
      <c r="D49" s="1037"/>
      <c r="E49" s="1037"/>
      <c r="F49" s="1037"/>
      <c r="G49" s="1037"/>
      <c r="H49" s="1037"/>
      <c r="I49" s="1037"/>
      <c r="J49" s="1037"/>
      <c r="K49" s="1037"/>
      <c r="L49" s="1037"/>
    </row>
    <row r="50" spans="1:12" x14ac:dyDescent="0.3">
      <c r="A50" s="258" t="s">
        <v>31</v>
      </c>
      <c r="B50" s="1037" t="s">
        <v>871</v>
      </c>
      <c r="C50" s="1037"/>
      <c r="D50" s="1037"/>
      <c r="E50" s="1037"/>
      <c r="F50" s="1037"/>
      <c r="G50" s="1037"/>
      <c r="H50" s="1037"/>
      <c r="I50" s="1037"/>
      <c r="J50" s="1037"/>
      <c r="K50" s="1037"/>
      <c r="L50" s="1037"/>
    </row>
    <row r="51" spans="1:12" ht="24.6" customHeight="1" x14ac:dyDescent="0.3">
      <c r="A51" s="258" t="s">
        <v>35</v>
      </c>
      <c r="B51" s="1037" t="s">
        <v>923</v>
      </c>
      <c r="C51" s="1037"/>
      <c r="D51" s="1037"/>
      <c r="E51" s="1037"/>
      <c r="F51" s="1037"/>
      <c r="G51" s="1037"/>
      <c r="H51" s="1037"/>
      <c r="I51" s="1037"/>
      <c r="J51" s="1037"/>
      <c r="K51" s="1037"/>
      <c r="L51" s="1037"/>
    </row>
    <row r="52" spans="1:12" ht="36.6" customHeight="1" x14ac:dyDescent="0.3">
      <c r="A52" s="258" t="s">
        <v>65</v>
      </c>
      <c r="B52" s="1037" t="s">
        <v>924</v>
      </c>
      <c r="C52" s="1037"/>
      <c r="D52" s="1037"/>
      <c r="E52" s="1037"/>
      <c r="F52" s="1037"/>
      <c r="G52" s="1037"/>
      <c r="H52" s="1037"/>
      <c r="I52" s="1037"/>
      <c r="J52" s="1037"/>
      <c r="K52" s="1037"/>
      <c r="L52" s="1037"/>
    </row>
    <row r="53" spans="1:12" x14ac:dyDescent="0.3">
      <c r="A53" s="258" t="s">
        <v>67</v>
      </c>
      <c r="B53" s="1037" t="s">
        <v>925</v>
      </c>
      <c r="C53" s="1037"/>
      <c r="D53" s="1037"/>
      <c r="E53" s="1037"/>
      <c r="F53" s="1037"/>
      <c r="G53" s="1037"/>
      <c r="H53" s="1037"/>
      <c r="I53" s="1037"/>
      <c r="J53" s="1037"/>
      <c r="K53" s="1037"/>
      <c r="L53" s="1037"/>
    </row>
    <row r="54" spans="1:12" ht="24.6" customHeight="1" x14ac:dyDescent="0.3">
      <c r="A54" s="258" t="s">
        <v>68</v>
      </c>
      <c r="B54" s="1037" t="s">
        <v>893</v>
      </c>
      <c r="C54" s="1037"/>
      <c r="D54" s="1037"/>
      <c r="E54" s="1037"/>
      <c r="F54" s="1037"/>
      <c r="G54" s="1037"/>
      <c r="H54" s="1037"/>
      <c r="I54" s="1037"/>
      <c r="J54" s="1037"/>
      <c r="K54" s="1037"/>
      <c r="L54" s="1037"/>
    </row>
    <row r="55" spans="1:12" ht="49.2" customHeight="1" x14ac:dyDescent="0.3">
      <c r="A55" s="258" t="s">
        <v>69</v>
      </c>
      <c r="B55" s="1037" t="s">
        <v>926</v>
      </c>
      <c r="C55" s="1037"/>
      <c r="D55" s="1037"/>
      <c r="E55" s="1037"/>
      <c r="F55" s="1037"/>
      <c r="G55" s="1037"/>
      <c r="H55" s="1037"/>
      <c r="I55" s="1037"/>
      <c r="J55" s="1037"/>
      <c r="K55" s="1037"/>
      <c r="L55" s="1037"/>
    </row>
    <row r="56" spans="1:12" ht="48" customHeight="1" x14ac:dyDescent="0.3">
      <c r="A56" s="258" t="s">
        <v>761</v>
      </c>
      <c r="B56" s="1037" t="s">
        <v>927</v>
      </c>
      <c r="C56" s="1037"/>
      <c r="D56" s="1037"/>
      <c r="E56" s="1037"/>
      <c r="F56" s="1037"/>
      <c r="G56" s="1037"/>
      <c r="H56" s="1037"/>
      <c r="I56" s="1037"/>
      <c r="J56" s="1037"/>
      <c r="K56" s="1037"/>
      <c r="L56" s="1037"/>
    </row>
    <row r="57" spans="1:12" ht="24" customHeight="1" x14ac:dyDescent="0.3">
      <c r="A57" s="258" t="s">
        <v>359</v>
      </c>
      <c r="B57" s="1037" t="s">
        <v>896</v>
      </c>
      <c r="C57" s="1037"/>
      <c r="D57" s="1037"/>
      <c r="E57" s="1037"/>
      <c r="F57" s="1037"/>
      <c r="G57" s="1037"/>
      <c r="H57" s="1037"/>
      <c r="I57" s="1037"/>
      <c r="J57" s="1037"/>
      <c r="K57" s="1037"/>
      <c r="L57" s="1037"/>
    </row>
    <row r="58" spans="1:12" ht="37.200000000000003" customHeight="1" x14ac:dyDescent="0.3">
      <c r="A58" s="258" t="s">
        <v>757</v>
      </c>
      <c r="B58" s="1037" t="s">
        <v>928</v>
      </c>
      <c r="C58" s="1037"/>
      <c r="D58" s="1037"/>
      <c r="E58" s="1037"/>
      <c r="F58" s="1037"/>
      <c r="G58" s="1037"/>
      <c r="H58" s="1037"/>
      <c r="I58" s="1037"/>
      <c r="J58" s="1037"/>
      <c r="K58" s="1037"/>
      <c r="L58" s="1037"/>
    </row>
    <row r="59" spans="1:12" ht="25.2" customHeight="1" x14ac:dyDescent="0.3">
      <c r="A59" s="258" t="s">
        <v>631</v>
      </c>
      <c r="B59" s="1070" t="s">
        <v>895</v>
      </c>
      <c r="C59" s="1070"/>
      <c r="D59" s="1070"/>
      <c r="E59" s="1070"/>
      <c r="F59" s="1070"/>
      <c r="G59" s="1070"/>
      <c r="H59" s="1070"/>
      <c r="I59" s="1070"/>
      <c r="J59" s="1070"/>
      <c r="K59" s="1070"/>
      <c r="L59" s="1070"/>
    </row>
    <row r="60" spans="1:12" x14ac:dyDescent="0.3">
      <c r="A60" s="245"/>
      <c r="B60" s="249"/>
      <c r="C60" s="270"/>
      <c r="D60" s="270"/>
      <c r="E60" s="270"/>
      <c r="F60" s="270"/>
      <c r="G60" s="270"/>
      <c r="H60" s="270"/>
      <c r="I60" s="270"/>
      <c r="J60" s="270"/>
      <c r="K60" s="270"/>
      <c r="L60" s="270"/>
    </row>
    <row r="61" spans="1:12" x14ac:dyDescent="0.3">
      <c r="A61" s="35" t="s">
        <v>118</v>
      </c>
      <c r="B61" s="271"/>
      <c r="C61" s="271"/>
      <c r="D61" s="271"/>
      <c r="E61" s="271"/>
      <c r="F61" s="271"/>
      <c r="G61" s="271"/>
      <c r="H61" s="271"/>
      <c r="I61" s="271"/>
      <c r="J61" s="271"/>
      <c r="K61" s="271"/>
      <c r="L61" s="271"/>
    </row>
    <row r="62" spans="1:12" x14ac:dyDescent="0.3">
      <c r="A62" s="258">
        <v>1</v>
      </c>
      <c r="B62" s="917" t="s">
        <v>929</v>
      </c>
      <c r="C62" s="917"/>
      <c r="D62" s="917"/>
      <c r="E62" s="917"/>
      <c r="F62" s="917"/>
      <c r="G62" s="917"/>
      <c r="H62" s="917"/>
      <c r="I62" s="917"/>
      <c r="J62" s="917"/>
      <c r="K62" s="917"/>
      <c r="L62" s="917"/>
    </row>
    <row r="63" spans="1:12" ht="15" customHeight="1" x14ac:dyDescent="0.3">
      <c r="A63" s="258">
        <v>2</v>
      </c>
      <c r="B63" s="917" t="s">
        <v>930</v>
      </c>
      <c r="C63" s="917"/>
      <c r="D63" s="917"/>
      <c r="E63" s="917"/>
      <c r="F63" s="917"/>
      <c r="G63" s="917"/>
      <c r="H63" s="917"/>
      <c r="I63" s="917"/>
      <c r="J63" s="917"/>
      <c r="K63" s="917"/>
      <c r="L63" s="917"/>
    </row>
    <row r="64" spans="1:12" x14ac:dyDescent="0.3">
      <c r="A64" s="258">
        <v>3</v>
      </c>
      <c r="B64" s="917" t="s">
        <v>902</v>
      </c>
      <c r="C64" s="917"/>
      <c r="D64" s="917"/>
      <c r="E64" s="917"/>
      <c r="F64" s="917"/>
      <c r="G64" s="917"/>
      <c r="H64" s="917"/>
      <c r="I64" s="917"/>
      <c r="J64" s="917"/>
      <c r="K64" s="917"/>
      <c r="L64" s="917"/>
    </row>
    <row r="65" spans="1:12" x14ac:dyDescent="0.3">
      <c r="A65" s="258">
        <v>4</v>
      </c>
      <c r="B65" s="917" t="s">
        <v>931</v>
      </c>
      <c r="C65" s="917"/>
      <c r="D65" s="917"/>
      <c r="E65" s="917"/>
      <c r="F65" s="917"/>
      <c r="G65" s="917"/>
      <c r="H65" s="917"/>
      <c r="I65" s="917"/>
      <c r="J65" s="917"/>
      <c r="K65" s="917"/>
      <c r="L65" s="917"/>
    </row>
    <row r="66" spans="1:12" x14ac:dyDescent="0.3">
      <c r="A66" s="258">
        <v>5</v>
      </c>
      <c r="B66" s="917" t="s">
        <v>905</v>
      </c>
      <c r="C66" s="917"/>
      <c r="D66" s="917"/>
      <c r="E66" s="917"/>
      <c r="F66" s="917"/>
      <c r="G66" s="917"/>
      <c r="H66" s="917"/>
      <c r="I66" s="917"/>
      <c r="J66" s="917"/>
      <c r="K66" s="917"/>
      <c r="L66" s="917"/>
    </row>
    <row r="67" spans="1:12" x14ac:dyDescent="0.3">
      <c r="A67" s="258">
        <v>6</v>
      </c>
      <c r="B67" s="917" t="s">
        <v>932</v>
      </c>
      <c r="C67" s="917"/>
      <c r="D67" s="917"/>
      <c r="E67" s="917"/>
      <c r="F67" s="917"/>
      <c r="G67" s="917"/>
      <c r="H67" s="917"/>
      <c r="I67" s="917"/>
      <c r="J67" s="917"/>
      <c r="K67" s="917"/>
      <c r="L67" s="917"/>
    </row>
    <row r="68" spans="1:12" x14ac:dyDescent="0.3">
      <c r="A68" s="258">
        <v>7</v>
      </c>
      <c r="B68" s="917" t="s">
        <v>933</v>
      </c>
      <c r="C68" s="917"/>
      <c r="D68" s="917"/>
      <c r="E68" s="917"/>
      <c r="F68" s="917"/>
      <c r="G68" s="917"/>
      <c r="H68" s="917"/>
      <c r="I68" s="917"/>
      <c r="J68" s="917"/>
      <c r="K68" s="917"/>
      <c r="L68" s="917"/>
    </row>
    <row r="69" spans="1:12" ht="14.4" customHeight="1" x14ac:dyDescent="0.3">
      <c r="A69" s="258">
        <v>8</v>
      </c>
      <c r="B69" s="917" t="s">
        <v>934</v>
      </c>
      <c r="C69" s="917"/>
      <c r="D69" s="917"/>
      <c r="E69" s="917"/>
      <c r="F69" s="917"/>
      <c r="G69" s="917"/>
      <c r="H69" s="917"/>
      <c r="I69" s="917"/>
      <c r="J69" s="917"/>
      <c r="K69" s="917"/>
      <c r="L69" s="917"/>
    </row>
    <row r="70" spans="1:12" ht="14.4" customHeight="1" x14ac:dyDescent="0.3">
      <c r="A70" s="258">
        <v>9</v>
      </c>
      <c r="B70" s="917" t="s">
        <v>935</v>
      </c>
      <c r="C70" s="917"/>
      <c r="D70" s="917"/>
      <c r="E70" s="917"/>
      <c r="F70" s="917"/>
      <c r="G70" s="917"/>
      <c r="H70" s="917"/>
      <c r="I70" s="917"/>
      <c r="J70" s="917"/>
      <c r="K70" s="917"/>
      <c r="L70" s="917"/>
    </row>
    <row r="71" spans="1:12" ht="24.6" customHeight="1" x14ac:dyDescent="0.3">
      <c r="A71" s="258">
        <v>10</v>
      </c>
      <c r="B71" s="920" t="s">
        <v>936</v>
      </c>
      <c r="C71" s="920"/>
      <c r="D71" s="920"/>
      <c r="E71" s="920"/>
      <c r="F71" s="920"/>
      <c r="G71" s="920"/>
      <c r="H71" s="920"/>
      <c r="I71" s="920"/>
      <c r="J71" s="920"/>
      <c r="K71" s="920"/>
      <c r="L71" s="920"/>
    </row>
    <row r="72" spans="1:12" x14ac:dyDescent="0.3">
      <c r="A72" s="258">
        <v>11</v>
      </c>
      <c r="B72" s="920" t="s">
        <v>909</v>
      </c>
      <c r="C72" s="920"/>
      <c r="D72" s="920"/>
      <c r="E72" s="920"/>
      <c r="F72" s="920"/>
      <c r="G72" s="920"/>
      <c r="H72" s="920"/>
      <c r="I72" s="920"/>
      <c r="J72" s="920"/>
      <c r="K72" s="920"/>
      <c r="L72" s="920"/>
    </row>
    <row r="73" spans="1:12" x14ac:dyDescent="0.3">
      <c r="A73" s="258">
        <v>12</v>
      </c>
      <c r="B73" s="920" t="s">
        <v>910</v>
      </c>
      <c r="C73" s="920"/>
      <c r="D73" s="920"/>
      <c r="E73" s="920"/>
      <c r="F73" s="920"/>
      <c r="G73" s="920"/>
      <c r="H73" s="920"/>
      <c r="I73" s="920"/>
      <c r="J73" s="920"/>
      <c r="K73" s="920"/>
      <c r="L73" s="920"/>
    </row>
  </sheetData>
  <mergeCells count="36">
    <mergeCell ref="B73:L73"/>
    <mergeCell ref="B62:L62"/>
    <mergeCell ref="B63:L63"/>
    <mergeCell ref="B64:L64"/>
    <mergeCell ref="B65:L65"/>
    <mergeCell ref="B66:L66"/>
    <mergeCell ref="B67:L67"/>
    <mergeCell ref="B68:L68"/>
    <mergeCell ref="B69:L69"/>
    <mergeCell ref="B70:L70"/>
    <mergeCell ref="B71:L71"/>
    <mergeCell ref="B72:L72"/>
    <mergeCell ref="B59:L59"/>
    <mergeCell ref="B48:L48"/>
    <mergeCell ref="B49:L49"/>
    <mergeCell ref="B50:L50"/>
    <mergeCell ref="B51:L51"/>
    <mergeCell ref="B52:L52"/>
    <mergeCell ref="B53:L53"/>
    <mergeCell ref="B54:L54"/>
    <mergeCell ref="B55:L55"/>
    <mergeCell ref="B56:L56"/>
    <mergeCell ref="B57:L57"/>
    <mergeCell ref="B58:L58"/>
    <mergeCell ref="B47:L47"/>
    <mergeCell ref="C3:L3"/>
    <mergeCell ref="G4:H4"/>
    <mergeCell ref="I4:J4"/>
    <mergeCell ref="C6:F6"/>
    <mergeCell ref="B16:L16"/>
    <mergeCell ref="B23:L23"/>
    <mergeCell ref="B30:L30"/>
    <mergeCell ref="B38:L38"/>
    <mergeCell ref="B44:L44"/>
    <mergeCell ref="B45:L45"/>
    <mergeCell ref="B46:L46"/>
  </mergeCells>
  <hyperlinks>
    <hyperlink ref="H1" location="Index" display="Back to Index"/>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S71"/>
  <sheetViews>
    <sheetView showGridLines="0" zoomScaleNormal="100" workbookViewId="0">
      <selection activeCell="H1" sqref="H1"/>
    </sheetView>
  </sheetViews>
  <sheetFormatPr defaultColWidth="9.109375" defaultRowHeight="14.4" x14ac:dyDescent="0.3"/>
  <cols>
    <col min="1" max="1" width="2.88671875" style="274" customWidth="1"/>
    <col min="2" max="2" width="31.6640625" style="274" customWidth="1"/>
    <col min="3" max="6" width="6.33203125" style="274" customWidth="1"/>
    <col min="7" max="10" width="6.33203125" style="249" customWidth="1"/>
    <col min="11" max="12" width="6.88671875" style="274" customWidth="1"/>
    <col min="13" max="16384" width="9.109375" style="274"/>
  </cols>
  <sheetData>
    <row r="1" spans="1:12" ht="14.25" customHeight="1" x14ac:dyDescent="0.3">
      <c r="G1" s="297"/>
      <c r="H1" s="297" t="s">
        <v>679</v>
      </c>
    </row>
    <row r="2" spans="1:12" ht="14.25" customHeight="1" x14ac:dyDescent="0.3">
      <c r="A2" s="106"/>
      <c r="B2" s="106"/>
      <c r="C2" s="106"/>
      <c r="D2" s="106"/>
      <c r="E2" s="106"/>
      <c r="F2" s="106"/>
      <c r="G2" s="294"/>
      <c r="H2" s="294"/>
      <c r="I2" s="294"/>
      <c r="J2" s="294"/>
      <c r="K2" s="106"/>
      <c r="L2" s="106"/>
    </row>
    <row r="3" spans="1:12" x14ac:dyDescent="0.3">
      <c r="A3" s="253"/>
      <c r="B3" s="478" t="s">
        <v>0</v>
      </c>
      <c r="C3" s="928" t="s">
        <v>937</v>
      </c>
      <c r="D3" s="1068"/>
      <c r="E3" s="1068"/>
      <c r="F3" s="1068"/>
      <c r="G3" s="1068"/>
      <c r="H3" s="1068"/>
      <c r="I3" s="1068"/>
      <c r="J3" s="1068"/>
      <c r="K3" s="1068"/>
      <c r="L3" s="1069"/>
    </row>
    <row r="4" spans="1:12" ht="24.6" customHeight="1" x14ac:dyDescent="0.3">
      <c r="A4" s="253"/>
      <c r="B4" s="207"/>
      <c r="C4" s="498">
        <v>2015</v>
      </c>
      <c r="D4" s="498">
        <v>2020</v>
      </c>
      <c r="E4" s="498">
        <v>2030</v>
      </c>
      <c r="F4" s="498">
        <v>2050</v>
      </c>
      <c r="G4" s="928" t="s">
        <v>2</v>
      </c>
      <c r="H4" s="942"/>
      <c r="I4" s="928" t="s">
        <v>3</v>
      </c>
      <c r="J4" s="942"/>
      <c r="K4" s="498" t="s">
        <v>4</v>
      </c>
      <c r="L4" s="498" t="s">
        <v>5</v>
      </c>
    </row>
    <row r="5" spans="1:12" x14ac:dyDescent="0.3">
      <c r="A5" s="253"/>
      <c r="B5" s="475" t="s">
        <v>6</v>
      </c>
      <c r="C5" s="476"/>
      <c r="D5" s="476"/>
      <c r="E5" s="476"/>
      <c r="F5" s="476"/>
      <c r="G5" s="468" t="s">
        <v>7</v>
      </c>
      <c r="H5" s="468" t="s">
        <v>8</v>
      </c>
      <c r="I5" s="468" t="s">
        <v>7</v>
      </c>
      <c r="J5" s="468" t="s">
        <v>8</v>
      </c>
      <c r="K5" s="476"/>
      <c r="L5" s="477"/>
    </row>
    <row r="6" spans="1:12" x14ac:dyDescent="0.3">
      <c r="A6" s="253"/>
      <c r="B6" s="198" t="s">
        <v>9</v>
      </c>
      <c r="C6" s="946">
        <v>100</v>
      </c>
      <c r="D6" s="947"/>
      <c r="E6" s="929"/>
      <c r="F6" s="930"/>
      <c r="G6" s="422"/>
      <c r="H6" s="422"/>
      <c r="I6" s="422"/>
      <c r="J6" s="422"/>
      <c r="K6" s="481" t="s">
        <v>39</v>
      </c>
      <c r="L6" s="481"/>
    </row>
    <row r="7" spans="1:12" ht="20.399999999999999" x14ac:dyDescent="0.3">
      <c r="A7" s="253"/>
      <c r="B7" s="198" t="s">
        <v>129</v>
      </c>
      <c r="C7" s="479">
        <v>41</v>
      </c>
      <c r="D7" s="479">
        <v>42</v>
      </c>
      <c r="E7" s="479">
        <v>43</v>
      </c>
      <c r="F7" s="479">
        <v>45</v>
      </c>
      <c r="G7" s="479"/>
      <c r="H7" s="425"/>
      <c r="I7" s="425"/>
      <c r="J7" s="479"/>
      <c r="K7" s="479" t="s">
        <v>938</v>
      </c>
      <c r="L7" s="499" t="s">
        <v>230</v>
      </c>
    </row>
    <row r="8" spans="1:12" ht="20.399999999999999" x14ac:dyDescent="0.3">
      <c r="A8" s="253"/>
      <c r="B8" s="203" t="s">
        <v>131</v>
      </c>
      <c r="C8" s="200">
        <v>39</v>
      </c>
      <c r="D8" s="200">
        <v>40</v>
      </c>
      <c r="E8" s="200">
        <v>41</v>
      </c>
      <c r="F8" s="200">
        <v>43</v>
      </c>
      <c r="G8" s="200"/>
      <c r="H8" s="200"/>
      <c r="I8" s="200"/>
      <c r="J8" s="200"/>
      <c r="K8" s="200" t="s">
        <v>20</v>
      </c>
      <c r="L8" s="200">
        <v>3</v>
      </c>
    </row>
    <row r="9" spans="1:12" x14ac:dyDescent="0.3">
      <c r="A9" s="253"/>
      <c r="B9" s="198" t="s">
        <v>1070</v>
      </c>
      <c r="C9" s="200" t="s">
        <v>137</v>
      </c>
      <c r="D9" s="200" t="s">
        <v>137</v>
      </c>
      <c r="E9" s="200" t="s">
        <v>137</v>
      </c>
      <c r="F9" s="200" t="s">
        <v>137</v>
      </c>
      <c r="G9" s="200"/>
      <c r="H9" s="200"/>
      <c r="I9" s="200"/>
      <c r="J9" s="200"/>
      <c r="K9" s="200"/>
      <c r="L9" s="200"/>
    </row>
    <row r="10" spans="1:12" x14ac:dyDescent="0.3">
      <c r="A10" s="253"/>
      <c r="B10" s="198" t="s">
        <v>1071</v>
      </c>
      <c r="C10" s="200" t="s">
        <v>137</v>
      </c>
      <c r="D10" s="200" t="s">
        <v>137</v>
      </c>
      <c r="E10" s="200" t="s">
        <v>137</v>
      </c>
      <c r="F10" s="200" t="s">
        <v>137</v>
      </c>
      <c r="G10" s="200"/>
      <c r="H10" s="200"/>
      <c r="I10" s="200"/>
      <c r="J10" s="200"/>
      <c r="K10" s="200"/>
      <c r="L10" s="200"/>
    </row>
    <row r="11" spans="1:12" x14ac:dyDescent="0.3">
      <c r="A11" s="253"/>
      <c r="B11" s="198" t="s">
        <v>13</v>
      </c>
      <c r="C11" s="212">
        <v>1.37</v>
      </c>
      <c r="D11" s="212">
        <v>1.37</v>
      </c>
      <c r="E11" s="212">
        <v>1.37</v>
      </c>
      <c r="F11" s="212">
        <v>1.37</v>
      </c>
      <c r="G11" s="200"/>
      <c r="H11" s="200"/>
      <c r="I11" s="200"/>
      <c r="J11" s="200"/>
      <c r="K11" s="200"/>
      <c r="L11" s="200">
        <v>4</v>
      </c>
    </row>
    <row r="12" spans="1:12" x14ac:dyDescent="0.3">
      <c r="A12" s="253"/>
      <c r="B12" s="207" t="s">
        <v>873</v>
      </c>
      <c r="C12" s="481">
        <f>18/24</f>
        <v>0.75</v>
      </c>
      <c r="D12" s="481">
        <f t="shared" ref="D12:F12" si="0">18/24</f>
        <v>0.75</v>
      </c>
      <c r="E12" s="481">
        <f t="shared" si="0"/>
        <v>0.75</v>
      </c>
      <c r="F12" s="481">
        <f t="shared" si="0"/>
        <v>0.75</v>
      </c>
      <c r="G12" s="481"/>
      <c r="H12" s="481"/>
      <c r="I12" s="481"/>
      <c r="J12" s="481"/>
      <c r="K12" s="481" t="s">
        <v>23</v>
      </c>
      <c r="L12" s="200">
        <v>1</v>
      </c>
    </row>
    <row r="13" spans="1:12" x14ac:dyDescent="0.3">
      <c r="A13" s="253"/>
      <c r="B13" s="207" t="s">
        <v>16</v>
      </c>
      <c r="C13" s="481">
        <v>25</v>
      </c>
      <c r="D13" s="481">
        <v>25</v>
      </c>
      <c r="E13" s="481">
        <v>25</v>
      </c>
      <c r="F13" s="481">
        <v>25</v>
      </c>
      <c r="G13" s="481"/>
      <c r="H13" s="481"/>
      <c r="I13" s="481"/>
      <c r="J13" s="481"/>
      <c r="K13" s="481" t="s">
        <v>44</v>
      </c>
      <c r="L13" s="200">
        <v>3</v>
      </c>
    </row>
    <row r="14" spans="1:12" x14ac:dyDescent="0.3">
      <c r="A14" s="253"/>
      <c r="B14" s="207" t="s">
        <v>18</v>
      </c>
      <c r="C14" s="481">
        <v>0.2</v>
      </c>
      <c r="D14" s="481">
        <v>0.2</v>
      </c>
      <c r="E14" s="481">
        <v>0.2</v>
      </c>
      <c r="F14" s="481">
        <v>0.2</v>
      </c>
      <c r="G14" s="481"/>
      <c r="H14" s="481"/>
      <c r="I14" s="481"/>
      <c r="J14" s="481"/>
      <c r="K14" s="481" t="s">
        <v>46</v>
      </c>
      <c r="L14" s="200">
        <v>5</v>
      </c>
    </row>
    <row r="15" spans="1:12" x14ac:dyDescent="0.3">
      <c r="A15" s="253"/>
      <c r="B15" s="209"/>
      <c r="C15" s="200"/>
      <c r="D15" s="200"/>
      <c r="E15" s="200"/>
      <c r="F15" s="200"/>
      <c r="G15" s="481"/>
      <c r="H15" s="481"/>
      <c r="I15" s="481"/>
      <c r="J15" s="481"/>
      <c r="K15" s="481"/>
      <c r="L15" s="200"/>
    </row>
    <row r="16" spans="1:12" x14ac:dyDescent="0.3">
      <c r="A16" s="253"/>
      <c r="B16" s="943" t="s">
        <v>21</v>
      </c>
      <c r="C16" s="944"/>
      <c r="D16" s="944"/>
      <c r="E16" s="944"/>
      <c r="F16" s="944"/>
      <c r="G16" s="944"/>
      <c r="H16" s="944"/>
      <c r="I16" s="944"/>
      <c r="J16" s="944"/>
      <c r="K16" s="944"/>
      <c r="L16" s="945"/>
    </row>
    <row r="17" spans="1:13" ht="20.399999999999999" x14ac:dyDescent="0.3">
      <c r="A17" s="253"/>
      <c r="B17" s="207" t="s">
        <v>875</v>
      </c>
      <c r="C17" s="481">
        <v>30</v>
      </c>
      <c r="D17" s="481">
        <v>30</v>
      </c>
      <c r="E17" s="481">
        <v>30</v>
      </c>
      <c r="F17" s="481">
        <v>30</v>
      </c>
      <c r="G17" s="481"/>
      <c r="H17" s="481"/>
      <c r="I17" s="481"/>
      <c r="J17" s="481"/>
      <c r="K17" s="481" t="s">
        <v>31</v>
      </c>
      <c r="L17" s="481">
        <v>5</v>
      </c>
    </row>
    <row r="18" spans="1:13" x14ac:dyDescent="0.3">
      <c r="A18" s="253"/>
      <c r="B18" s="207" t="s">
        <v>876</v>
      </c>
      <c r="C18" s="481">
        <v>30</v>
      </c>
      <c r="D18" s="481">
        <v>30</v>
      </c>
      <c r="E18" s="481">
        <v>30</v>
      </c>
      <c r="F18" s="481">
        <v>30</v>
      </c>
      <c r="G18" s="481">
        <v>15</v>
      </c>
      <c r="H18" s="481">
        <v>50</v>
      </c>
      <c r="I18" s="481"/>
      <c r="J18" s="481"/>
      <c r="K18" s="481" t="s">
        <v>35</v>
      </c>
      <c r="L18" s="481" t="s">
        <v>939</v>
      </c>
    </row>
    <row r="19" spans="1:13" x14ac:dyDescent="0.3">
      <c r="A19" s="253"/>
      <c r="B19" s="207" t="s">
        <v>95</v>
      </c>
      <c r="C19" s="481">
        <v>25</v>
      </c>
      <c r="D19" s="481">
        <v>20</v>
      </c>
      <c r="E19" s="481">
        <v>20</v>
      </c>
      <c r="F19" s="481">
        <v>20</v>
      </c>
      <c r="G19" s="481"/>
      <c r="H19" s="481"/>
      <c r="I19" s="481"/>
      <c r="J19" s="481"/>
      <c r="K19" s="481" t="s">
        <v>65</v>
      </c>
      <c r="L19" s="481">
        <v>8</v>
      </c>
    </row>
    <row r="20" spans="1:13" x14ac:dyDescent="0.3">
      <c r="A20" s="253"/>
      <c r="B20" s="207" t="s">
        <v>877</v>
      </c>
      <c r="C20" s="330">
        <f>5</f>
        <v>5</v>
      </c>
      <c r="D20" s="330">
        <f>5</f>
        <v>5</v>
      </c>
      <c r="E20" s="330">
        <f>5</f>
        <v>5</v>
      </c>
      <c r="F20" s="330">
        <f>5</f>
        <v>5</v>
      </c>
      <c r="G20" s="213">
        <f>4.5</f>
        <v>4.5</v>
      </c>
      <c r="H20" s="213">
        <f>6.5</f>
        <v>6.5</v>
      </c>
      <c r="I20" s="481"/>
      <c r="J20" s="481"/>
      <c r="K20" s="481"/>
      <c r="L20" s="481" t="s">
        <v>940</v>
      </c>
    </row>
    <row r="21" spans="1:13" x14ac:dyDescent="0.3">
      <c r="A21" s="253"/>
      <c r="B21" s="207" t="s">
        <v>878</v>
      </c>
      <c r="C21" s="330">
        <f>10</f>
        <v>10</v>
      </c>
      <c r="D21" s="330">
        <f>10</f>
        <v>10</v>
      </c>
      <c r="E21" s="330">
        <f>10</f>
        <v>10</v>
      </c>
      <c r="F21" s="330">
        <f>10</f>
        <v>10</v>
      </c>
      <c r="G21" s="330">
        <f>7</f>
        <v>7</v>
      </c>
      <c r="H21" s="330">
        <f>11</f>
        <v>11</v>
      </c>
      <c r="I21" s="481"/>
      <c r="J21" s="481"/>
      <c r="K21" s="481" t="s">
        <v>67</v>
      </c>
      <c r="L21" s="501" t="s">
        <v>941</v>
      </c>
    </row>
    <row r="22" spans="1:13" x14ac:dyDescent="0.3">
      <c r="A22" s="253"/>
      <c r="B22" s="209"/>
      <c r="C22" s="200"/>
      <c r="D22" s="200"/>
      <c r="E22" s="200"/>
      <c r="F22" s="200"/>
      <c r="G22" s="481"/>
      <c r="H22" s="481"/>
      <c r="I22" s="481"/>
      <c r="J22" s="481"/>
      <c r="K22" s="481"/>
      <c r="L22" s="200"/>
    </row>
    <row r="23" spans="1:13" x14ac:dyDescent="0.3">
      <c r="A23" s="253"/>
      <c r="B23" s="943" t="s">
        <v>99</v>
      </c>
      <c r="C23" s="944"/>
      <c r="D23" s="944"/>
      <c r="E23" s="944"/>
      <c r="F23" s="944"/>
      <c r="G23" s="944"/>
      <c r="H23" s="944"/>
      <c r="I23" s="944"/>
      <c r="J23" s="944"/>
      <c r="K23" s="944"/>
      <c r="L23" s="945"/>
    </row>
    <row r="24" spans="1:13" x14ac:dyDescent="0.3">
      <c r="A24" s="253"/>
      <c r="B24" s="207" t="s">
        <v>1095</v>
      </c>
      <c r="C24" s="481">
        <v>0.43</v>
      </c>
      <c r="D24" s="481">
        <v>0.43</v>
      </c>
      <c r="E24" s="481">
        <v>0.43</v>
      </c>
      <c r="F24" s="481">
        <v>0.43</v>
      </c>
      <c r="G24" s="481"/>
      <c r="H24" s="481"/>
      <c r="I24" s="500"/>
      <c r="J24" s="500"/>
      <c r="K24" s="200"/>
      <c r="L24" s="479">
        <v>11</v>
      </c>
      <c r="M24" s="92"/>
    </row>
    <row r="25" spans="1:13" x14ac:dyDescent="0.3">
      <c r="A25" s="253"/>
      <c r="B25" s="207" t="s">
        <v>676</v>
      </c>
      <c r="C25" s="481">
        <v>48</v>
      </c>
      <c r="D25" s="481">
        <v>48</v>
      </c>
      <c r="E25" s="481">
        <v>48</v>
      </c>
      <c r="F25" s="481">
        <v>48</v>
      </c>
      <c r="G25" s="481"/>
      <c r="H25" s="481"/>
      <c r="I25" s="501"/>
      <c r="J25" s="501"/>
      <c r="K25" s="481"/>
      <c r="L25" s="200">
        <v>11</v>
      </c>
      <c r="M25" s="92"/>
    </row>
    <row r="26" spans="1:13" x14ac:dyDescent="0.3">
      <c r="A26" s="253"/>
      <c r="B26" s="207" t="s">
        <v>100</v>
      </c>
      <c r="C26" s="502">
        <v>1.7</v>
      </c>
      <c r="D26" s="502">
        <v>1.7</v>
      </c>
      <c r="E26" s="502">
        <v>1.7</v>
      </c>
      <c r="F26" s="502">
        <v>1.7</v>
      </c>
      <c r="G26" s="417"/>
      <c r="H26" s="417"/>
      <c r="I26" s="502"/>
      <c r="J26" s="502"/>
      <c r="K26" s="481"/>
      <c r="L26" s="200">
        <v>11</v>
      </c>
      <c r="M26" s="92"/>
    </row>
    <row r="27" spans="1:13" x14ac:dyDescent="0.3">
      <c r="A27" s="253"/>
      <c r="B27" s="207" t="s">
        <v>101</v>
      </c>
      <c r="C27" s="213">
        <v>1</v>
      </c>
      <c r="D27" s="213">
        <v>1</v>
      </c>
      <c r="E27" s="213">
        <v>1</v>
      </c>
      <c r="F27" s="213">
        <v>1</v>
      </c>
      <c r="G27" s="501"/>
      <c r="H27" s="501"/>
      <c r="I27" s="501"/>
      <c r="J27" s="501"/>
      <c r="K27" s="213"/>
      <c r="L27" s="200">
        <v>11</v>
      </c>
      <c r="M27" s="92"/>
    </row>
    <row r="28" spans="1:13" x14ac:dyDescent="0.3">
      <c r="A28" s="253"/>
      <c r="B28" s="207" t="s">
        <v>494</v>
      </c>
      <c r="C28" s="213">
        <v>0.1</v>
      </c>
      <c r="D28" s="213">
        <v>0.1</v>
      </c>
      <c r="E28" s="213">
        <v>0.1</v>
      </c>
      <c r="F28" s="213">
        <v>0.1</v>
      </c>
      <c r="G28" s="213"/>
      <c r="H28" s="213"/>
      <c r="I28" s="213"/>
      <c r="J28" s="213"/>
      <c r="K28" s="213"/>
      <c r="L28" s="200">
        <v>11</v>
      </c>
    </row>
    <row r="29" spans="1:13" x14ac:dyDescent="0.3">
      <c r="A29" s="253"/>
      <c r="B29" s="209"/>
      <c r="C29" s="200"/>
      <c r="D29" s="200"/>
      <c r="E29" s="200"/>
      <c r="F29" s="200"/>
      <c r="G29" s="481"/>
      <c r="H29" s="481"/>
      <c r="I29" s="481"/>
      <c r="J29" s="481"/>
      <c r="K29" s="481"/>
      <c r="L29" s="200"/>
    </row>
    <row r="30" spans="1:13" x14ac:dyDescent="0.3">
      <c r="A30" s="253"/>
      <c r="B30" s="943" t="s">
        <v>25</v>
      </c>
      <c r="C30" s="944"/>
      <c r="D30" s="944"/>
      <c r="E30" s="944"/>
      <c r="F30" s="944"/>
      <c r="G30" s="944"/>
      <c r="H30" s="944"/>
      <c r="I30" s="944"/>
      <c r="J30" s="944"/>
      <c r="K30" s="944"/>
      <c r="L30" s="945"/>
    </row>
    <row r="31" spans="1:13" x14ac:dyDescent="0.3">
      <c r="A31" s="253"/>
      <c r="B31" s="207" t="s">
        <v>879</v>
      </c>
      <c r="C31" s="481">
        <v>0.46800000000000003</v>
      </c>
      <c r="D31" s="214">
        <f>C31*0.97</f>
        <v>0.45396000000000003</v>
      </c>
      <c r="E31" s="214">
        <f>C31*0.93</f>
        <v>0.43524000000000007</v>
      </c>
      <c r="F31" s="214">
        <f>C31*0.88</f>
        <v>0.41184000000000004</v>
      </c>
      <c r="G31" s="214">
        <f>D31*0.8</f>
        <v>0.36316800000000005</v>
      </c>
      <c r="H31" s="214">
        <f>D31*1.2</f>
        <v>0.54475200000000001</v>
      </c>
      <c r="I31" s="214">
        <f>F31*0.7</f>
        <v>0.28828799999999999</v>
      </c>
      <c r="J31" s="214">
        <f>F31*1.3</f>
        <v>0.53539200000000009</v>
      </c>
      <c r="K31" s="481" t="s">
        <v>880</v>
      </c>
      <c r="L31" s="481" t="s">
        <v>942</v>
      </c>
    </row>
    <row r="32" spans="1:13" x14ac:dyDescent="0.3">
      <c r="A32" s="253"/>
      <c r="B32" s="207" t="s">
        <v>28</v>
      </c>
      <c r="C32" s="214">
        <f>0.78*C31</f>
        <v>0.36504000000000003</v>
      </c>
      <c r="D32" s="214">
        <f t="shared" ref="D32:F32" si="1">0.78*D31</f>
        <v>0.35408880000000004</v>
      </c>
      <c r="E32" s="214">
        <f t="shared" si="1"/>
        <v>0.33948720000000004</v>
      </c>
      <c r="F32" s="214">
        <f t="shared" si="1"/>
        <v>0.32123520000000005</v>
      </c>
      <c r="G32" s="481"/>
      <c r="H32" s="481"/>
      <c r="I32" s="481"/>
      <c r="J32" s="481"/>
      <c r="K32" s="481"/>
      <c r="L32" s="481">
        <v>12</v>
      </c>
    </row>
    <row r="33" spans="1:12" x14ac:dyDescent="0.3">
      <c r="A33" s="253"/>
      <c r="B33" s="207" t="s">
        <v>29</v>
      </c>
      <c r="C33" s="214">
        <f>0.22*C31</f>
        <v>0.10296000000000001</v>
      </c>
      <c r="D33" s="214">
        <f t="shared" ref="D33:F33" si="2">0.22*D31</f>
        <v>9.9871200000000007E-2</v>
      </c>
      <c r="E33" s="214">
        <f t="shared" si="2"/>
        <v>9.5752800000000013E-2</v>
      </c>
      <c r="F33" s="214">
        <f t="shared" si="2"/>
        <v>9.0604800000000013E-2</v>
      </c>
      <c r="G33" s="481"/>
      <c r="H33" s="481"/>
      <c r="I33" s="481"/>
      <c r="J33" s="481"/>
      <c r="K33" s="481"/>
      <c r="L33" s="481">
        <v>12</v>
      </c>
    </row>
    <row r="34" spans="1:12" x14ac:dyDescent="0.3">
      <c r="A34" s="253"/>
      <c r="B34" s="27" t="s">
        <v>30</v>
      </c>
      <c r="C34" s="291">
        <v>8068</v>
      </c>
      <c r="D34" s="291">
        <v>8068</v>
      </c>
      <c r="E34" s="291">
        <f>0.96*D34</f>
        <v>7745.28</v>
      </c>
      <c r="F34" s="291">
        <f>0.92*D34</f>
        <v>7422.56</v>
      </c>
      <c r="G34" s="273"/>
      <c r="H34" s="273"/>
      <c r="I34" s="273"/>
      <c r="J34" s="273"/>
      <c r="K34" s="273" t="s">
        <v>359</v>
      </c>
      <c r="L34" s="273">
        <v>9</v>
      </c>
    </row>
    <row r="35" spans="1:12" x14ac:dyDescent="0.3">
      <c r="A35" s="253"/>
      <c r="B35" s="27" t="s">
        <v>32</v>
      </c>
      <c r="C35" s="178">
        <v>4.5</v>
      </c>
      <c r="D35" s="178">
        <v>4.5</v>
      </c>
      <c r="E35" s="178">
        <v>4.5</v>
      </c>
      <c r="F35" s="178">
        <v>4.5</v>
      </c>
      <c r="G35" s="273">
        <v>3.5</v>
      </c>
      <c r="H35" s="273">
        <v>5</v>
      </c>
      <c r="I35" s="273">
        <v>3.5</v>
      </c>
      <c r="J35" s="273">
        <v>5</v>
      </c>
      <c r="K35" s="273"/>
      <c r="L35" s="273" t="s">
        <v>943</v>
      </c>
    </row>
    <row r="36" spans="1:12" x14ac:dyDescent="0.3">
      <c r="A36" s="253"/>
      <c r="B36" s="27" t="s">
        <v>451</v>
      </c>
      <c r="C36" s="99">
        <v>43</v>
      </c>
      <c r="D36" s="99">
        <v>43</v>
      </c>
      <c r="E36" s="99">
        <v>43</v>
      </c>
      <c r="F36" s="99">
        <v>43</v>
      </c>
      <c r="G36" s="273"/>
      <c r="H36" s="273"/>
      <c r="I36" s="273"/>
      <c r="J36" s="273"/>
      <c r="K36" s="273"/>
      <c r="L36" s="273">
        <v>9</v>
      </c>
    </row>
    <row r="37" spans="1:12" x14ac:dyDescent="0.3">
      <c r="A37" s="253"/>
      <c r="B37" s="261"/>
      <c r="C37" s="272"/>
      <c r="D37" s="272"/>
      <c r="E37" s="272"/>
      <c r="F37" s="272"/>
      <c r="G37" s="273"/>
      <c r="H37" s="273"/>
      <c r="I37" s="273"/>
      <c r="J37" s="273"/>
      <c r="K37" s="255"/>
      <c r="L37" s="272"/>
    </row>
    <row r="38" spans="1:12" x14ac:dyDescent="0.3">
      <c r="A38" s="253"/>
      <c r="B38" s="1059" t="s">
        <v>33</v>
      </c>
      <c r="C38" s="1060"/>
      <c r="D38" s="1060"/>
      <c r="E38" s="1060"/>
      <c r="F38" s="1060"/>
      <c r="G38" s="1060"/>
      <c r="H38" s="1060"/>
      <c r="I38" s="1060"/>
      <c r="J38" s="1060"/>
      <c r="K38" s="1060"/>
      <c r="L38" s="1061"/>
    </row>
    <row r="39" spans="1:12" x14ac:dyDescent="0.3">
      <c r="A39" s="253"/>
      <c r="B39" s="254"/>
      <c r="C39" s="255"/>
      <c r="D39" s="255"/>
      <c r="E39" s="255"/>
      <c r="F39" s="255"/>
      <c r="G39" s="273"/>
      <c r="H39" s="273"/>
      <c r="I39" s="273"/>
      <c r="J39" s="273"/>
      <c r="K39" s="272"/>
      <c r="L39" s="45"/>
    </row>
    <row r="40" spans="1:12" x14ac:dyDescent="0.3">
      <c r="A40" s="253"/>
      <c r="B40" s="254"/>
      <c r="C40" s="255"/>
      <c r="D40" s="255"/>
      <c r="E40" s="255"/>
      <c r="F40" s="255"/>
      <c r="G40" s="273"/>
      <c r="H40" s="273"/>
      <c r="I40" s="273"/>
      <c r="J40" s="273"/>
      <c r="K40" s="255"/>
      <c r="L40" s="272"/>
    </row>
    <row r="41" spans="1:12" x14ac:dyDescent="0.3">
      <c r="A41" s="253"/>
      <c r="B41" s="254"/>
      <c r="C41" s="256"/>
      <c r="D41" s="256"/>
      <c r="E41" s="256"/>
      <c r="F41" s="256"/>
      <c r="G41" s="32"/>
      <c r="H41" s="32"/>
      <c r="I41" s="32"/>
      <c r="J41" s="32"/>
      <c r="K41" s="255"/>
      <c r="L41" s="272"/>
    </row>
    <row r="42" spans="1:12" x14ac:dyDescent="0.3">
      <c r="A42" s="253"/>
      <c r="B42" s="269"/>
      <c r="C42" s="243"/>
      <c r="D42" s="243"/>
      <c r="E42" s="243"/>
      <c r="F42" s="243"/>
      <c r="G42" s="295"/>
      <c r="H42" s="295"/>
      <c r="I42" s="295"/>
      <c r="J42" s="295"/>
      <c r="K42" s="242"/>
      <c r="L42" s="242"/>
    </row>
    <row r="43" spans="1:12" x14ac:dyDescent="0.3">
      <c r="A43" s="241" t="s">
        <v>38</v>
      </c>
      <c r="B43" s="253"/>
      <c r="C43" s="253"/>
      <c r="D43" s="253"/>
      <c r="E43" s="253"/>
      <c r="F43" s="253"/>
      <c r="G43" s="271"/>
      <c r="H43" s="271"/>
      <c r="I43" s="271"/>
      <c r="J43" s="271"/>
      <c r="K43" s="253"/>
      <c r="L43" s="253"/>
    </row>
    <row r="44" spans="1:12" ht="25.5" customHeight="1" x14ac:dyDescent="0.3">
      <c r="A44" s="258" t="s">
        <v>39</v>
      </c>
      <c r="B44" s="1037" t="s">
        <v>944</v>
      </c>
      <c r="C44" s="1037"/>
      <c r="D44" s="1037"/>
      <c r="E44" s="1037"/>
      <c r="F44" s="1037"/>
      <c r="G44" s="1037"/>
      <c r="H44" s="1037"/>
      <c r="I44" s="1037"/>
      <c r="J44" s="1037"/>
      <c r="K44" s="1037"/>
      <c r="L44" s="1037"/>
    </row>
    <row r="45" spans="1:12" ht="24" customHeight="1" x14ac:dyDescent="0.3">
      <c r="A45" s="258" t="s">
        <v>15</v>
      </c>
      <c r="B45" s="1039" t="s">
        <v>945</v>
      </c>
      <c r="C45" s="1037"/>
      <c r="D45" s="1037"/>
      <c r="E45" s="1037"/>
      <c r="F45" s="1037"/>
      <c r="G45" s="1037"/>
      <c r="H45" s="1037"/>
      <c r="I45" s="1037"/>
      <c r="J45" s="1037"/>
      <c r="K45" s="1037"/>
      <c r="L45" s="1037"/>
    </row>
    <row r="46" spans="1:12" ht="14.4" customHeight="1" x14ac:dyDescent="0.3">
      <c r="A46" s="258" t="s">
        <v>20</v>
      </c>
      <c r="B46" s="1037" t="s">
        <v>946</v>
      </c>
      <c r="C46" s="1037"/>
      <c r="D46" s="1037"/>
      <c r="E46" s="1037"/>
      <c r="F46" s="1037"/>
      <c r="G46" s="1037"/>
      <c r="H46" s="1037"/>
      <c r="I46" s="1037"/>
      <c r="J46" s="1037"/>
      <c r="K46" s="1037"/>
      <c r="L46" s="1037"/>
    </row>
    <row r="47" spans="1:12" ht="23.25" customHeight="1" x14ac:dyDescent="0.3">
      <c r="A47" s="258" t="s">
        <v>23</v>
      </c>
      <c r="B47" s="1037" t="s">
        <v>947</v>
      </c>
      <c r="C47" s="1037"/>
      <c r="D47" s="1037"/>
      <c r="E47" s="1037"/>
      <c r="F47" s="1037"/>
      <c r="G47" s="1037"/>
      <c r="H47" s="1037"/>
      <c r="I47" s="1037"/>
      <c r="J47" s="1037"/>
      <c r="K47" s="1037"/>
      <c r="L47" s="1037"/>
    </row>
    <row r="48" spans="1:12" ht="14.4" customHeight="1" x14ac:dyDescent="0.3">
      <c r="A48" s="258" t="s">
        <v>44</v>
      </c>
      <c r="B48" s="1037" t="s">
        <v>948</v>
      </c>
      <c r="C48" s="1037"/>
      <c r="D48" s="1037"/>
      <c r="E48" s="1037"/>
      <c r="F48" s="1037"/>
      <c r="G48" s="1037"/>
      <c r="H48" s="1037"/>
      <c r="I48" s="1037"/>
      <c r="J48" s="1037"/>
      <c r="K48" s="1037"/>
      <c r="L48" s="1037"/>
    </row>
    <row r="49" spans="1:19" ht="14.4" customHeight="1" x14ac:dyDescent="0.3">
      <c r="A49" s="258" t="s">
        <v>46</v>
      </c>
      <c r="B49" s="1037" t="s">
        <v>949</v>
      </c>
      <c r="C49" s="1037"/>
      <c r="D49" s="1037"/>
      <c r="E49" s="1037"/>
      <c r="F49" s="1037"/>
      <c r="G49" s="1037"/>
      <c r="H49" s="1037"/>
      <c r="I49" s="1037"/>
      <c r="J49" s="1037"/>
      <c r="K49" s="1037"/>
      <c r="L49" s="1037"/>
    </row>
    <row r="50" spans="1:19" ht="14.4" customHeight="1" x14ac:dyDescent="0.3">
      <c r="A50" s="258" t="s">
        <v>31</v>
      </c>
      <c r="B50" s="1037" t="s">
        <v>870</v>
      </c>
      <c r="C50" s="1037"/>
      <c r="D50" s="1037"/>
      <c r="E50" s="1037"/>
      <c r="F50" s="1037"/>
      <c r="G50" s="1037"/>
      <c r="H50" s="1037"/>
      <c r="I50" s="1037"/>
      <c r="J50" s="1037"/>
      <c r="K50" s="1037"/>
      <c r="L50" s="1037"/>
    </row>
    <row r="51" spans="1:19" ht="21" customHeight="1" x14ac:dyDescent="0.3">
      <c r="A51" s="258" t="s">
        <v>35</v>
      </c>
      <c r="B51" s="1037" t="s">
        <v>950</v>
      </c>
      <c r="C51" s="1037"/>
      <c r="D51" s="1037"/>
      <c r="E51" s="1037"/>
      <c r="F51" s="1037"/>
      <c r="G51" s="1037"/>
      <c r="H51" s="1037"/>
      <c r="I51" s="1037"/>
      <c r="J51" s="1037"/>
      <c r="K51" s="1037"/>
      <c r="L51" s="1037"/>
    </row>
    <row r="52" spans="1:19" ht="27.6" customHeight="1" x14ac:dyDescent="0.3">
      <c r="A52" s="258" t="s">
        <v>65</v>
      </c>
      <c r="B52" s="1037" t="s">
        <v>951</v>
      </c>
      <c r="C52" s="1037"/>
      <c r="D52" s="1037"/>
      <c r="E52" s="1037"/>
      <c r="F52" s="1037"/>
      <c r="G52" s="1037"/>
      <c r="H52" s="1037"/>
      <c r="I52" s="1037"/>
      <c r="J52" s="1037"/>
      <c r="K52" s="1037"/>
      <c r="L52" s="1037"/>
    </row>
    <row r="53" spans="1:19" ht="25.5" customHeight="1" x14ac:dyDescent="0.3">
      <c r="A53" s="258" t="s">
        <v>67</v>
      </c>
      <c r="B53" s="1037" t="s">
        <v>952</v>
      </c>
      <c r="C53" s="1037"/>
      <c r="D53" s="1037"/>
      <c r="E53" s="1037"/>
      <c r="F53" s="1037"/>
      <c r="G53" s="1037"/>
      <c r="H53" s="1037"/>
      <c r="I53" s="1037"/>
      <c r="J53" s="1037"/>
      <c r="K53" s="1037"/>
      <c r="L53" s="1037"/>
    </row>
    <row r="54" spans="1:19" ht="25.5" customHeight="1" x14ac:dyDescent="0.3">
      <c r="A54" s="258" t="s">
        <v>68</v>
      </c>
      <c r="B54" s="1037" t="s">
        <v>893</v>
      </c>
      <c r="C54" s="1037"/>
      <c r="D54" s="1037"/>
      <c r="E54" s="1037"/>
      <c r="F54" s="1037"/>
      <c r="G54" s="1037"/>
      <c r="H54" s="1037"/>
      <c r="I54" s="1037"/>
      <c r="J54" s="1037"/>
      <c r="K54" s="1037"/>
      <c r="L54" s="1037"/>
    </row>
    <row r="55" spans="1:19" ht="23.4" customHeight="1" x14ac:dyDescent="0.3">
      <c r="A55" s="258" t="s">
        <v>69</v>
      </c>
      <c r="B55" s="1037" t="s">
        <v>953</v>
      </c>
      <c r="C55" s="1037"/>
      <c r="D55" s="1037"/>
      <c r="E55" s="1037"/>
      <c r="F55" s="1037"/>
      <c r="G55" s="1037"/>
      <c r="H55" s="1037"/>
      <c r="I55" s="1037"/>
      <c r="J55" s="1037"/>
      <c r="K55" s="1037"/>
      <c r="L55" s="1037"/>
    </row>
    <row r="56" spans="1:19" ht="25.95" customHeight="1" x14ac:dyDescent="0.3">
      <c r="A56" s="258" t="s">
        <v>761</v>
      </c>
      <c r="B56" s="1070" t="s">
        <v>895</v>
      </c>
      <c r="C56" s="1070"/>
      <c r="D56" s="1070"/>
      <c r="E56" s="1070"/>
      <c r="F56" s="1070"/>
      <c r="G56" s="1070"/>
      <c r="H56" s="1070"/>
      <c r="I56" s="1070"/>
      <c r="J56" s="1070"/>
      <c r="K56" s="1070"/>
      <c r="L56" s="1070"/>
    </row>
    <row r="57" spans="1:19" ht="22.5" customHeight="1" x14ac:dyDescent="0.3">
      <c r="A57" s="258" t="s">
        <v>359</v>
      </c>
      <c r="B57" s="1037" t="s">
        <v>896</v>
      </c>
      <c r="C57" s="1037"/>
      <c r="D57" s="1037"/>
      <c r="E57" s="1037"/>
      <c r="F57" s="1037"/>
      <c r="G57" s="1037"/>
      <c r="H57" s="1037"/>
      <c r="I57" s="1037"/>
      <c r="J57" s="1037"/>
      <c r="K57" s="1037"/>
      <c r="L57" s="1037"/>
    </row>
    <row r="58" spans="1:19" x14ac:dyDescent="0.3">
      <c r="A58" s="245"/>
      <c r="B58" s="270"/>
      <c r="C58" s="270"/>
      <c r="D58" s="270"/>
      <c r="E58" s="270"/>
      <c r="F58" s="270"/>
      <c r="G58" s="270"/>
      <c r="H58" s="270"/>
      <c r="I58" s="270"/>
      <c r="J58" s="270"/>
      <c r="K58" s="270"/>
      <c r="L58" s="270"/>
    </row>
    <row r="59" spans="1:19" x14ac:dyDescent="0.3">
      <c r="A59" s="241" t="s">
        <v>118</v>
      </c>
      <c r="B59" s="253"/>
      <c r="C59" s="253"/>
      <c r="D59" s="253"/>
      <c r="E59" s="253"/>
      <c r="F59" s="253"/>
      <c r="G59" s="271"/>
      <c r="H59" s="271"/>
      <c r="I59" s="271"/>
      <c r="J59" s="271"/>
      <c r="K59" s="253"/>
      <c r="L59" s="253"/>
    </row>
    <row r="60" spans="1:19" x14ac:dyDescent="0.3">
      <c r="A60" s="258">
        <v>1</v>
      </c>
      <c r="B60" s="917" t="s">
        <v>954</v>
      </c>
      <c r="C60" s="917"/>
      <c r="D60" s="917"/>
      <c r="E60" s="917"/>
      <c r="F60" s="917"/>
      <c r="G60" s="917"/>
      <c r="H60" s="917"/>
      <c r="I60" s="917"/>
      <c r="J60" s="917"/>
      <c r="K60" s="917"/>
      <c r="L60" s="917"/>
    </row>
    <row r="61" spans="1:19" x14ac:dyDescent="0.3">
      <c r="A61" s="258">
        <v>2</v>
      </c>
      <c r="B61" s="917" t="s">
        <v>955</v>
      </c>
      <c r="C61" s="917"/>
      <c r="D61" s="917"/>
      <c r="E61" s="917"/>
      <c r="F61" s="917"/>
      <c r="G61" s="917"/>
      <c r="H61" s="917"/>
      <c r="I61" s="917"/>
      <c r="J61" s="917"/>
      <c r="K61" s="917"/>
      <c r="L61" s="917"/>
      <c r="N61" s="296"/>
      <c r="O61" s="296"/>
      <c r="P61" s="296"/>
      <c r="Q61" s="296"/>
      <c r="R61" s="296"/>
      <c r="S61" s="296"/>
    </row>
    <row r="62" spans="1:19" x14ac:dyDescent="0.3">
      <c r="A62" s="258">
        <v>3</v>
      </c>
      <c r="B62" s="917" t="s">
        <v>930</v>
      </c>
      <c r="C62" s="917"/>
      <c r="D62" s="917"/>
      <c r="E62" s="917"/>
      <c r="F62" s="917"/>
      <c r="G62" s="917"/>
      <c r="H62" s="917"/>
      <c r="I62" s="917"/>
      <c r="J62" s="917"/>
      <c r="K62" s="917"/>
      <c r="L62" s="917"/>
    </row>
    <row r="63" spans="1:19" x14ac:dyDescent="0.3">
      <c r="A63" s="258">
        <v>4</v>
      </c>
      <c r="B63" s="917" t="s">
        <v>902</v>
      </c>
      <c r="C63" s="917"/>
      <c r="D63" s="917"/>
      <c r="E63" s="917"/>
      <c r="F63" s="917"/>
      <c r="G63" s="917"/>
      <c r="H63" s="917"/>
      <c r="I63" s="917"/>
      <c r="J63" s="917"/>
      <c r="K63" s="917"/>
      <c r="L63" s="917"/>
    </row>
    <row r="64" spans="1:19" x14ac:dyDescent="0.3">
      <c r="A64" s="258">
        <v>5</v>
      </c>
      <c r="B64" s="917" t="s">
        <v>956</v>
      </c>
      <c r="C64" s="917"/>
      <c r="D64" s="917"/>
      <c r="E64" s="917"/>
      <c r="F64" s="917"/>
      <c r="G64" s="917"/>
      <c r="H64" s="917"/>
      <c r="I64" s="917"/>
      <c r="J64" s="917"/>
      <c r="K64" s="917"/>
      <c r="L64" s="917"/>
    </row>
    <row r="65" spans="1:12" ht="14.4" customHeight="1" x14ac:dyDescent="0.3">
      <c r="A65" s="258">
        <v>6</v>
      </c>
      <c r="B65" s="920" t="s">
        <v>957</v>
      </c>
      <c r="C65" s="917"/>
      <c r="D65" s="917"/>
      <c r="E65" s="917"/>
      <c r="F65" s="917"/>
      <c r="G65" s="917"/>
      <c r="H65" s="917"/>
      <c r="I65" s="917"/>
      <c r="J65" s="917"/>
      <c r="K65" s="917"/>
      <c r="L65" s="917"/>
    </row>
    <row r="66" spans="1:12" ht="24.75" customHeight="1" x14ac:dyDescent="0.3">
      <c r="A66" s="258">
        <v>7</v>
      </c>
      <c r="B66" s="917" t="s">
        <v>958</v>
      </c>
      <c r="C66" s="917"/>
      <c r="D66" s="917"/>
      <c r="E66" s="917"/>
      <c r="F66" s="917"/>
      <c r="G66" s="917"/>
      <c r="H66" s="917"/>
      <c r="I66" s="917"/>
      <c r="J66" s="917"/>
      <c r="K66" s="917"/>
      <c r="L66" s="917"/>
    </row>
    <row r="67" spans="1:12" x14ac:dyDescent="0.3">
      <c r="A67" s="258">
        <v>8</v>
      </c>
      <c r="B67" s="917" t="s">
        <v>959</v>
      </c>
      <c r="C67" s="917"/>
      <c r="D67" s="917"/>
      <c r="E67" s="917"/>
      <c r="F67" s="917"/>
      <c r="G67" s="917"/>
      <c r="H67" s="917"/>
      <c r="I67" s="917"/>
      <c r="J67" s="917"/>
      <c r="K67" s="917"/>
      <c r="L67" s="917"/>
    </row>
    <row r="68" spans="1:12" ht="14.4" customHeight="1" x14ac:dyDescent="0.3">
      <c r="A68" s="258">
        <v>9</v>
      </c>
      <c r="B68" s="917" t="s">
        <v>960</v>
      </c>
      <c r="C68" s="917"/>
      <c r="D68" s="917"/>
      <c r="E68" s="917"/>
      <c r="F68" s="917"/>
      <c r="G68" s="917"/>
      <c r="H68" s="917"/>
      <c r="I68" s="917"/>
      <c r="J68" s="917"/>
      <c r="K68" s="917"/>
      <c r="L68" s="917"/>
    </row>
    <row r="69" spans="1:12" ht="14.4" customHeight="1" x14ac:dyDescent="0.3">
      <c r="A69" s="258">
        <v>10</v>
      </c>
      <c r="B69" s="917" t="s">
        <v>961</v>
      </c>
      <c r="C69" s="917"/>
      <c r="D69" s="917"/>
      <c r="E69" s="917"/>
      <c r="F69" s="917"/>
      <c r="G69" s="917"/>
      <c r="H69" s="917"/>
      <c r="I69" s="917"/>
      <c r="J69" s="917"/>
      <c r="K69" s="917"/>
      <c r="L69" s="917"/>
    </row>
    <row r="70" spans="1:12" x14ac:dyDescent="0.3">
      <c r="A70" s="258">
        <v>11</v>
      </c>
      <c r="B70" s="917" t="s">
        <v>934</v>
      </c>
      <c r="C70" s="917"/>
      <c r="D70" s="917"/>
      <c r="E70" s="917"/>
      <c r="F70" s="917"/>
      <c r="G70" s="917"/>
      <c r="H70" s="917"/>
      <c r="I70" s="917"/>
      <c r="J70" s="917"/>
      <c r="K70" s="917"/>
      <c r="L70" s="917"/>
    </row>
    <row r="71" spans="1:12" x14ac:dyDescent="0.3">
      <c r="A71" s="258">
        <v>12</v>
      </c>
      <c r="B71" s="917" t="s">
        <v>962</v>
      </c>
      <c r="C71" s="917"/>
      <c r="D71" s="917"/>
      <c r="E71" s="917"/>
      <c r="F71" s="917"/>
      <c r="G71" s="917"/>
      <c r="H71" s="917"/>
      <c r="I71" s="917"/>
      <c r="J71" s="917"/>
      <c r="K71" s="917"/>
      <c r="L71" s="917"/>
    </row>
  </sheetData>
  <mergeCells count="34">
    <mergeCell ref="B68:L68"/>
    <mergeCell ref="B69:L69"/>
    <mergeCell ref="B70:L70"/>
    <mergeCell ref="B71:L71"/>
    <mergeCell ref="B62:L62"/>
    <mergeCell ref="B63:L63"/>
    <mergeCell ref="B64:L64"/>
    <mergeCell ref="B65:L65"/>
    <mergeCell ref="B66:L66"/>
    <mergeCell ref="B67:L67"/>
    <mergeCell ref="B61:L61"/>
    <mergeCell ref="B48:L48"/>
    <mergeCell ref="B49:L49"/>
    <mergeCell ref="B50:L50"/>
    <mergeCell ref="B51:L51"/>
    <mergeCell ref="B52:L52"/>
    <mergeCell ref="B53:L53"/>
    <mergeCell ref="B54:L54"/>
    <mergeCell ref="B55:L55"/>
    <mergeCell ref="B56:L56"/>
    <mergeCell ref="B57:L57"/>
    <mergeCell ref="B60:L60"/>
    <mergeCell ref="B47:L47"/>
    <mergeCell ref="C3:L3"/>
    <mergeCell ref="G4:H4"/>
    <mergeCell ref="I4:J4"/>
    <mergeCell ref="C6:F6"/>
    <mergeCell ref="B16:L16"/>
    <mergeCell ref="B23:L23"/>
    <mergeCell ref="B30:L30"/>
    <mergeCell ref="B38:L38"/>
    <mergeCell ref="B44:L44"/>
    <mergeCell ref="B45:L45"/>
    <mergeCell ref="B46:L46"/>
  </mergeCells>
  <hyperlinks>
    <hyperlink ref="H1" location="Index" display="Back to Index"/>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S54"/>
  <sheetViews>
    <sheetView showGridLines="0" workbookViewId="0">
      <selection activeCell="H1" sqref="H1"/>
    </sheetView>
  </sheetViews>
  <sheetFormatPr defaultColWidth="9.109375" defaultRowHeight="14.4" x14ac:dyDescent="0.3"/>
  <cols>
    <col min="1" max="1" width="2.88671875" style="274" customWidth="1"/>
    <col min="2" max="2" width="31.6640625" style="274" customWidth="1"/>
    <col min="3" max="10" width="6.33203125" style="274" customWidth="1"/>
    <col min="11" max="12" width="6.88671875" style="274" customWidth="1"/>
    <col min="13" max="16384" width="9.109375" style="274"/>
  </cols>
  <sheetData>
    <row r="1" spans="1:12" ht="14.25" customHeight="1" x14ac:dyDescent="0.3">
      <c r="G1" s="237"/>
      <c r="H1" s="237" t="s">
        <v>679</v>
      </c>
    </row>
    <row r="2" spans="1:12" ht="14.25" customHeight="1" x14ac:dyDescent="0.3">
      <c r="A2" s="106"/>
      <c r="B2" s="106"/>
      <c r="C2" s="106"/>
      <c r="D2" s="106"/>
      <c r="E2" s="106"/>
      <c r="F2" s="106"/>
      <c r="G2" s="106"/>
      <c r="H2" s="106"/>
      <c r="I2" s="106"/>
      <c r="J2" s="106"/>
      <c r="K2" s="106"/>
      <c r="L2" s="106"/>
    </row>
    <row r="3" spans="1:12" ht="14.4" customHeight="1" x14ac:dyDescent="0.3">
      <c r="A3" s="253"/>
      <c r="B3" s="478" t="s">
        <v>0</v>
      </c>
      <c r="C3" s="928" t="s">
        <v>963</v>
      </c>
      <c r="D3" s="1068"/>
      <c r="E3" s="1068"/>
      <c r="F3" s="1068"/>
      <c r="G3" s="1068"/>
      <c r="H3" s="1068"/>
      <c r="I3" s="1068"/>
      <c r="J3" s="1068"/>
      <c r="K3" s="1068"/>
      <c r="L3" s="1069"/>
    </row>
    <row r="4" spans="1:12" ht="26.4" customHeight="1" x14ac:dyDescent="0.3">
      <c r="A4" s="253"/>
      <c r="B4" s="207"/>
      <c r="C4" s="498">
        <v>2015</v>
      </c>
      <c r="D4" s="498">
        <v>2020</v>
      </c>
      <c r="E4" s="498">
        <v>2030</v>
      </c>
      <c r="F4" s="498">
        <v>2050</v>
      </c>
      <c r="G4" s="928" t="s">
        <v>2</v>
      </c>
      <c r="H4" s="942"/>
      <c r="I4" s="928" t="s">
        <v>3</v>
      </c>
      <c r="J4" s="942"/>
      <c r="K4" s="498" t="s">
        <v>4</v>
      </c>
      <c r="L4" s="498" t="s">
        <v>5</v>
      </c>
    </row>
    <row r="5" spans="1:12" x14ac:dyDescent="0.3">
      <c r="A5" s="253"/>
      <c r="B5" s="475" t="s">
        <v>6</v>
      </c>
      <c r="C5" s="476"/>
      <c r="D5" s="476"/>
      <c r="E5" s="476"/>
      <c r="F5" s="476"/>
      <c r="G5" s="468" t="s">
        <v>7</v>
      </c>
      <c r="H5" s="468" t="s">
        <v>8</v>
      </c>
      <c r="I5" s="468" t="s">
        <v>7</v>
      </c>
      <c r="J5" s="468" t="s">
        <v>8</v>
      </c>
      <c r="K5" s="476"/>
      <c r="L5" s="477"/>
    </row>
    <row r="6" spans="1:12" x14ac:dyDescent="0.3">
      <c r="A6" s="253"/>
      <c r="B6" s="198" t="s">
        <v>9</v>
      </c>
      <c r="C6" s="946"/>
      <c r="D6" s="947"/>
      <c r="E6" s="929"/>
      <c r="F6" s="930"/>
      <c r="G6" s="422"/>
      <c r="H6" s="422"/>
      <c r="I6" s="422"/>
      <c r="J6" s="422"/>
      <c r="K6" s="481"/>
      <c r="L6" s="481"/>
    </row>
    <row r="7" spans="1:12" ht="20.399999999999999" x14ac:dyDescent="0.3">
      <c r="A7" s="253"/>
      <c r="B7" s="198" t="s">
        <v>129</v>
      </c>
      <c r="C7" s="479">
        <v>-1</v>
      </c>
      <c r="D7" s="479">
        <v>-1</v>
      </c>
      <c r="E7" s="479">
        <v>-1</v>
      </c>
      <c r="F7" s="479">
        <v>-1</v>
      </c>
      <c r="G7" s="479">
        <v>-0.5</v>
      </c>
      <c r="H7" s="425">
        <v>1</v>
      </c>
      <c r="I7" s="425"/>
      <c r="J7" s="479"/>
      <c r="K7" s="479" t="s">
        <v>39</v>
      </c>
      <c r="L7" s="202">
        <v>18</v>
      </c>
    </row>
    <row r="8" spans="1:12" ht="20.399999999999999" x14ac:dyDescent="0.3">
      <c r="A8" s="253"/>
      <c r="B8" s="203" t="s">
        <v>131</v>
      </c>
      <c r="C8" s="200">
        <v>-1</v>
      </c>
      <c r="D8" s="200">
        <v>-1</v>
      </c>
      <c r="E8" s="200">
        <v>-1</v>
      </c>
      <c r="F8" s="200">
        <v>-1</v>
      </c>
      <c r="G8" s="200">
        <v>-0.5</v>
      </c>
      <c r="H8" s="200">
        <v>1</v>
      </c>
      <c r="I8" s="200"/>
      <c r="J8" s="200"/>
      <c r="K8" s="200" t="s">
        <v>39</v>
      </c>
      <c r="L8" s="499">
        <v>18</v>
      </c>
    </row>
    <row r="9" spans="1:12" x14ac:dyDescent="0.3">
      <c r="A9" s="253"/>
      <c r="B9" s="198" t="s">
        <v>1070</v>
      </c>
      <c r="C9" s="200" t="s">
        <v>137</v>
      </c>
      <c r="D9" s="200" t="s">
        <v>137</v>
      </c>
      <c r="E9" s="200" t="s">
        <v>137</v>
      </c>
      <c r="F9" s="200" t="s">
        <v>137</v>
      </c>
      <c r="G9" s="200"/>
      <c r="H9" s="200"/>
      <c r="I9" s="200"/>
      <c r="J9" s="200"/>
      <c r="K9" s="200"/>
      <c r="L9" s="200"/>
    </row>
    <row r="10" spans="1:12" x14ac:dyDescent="0.3">
      <c r="A10" s="253"/>
      <c r="B10" s="198" t="s">
        <v>1071</v>
      </c>
      <c r="C10" s="200" t="s">
        <v>137</v>
      </c>
      <c r="D10" s="200" t="s">
        <v>137</v>
      </c>
      <c r="E10" s="200" t="s">
        <v>137</v>
      </c>
      <c r="F10" s="200" t="s">
        <v>137</v>
      </c>
      <c r="G10" s="200"/>
      <c r="H10" s="200"/>
      <c r="I10" s="200"/>
      <c r="J10" s="200"/>
      <c r="K10" s="200"/>
      <c r="L10" s="200"/>
    </row>
    <row r="11" spans="1:12" x14ac:dyDescent="0.3">
      <c r="A11" s="253"/>
      <c r="B11" s="198" t="s">
        <v>13</v>
      </c>
      <c r="C11" s="212"/>
      <c r="D11" s="212"/>
      <c r="E11" s="212"/>
      <c r="F11" s="212"/>
      <c r="G11" s="200"/>
      <c r="H11" s="200"/>
      <c r="I11" s="200"/>
      <c r="J11" s="200"/>
      <c r="K11" s="200"/>
      <c r="L11" s="200"/>
    </row>
    <row r="12" spans="1:12" x14ac:dyDescent="0.3">
      <c r="A12" s="253"/>
      <c r="B12" s="207" t="s">
        <v>873</v>
      </c>
      <c r="C12" s="481"/>
      <c r="D12" s="481"/>
      <c r="E12" s="481"/>
      <c r="F12" s="481"/>
      <c r="G12" s="481"/>
      <c r="H12" s="481"/>
      <c r="I12" s="481"/>
      <c r="J12" s="481"/>
      <c r="K12" s="481"/>
      <c r="L12" s="200"/>
    </row>
    <row r="13" spans="1:12" x14ac:dyDescent="0.3">
      <c r="A13" s="253"/>
      <c r="B13" s="207" t="s">
        <v>16</v>
      </c>
      <c r="C13" s="481"/>
      <c r="D13" s="481"/>
      <c r="E13" s="481"/>
      <c r="F13" s="481"/>
      <c r="G13" s="481"/>
      <c r="H13" s="481"/>
      <c r="I13" s="481"/>
      <c r="J13" s="481"/>
      <c r="K13" s="481"/>
      <c r="L13" s="200"/>
    </row>
    <row r="14" spans="1:12" x14ac:dyDescent="0.3">
      <c r="A14" s="253"/>
      <c r="B14" s="207" t="s">
        <v>18</v>
      </c>
      <c r="C14" s="481"/>
      <c r="D14" s="481"/>
      <c r="E14" s="481"/>
      <c r="F14" s="481"/>
      <c r="G14" s="481"/>
      <c r="H14" s="481"/>
      <c r="I14" s="481"/>
      <c r="J14" s="481"/>
      <c r="K14" s="481"/>
      <c r="L14" s="200"/>
    </row>
    <row r="15" spans="1:12" x14ac:dyDescent="0.3">
      <c r="A15" s="253"/>
      <c r="B15" s="209"/>
      <c r="C15" s="200"/>
      <c r="D15" s="200"/>
      <c r="E15" s="200"/>
      <c r="F15" s="200"/>
      <c r="G15" s="481"/>
      <c r="H15" s="481"/>
      <c r="I15" s="481"/>
      <c r="J15" s="481"/>
      <c r="K15" s="481"/>
      <c r="L15" s="200"/>
    </row>
    <row r="16" spans="1:12" x14ac:dyDescent="0.3">
      <c r="A16" s="253"/>
      <c r="B16" s="943" t="s">
        <v>21</v>
      </c>
      <c r="C16" s="944"/>
      <c r="D16" s="944"/>
      <c r="E16" s="944"/>
      <c r="F16" s="944"/>
      <c r="G16" s="944"/>
      <c r="H16" s="944"/>
      <c r="I16" s="944"/>
      <c r="J16" s="944"/>
      <c r="K16" s="944"/>
      <c r="L16" s="945"/>
    </row>
    <row r="17" spans="1:13" ht="20.399999999999999" x14ac:dyDescent="0.3">
      <c r="A17" s="253"/>
      <c r="B17" s="207" t="s">
        <v>875</v>
      </c>
      <c r="C17" s="481"/>
      <c r="D17" s="481"/>
      <c r="E17" s="481"/>
      <c r="F17" s="481"/>
      <c r="G17" s="481"/>
      <c r="H17" s="481"/>
      <c r="I17" s="481"/>
      <c r="J17" s="481"/>
      <c r="K17" s="481"/>
      <c r="L17" s="481"/>
    </row>
    <row r="18" spans="1:13" x14ac:dyDescent="0.3">
      <c r="A18" s="253"/>
      <c r="B18" s="207" t="s">
        <v>876</v>
      </c>
      <c r="C18" s="481"/>
      <c r="D18" s="481"/>
      <c r="E18" s="481"/>
      <c r="F18" s="481"/>
      <c r="G18" s="481"/>
      <c r="H18" s="481"/>
      <c r="I18" s="481"/>
      <c r="J18" s="481"/>
      <c r="K18" s="481"/>
      <c r="L18" s="481"/>
    </row>
    <row r="19" spans="1:13" x14ac:dyDescent="0.3">
      <c r="A19" s="253"/>
      <c r="B19" s="207" t="s">
        <v>95</v>
      </c>
      <c r="C19" s="481"/>
      <c r="D19" s="481"/>
      <c r="E19" s="481"/>
      <c r="F19" s="481"/>
      <c r="G19" s="481"/>
      <c r="H19" s="481"/>
      <c r="I19" s="481"/>
      <c r="J19" s="481"/>
      <c r="K19" s="481"/>
      <c r="L19" s="481"/>
    </row>
    <row r="20" spans="1:13" x14ac:dyDescent="0.3">
      <c r="A20" s="253"/>
      <c r="B20" s="207" t="s">
        <v>877</v>
      </c>
      <c r="C20" s="330" t="s">
        <v>155</v>
      </c>
      <c r="D20" s="330" t="s">
        <v>155</v>
      </c>
      <c r="E20" s="330" t="s">
        <v>155</v>
      </c>
      <c r="F20" s="330" t="s">
        <v>155</v>
      </c>
      <c r="G20" s="213"/>
      <c r="H20" s="213"/>
      <c r="I20" s="481"/>
      <c r="J20" s="481"/>
      <c r="K20" s="481" t="s">
        <v>39</v>
      </c>
      <c r="L20" s="499">
        <v>18</v>
      </c>
    </row>
    <row r="21" spans="1:13" x14ac:dyDescent="0.3">
      <c r="A21" s="253"/>
      <c r="B21" s="207" t="s">
        <v>878</v>
      </c>
      <c r="C21" s="330" t="s">
        <v>155</v>
      </c>
      <c r="D21" s="330" t="s">
        <v>155</v>
      </c>
      <c r="E21" s="330" t="s">
        <v>155</v>
      </c>
      <c r="F21" s="330" t="s">
        <v>155</v>
      </c>
      <c r="G21" s="330"/>
      <c r="H21" s="330"/>
      <c r="I21" s="481"/>
      <c r="J21" s="481"/>
      <c r="K21" s="481" t="s">
        <v>39</v>
      </c>
      <c r="L21" s="202">
        <v>18</v>
      </c>
    </row>
    <row r="22" spans="1:13" x14ac:dyDescent="0.3">
      <c r="A22" s="253"/>
      <c r="B22" s="209"/>
      <c r="C22" s="200"/>
      <c r="D22" s="200"/>
      <c r="E22" s="200"/>
      <c r="F22" s="200"/>
      <c r="G22" s="481"/>
      <c r="H22" s="481"/>
      <c r="I22" s="481"/>
      <c r="J22" s="481"/>
      <c r="K22" s="481"/>
      <c r="L22" s="200"/>
    </row>
    <row r="23" spans="1:13" x14ac:dyDescent="0.3">
      <c r="A23" s="253"/>
      <c r="B23" s="943" t="s">
        <v>99</v>
      </c>
      <c r="C23" s="944"/>
      <c r="D23" s="944"/>
      <c r="E23" s="944"/>
      <c r="F23" s="944"/>
      <c r="G23" s="944"/>
      <c r="H23" s="944"/>
      <c r="I23" s="944"/>
      <c r="J23" s="944"/>
      <c r="K23" s="944"/>
      <c r="L23" s="945"/>
    </row>
    <row r="24" spans="1:13" x14ac:dyDescent="0.3">
      <c r="A24" s="253"/>
      <c r="B24" s="207" t="s">
        <v>1095</v>
      </c>
      <c r="C24" s="481">
        <v>23</v>
      </c>
      <c r="D24" s="481">
        <v>23</v>
      </c>
      <c r="E24" s="481">
        <v>23</v>
      </c>
      <c r="F24" s="481">
        <v>23</v>
      </c>
      <c r="G24" s="481"/>
      <c r="H24" s="481"/>
      <c r="I24" s="500"/>
      <c r="J24" s="500"/>
      <c r="K24" s="200" t="s">
        <v>15</v>
      </c>
      <c r="L24" s="200">
        <v>11</v>
      </c>
      <c r="M24" s="92"/>
    </row>
    <row r="25" spans="1:13" x14ac:dyDescent="0.3">
      <c r="A25" s="253"/>
      <c r="B25" s="207" t="s">
        <v>676</v>
      </c>
      <c r="C25" s="481">
        <v>230</v>
      </c>
      <c r="D25" s="481">
        <v>230</v>
      </c>
      <c r="E25" s="481">
        <v>230</v>
      </c>
      <c r="F25" s="501">
        <v>230</v>
      </c>
      <c r="G25" s="481"/>
      <c r="H25" s="481"/>
      <c r="I25" s="501"/>
      <c r="J25" s="501"/>
      <c r="K25" s="481" t="s">
        <v>15</v>
      </c>
      <c r="L25" s="200">
        <v>11</v>
      </c>
      <c r="M25" s="92"/>
    </row>
    <row r="26" spans="1:13" x14ac:dyDescent="0.3">
      <c r="A26" s="253"/>
      <c r="B26" s="207" t="s">
        <v>100</v>
      </c>
      <c r="C26" s="502">
        <v>3</v>
      </c>
      <c r="D26" s="502">
        <v>3</v>
      </c>
      <c r="E26" s="502">
        <v>3</v>
      </c>
      <c r="F26" s="502">
        <v>3</v>
      </c>
      <c r="G26" s="417"/>
      <c r="H26" s="417"/>
      <c r="I26" s="502"/>
      <c r="J26" s="502"/>
      <c r="K26" s="481" t="s">
        <v>15</v>
      </c>
      <c r="L26" s="200">
        <v>11</v>
      </c>
      <c r="M26" s="92"/>
    </row>
    <row r="27" spans="1:13" x14ac:dyDescent="0.3">
      <c r="A27" s="253"/>
      <c r="B27" s="207" t="s">
        <v>101</v>
      </c>
      <c r="C27" s="213">
        <v>0.6</v>
      </c>
      <c r="D27" s="213">
        <v>0.6</v>
      </c>
      <c r="E27" s="213">
        <v>0.6</v>
      </c>
      <c r="F27" s="213">
        <v>0.6</v>
      </c>
      <c r="G27" s="501"/>
      <c r="H27" s="501"/>
      <c r="I27" s="501"/>
      <c r="J27" s="501"/>
      <c r="K27" s="213" t="s">
        <v>15</v>
      </c>
      <c r="L27" s="200">
        <v>11</v>
      </c>
      <c r="M27" s="92"/>
    </row>
    <row r="28" spans="1:13" x14ac:dyDescent="0.3">
      <c r="A28" s="253"/>
      <c r="B28" s="207" t="s">
        <v>494</v>
      </c>
      <c r="C28" s="213">
        <v>5</v>
      </c>
      <c r="D28" s="213">
        <v>5</v>
      </c>
      <c r="E28" s="213">
        <v>5</v>
      </c>
      <c r="F28" s="213">
        <v>5</v>
      </c>
      <c r="G28" s="213"/>
      <c r="H28" s="213"/>
      <c r="I28" s="213"/>
      <c r="J28" s="213"/>
      <c r="K28" s="213" t="s">
        <v>15</v>
      </c>
      <c r="L28" s="200">
        <v>11</v>
      </c>
    </row>
    <row r="29" spans="1:13" x14ac:dyDescent="0.3">
      <c r="A29" s="253"/>
      <c r="B29" s="209"/>
      <c r="C29" s="200"/>
      <c r="D29" s="200"/>
      <c r="E29" s="200"/>
      <c r="F29" s="200"/>
      <c r="G29" s="481"/>
      <c r="H29" s="481"/>
      <c r="I29" s="481"/>
      <c r="J29" s="481"/>
      <c r="K29" s="481"/>
      <c r="L29" s="200"/>
    </row>
    <row r="30" spans="1:13" x14ac:dyDescent="0.3">
      <c r="A30" s="253"/>
      <c r="B30" s="943" t="s">
        <v>25</v>
      </c>
      <c r="C30" s="944"/>
      <c r="D30" s="944"/>
      <c r="E30" s="944"/>
      <c r="F30" s="944"/>
      <c r="G30" s="944"/>
      <c r="H30" s="944"/>
      <c r="I30" s="944"/>
      <c r="J30" s="944"/>
      <c r="K30" s="944"/>
      <c r="L30" s="945"/>
    </row>
    <row r="31" spans="1:13" x14ac:dyDescent="0.3">
      <c r="A31" s="253"/>
      <c r="B31" s="207" t="s">
        <v>879</v>
      </c>
      <c r="C31" s="214">
        <v>0.39</v>
      </c>
      <c r="D31" s="214">
        <f>C31*0.97</f>
        <v>0.37830000000000003</v>
      </c>
      <c r="E31" s="214">
        <f>C31*0.93</f>
        <v>0.36270000000000002</v>
      </c>
      <c r="F31" s="214">
        <f>C31*0.88</f>
        <v>0.34320000000000001</v>
      </c>
      <c r="G31" s="214">
        <f>D31*0.8</f>
        <v>0.30264000000000002</v>
      </c>
      <c r="H31" s="214">
        <f>D31*1.2</f>
        <v>0.45396000000000003</v>
      </c>
      <c r="I31" s="214">
        <f>F31*0.7</f>
        <v>0.24023999999999998</v>
      </c>
      <c r="J31" s="214">
        <f>F31*1.3</f>
        <v>0.44616</v>
      </c>
      <c r="K31" s="481" t="s">
        <v>964</v>
      </c>
      <c r="L31" s="481">
        <v>19</v>
      </c>
    </row>
    <row r="32" spans="1:13" x14ac:dyDescent="0.3">
      <c r="A32" s="253"/>
      <c r="B32" s="207" t="s">
        <v>28</v>
      </c>
      <c r="C32" s="214">
        <f>0.78*C31</f>
        <v>0.30420000000000003</v>
      </c>
      <c r="D32" s="214">
        <f t="shared" ref="D32:F32" si="0">0.78*D31</f>
        <v>0.295074</v>
      </c>
      <c r="E32" s="214">
        <f t="shared" si="0"/>
        <v>0.28290600000000005</v>
      </c>
      <c r="F32" s="214">
        <f t="shared" si="0"/>
        <v>0.26769599999999999</v>
      </c>
      <c r="G32" s="481"/>
      <c r="H32" s="481"/>
      <c r="I32" s="481"/>
      <c r="J32" s="481"/>
      <c r="K32" s="481"/>
      <c r="L32" s="481">
        <v>20</v>
      </c>
    </row>
    <row r="33" spans="1:12" x14ac:dyDescent="0.3">
      <c r="A33" s="253"/>
      <c r="B33" s="207" t="s">
        <v>29</v>
      </c>
      <c r="C33" s="214">
        <f>0.22*C31</f>
        <v>8.5800000000000001E-2</v>
      </c>
      <c r="D33" s="214">
        <f t="shared" ref="D33:F33" si="1">0.22*D31</f>
        <v>8.3226000000000008E-2</v>
      </c>
      <c r="E33" s="214">
        <f t="shared" si="1"/>
        <v>7.9794000000000004E-2</v>
      </c>
      <c r="F33" s="214">
        <f t="shared" si="1"/>
        <v>7.5504000000000002E-2</v>
      </c>
      <c r="G33" s="481"/>
      <c r="H33" s="481"/>
      <c r="I33" s="481"/>
      <c r="J33" s="481"/>
      <c r="K33" s="481"/>
      <c r="L33" s="481">
        <v>20</v>
      </c>
    </row>
    <row r="34" spans="1:12" x14ac:dyDescent="0.3">
      <c r="A34" s="253"/>
      <c r="B34" s="27" t="s">
        <v>30</v>
      </c>
      <c r="C34" s="291"/>
      <c r="D34" s="291"/>
      <c r="E34" s="291"/>
      <c r="F34" s="291"/>
      <c r="G34" s="273"/>
      <c r="H34" s="273"/>
      <c r="I34" s="273"/>
      <c r="J34" s="273"/>
      <c r="K34" s="273"/>
      <c r="L34" s="273"/>
    </row>
    <row r="35" spans="1:12" x14ac:dyDescent="0.3">
      <c r="A35" s="253"/>
      <c r="B35" s="27" t="s">
        <v>32</v>
      </c>
      <c r="C35" s="178"/>
      <c r="D35" s="178"/>
      <c r="E35" s="178"/>
      <c r="F35" s="178"/>
      <c r="G35" s="273"/>
      <c r="H35" s="273"/>
      <c r="I35" s="273"/>
      <c r="J35" s="273"/>
      <c r="K35" s="273"/>
      <c r="L35" s="273"/>
    </row>
    <row r="36" spans="1:12" x14ac:dyDescent="0.3">
      <c r="A36" s="253"/>
      <c r="B36" s="27" t="s">
        <v>451</v>
      </c>
      <c r="C36" s="99"/>
      <c r="D36" s="99"/>
      <c r="E36" s="99"/>
      <c r="F36" s="99"/>
      <c r="G36" s="273"/>
      <c r="H36" s="273"/>
      <c r="I36" s="273"/>
      <c r="J36" s="273"/>
      <c r="K36" s="273"/>
      <c r="L36" s="273"/>
    </row>
    <row r="37" spans="1:12" x14ac:dyDescent="0.3">
      <c r="A37" s="253"/>
      <c r="B37" s="261"/>
      <c r="C37" s="272"/>
      <c r="D37" s="272"/>
      <c r="E37" s="272"/>
      <c r="F37" s="272"/>
      <c r="G37" s="255"/>
      <c r="H37" s="255"/>
      <c r="I37" s="255"/>
      <c r="J37" s="255"/>
      <c r="K37" s="255"/>
      <c r="L37" s="272"/>
    </row>
    <row r="38" spans="1:12" x14ac:dyDescent="0.3">
      <c r="A38" s="253"/>
      <c r="B38" s="1059" t="s">
        <v>33</v>
      </c>
      <c r="C38" s="1060"/>
      <c r="D38" s="1060"/>
      <c r="E38" s="1060"/>
      <c r="F38" s="1060"/>
      <c r="G38" s="1060"/>
      <c r="H38" s="1060"/>
      <c r="I38" s="1060"/>
      <c r="J38" s="1060"/>
      <c r="K38" s="1060"/>
      <c r="L38" s="1061"/>
    </row>
    <row r="39" spans="1:12" x14ac:dyDescent="0.3">
      <c r="A39" s="253"/>
      <c r="B39" s="254"/>
      <c r="C39" s="255"/>
      <c r="D39" s="255"/>
      <c r="E39" s="255"/>
      <c r="F39" s="255"/>
      <c r="G39" s="255"/>
      <c r="H39" s="255"/>
      <c r="I39" s="255"/>
      <c r="J39" s="255"/>
      <c r="K39" s="272"/>
      <c r="L39" s="45"/>
    </row>
    <row r="40" spans="1:12" x14ac:dyDescent="0.3">
      <c r="A40" s="253"/>
      <c r="B40" s="254"/>
      <c r="C40" s="255"/>
      <c r="D40" s="255"/>
      <c r="E40" s="255"/>
      <c r="F40" s="255"/>
      <c r="G40" s="255"/>
      <c r="H40" s="255"/>
      <c r="I40" s="255"/>
      <c r="J40" s="255"/>
      <c r="K40" s="255"/>
      <c r="L40" s="272"/>
    </row>
    <row r="41" spans="1:12" x14ac:dyDescent="0.3">
      <c r="A41" s="253"/>
      <c r="B41" s="254"/>
      <c r="C41" s="256"/>
      <c r="D41" s="256"/>
      <c r="E41" s="256"/>
      <c r="F41" s="256"/>
      <c r="G41" s="256"/>
      <c r="H41" s="256"/>
      <c r="I41" s="256"/>
      <c r="J41" s="256"/>
      <c r="K41" s="255"/>
      <c r="L41" s="272"/>
    </row>
    <row r="42" spans="1:12" x14ac:dyDescent="0.3">
      <c r="A42" s="253"/>
      <c r="B42" s="269"/>
      <c r="C42" s="243"/>
      <c r="D42" s="243"/>
      <c r="E42" s="243"/>
      <c r="F42" s="243"/>
      <c r="G42" s="243"/>
      <c r="H42" s="243"/>
      <c r="I42" s="243"/>
      <c r="J42" s="243"/>
      <c r="K42" s="242"/>
      <c r="L42" s="242"/>
    </row>
    <row r="43" spans="1:12" x14ac:dyDescent="0.3">
      <c r="A43" s="35" t="s">
        <v>38</v>
      </c>
      <c r="B43" s="271"/>
      <c r="C43" s="271"/>
      <c r="D43" s="271"/>
      <c r="E43" s="271"/>
      <c r="F43" s="271"/>
      <c r="G43" s="271"/>
      <c r="H43" s="271"/>
      <c r="I43" s="271"/>
      <c r="J43" s="271"/>
      <c r="K43" s="271"/>
      <c r="L43" s="271"/>
    </row>
    <row r="44" spans="1:12" ht="24.75" customHeight="1" x14ac:dyDescent="0.3">
      <c r="A44" s="258" t="s">
        <v>39</v>
      </c>
      <c r="B44" s="1037" t="s">
        <v>965</v>
      </c>
      <c r="C44" s="1037"/>
      <c r="D44" s="1037"/>
      <c r="E44" s="1037"/>
      <c r="F44" s="1037"/>
      <c r="G44" s="1037"/>
      <c r="H44" s="1037"/>
      <c r="I44" s="1037"/>
      <c r="J44" s="1037"/>
      <c r="K44" s="1037"/>
      <c r="L44" s="1037"/>
    </row>
    <row r="45" spans="1:12" ht="23.25" customHeight="1" x14ac:dyDescent="0.3">
      <c r="A45" s="258" t="s">
        <v>15</v>
      </c>
      <c r="B45" s="1039" t="s">
        <v>966</v>
      </c>
      <c r="C45" s="1037"/>
      <c r="D45" s="1037"/>
      <c r="E45" s="1037"/>
      <c r="F45" s="1037"/>
      <c r="G45" s="1037"/>
      <c r="H45" s="1037"/>
      <c r="I45" s="1037"/>
      <c r="J45" s="1037"/>
      <c r="K45" s="1037"/>
      <c r="L45" s="1037"/>
    </row>
    <row r="46" spans="1:12" ht="26.4" customHeight="1" x14ac:dyDescent="0.3">
      <c r="A46" s="258" t="s">
        <v>20</v>
      </c>
      <c r="B46" s="1037" t="s">
        <v>967</v>
      </c>
      <c r="C46" s="1037"/>
      <c r="D46" s="1037"/>
      <c r="E46" s="1037"/>
      <c r="F46" s="1037"/>
      <c r="G46" s="1037"/>
      <c r="H46" s="1037"/>
      <c r="I46" s="1037"/>
      <c r="J46" s="1037"/>
      <c r="K46" s="1037"/>
      <c r="L46" s="1037"/>
    </row>
    <row r="47" spans="1:12" ht="26.4" customHeight="1" x14ac:dyDescent="0.3">
      <c r="A47" s="258" t="s">
        <v>23</v>
      </c>
      <c r="B47" s="1070" t="s">
        <v>895</v>
      </c>
      <c r="C47" s="1070"/>
      <c r="D47" s="1070"/>
      <c r="E47" s="1070"/>
      <c r="F47" s="1070"/>
      <c r="G47" s="1070"/>
      <c r="H47" s="1070"/>
      <c r="I47" s="1070"/>
      <c r="J47" s="1070"/>
      <c r="K47" s="1070"/>
      <c r="L47" s="1070"/>
    </row>
    <row r="48" spans="1:12" x14ac:dyDescent="0.3">
      <c r="A48" s="245"/>
      <c r="B48" s="270"/>
      <c r="C48" s="270"/>
      <c r="D48" s="270"/>
      <c r="E48" s="270"/>
      <c r="F48" s="270"/>
      <c r="G48" s="270"/>
      <c r="H48" s="270"/>
      <c r="I48" s="270"/>
      <c r="J48" s="270"/>
      <c r="K48" s="270"/>
      <c r="L48" s="270"/>
    </row>
    <row r="49" spans="1:19" x14ac:dyDescent="0.3">
      <c r="A49" s="35" t="s">
        <v>118</v>
      </c>
      <c r="B49" s="271"/>
      <c r="C49" s="271"/>
      <c r="D49" s="271"/>
      <c r="E49" s="271"/>
      <c r="F49" s="271"/>
      <c r="G49" s="271"/>
      <c r="H49" s="271"/>
      <c r="I49" s="271"/>
      <c r="J49" s="271"/>
      <c r="K49" s="271"/>
      <c r="L49" s="271"/>
    </row>
    <row r="50" spans="1:19" ht="26.25" customHeight="1" x14ac:dyDescent="0.3">
      <c r="A50" s="258">
        <v>11</v>
      </c>
      <c r="B50" s="917" t="s">
        <v>869</v>
      </c>
      <c r="C50" s="917"/>
      <c r="D50" s="917"/>
      <c r="E50" s="917"/>
      <c r="F50" s="917"/>
      <c r="G50" s="917"/>
      <c r="H50" s="917"/>
      <c r="I50" s="917"/>
      <c r="J50" s="917"/>
      <c r="K50" s="917"/>
      <c r="L50" s="917"/>
      <c r="P50" s="296"/>
      <c r="Q50" s="296"/>
      <c r="R50" s="296"/>
      <c r="S50" s="296"/>
    </row>
    <row r="51" spans="1:19" ht="14.4" customHeight="1" x14ac:dyDescent="0.3">
      <c r="A51" s="258">
        <v>18</v>
      </c>
      <c r="B51" s="917" t="s">
        <v>961</v>
      </c>
      <c r="C51" s="917"/>
      <c r="D51" s="917"/>
      <c r="E51" s="917"/>
      <c r="F51" s="917"/>
      <c r="G51" s="917"/>
      <c r="H51" s="917"/>
      <c r="I51" s="917"/>
      <c r="J51" s="917"/>
      <c r="K51" s="917"/>
      <c r="L51" s="917"/>
    </row>
    <row r="52" spans="1:19" ht="24.75" customHeight="1" x14ac:dyDescent="0.3">
      <c r="A52" s="258">
        <v>19</v>
      </c>
      <c r="B52" s="917" t="s">
        <v>968</v>
      </c>
      <c r="C52" s="917"/>
      <c r="D52" s="917"/>
      <c r="E52" s="917"/>
      <c r="F52" s="917"/>
      <c r="G52" s="917"/>
      <c r="H52" s="917"/>
      <c r="I52" s="917"/>
      <c r="J52" s="917"/>
      <c r="K52" s="917"/>
      <c r="L52" s="917"/>
    </row>
    <row r="53" spans="1:19" ht="14.4" customHeight="1" x14ac:dyDescent="0.3">
      <c r="A53" s="258">
        <v>20</v>
      </c>
      <c r="B53" s="917" t="s">
        <v>962</v>
      </c>
      <c r="C53" s="917"/>
      <c r="D53" s="917"/>
      <c r="E53" s="917"/>
      <c r="F53" s="917"/>
      <c r="G53" s="917"/>
      <c r="H53" s="917"/>
      <c r="I53" s="917"/>
      <c r="J53" s="917"/>
      <c r="K53" s="917"/>
      <c r="L53" s="917"/>
    </row>
    <row r="54" spans="1:19" x14ac:dyDescent="0.3">
      <c r="B54" s="917"/>
      <c r="C54" s="917"/>
      <c r="D54" s="917"/>
      <c r="E54" s="917"/>
      <c r="F54" s="917"/>
      <c r="G54" s="917"/>
      <c r="H54" s="917"/>
      <c r="I54" s="917"/>
      <c r="J54" s="917"/>
      <c r="K54" s="917"/>
      <c r="L54" s="917"/>
    </row>
  </sheetData>
  <mergeCells count="17">
    <mergeCell ref="B50:L50"/>
    <mergeCell ref="B51:L51"/>
    <mergeCell ref="B52:L52"/>
    <mergeCell ref="B53:L53"/>
    <mergeCell ref="B54:L54"/>
    <mergeCell ref="B47:L47"/>
    <mergeCell ref="C3:L3"/>
    <mergeCell ref="G4:H4"/>
    <mergeCell ref="I4:J4"/>
    <mergeCell ref="C6:F6"/>
    <mergeCell ref="B16:L16"/>
    <mergeCell ref="B23:L23"/>
    <mergeCell ref="B30:L30"/>
    <mergeCell ref="B38:L38"/>
    <mergeCell ref="B44:L44"/>
    <mergeCell ref="B45:L45"/>
    <mergeCell ref="B46:L46"/>
  </mergeCells>
  <hyperlinks>
    <hyperlink ref="H1" location="Index" display="Back to Index"/>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1"/>
  <sheetViews>
    <sheetView workbookViewId="0">
      <selection activeCell="P14" sqref="P14"/>
    </sheetView>
  </sheetViews>
  <sheetFormatPr defaultColWidth="9.109375" defaultRowHeight="14.4" x14ac:dyDescent="0.3"/>
  <cols>
    <col min="1" max="1" width="2.88671875" style="253" customWidth="1"/>
    <col min="2" max="2" width="31.6640625" style="253" customWidth="1"/>
    <col min="3" max="6" width="6.88671875" style="253" customWidth="1"/>
    <col min="7" max="10" width="6.5546875" style="253" customWidth="1"/>
    <col min="11" max="12" width="6.33203125" style="253" customWidth="1"/>
    <col min="13" max="13" width="4.44140625" style="253" customWidth="1"/>
    <col min="14" max="14" width="11.5546875" style="2" customWidth="1"/>
    <col min="15" max="15" width="10" style="2" bestFit="1" customWidth="1"/>
    <col min="16" max="17" width="9.109375" style="2" customWidth="1"/>
    <col min="18" max="18" width="70.5546875" style="2" customWidth="1"/>
    <col min="19" max="19" width="7.88671875" style="2" customWidth="1"/>
    <col min="20" max="20" width="8" style="2" customWidth="1"/>
    <col min="21" max="21" width="6" style="2" customWidth="1"/>
    <col min="22" max="22" width="5.6640625" style="2" customWidth="1"/>
    <col min="23" max="24" width="6.109375" style="2" customWidth="1"/>
    <col min="25" max="25" width="9.109375" style="2"/>
    <col min="26" max="26" width="30.109375" style="2" customWidth="1"/>
    <col min="27" max="27" width="10.33203125" style="2" customWidth="1"/>
    <col min="28" max="28" width="9.6640625" style="2" customWidth="1"/>
    <col min="29" max="29" width="10" style="2" customWidth="1"/>
    <col min="30" max="30" width="7.88671875" style="2" customWidth="1"/>
    <col min="31" max="31" width="7.109375" style="2" customWidth="1"/>
    <col min="32" max="32" width="7.6640625" style="2" customWidth="1"/>
    <col min="33" max="16384" width="9.109375" style="2"/>
  </cols>
  <sheetData>
    <row r="1" spans="1:32" ht="14.25" customHeight="1" x14ac:dyDescent="0.4">
      <c r="A1" s="2"/>
      <c r="B1" s="41"/>
      <c r="C1" s="408"/>
      <c r="D1" s="401"/>
      <c r="E1" s="401"/>
      <c r="F1" s="401"/>
      <c r="G1" s="401"/>
      <c r="H1" s="402" t="s">
        <v>679</v>
      </c>
      <c r="I1" s="401"/>
      <c r="J1" s="401"/>
      <c r="K1" s="401"/>
      <c r="R1" s="1"/>
      <c r="S1" s="1"/>
      <c r="T1" s="1"/>
      <c r="U1" s="1"/>
      <c r="V1" s="1"/>
      <c r="W1" s="1"/>
      <c r="X1" s="1"/>
      <c r="Y1" s="1"/>
      <c r="Z1" s="1"/>
      <c r="AA1" s="1"/>
      <c r="AB1" s="1"/>
      <c r="AC1" s="1"/>
      <c r="AD1" s="1"/>
      <c r="AE1" s="1"/>
      <c r="AF1" s="1"/>
    </row>
    <row r="2" spans="1:32" ht="14.25" customHeight="1" x14ac:dyDescent="0.3">
      <c r="A2" s="2"/>
      <c r="R2" s="1"/>
      <c r="S2" s="1"/>
      <c r="T2" s="1"/>
      <c r="U2" s="1"/>
      <c r="V2" s="1"/>
      <c r="W2" s="1"/>
      <c r="X2" s="1"/>
      <c r="Y2" s="1"/>
      <c r="Z2" s="1"/>
      <c r="AA2" s="1"/>
      <c r="AB2" s="1"/>
      <c r="AC2" s="1"/>
      <c r="AD2" s="1"/>
      <c r="AE2" s="1"/>
      <c r="AF2" s="1"/>
    </row>
    <row r="3" spans="1:32" ht="24" customHeight="1" x14ac:dyDescent="0.3">
      <c r="A3" s="2"/>
      <c r="B3" s="478" t="s">
        <v>0</v>
      </c>
      <c r="C3" s="928" t="s">
        <v>1109</v>
      </c>
      <c r="D3" s="941"/>
      <c r="E3" s="941"/>
      <c r="F3" s="941"/>
      <c r="G3" s="941"/>
      <c r="H3" s="941"/>
      <c r="I3" s="941"/>
      <c r="J3" s="941"/>
      <c r="K3" s="941"/>
      <c r="L3" s="942"/>
      <c r="R3" s="461"/>
      <c r="S3" s="939"/>
      <c r="T3" s="940"/>
      <c r="U3" s="940"/>
      <c r="V3" s="940"/>
      <c r="W3" s="940"/>
      <c r="X3" s="940"/>
      <c r="Y3" s="1"/>
      <c r="Z3" s="461"/>
      <c r="AA3" s="923"/>
      <c r="AB3" s="924"/>
      <c r="AC3" s="924"/>
      <c r="AD3" s="924"/>
      <c r="AE3" s="924"/>
      <c r="AF3" s="924"/>
    </row>
    <row r="4" spans="1:32" ht="25.5" customHeight="1" x14ac:dyDescent="0.3">
      <c r="A4" s="2"/>
      <c r="B4" s="207"/>
      <c r="C4" s="498">
        <v>2015</v>
      </c>
      <c r="D4" s="498">
        <v>2020</v>
      </c>
      <c r="E4" s="498">
        <v>2030</v>
      </c>
      <c r="F4" s="498">
        <v>2050</v>
      </c>
      <c r="G4" s="928" t="s">
        <v>2</v>
      </c>
      <c r="H4" s="942"/>
      <c r="I4" s="928" t="s">
        <v>3</v>
      </c>
      <c r="J4" s="942"/>
      <c r="K4" s="498" t="s">
        <v>4</v>
      </c>
      <c r="L4" s="498" t="s">
        <v>5</v>
      </c>
      <c r="R4" s="58"/>
      <c r="S4" s="463"/>
      <c r="T4" s="463"/>
      <c r="U4" s="463"/>
      <c r="V4" s="463"/>
      <c r="W4" s="463"/>
      <c r="X4" s="463"/>
      <c r="Y4" s="1"/>
      <c r="Z4" s="58"/>
      <c r="AA4" s="463"/>
      <c r="AB4" s="463"/>
      <c r="AC4" s="463"/>
      <c r="AD4" s="463"/>
      <c r="AE4" s="463"/>
      <c r="AF4" s="463"/>
    </row>
    <row r="5" spans="1:32" ht="15" customHeight="1" x14ac:dyDescent="0.3">
      <c r="A5" s="2"/>
      <c r="B5" s="475" t="s">
        <v>6</v>
      </c>
      <c r="C5" s="476"/>
      <c r="D5" s="476"/>
      <c r="E5" s="476"/>
      <c r="F5" s="476"/>
      <c r="G5" s="476" t="s">
        <v>7</v>
      </c>
      <c r="H5" s="476" t="s">
        <v>8</v>
      </c>
      <c r="I5" s="476" t="s">
        <v>7</v>
      </c>
      <c r="J5" s="476" t="s">
        <v>8</v>
      </c>
      <c r="K5" s="476"/>
      <c r="L5" s="477"/>
      <c r="R5" s="921"/>
      <c r="S5" s="921"/>
      <c r="T5" s="921"/>
      <c r="U5" s="921"/>
      <c r="V5" s="921"/>
      <c r="W5" s="921"/>
      <c r="X5" s="921"/>
      <c r="Y5" s="1"/>
      <c r="Z5" s="921"/>
      <c r="AA5" s="921"/>
      <c r="AB5" s="921"/>
      <c r="AC5" s="921"/>
      <c r="AD5" s="921"/>
      <c r="AE5" s="921"/>
      <c r="AF5" s="921"/>
    </row>
    <row r="6" spans="1:32" ht="15" customHeight="1" x14ac:dyDescent="0.3">
      <c r="A6" s="2"/>
      <c r="B6" s="198" t="s">
        <v>9</v>
      </c>
      <c r="C6" s="503">
        <v>300</v>
      </c>
      <c r="D6" s="503">
        <v>300</v>
      </c>
      <c r="E6" s="503">
        <v>300</v>
      </c>
      <c r="F6" s="503"/>
      <c r="G6" s="424">
        <v>200</v>
      </c>
      <c r="H6" s="424">
        <v>400</v>
      </c>
      <c r="I6" s="422"/>
      <c r="J6" s="422"/>
      <c r="K6" s="481"/>
      <c r="L6" s="481"/>
      <c r="R6" s="462"/>
      <c r="S6" s="242"/>
      <c r="T6" s="242"/>
      <c r="U6" s="242"/>
      <c r="V6" s="242"/>
      <c r="W6" s="242"/>
      <c r="X6" s="242"/>
      <c r="Y6" s="1"/>
      <c r="Z6" s="462"/>
      <c r="AA6" s="926"/>
      <c r="AB6" s="927"/>
      <c r="AC6" s="927"/>
      <c r="AD6" s="927"/>
      <c r="AE6" s="927"/>
      <c r="AF6" s="927"/>
    </row>
    <row r="7" spans="1:32" ht="20.399999999999999" x14ac:dyDescent="0.3">
      <c r="A7" s="2"/>
      <c r="B7" s="198" t="s">
        <v>129</v>
      </c>
      <c r="C7" s="479">
        <v>-3</v>
      </c>
      <c r="D7" s="423">
        <v>-3</v>
      </c>
      <c r="E7" s="423">
        <v>-3</v>
      </c>
      <c r="F7" s="479"/>
      <c r="G7" s="424">
        <v>-2</v>
      </c>
      <c r="H7" s="425">
        <v>-4</v>
      </c>
      <c r="I7" s="425"/>
      <c r="J7" s="479"/>
      <c r="K7" s="479" t="s">
        <v>1084</v>
      </c>
      <c r="L7" s="200">
        <v>10</v>
      </c>
      <c r="R7" s="462"/>
      <c r="S7" s="242"/>
      <c r="T7" s="242"/>
      <c r="U7" s="59"/>
      <c r="V7" s="59"/>
      <c r="W7" s="59"/>
      <c r="X7" s="242"/>
      <c r="Y7" s="1"/>
      <c r="Z7" s="462"/>
      <c r="AA7" s="242"/>
      <c r="AB7" s="242"/>
      <c r="AC7" s="242"/>
      <c r="AD7" s="242"/>
      <c r="AE7" s="242"/>
      <c r="AF7" s="242"/>
    </row>
    <row r="8" spans="1:32" ht="20.399999999999999" x14ac:dyDescent="0.3">
      <c r="A8" s="2"/>
      <c r="B8" s="203" t="s">
        <v>131</v>
      </c>
      <c r="C8" s="200">
        <v>-3</v>
      </c>
      <c r="D8" s="200">
        <v>-3</v>
      </c>
      <c r="E8" s="200">
        <v>-3</v>
      </c>
      <c r="F8" s="426"/>
      <c r="G8" s="424">
        <v>-2</v>
      </c>
      <c r="H8" s="427">
        <v>-4</v>
      </c>
      <c r="I8" s="200"/>
      <c r="J8" s="200"/>
      <c r="K8" s="200" t="s">
        <v>1084</v>
      </c>
      <c r="L8" s="200">
        <v>10</v>
      </c>
      <c r="R8" s="462"/>
      <c r="S8" s="242"/>
      <c r="T8" s="242"/>
      <c r="U8" s="243"/>
      <c r="V8" s="243"/>
      <c r="W8" s="243"/>
      <c r="X8" s="60"/>
      <c r="Y8" s="1"/>
      <c r="Z8" s="462"/>
      <c r="AA8" s="242"/>
      <c r="AB8" s="242"/>
      <c r="AC8" s="242"/>
      <c r="AD8" s="242"/>
      <c r="AE8" s="242"/>
      <c r="AF8" s="242"/>
    </row>
    <row r="9" spans="1:32" x14ac:dyDescent="0.3">
      <c r="A9" s="2"/>
      <c r="B9" s="198" t="s">
        <v>1070</v>
      </c>
      <c r="C9" s="424" t="s">
        <v>653</v>
      </c>
      <c r="D9" s="424" t="s">
        <v>653</v>
      </c>
      <c r="E9" s="424" t="s">
        <v>653</v>
      </c>
      <c r="F9" s="200"/>
      <c r="G9" s="424" t="s">
        <v>150</v>
      </c>
      <c r="H9" s="424" t="s">
        <v>654</v>
      </c>
      <c r="I9" s="200"/>
      <c r="J9" s="200"/>
      <c r="K9" s="200" t="s">
        <v>1084</v>
      </c>
      <c r="L9" s="200">
        <v>10</v>
      </c>
      <c r="R9" s="462"/>
      <c r="S9" s="242"/>
      <c r="T9" s="242"/>
      <c r="U9" s="243"/>
      <c r="V9" s="243"/>
      <c r="W9" s="242"/>
      <c r="X9" s="60"/>
      <c r="Y9" s="1"/>
      <c r="Z9" s="462"/>
      <c r="AA9" s="242"/>
      <c r="AB9" s="243"/>
      <c r="AC9" s="243"/>
      <c r="AD9" s="243"/>
      <c r="AE9" s="242"/>
      <c r="AF9" s="242"/>
    </row>
    <row r="10" spans="1:32" x14ac:dyDescent="0.3">
      <c r="A10" s="2"/>
      <c r="B10" s="198" t="s">
        <v>1071</v>
      </c>
      <c r="C10" s="424" t="s">
        <v>132</v>
      </c>
      <c r="D10" s="424" t="s">
        <v>132</v>
      </c>
      <c r="E10" s="424" t="s">
        <v>132</v>
      </c>
      <c r="F10" s="200"/>
      <c r="G10" s="200">
        <v>-0.01</v>
      </c>
      <c r="H10" s="424" t="s">
        <v>652</v>
      </c>
      <c r="I10" s="200"/>
      <c r="J10" s="200"/>
      <c r="K10" s="200" t="s">
        <v>39</v>
      </c>
      <c r="L10" s="200">
        <v>10</v>
      </c>
      <c r="R10" s="462"/>
      <c r="S10" s="242"/>
      <c r="T10" s="242"/>
      <c r="U10" s="243"/>
      <c r="V10" s="243"/>
      <c r="W10" s="243"/>
      <c r="X10" s="60"/>
      <c r="Y10" s="1"/>
      <c r="Z10" s="462"/>
      <c r="AA10" s="242"/>
      <c r="AB10" s="242"/>
      <c r="AC10" s="242"/>
      <c r="AD10" s="242"/>
      <c r="AE10" s="242"/>
      <c r="AF10" s="242"/>
    </row>
    <row r="11" spans="1:32" x14ac:dyDescent="0.3">
      <c r="A11" s="2"/>
      <c r="B11" s="198" t="s">
        <v>13</v>
      </c>
      <c r="C11" s="424" t="s">
        <v>132</v>
      </c>
      <c r="D11" s="424" t="s">
        <v>132</v>
      </c>
      <c r="E11" s="424" t="s">
        <v>132</v>
      </c>
      <c r="F11" s="200"/>
      <c r="G11" s="424" t="s">
        <v>134</v>
      </c>
      <c r="H11" s="424" t="s">
        <v>135</v>
      </c>
      <c r="I11" s="200"/>
      <c r="J11" s="200"/>
      <c r="K11" s="200" t="s">
        <v>39</v>
      </c>
      <c r="L11" s="200">
        <v>10</v>
      </c>
      <c r="R11" s="462"/>
      <c r="S11" s="242"/>
      <c r="T11" s="242"/>
      <c r="U11" s="243"/>
      <c r="V11" s="243"/>
      <c r="W11" s="243"/>
      <c r="X11" s="60"/>
      <c r="Y11" s="1"/>
      <c r="Z11" s="23"/>
      <c r="AA11" s="243"/>
      <c r="AB11" s="243"/>
      <c r="AC11" s="243"/>
      <c r="AD11" s="243"/>
      <c r="AE11" s="243"/>
      <c r="AF11" s="242"/>
    </row>
    <row r="12" spans="1:32" x14ac:dyDescent="0.3">
      <c r="A12" s="2"/>
      <c r="B12" s="207" t="s">
        <v>93</v>
      </c>
      <c r="C12" s="424" t="s">
        <v>132</v>
      </c>
      <c r="D12" s="424" t="s">
        <v>132</v>
      </c>
      <c r="E12" s="424" t="s">
        <v>132</v>
      </c>
      <c r="F12" s="481"/>
      <c r="G12" s="424" t="s">
        <v>132</v>
      </c>
      <c r="H12" s="424" t="s">
        <v>132</v>
      </c>
      <c r="I12" s="481"/>
      <c r="J12" s="481"/>
      <c r="K12" s="481" t="s">
        <v>39</v>
      </c>
      <c r="L12" s="200">
        <v>10</v>
      </c>
      <c r="R12" s="462"/>
      <c r="S12" s="242"/>
      <c r="T12" s="242"/>
      <c r="U12" s="243"/>
      <c r="V12" s="243"/>
      <c r="W12" s="243"/>
      <c r="X12" s="60"/>
      <c r="Y12" s="1"/>
      <c r="Z12" s="23"/>
      <c r="AA12" s="243"/>
      <c r="AB12" s="243"/>
      <c r="AC12" s="243"/>
      <c r="AD12" s="243"/>
      <c r="AE12" s="243"/>
      <c r="AF12" s="242"/>
    </row>
    <row r="13" spans="1:32" x14ac:dyDescent="0.3">
      <c r="A13" s="2"/>
      <c r="B13" s="207" t="s">
        <v>16</v>
      </c>
      <c r="C13" s="421">
        <v>15</v>
      </c>
      <c r="D13" s="421">
        <v>15</v>
      </c>
      <c r="E13" s="421">
        <v>15</v>
      </c>
      <c r="F13" s="481"/>
      <c r="G13" s="481"/>
      <c r="H13" s="481"/>
      <c r="I13" s="481"/>
      <c r="J13" s="481"/>
      <c r="K13" s="481" t="s">
        <v>20</v>
      </c>
      <c r="L13" s="200">
        <v>10</v>
      </c>
      <c r="R13" s="462"/>
      <c r="S13" s="242"/>
      <c r="T13" s="242"/>
      <c r="U13" s="243"/>
      <c r="V13" s="243"/>
      <c r="W13" s="243"/>
      <c r="X13" s="60"/>
      <c r="Y13" s="1"/>
      <c r="Z13" s="462"/>
      <c r="AA13" s="242"/>
      <c r="AB13" s="242"/>
      <c r="AC13" s="242"/>
      <c r="AD13" s="242"/>
      <c r="AE13" s="242"/>
      <c r="AF13" s="242"/>
    </row>
    <row r="14" spans="1:32" x14ac:dyDescent="0.3">
      <c r="A14" s="2"/>
      <c r="B14" s="207" t="s">
        <v>18</v>
      </c>
      <c r="C14" s="481">
        <v>2</v>
      </c>
      <c r="D14" s="481">
        <v>2</v>
      </c>
      <c r="E14" s="481">
        <v>2</v>
      </c>
      <c r="F14" s="481"/>
      <c r="G14" s="481">
        <v>1.5</v>
      </c>
      <c r="H14" s="481">
        <v>2.5</v>
      </c>
      <c r="I14" s="481"/>
      <c r="J14" s="481"/>
      <c r="K14" s="481" t="s">
        <v>20</v>
      </c>
      <c r="L14" s="200">
        <v>10</v>
      </c>
      <c r="R14" s="462"/>
      <c r="S14" s="242"/>
      <c r="T14" s="242"/>
      <c r="U14" s="243"/>
      <c r="V14" s="243"/>
      <c r="W14" s="243"/>
      <c r="X14" s="60"/>
      <c r="Y14" s="1"/>
      <c r="Z14" s="462"/>
      <c r="AA14" s="242"/>
      <c r="AB14" s="242"/>
      <c r="AC14" s="242"/>
      <c r="AD14" s="242"/>
      <c r="AE14" s="242"/>
      <c r="AF14" s="242"/>
    </row>
    <row r="15" spans="1:32" x14ac:dyDescent="0.3">
      <c r="A15" s="2"/>
      <c r="B15" s="209" t="s">
        <v>19</v>
      </c>
      <c r="C15" s="729" t="s">
        <v>1085</v>
      </c>
      <c r="D15" s="729" t="s">
        <v>1085</v>
      </c>
      <c r="E15" s="729" t="s">
        <v>1085</v>
      </c>
      <c r="F15" s="328"/>
      <c r="G15" s="430" t="s">
        <v>655</v>
      </c>
      <c r="H15" s="430" t="s">
        <v>1086</v>
      </c>
      <c r="I15" s="481"/>
      <c r="J15" s="481"/>
      <c r="K15" s="481" t="s">
        <v>136</v>
      </c>
      <c r="L15" s="200">
        <v>10</v>
      </c>
      <c r="R15" s="462"/>
      <c r="S15" s="242"/>
      <c r="T15" s="242"/>
      <c r="U15" s="243"/>
      <c r="V15" s="243"/>
      <c r="W15" s="243"/>
      <c r="X15" s="60"/>
      <c r="Y15" s="1"/>
      <c r="Z15" s="462"/>
      <c r="AA15" s="242"/>
      <c r="AB15" s="242"/>
      <c r="AC15" s="242"/>
      <c r="AD15" s="242"/>
      <c r="AE15" s="242"/>
      <c r="AF15" s="242"/>
    </row>
    <row r="16" spans="1:32" x14ac:dyDescent="0.3">
      <c r="A16" s="2"/>
      <c r="B16" s="475" t="s">
        <v>21</v>
      </c>
      <c r="C16" s="476"/>
      <c r="D16" s="476"/>
      <c r="E16" s="476"/>
      <c r="F16" s="476"/>
      <c r="G16" s="476"/>
      <c r="H16" s="476"/>
      <c r="I16" s="476"/>
      <c r="J16" s="476"/>
      <c r="K16" s="476"/>
      <c r="L16" s="477"/>
      <c r="R16" s="462"/>
      <c r="S16" s="242"/>
      <c r="T16" s="242"/>
      <c r="U16" s="243"/>
      <c r="V16" s="243"/>
      <c r="W16" s="243"/>
      <c r="X16" s="60"/>
      <c r="Y16" s="1"/>
      <c r="Z16" s="462"/>
      <c r="AA16" s="242"/>
      <c r="AB16" s="242"/>
      <c r="AC16" s="242"/>
      <c r="AD16" s="242"/>
      <c r="AE16" s="242"/>
      <c r="AF16" s="242"/>
    </row>
    <row r="17" spans="1:32" x14ac:dyDescent="0.3">
      <c r="A17" s="2"/>
      <c r="B17" s="207" t="s">
        <v>22</v>
      </c>
      <c r="C17" s="481" t="s">
        <v>132</v>
      </c>
      <c r="D17" s="481" t="s">
        <v>132</v>
      </c>
      <c r="E17" s="481" t="s">
        <v>132</v>
      </c>
      <c r="F17" s="481"/>
      <c r="G17" s="481" t="s">
        <v>132</v>
      </c>
      <c r="H17" s="481" t="s">
        <v>132</v>
      </c>
      <c r="I17" s="481"/>
      <c r="J17" s="481"/>
      <c r="K17" s="481" t="s">
        <v>39</v>
      </c>
      <c r="L17" s="200">
        <v>10</v>
      </c>
      <c r="R17" s="462"/>
      <c r="S17" s="242"/>
      <c r="T17" s="242"/>
      <c r="U17" s="243"/>
      <c r="V17" s="243"/>
      <c r="W17" s="243"/>
      <c r="X17" s="60"/>
      <c r="Y17" s="1"/>
      <c r="Z17" s="462"/>
      <c r="AA17" s="242"/>
      <c r="AB17" s="242"/>
      <c r="AC17" s="242"/>
      <c r="AD17" s="242"/>
      <c r="AE17" s="242"/>
      <c r="AF17" s="242"/>
    </row>
    <row r="18" spans="1:32" x14ac:dyDescent="0.3">
      <c r="A18" s="2"/>
      <c r="B18" s="207" t="s">
        <v>24</v>
      </c>
      <c r="C18" s="424" t="s">
        <v>132</v>
      </c>
      <c r="D18" s="424" t="s">
        <v>132</v>
      </c>
      <c r="E18" s="424" t="s">
        <v>132</v>
      </c>
      <c r="F18" s="481"/>
      <c r="G18" s="481" t="s">
        <v>132</v>
      </c>
      <c r="H18" s="481" t="s">
        <v>132</v>
      </c>
      <c r="I18" s="481"/>
      <c r="J18" s="481"/>
      <c r="K18" s="481" t="s">
        <v>39</v>
      </c>
      <c r="L18" s="200">
        <v>10</v>
      </c>
      <c r="R18" s="462"/>
      <c r="S18" s="242"/>
      <c r="T18" s="242"/>
      <c r="U18" s="243"/>
      <c r="V18" s="243"/>
      <c r="W18" s="243"/>
      <c r="X18" s="60"/>
      <c r="Y18" s="1"/>
      <c r="Z18" s="462"/>
      <c r="AA18" s="242"/>
      <c r="AB18" s="242"/>
      <c r="AC18" s="242"/>
      <c r="AD18" s="242"/>
      <c r="AE18" s="242"/>
      <c r="AF18" s="242"/>
    </row>
    <row r="19" spans="1:32" x14ac:dyDescent="0.3">
      <c r="A19" s="2"/>
      <c r="B19" s="207" t="s">
        <v>95</v>
      </c>
      <c r="C19" s="424" t="s">
        <v>132</v>
      </c>
      <c r="D19" s="424" t="s">
        <v>132</v>
      </c>
      <c r="E19" s="424" t="s">
        <v>132</v>
      </c>
      <c r="F19" s="481"/>
      <c r="G19" s="481" t="s">
        <v>132</v>
      </c>
      <c r="H19" s="481" t="s">
        <v>132</v>
      </c>
      <c r="I19" s="481"/>
      <c r="J19" s="481"/>
      <c r="K19" s="481" t="s">
        <v>39</v>
      </c>
      <c r="L19" s="200">
        <v>10</v>
      </c>
      <c r="R19" s="462"/>
      <c r="S19" s="242"/>
      <c r="T19" s="242"/>
      <c r="U19" s="243"/>
      <c r="V19" s="243"/>
      <c r="W19" s="243"/>
      <c r="X19" s="60"/>
      <c r="Y19" s="1"/>
      <c r="Z19" s="462"/>
      <c r="AA19" s="242"/>
      <c r="AB19" s="242"/>
      <c r="AC19" s="242"/>
      <c r="AD19" s="242"/>
      <c r="AE19" s="242"/>
      <c r="AF19" s="242"/>
    </row>
    <row r="20" spans="1:32" x14ac:dyDescent="0.3">
      <c r="A20" s="2"/>
      <c r="B20" s="207" t="s">
        <v>96</v>
      </c>
      <c r="C20" s="424" t="s">
        <v>132</v>
      </c>
      <c r="D20" s="424" t="s">
        <v>132</v>
      </c>
      <c r="E20" s="424" t="s">
        <v>132</v>
      </c>
      <c r="F20" s="481"/>
      <c r="G20" s="481" t="s">
        <v>132</v>
      </c>
      <c r="H20" s="481" t="s">
        <v>132</v>
      </c>
      <c r="I20" s="481"/>
      <c r="J20" s="481"/>
      <c r="K20" s="481" t="s">
        <v>39</v>
      </c>
      <c r="L20" s="200">
        <v>10</v>
      </c>
      <c r="R20" s="462"/>
      <c r="S20" s="242"/>
      <c r="T20" s="242"/>
      <c r="U20" s="243"/>
      <c r="V20" s="243"/>
      <c r="W20" s="243"/>
      <c r="X20" s="60"/>
      <c r="Y20" s="1"/>
      <c r="Z20" s="462"/>
      <c r="AA20" s="242"/>
      <c r="AB20" s="242"/>
      <c r="AC20" s="242"/>
      <c r="AD20" s="242"/>
      <c r="AE20" s="242"/>
      <c r="AF20" s="242"/>
    </row>
    <row r="21" spans="1:32" x14ac:dyDescent="0.3">
      <c r="A21" s="2"/>
      <c r="B21" s="207" t="s">
        <v>97</v>
      </c>
      <c r="C21" s="424" t="s">
        <v>132</v>
      </c>
      <c r="D21" s="424" t="s">
        <v>132</v>
      </c>
      <c r="E21" s="424" t="s">
        <v>132</v>
      </c>
      <c r="F21" s="481"/>
      <c r="G21" s="481" t="s">
        <v>132</v>
      </c>
      <c r="H21" s="481" t="s">
        <v>132</v>
      </c>
      <c r="I21" s="481"/>
      <c r="J21" s="481"/>
      <c r="K21" s="481" t="s">
        <v>39</v>
      </c>
      <c r="L21" s="200">
        <v>10</v>
      </c>
      <c r="R21" s="462"/>
      <c r="S21" s="242"/>
      <c r="T21" s="242"/>
      <c r="U21" s="243"/>
      <c r="V21" s="243"/>
      <c r="W21" s="243"/>
      <c r="X21" s="60"/>
      <c r="Y21" s="1"/>
      <c r="Z21" s="462"/>
      <c r="AA21" s="242"/>
      <c r="AB21" s="242"/>
      <c r="AC21" s="242"/>
      <c r="AD21" s="242"/>
      <c r="AE21" s="242"/>
      <c r="AF21" s="242"/>
    </row>
    <row r="22" spans="1:32" x14ac:dyDescent="0.3">
      <c r="A22" s="2"/>
      <c r="B22" s="475" t="s">
        <v>99</v>
      </c>
      <c r="C22" s="476"/>
      <c r="D22" s="476"/>
      <c r="E22" s="476"/>
      <c r="F22" s="476"/>
      <c r="G22" s="476"/>
      <c r="H22" s="476"/>
      <c r="I22" s="476"/>
      <c r="J22" s="476"/>
      <c r="K22" s="476"/>
      <c r="L22" s="477"/>
      <c r="R22" s="462"/>
      <c r="S22" s="61"/>
      <c r="T22" s="61"/>
      <c r="U22" s="242"/>
      <c r="V22" s="242"/>
      <c r="W22" s="242"/>
      <c r="X22" s="242"/>
      <c r="Y22" s="1"/>
      <c r="Z22" s="921"/>
      <c r="AA22" s="921"/>
      <c r="AB22" s="921"/>
      <c r="AC22" s="921"/>
      <c r="AD22" s="921"/>
      <c r="AE22" s="921"/>
      <c r="AF22" s="921"/>
    </row>
    <row r="23" spans="1:32" x14ac:dyDescent="0.3">
      <c r="A23" s="2"/>
      <c r="B23" s="207" t="s">
        <v>675</v>
      </c>
      <c r="C23" s="207">
        <v>98</v>
      </c>
      <c r="D23" s="207">
        <v>98</v>
      </c>
      <c r="E23" s="207">
        <v>98</v>
      </c>
      <c r="F23" s="481"/>
      <c r="G23" s="481" t="s">
        <v>137</v>
      </c>
      <c r="H23" s="481" t="s">
        <v>137</v>
      </c>
      <c r="I23" s="481"/>
      <c r="J23" s="481"/>
      <c r="K23" s="200" t="s">
        <v>31</v>
      </c>
      <c r="L23" s="479"/>
      <c r="R23" s="921"/>
      <c r="S23" s="927"/>
      <c r="T23" s="927"/>
      <c r="U23" s="927"/>
      <c r="V23" s="927"/>
      <c r="W23" s="927"/>
      <c r="X23" s="927"/>
      <c r="Y23" s="1"/>
      <c r="Z23" s="462"/>
      <c r="AA23" s="242"/>
      <c r="AB23" s="242"/>
      <c r="AC23" s="242"/>
      <c r="AD23" s="242"/>
      <c r="AE23" s="242"/>
      <c r="AF23" s="242"/>
    </row>
    <row r="24" spans="1:32" ht="15" customHeight="1" x14ac:dyDescent="0.3">
      <c r="A24" s="2"/>
      <c r="B24" s="207" t="s">
        <v>676</v>
      </c>
      <c r="C24" s="207">
        <v>30</v>
      </c>
      <c r="D24" s="207">
        <v>24</v>
      </c>
      <c r="E24" s="207">
        <v>20</v>
      </c>
      <c r="F24" s="481"/>
      <c r="G24" s="481">
        <v>19</v>
      </c>
      <c r="H24" s="481">
        <v>53</v>
      </c>
      <c r="I24" s="481"/>
      <c r="J24" s="481"/>
      <c r="K24" s="481" t="s">
        <v>31</v>
      </c>
      <c r="L24" s="200"/>
      <c r="R24" s="462"/>
      <c r="S24" s="242"/>
      <c r="T24" s="243"/>
      <c r="U24" s="243"/>
      <c r="V24" s="243"/>
      <c r="W24" s="243"/>
      <c r="X24" s="60"/>
      <c r="Y24" s="1"/>
      <c r="Z24" s="462"/>
      <c r="AA24" s="242"/>
      <c r="AB24" s="242"/>
      <c r="AC24" s="242"/>
      <c r="AD24" s="242"/>
      <c r="AE24" s="242"/>
      <c r="AF24" s="242"/>
    </row>
    <row r="25" spans="1:32" x14ac:dyDescent="0.3">
      <c r="A25" s="2"/>
      <c r="B25" s="207" t="s">
        <v>100</v>
      </c>
      <c r="C25" s="207">
        <v>3</v>
      </c>
      <c r="D25" s="207">
        <v>2</v>
      </c>
      <c r="E25" s="207">
        <v>2</v>
      </c>
      <c r="F25" s="417"/>
      <c r="G25" s="417">
        <v>3.1</v>
      </c>
      <c r="H25" s="417">
        <v>3.1</v>
      </c>
      <c r="I25" s="417"/>
      <c r="J25" s="417"/>
      <c r="K25" s="481" t="s">
        <v>31</v>
      </c>
      <c r="L25" s="200"/>
      <c r="R25" s="462"/>
      <c r="S25" s="242"/>
      <c r="T25" s="243"/>
      <c r="U25" s="243"/>
      <c r="V25" s="243"/>
      <c r="W25" s="243"/>
      <c r="X25" s="60"/>
      <c r="Y25" s="1"/>
      <c r="Z25" s="462"/>
      <c r="AA25" s="51"/>
      <c r="AB25" s="51"/>
      <c r="AC25" s="51"/>
      <c r="AD25" s="51"/>
      <c r="AE25" s="242"/>
      <c r="AF25" s="242"/>
    </row>
    <row r="26" spans="1:32" x14ac:dyDescent="0.3">
      <c r="A26" s="2"/>
      <c r="B26" s="207" t="s">
        <v>101</v>
      </c>
      <c r="C26" s="207">
        <v>10</v>
      </c>
      <c r="D26" s="207">
        <v>8</v>
      </c>
      <c r="E26" s="207">
        <v>6</v>
      </c>
      <c r="F26" s="213"/>
      <c r="G26" s="213">
        <v>0.8</v>
      </c>
      <c r="H26" s="213">
        <v>0.8</v>
      </c>
      <c r="I26" s="213"/>
      <c r="J26" s="213"/>
      <c r="K26" s="213" t="s">
        <v>31</v>
      </c>
      <c r="L26" s="200"/>
      <c r="R26" s="462"/>
      <c r="S26" s="242"/>
      <c r="T26" s="243"/>
      <c r="U26" s="243"/>
      <c r="V26" s="243"/>
      <c r="W26" s="243"/>
      <c r="X26" s="60"/>
      <c r="Y26" s="1"/>
      <c r="Z26" s="921"/>
      <c r="AA26" s="921"/>
      <c r="AB26" s="921"/>
      <c r="AC26" s="921"/>
      <c r="AD26" s="921"/>
      <c r="AE26" s="921"/>
      <c r="AF26" s="921"/>
    </row>
    <row r="27" spans="1:32" x14ac:dyDescent="0.3">
      <c r="A27" s="2"/>
      <c r="B27" s="207" t="s">
        <v>494</v>
      </c>
      <c r="C27" s="207">
        <v>0.3</v>
      </c>
      <c r="D27" s="207">
        <v>0.3</v>
      </c>
      <c r="E27" s="207">
        <v>0.3</v>
      </c>
      <c r="F27" s="213"/>
      <c r="G27" s="213"/>
      <c r="H27" s="213"/>
      <c r="I27" s="213"/>
      <c r="J27" s="213"/>
      <c r="K27" s="213" t="s">
        <v>31</v>
      </c>
      <c r="L27" s="200"/>
      <c r="R27" s="462"/>
      <c r="S27" s="242"/>
      <c r="T27" s="243"/>
      <c r="U27" s="243"/>
      <c r="V27" s="243"/>
      <c r="W27" s="243"/>
      <c r="X27" s="60"/>
      <c r="Y27" s="1"/>
      <c r="Z27" s="461"/>
      <c r="AA27" s="461"/>
      <c r="AB27" s="461"/>
      <c r="AC27" s="461"/>
      <c r="AD27" s="461"/>
      <c r="AE27" s="461"/>
      <c r="AF27" s="461"/>
    </row>
    <row r="28" spans="1:32" x14ac:dyDescent="0.3">
      <c r="A28" s="2"/>
      <c r="B28" s="475" t="s">
        <v>1081</v>
      </c>
      <c r="C28" s="476"/>
      <c r="D28" s="476"/>
      <c r="E28" s="476"/>
      <c r="F28" s="476"/>
      <c r="G28" s="476"/>
      <c r="H28" s="476"/>
      <c r="I28" s="476"/>
      <c r="J28" s="476"/>
      <c r="K28" s="476"/>
      <c r="L28" s="477"/>
      <c r="R28" s="462"/>
      <c r="S28" s="242"/>
      <c r="T28" s="243"/>
      <c r="U28" s="243"/>
      <c r="V28" s="243"/>
      <c r="W28" s="242"/>
      <c r="X28" s="60"/>
      <c r="Y28" s="1"/>
      <c r="Z28" s="462"/>
      <c r="AA28" s="242"/>
      <c r="AB28" s="242"/>
      <c r="AC28" s="242"/>
      <c r="AD28" s="242"/>
      <c r="AE28" s="242"/>
      <c r="AF28" s="242"/>
    </row>
    <row r="29" spans="1:32" ht="16.5" customHeight="1" x14ac:dyDescent="0.3">
      <c r="A29" s="2"/>
      <c r="B29" s="207" t="s">
        <v>26</v>
      </c>
      <c r="C29" s="213">
        <f>12/7.45</f>
        <v>1.6107382550335569</v>
      </c>
      <c r="D29" s="213">
        <f>12/7.45</f>
        <v>1.6107382550335569</v>
      </c>
      <c r="E29" s="213">
        <f>12/7.45</f>
        <v>1.6107382550335569</v>
      </c>
      <c r="F29" s="481"/>
      <c r="G29" s="213">
        <f>10/7.45</f>
        <v>1.3422818791946309</v>
      </c>
      <c r="H29" s="213">
        <f>16/7.45</f>
        <v>2.1476510067114094</v>
      </c>
      <c r="I29" s="481"/>
      <c r="J29" s="481"/>
      <c r="K29" s="481" t="s">
        <v>138</v>
      </c>
      <c r="L29" s="200">
        <v>10</v>
      </c>
      <c r="R29" s="921"/>
      <c r="S29" s="921"/>
      <c r="T29" s="921"/>
      <c r="U29" s="921"/>
      <c r="V29" s="921"/>
      <c r="W29" s="921"/>
      <c r="X29" s="921"/>
      <c r="Y29" s="1"/>
      <c r="Z29" s="462"/>
      <c r="AA29" s="54"/>
      <c r="AB29" s="54"/>
      <c r="AC29" s="54"/>
      <c r="AD29" s="54"/>
      <c r="AE29" s="242"/>
      <c r="AF29" s="242"/>
    </row>
    <row r="30" spans="1:32" ht="16.5" customHeight="1" x14ac:dyDescent="0.3">
      <c r="A30" s="2"/>
      <c r="B30" s="207" t="s">
        <v>28</v>
      </c>
      <c r="C30" s="481" t="s">
        <v>137</v>
      </c>
      <c r="D30" s="481" t="s">
        <v>137</v>
      </c>
      <c r="E30" s="481" t="s">
        <v>137</v>
      </c>
      <c r="F30" s="481"/>
      <c r="G30" s="481" t="s">
        <v>137</v>
      </c>
      <c r="H30" s="481" t="s">
        <v>137</v>
      </c>
      <c r="I30" s="481"/>
      <c r="J30" s="481"/>
      <c r="K30" s="481"/>
      <c r="L30" s="200"/>
      <c r="N30" s="298"/>
      <c r="R30" s="58"/>
      <c r="S30" s="461"/>
      <c r="T30" s="461"/>
      <c r="U30" s="461"/>
      <c r="V30" s="461"/>
      <c r="W30" s="461"/>
      <c r="X30" s="461"/>
      <c r="Y30" s="1"/>
      <c r="Z30" s="462"/>
      <c r="AA30" s="54"/>
      <c r="AB30" s="54"/>
      <c r="AC30" s="54"/>
      <c r="AD30" s="54"/>
      <c r="AE30" s="242"/>
      <c r="AF30" s="242"/>
    </row>
    <row r="31" spans="1:32" ht="16.5" customHeight="1" x14ac:dyDescent="0.3">
      <c r="A31" s="2"/>
      <c r="B31" s="207" t="s">
        <v>29</v>
      </c>
      <c r="C31" s="481" t="s">
        <v>137</v>
      </c>
      <c r="D31" s="481" t="s">
        <v>137</v>
      </c>
      <c r="E31" s="481" t="s">
        <v>137</v>
      </c>
      <c r="F31" s="481"/>
      <c r="G31" s="481" t="s">
        <v>137</v>
      </c>
      <c r="H31" s="481" t="s">
        <v>137</v>
      </c>
      <c r="I31" s="481"/>
      <c r="J31" s="481"/>
      <c r="K31" s="481"/>
      <c r="L31" s="481"/>
      <c r="R31" s="58"/>
      <c r="S31" s="461"/>
      <c r="T31" s="461"/>
      <c r="U31" s="461"/>
      <c r="V31" s="461"/>
      <c r="W31" s="461"/>
      <c r="X31" s="461"/>
      <c r="Y31" s="1"/>
      <c r="Z31" s="462"/>
      <c r="AA31" s="54"/>
      <c r="AB31" s="54"/>
      <c r="AC31" s="54"/>
      <c r="AD31" s="54"/>
      <c r="AE31" s="242"/>
      <c r="AF31" s="242"/>
    </row>
    <row r="32" spans="1:32" ht="15" customHeight="1" x14ac:dyDescent="0.3">
      <c r="A32" s="2"/>
      <c r="B32" s="207" t="s">
        <v>30</v>
      </c>
      <c r="C32" s="430" t="s">
        <v>1087</v>
      </c>
      <c r="D32" s="430" t="s">
        <v>1087</v>
      </c>
      <c r="E32" s="430" t="s">
        <v>1087</v>
      </c>
      <c r="F32" s="324"/>
      <c r="G32" s="430" t="s">
        <v>1088</v>
      </c>
      <c r="H32" s="430" t="s">
        <v>1089</v>
      </c>
      <c r="I32" s="481"/>
      <c r="J32" s="481"/>
      <c r="K32" s="481" t="s">
        <v>46</v>
      </c>
      <c r="L32" s="200">
        <v>10</v>
      </c>
      <c r="R32" s="462"/>
      <c r="S32" s="51"/>
      <c r="T32" s="51"/>
      <c r="U32" s="242"/>
      <c r="V32" s="242"/>
      <c r="W32" s="242"/>
      <c r="X32" s="243"/>
      <c r="Y32" s="1"/>
      <c r="Z32" s="921"/>
      <c r="AA32" s="921"/>
      <c r="AB32" s="921"/>
      <c r="AC32" s="921"/>
      <c r="AD32" s="921"/>
      <c r="AE32" s="921"/>
      <c r="AF32" s="921"/>
    </row>
    <row r="33" spans="1:32" x14ac:dyDescent="0.3">
      <c r="B33" s="207" t="s">
        <v>32</v>
      </c>
      <c r="C33" s="417" t="s">
        <v>1090</v>
      </c>
      <c r="D33" s="417" t="s">
        <v>1090</v>
      </c>
      <c r="E33" s="417" t="s">
        <v>1090</v>
      </c>
      <c r="F33" s="324"/>
      <c r="G33" s="417" t="s">
        <v>135</v>
      </c>
      <c r="H33" s="430" t="s">
        <v>154</v>
      </c>
      <c r="I33" s="481"/>
      <c r="J33" s="481"/>
      <c r="K33" s="481" t="s">
        <v>46</v>
      </c>
      <c r="L33" s="200">
        <v>10</v>
      </c>
      <c r="R33" s="462"/>
      <c r="S33" s="61"/>
      <c r="T33" s="61"/>
      <c r="U33" s="61"/>
      <c r="V33" s="61"/>
      <c r="W33" s="61"/>
      <c r="X33" s="242"/>
      <c r="Y33" s="1"/>
      <c r="Z33" s="462"/>
      <c r="AA33" s="243"/>
      <c r="AB33" s="243"/>
      <c r="AC33" s="243"/>
      <c r="AD33" s="243"/>
      <c r="AE33" s="243"/>
      <c r="AF33" s="242"/>
    </row>
    <row r="34" spans="1:32" x14ac:dyDescent="0.3">
      <c r="B34" s="462"/>
      <c r="C34" s="243"/>
      <c r="D34" s="243"/>
      <c r="E34" s="243"/>
      <c r="F34" s="187"/>
      <c r="G34" s="243"/>
      <c r="H34" s="188"/>
      <c r="I34" s="242"/>
      <c r="J34" s="242"/>
      <c r="K34" s="242"/>
      <c r="L34" s="242"/>
      <c r="R34" s="462"/>
      <c r="S34" s="61"/>
      <c r="T34" s="61"/>
      <c r="U34" s="61"/>
      <c r="V34" s="61"/>
      <c r="W34" s="61"/>
      <c r="X34" s="242"/>
      <c r="Y34" s="1"/>
      <c r="Z34" s="462"/>
      <c r="AA34" s="243"/>
      <c r="AB34" s="243"/>
      <c r="AC34" s="243"/>
      <c r="AD34" s="243"/>
      <c r="AE34" s="243"/>
      <c r="AF34" s="242"/>
    </row>
    <row r="35" spans="1:32" x14ac:dyDescent="0.3">
      <c r="A35" s="241" t="s">
        <v>118</v>
      </c>
      <c r="R35" s="462"/>
      <c r="S35" s="242"/>
      <c r="T35" s="243"/>
      <c r="U35" s="243"/>
      <c r="V35" s="243"/>
      <c r="W35" s="242"/>
      <c r="X35" s="60"/>
      <c r="Y35" s="1"/>
      <c r="Z35" s="462"/>
      <c r="AA35" s="242"/>
      <c r="AB35" s="242"/>
      <c r="AC35" s="242"/>
      <c r="AD35" s="242"/>
      <c r="AE35" s="242"/>
      <c r="AF35" s="242"/>
    </row>
    <row r="36" spans="1:32" x14ac:dyDescent="0.3">
      <c r="A36" s="459">
        <v>10</v>
      </c>
      <c r="B36" s="922" t="s">
        <v>140</v>
      </c>
      <c r="C36" s="918"/>
      <c r="D36" s="918"/>
      <c r="E36" s="918"/>
      <c r="F36" s="918"/>
      <c r="G36" s="918"/>
      <c r="H36" s="918"/>
      <c r="I36" s="918"/>
      <c r="J36" s="918"/>
      <c r="K36" s="918"/>
      <c r="L36" s="918"/>
      <c r="R36" s="921"/>
      <c r="S36" s="927"/>
      <c r="T36" s="927"/>
      <c r="U36" s="927"/>
      <c r="V36" s="927"/>
      <c r="W36" s="927"/>
      <c r="X36" s="927"/>
      <c r="Y36" s="1"/>
      <c r="Z36" s="462"/>
      <c r="AA36" s="242"/>
      <c r="AB36" s="242"/>
      <c r="AC36" s="242"/>
      <c r="AD36" s="242"/>
      <c r="AE36" s="242"/>
      <c r="AF36" s="242"/>
    </row>
    <row r="37" spans="1:32" x14ac:dyDescent="0.3">
      <c r="A37" s="459"/>
      <c r="B37" s="462"/>
      <c r="C37" s="460"/>
      <c r="D37" s="460"/>
      <c r="E37" s="460"/>
      <c r="F37" s="460"/>
      <c r="G37" s="460"/>
      <c r="H37" s="460"/>
      <c r="I37" s="460"/>
      <c r="J37" s="460"/>
      <c r="K37" s="460"/>
      <c r="L37" s="460"/>
      <c r="R37" s="461"/>
      <c r="S37" s="464"/>
      <c r="T37" s="464"/>
      <c r="U37" s="464"/>
      <c r="V37" s="464"/>
      <c r="W37" s="464"/>
      <c r="X37" s="464"/>
      <c r="Y37" s="1"/>
      <c r="Z37" s="462"/>
      <c r="AA37" s="242"/>
      <c r="AB37" s="242"/>
      <c r="AC37" s="242"/>
      <c r="AD37" s="242"/>
      <c r="AE37" s="242"/>
      <c r="AF37" s="242"/>
    </row>
    <row r="38" spans="1:32" ht="15" customHeight="1" x14ac:dyDescent="0.3">
      <c r="A38" s="241" t="s">
        <v>38</v>
      </c>
      <c r="R38" s="462"/>
      <c r="S38" s="242"/>
      <c r="T38" s="243"/>
      <c r="U38" s="243"/>
      <c r="V38" s="243"/>
      <c r="W38" s="243"/>
      <c r="X38" s="60"/>
      <c r="Y38" s="1"/>
      <c r="Z38" s="462"/>
      <c r="AA38" s="242"/>
      <c r="AB38" s="242"/>
      <c r="AC38" s="242"/>
      <c r="AD38" s="242"/>
      <c r="AE38" s="242"/>
      <c r="AF38" s="242"/>
    </row>
    <row r="39" spans="1:32" ht="12.75" customHeight="1" x14ac:dyDescent="0.3">
      <c r="A39" s="258" t="s">
        <v>39</v>
      </c>
      <c r="B39" s="917" t="s">
        <v>156</v>
      </c>
      <c r="C39" s="917"/>
      <c r="D39" s="917"/>
      <c r="E39" s="917"/>
      <c r="F39" s="917"/>
      <c r="G39" s="917"/>
      <c r="H39" s="917"/>
      <c r="I39" s="917"/>
      <c r="J39" s="917"/>
      <c r="K39" s="917"/>
      <c r="L39" s="917"/>
      <c r="N39" s="487"/>
      <c r="O39" s="487"/>
      <c r="R39" s="462"/>
      <c r="S39" s="242"/>
      <c r="T39" s="243"/>
      <c r="U39" s="243"/>
      <c r="V39" s="243"/>
      <c r="W39" s="243"/>
      <c r="X39" s="60"/>
      <c r="Y39" s="1"/>
      <c r="Z39" s="462"/>
      <c r="AA39" s="51"/>
      <c r="AB39" s="51"/>
      <c r="AC39" s="51"/>
      <c r="AD39" s="51"/>
      <c r="AE39" s="242"/>
      <c r="AF39" s="242"/>
    </row>
    <row r="40" spans="1:32" x14ac:dyDescent="0.3">
      <c r="A40" s="258" t="s">
        <v>15</v>
      </c>
      <c r="B40" s="903" t="s">
        <v>1091</v>
      </c>
      <c r="C40" s="903"/>
      <c r="D40" s="903"/>
      <c r="E40" s="903"/>
      <c r="F40" s="903"/>
      <c r="G40" s="903"/>
      <c r="H40" s="903"/>
      <c r="I40" s="903"/>
      <c r="J40" s="903"/>
      <c r="K40" s="903"/>
      <c r="L40" s="903"/>
      <c r="N40" s="487"/>
      <c r="O40" s="487"/>
    </row>
    <row r="41" spans="1:32" x14ac:dyDescent="0.3">
      <c r="A41" s="258" t="s">
        <v>20</v>
      </c>
      <c r="B41" s="920" t="s">
        <v>145</v>
      </c>
      <c r="C41" s="917"/>
      <c r="D41" s="917"/>
      <c r="E41" s="917"/>
      <c r="F41" s="917"/>
      <c r="G41" s="917"/>
      <c r="H41" s="917"/>
      <c r="I41" s="917"/>
      <c r="J41" s="917"/>
      <c r="K41" s="917"/>
      <c r="L41" s="917"/>
    </row>
    <row r="42" spans="1:32" x14ac:dyDescent="0.3">
      <c r="A42" s="258" t="s">
        <v>23</v>
      </c>
      <c r="B42" s="917" t="s">
        <v>1092</v>
      </c>
      <c r="C42" s="917"/>
      <c r="D42" s="917"/>
      <c r="E42" s="917"/>
      <c r="F42" s="917"/>
      <c r="G42" s="917"/>
      <c r="H42" s="917"/>
      <c r="I42" s="917"/>
      <c r="J42" s="917"/>
      <c r="K42" s="917"/>
      <c r="L42" s="917"/>
    </row>
    <row r="43" spans="1:32" x14ac:dyDescent="0.3">
      <c r="A43" s="258" t="s">
        <v>44</v>
      </c>
      <c r="B43" s="922" t="s">
        <v>147</v>
      </c>
      <c r="C43" s="918"/>
      <c r="D43" s="918"/>
      <c r="E43" s="918"/>
      <c r="F43" s="918"/>
      <c r="G43" s="918"/>
      <c r="H43" s="918"/>
      <c r="I43" s="918"/>
      <c r="J43" s="918"/>
      <c r="K43" s="918"/>
      <c r="L43" s="918"/>
    </row>
    <row r="44" spans="1:32" ht="18" customHeight="1" x14ac:dyDescent="0.3">
      <c r="A44" s="258" t="s">
        <v>46</v>
      </c>
      <c r="B44" s="917" t="s">
        <v>1093</v>
      </c>
      <c r="C44" s="917"/>
      <c r="D44" s="917"/>
      <c r="E44" s="917"/>
      <c r="F44" s="917"/>
      <c r="G44" s="917"/>
      <c r="H44" s="917"/>
      <c r="I44" s="917"/>
      <c r="J44" s="917"/>
      <c r="K44" s="917"/>
      <c r="L44" s="917"/>
    </row>
    <row r="45" spans="1:32" x14ac:dyDescent="0.3">
      <c r="A45" s="258" t="s">
        <v>31</v>
      </c>
      <c r="B45" s="903" t="s">
        <v>149</v>
      </c>
      <c r="C45" s="903"/>
      <c r="D45" s="903"/>
      <c r="E45" s="903"/>
      <c r="F45" s="903"/>
      <c r="G45" s="903"/>
      <c r="H45" s="903"/>
      <c r="I45" s="903"/>
      <c r="J45" s="903"/>
      <c r="K45" s="903"/>
      <c r="L45" s="903"/>
    </row>
    <row r="46" spans="1:32" ht="50.25" customHeight="1" x14ac:dyDescent="0.3">
      <c r="A46" s="258" t="s">
        <v>65</v>
      </c>
      <c r="B46" s="917" t="s">
        <v>1094</v>
      </c>
      <c r="C46" s="919"/>
      <c r="D46" s="919"/>
      <c r="E46" s="919"/>
      <c r="F46" s="919"/>
      <c r="G46" s="919"/>
      <c r="H46" s="919"/>
      <c r="I46" s="919"/>
      <c r="J46" s="919"/>
      <c r="K46" s="919"/>
      <c r="L46" s="919"/>
    </row>
    <row r="47" spans="1:32" x14ac:dyDescent="0.3">
      <c r="A47" s="459"/>
      <c r="B47" s="40"/>
      <c r="C47" s="460"/>
      <c r="D47" s="460"/>
      <c r="E47" s="460"/>
      <c r="F47" s="460"/>
      <c r="G47" s="460"/>
      <c r="H47" s="460"/>
      <c r="I47" s="460"/>
      <c r="J47" s="460"/>
      <c r="K47" s="460"/>
      <c r="L47" s="460"/>
    </row>
    <row r="48" spans="1:32" ht="13.5" customHeight="1" x14ac:dyDescent="0.3">
      <c r="A48" s="459"/>
      <c r="B48" s="917"/>
      <c r="C48" s="917"/>
      <c r="D48" s="917"/>
      <c r="E48" s="917"/>
      <c r="F48" s="917"/>
      <c r="G48" s="917"/>
      <c r="H48" s="917"/>
      <c r="I48" s="917"/>
      <c r="J48" s="917"/>
      <c r="K48" s="917"/>
      <c r="L48" s="917"/>
      <c r="O48" s="258"/>
      <c r="P48" s="917"/>
      <c r="Q48" s="917"/>
      <c r="R48" s="917"/>
      <c r="S48" s="917"/>
      <c r="T48" s="917"/>
      <c r="U48" s="917"/>
      <c r="V48" s="917"/>
      <c r="W48" s="917"/>
      <c r="X48" s="917"/>
      <c r="Y48" s="917"/>
      <c r="Z48" s="917"/>
    </row>
    <row r="49" spans="1:26" ht="25.5" customHeight="1" x14ac:dyDescent="0.3">
      <c r="A49" s="459"/>
      <c r="B49" s="917"/>
      <c r="C49" s="917"/>
      <c r="D49" s="917"/>
      <c r="E49" s="917"/>
      <c r="F49" s="917"/>
      <c r="G49" s="917"/>
      <c r="H49" s="917"/>
      <c r="I49" s="917"/>
      <c r="J49" s="917"/>
      <c r="K49" s="917"/>
      <c r="L49" s="917"/>
      <c r="O49" s="258"/>
      <c r="P49" s="903"/>
      <c r="Q49" s="903"/>
      <c r="R49" s="903"/>
      <c r="S49" s="903"/>
      <c r="T49" s="903"/>
      <c r="U49" s="903"/>
      <c r="V49" s="903"/>
      <c r="W49" s="903"/>
      <c r="X49" s="903"/>
      <c r="Y49" s="903"/>
      <c r="Z49" s="903"/>
    </row>
    <row r="50" spans="1:26" x14ac:dyDescent="0.3">
      <c r="A50" s="459"/>
      <c r="B50" s="458"/>
      <c r="C50" s="458"/>
      <c r="D50" s="458"/>
      <c r="E50" s="458"/>
      <c r="F50" s="458"/>
      <c r="G50" s="458"/>
      <c r="H50" s="458"/>
      <c r="I50" s="458"/>
      <c r="J50" s="458"/>
      <c r="K50" s="458"/>
      <c r="L50" s="458"/>
      <c r="O50" s="258"/>
      <c r="P50" s="920"/>
      <c r="Q50" s="917"/>
      <c r="R50" s="917"/>
      <c r="S50" s="917"/>
      <c r="T50" s="917"/>
      <c r="U50" s="917"/>
      <c r="V50" s="917"/>
      <c r="W50" s="917"/>
      <c r="X50" s="917"/>
      <c r="Y50" s="917"/>
      <c r="Z50" s="917"/>
    </row>
    <row r="51" spans="1:26" ht="41.25" customHeight="1" x14ac:dyDescent="0.3">
      <c r="A51" s="459"/>
      <c r="B51" s="917"/>
      <c r="C51" s="917"/>
      <c r="D51" s="917"/>
      <c r="E51" s="917"/>
      <c r="F51" s="917"/>
      <c r="G51" s="917"/>
      <c r="H51" s="917"/>
      <c r="I51" s="917"/>
      <c r="J51" s="917"/>
      <c r="K51" s="917"/>
      <c r="L51" s="917"/>
      <c r="O51" s="258"/>
      <c r="P51" s="917"/>
      <c r="Q51" s="917"/>
      <c r="R51" s="917"/>
      <c r="S51" s="917"/>
      <c r="T51" s="917"/>
      <c r="U51" s="917"/>
      <c r="V51" s="917"/>
      <c r="W51" s="917"/>
      <c r="X51" s="917"/>
      <c r="Y51" s="917"/>
      <c r="Z51" s="917"/>
    </row>
    <row r="52" spans="1:26" x14ac:dyDescent="0.3">
      <c r="A52" s="459"/>
      <c r="B52" s="917"/>
      <c r="C52" s="917"/>
      <c r="D52" s="917"/>
      <c r="E52" s="917"/>
      <c r="F52" s="917"/>
      <c r="G52" s="917"/>
      <c r="H52" s="917"/>
      <c r="I52" s="917"/>
      <c r="J52" s="917"/>
      <c r="K52" s="917"/>
      <c r="L52" s="917"/>
      <c r="O52" s="258"/>
      <c r="P52" s="922"/>
      <c r="Q52" s="918"/>
      <c r="R52" s="918"/>
      <c r="S52" s="918"/>
      <c r="T52" s="918"/>
      <c r="U52" s="918"/>
      <c r="V52" s="918"/>
      <c r="W52" s="918"/>
      <c r="X52" s="918"/>
      <c r="Y52" s="918"/>
      <c r="Z52" s="918"/>
    </row>
    <row r="53" spans="1:26" x14ac:dyDescent="0.3">
      <c r="O53" s="258"/>
      <c r="P53" s="917"/>
      <c r="Q53" s="917"/>
      <c r="R53" s="917"/>
      <c r="S53" s="917"/>
      <c r="T53" s="917"/>
      <c r="U53" s="917"/>
      <c r="V53" s="917"/>
      <c r="W53" s="917"/>
      <c r="X53" s="917"/>
      <c r="Y53" s="917"/>
      <c r="Z53" s="917"/>
    </row>
    <row r="54" spans="1:26" x14ac:dyDescent="0.3">
      <c r="O54" s="258"/>
      <c r="P54" s="903"/>
      <c r="Q54" s="903"/>
      <c r="R54" s="903"/>
      <c r="S54" s="903"/>
      <c r="T54" s="903"/>
      <c r="U54" s="903"/>
      <c r="V54" s="903"/>
      <c r="W54" s="903"/>
      <c r="X54" s="903"/>
      <c r="Y54" s="903"/>
      <c r="Z54" s="903"/>
    </row>
    <row r="55" spans="1:26" x14ac:dyDescent="0.3">
      <c r="O55" s="258"/>
      <c r="P55" s="903"/>
      <c r="Q55" s="903"/>
      <c r="R55" s="903"/>
      <c r="S55" s="903"/>
      <c r="T55" s="903"/>
      <c r="U55" s="903"/>
      <c r="V55" s="903"/>
      <c r="W55" s="903"/>
      <c r="X55" s="903"/>
      <c r="Y55" s="903"/>
      <c r="Z55" s="903"/>
    </row>
    <row r="56" spans="1:26" x14ac:dyDescent="0.3">
      <c r="O56" s="258"/>
      <c r="P56" s="917"/>
      <c r="Q56" s="919"/>
      <c r="R56" s="919"/>
      <c r="S56" s="919"/>
      <c r="T56" s="919"/>
      <c r="U56" s="919"/>
      <c r="V56" s="919"/>
      <c r="W56" s="919"/>
      <c r="X56" s="919"/>
      <c r="Y56" s="919"/>
      <c r="Z56" s="919"/>
    </row>
    <row r="67" spans="1:13" x14ac:dyDescent="0.3">
      <c r="A67" s="2"/>
      <c r="B67" s="917"/>
      <c r="C67" s="919"/>
      <c r="D67" s="919"/>
      <c r="E67" s="919"/>
      <c r="F67" s="919"/>
      <c r="G67" s="919"/>
      <c r="H67" s="919"/>
      <c r="I67" s="919"/>
      <c r="J67" s="919"/>
      <c r="K67" s="919"/>
      <c r="L67" s="919"/>
      <c r="M67" s="2"/>
    </row>
    <row r="70" spans="1:13" x14ac:dyDescent="0.3">
      <c r="A70" s="2"/>
      <c r="C70" s="56"/>
      <c r="D70" s="56"/>
      <c r="M70" s="2"/>
    </row>
    <row r="71" spans="1:13" x14ac:dyDescent="0.3">
      <c r="A71" s="2"/>
      <c r="C71" s="57"/>
      <c r="D71" s="57"/>
      <c r="E71" s="57"/>
      <c r="M71" s="2"/>
    </row>
  </sheetData>
  <mergeCells count="37">
    <mergeCell ref="C3:L3"/>
    <mergeCell ref="S3:X3"/>
    <mergeCell ref="AA3:AF3"/>
    <mergeCell ref="G4:H4"/>
    <mergeCell ref="I4:J4"/>
    <mergeCell ref="B40:L40"/>
    <mergeCell ref="R5:X5"/>
    <mergeCell ref="Z5:AF5"/>
    <mergeCell ref="AA6:AF6"/>
    <mergeCell ref="Z22:AF22"/>
    <mergeCell ref="R23:X23"/>
    <mergeCell ref="Z26:AF26"/>
    <mergeCell ref="R29:X29"/>
    <mergeCell ref="Z32:AF32"/>
    <mergeCell ref="B36:L36"/>
    <mergeCell ref="R36:X36"/>
    <mergeCell ref="B39:L39"/>
    <mergeCell ref="B51:L51"/>
    <mergeCell ref="P51:Z51"/>
    <mergeCell ref="B41:L41"/>
    <mergeCell ref="B42:L42"/>
    <mergeCell ref="B43:L43"/>
    <mergeCell ref="B44:L44"/>
    <mergeCell ref="B45:L45"/>
    <mergeCell ref="B46:L46"/>
    <mergeCell ref="B48:L48"/>
    <mergeCell ref="P48:Z48"/>
    <mergeCell ref="B49:L49"/>
    <mergeCell ref="P49:Z49"/>
    <mergeCell ref="P50:Z50"/>
    <mergeCell ref="B67:L67"/>
    <mergeCell ref="B52:L52"/>
    <mergeCell ref="P52:Z52"/>
    <mergeCell ref="P53:Z53"/>
    <mergeCell ref="P54:Z54"/>
    <mergeCell ref="P55:Z55"/>
    <mergeCell ref="P56:Z56"/>
  </mergeCells>
  <hyperlinks>
    <hyperlink ref="H1" location="Index" display="Back to Index"/>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46"/>
  <sheetViews>
    <sheetView showGridLines="0" zoomScaleNormal="100" workbookViewId="0">
      <selection activeCell="P15" sqref="P15"/>
    </sheetView>
  </sheetViews>
  <sheetFormatPr defaultColWidth="9.109375" defaultRowHeight="14.4" x14ac:dyDescent="0.3"/>
  <cols>
    <col min="1" max="1" width="2.88671875" style="2" customWidth="1"/>
    <col min="2" max="2" width="31.6640625" style="2" customWidth="1"/>
    <col min="3" max="3" width="8.109375" style="2" customWidth="1"/>
    <col min="4" max="4" width="7.88671875" style="2" customWidth="1"/>
    <col min="5" max="6" width="6.88671875" style="2" customWidth="1"/>
    <col min="7" max="10" width="6.5546875" style="2" customWidth="1"/>
    <col min="11" max="12" width="6.33203125" style="2" customWidth="1"/>
    <col min="13" max="16384" width="9.109375" style="2"/>
  </cols>
  <sheetData>
    <row r="1" spans="2:12" ht="14.25" customHeight="1" x14ac:dyDescent="0.3">
      <c r="H1" s="402" t="s">
        <v>679</v>
      </c>
    </row>
    <row r="2" spans="2:12" ht="14.25" customHeight="1" x14ac:dyDescent="0.3"/>
    <row r="3" spans="2:12" ht="24" customHeight="1" x14ac:dyDescent="0.3">
      <c r="B3" s="478" t="s">
        <v>0</v>
      </c>
      <c r="C3" s="928" t="s">
        <v>1108</v>
      </c>
      <c r="D3" s="941"/>
      <c r="E3" s="941"/>
      <c r="F3" s="941"/>
      <c r="G3" s="941"/>
      <c r="H3" s="941"/>
      <c r="I3" s="941"/>
      <c r="J3" s="941"/>
      <c r="K3" s="941"/>
      <c r="L3" s="942"/>
    </row>
    <row r="4" spans="2:12" ht="23.25" customHeight="1" x14ac:dyDescent="0.3">
      <c r="B4" s="203"/>
      <c r="C4" s="452">
        <v>2015</v>
      </c>
      <c r="D4" s="452">
        <v>2020</v>
      </c>
      <c r="E4" s="452">
        <v>2030</v>
      </c>
      <c r="F4" s="452">
        <v>2050</v>
      </c>
      <c r="G4" s="931" t="s">
        <v>2</v>
      </c>
      <c r="H4" s="932"/>
      <c r="I4" s="931" t="s">
        <v>3</v>
      </c>
      <c r="J4" s="932"/>
      <c r="K4" s="452" t="s">
        <v>4</v>
      </c>
      <c r="L4" s="452" t="s">
        <v>5</v>
      </c>
    </row>
    <row r="5" spans="2:12" x14ac:dyDescent="0.3">
      <c r="B5" s="475" t="s">
        <v>6</v>
      </c>
      <c r="C5" s="476"/>
      <c r="D5" s="476"/>
      <c r="E5" s="476"/>
      <c r="F5" s="476"/>
      <c r="G5" s="476" t="s">
        <v>7</v>
      </c>
      <c r="H5" s="476" t="s">
        <v>8</v>
      </c>
      <c r="I5" s="476" t="s">
        <v>7</v>
      </c>
      <c r="J5" s="476" t="s">
        <v>8</v>
      </c>
      <c r="K5" s="476"/>
      <c r="L5" s="477"/>
    </row>
    <row r="6" spans="2:12" ht="15.75" customHeight="1" x14ac:dyDescent="0.3">
      <c r="B6" s="207" t="s">
        <v>9</v>
      </c>
      <c r="C6" s="480">
        <v>70</v>
      </c>
      <c r="D6" s="456"/>
      <c r="E6" s="456"/>
      <c r="F6" s="456"/>
      <c r="G6" s="456">
        <v>50</v>
      </c>
      <c r="H6" s="456">
        <v>90</v>
      </c>
      <c r="I6" s="200"/>
      <c r="J6" s="200"/>
      <c r="K6" s="481" t="s">
        <v>1082</v>
      </c>
      <c r="L6" s="481">
        <v>13</v>
      </c>
    </row>
    <row r="7" spans="2:12" ht="20.399999999999999" x14ac:dyDescent="0.3">
      <c r="B7" s="198" t="s">
        <v>129</v>
      </c>
      <c r="C7" s="479" t="s">
        <v>84</v>
      </c>
      <c r="D7" s="423"/>
      <c r="E7" s="423"/>
      <c r="F7" s="423"/>
      <c r="G7" s="423"/>
      <c r="H7" s="423"/>
      <c r="I7" s="423"/>
      <c r="J7" s="423"/>
      <c r="K7" s="479"/>
      <c r="L7" s="200">
        <v>13</v>
      </c>
    </row>
    <row r="8" spans="2:12" ht="27.75" customHeight="1" x14ac:dyDescent="0.3">
      <c r="B8" s="203" t="s">
        <v>131</v>
      </c>
      <c r="C8" s="321">
        <v>0.27</v>
      </c>
      <c r="D8" s="200"/>
      <c r="E8" s="200"/>
      <c r="F8" s="200"/>
      <c r="G8" s="200"/>
      <c r="H8" s="200"/>
      <c r="I8" s="200"/>
      <c r="J8" s="200"/>
      <c r="K8" s="200" t="s">
        <v>15</v>
      </c>
      <c r="L8" s="481">
        <v>13</v>
      </c>
    </row>
    <row r="9" spans="2:12" x14ac:dyDescent="0.3">
      <c r="B9" s="198" t="s">
        <v>1070</v>
      </c>
      <c r="C9" s="424">
        <v>0.35</v>
      </c>
      <c r="D9" s="200"/>
      <c r="E9" s="200"/>
      <c r="F9" s="200"/>
      <c r="G9" s="200"/>
      <c r="H9" s="200"/>
      <c r="I9" s="200"/>
      <c r="J9" s="200"/>
      <c r="K9" s="200" t="s">
        <v>15</v>
      </c>
      <c r="L9" s="481">
        <v>13</v>
      </c>
    </row>
    <row r="10" spans="2:12" x14ac:dyDescent="0.3">
      <c r="B10" s="198" t="s">
        <v>1071</v>
      </c>
      <c r="C10" s="424" t="s">
        <v>84</v>
      </c>
      <c r="D10" s="200"/>
      <c r="E10" s="200"/>
      <c r="F10" s="200"/>
      <c r="G10" s="200"/>
      <c r="H10" s="200"/>
      <c r="I10" s="200"/>
      <c r="J10" s="200"/>
      <c r="K10" s="200"/>
      <c r="L10" s="200">
        <v>13</v>
      </c>
    </row>
    <row r="11" spans="2:12" x14ac:dyDescent="0.3">
      <c r="B11" s="198" t="s">
        <v>13</v>
      </c>
      <c r="C11" s="449">
        <v>0.03</v>
      </c>
      <c r="D11" s="200"/>
      <c r="E11" s="200"/>
      <c r="F11" s="200"/>
      <c r="G11" s="200"/>
      <c r="H11" s="200"/>
      <c r="I11" s="200"/>
      <c r="J11" s="200"/>
      <c r="K11" s="200" t="s">
        <v>20</v>
      </c>
      <c r="L11" s="481">
        <v>13</v>
      </c>
    </row>
    <row r="12" spans="2:12" x14ac:dyDescent="0.3">
      <c r="B12" s="207" t="s">
        <v>93</v>
      </c>
      <c r="C12" s="449">
        <v>0.03</v>
      </c>
      <c r="D12" s="200"/>
      <c r="E12" s="200"/>
      <c r="F12" s="200"/>
      <c r="G12" s="200"/>
      <c r="H12" s="200"/>
      <c r="I12" s="200"/>
      <c r="J12" s="200"/>
      <c r="K12" s="481" t="s">
        <v>20</v>
      </c>
      <c r="L12" s="481">
        <v>13</v>
      </c>
    </row>
    <row r="13" spans="2:12" x14ac:dyDescent="0.3">
      <c r="B13" s="207" t="s">
        <v>16</v>
      </c>
      <c r="C13" s="200">
        <v>15</v>
      </c>
      <c r="D13" s="200"/>
      <c r="E13" s="200"/>
      <c r="F13" s="200"/>
      <c r="G13" s="200"/>
      <c r="H13" s="200"/>
      <c r="I13" s="200"/>
      <c r="J13" s="200"/>
      <c r="K13" s="481"/>
      <c r="L13" s="200"/>
    </row>
    <row r="14" spans="2:12" x14ac:dyDescent="0.3">
      <c r="B14" s="207" t="s">
        <v>18</v>
      </c>
      <c r="C14" s="200" t="s">
        <v>84</v>
      </c>
      <c r="D14" s="200"/>
      <c r="E14" s="200"/>
      <c r="F14" s="200"/>
      <c r="G14" s="200"/>
      <c r="H14" s="200"/>
      <c r="I14" s="200"/>
      <c r="J14" s="200"/>
      <c r="K14" s="481"/>
      <c r="L14" s="200"/>
    </row>
    <row r="15" spans="2:12" x14ac:dyDescent="0.3">
      <c r="B15" s="209" t="s">
        <v>19</v>
      </c>
      <c r="C15" s="200" t="s">
        <v>84</v>
      </c>
      <c r="D15" s="200"/>
      <c r="E15" s="200"/>
      <c r="F15" s="200"/>
      <c r="G15" s="200"/>
      <c r="H15" s="200"/>
      <c r="I15" s="200"/>
      <c r="J15" s="200"/>
      <c r="K15" s="481"/>
      <c r="L15" s="200"/>
    </row>
    <row r="16" spans="2:12" x14ac:dyDescent="0.3">
      <c r="B16" s="475" t="s">
        <v>21</v>
      </c>
      <c r="C16" s="476"/>
      <c r="D16" s="476"/>
      <c r="E16" s="476"/>
      <c r="F16" s="476"/>
      <c r="G16" s="476"/>
      <c r="H16" s="476"/>
      <c r="I16" s="476"/>
      <c r="J16" s="476"/>
      <c r="K16" s="476"/>
      <c r="L16" s="477"/>
    </row>
    <row r="17" spans="2:12" x14ac:dyDescent="0.3">
      <c r="B17" s="207" t="s">
        <v>22</v>
      </c>
      <c r="C17" s="481">
        <v>2</v>
      </c>
      <c r="D17" s="200"/>
      <c r="E17" s="200"/>
      <c r="F17" s="200"/>
      <c r="G17" s="200"/>
      <c r="H17" s="200"/>
      <c r="I17" s="200"/>
      <c r="J17" s="200"/>
      <c r="K17" s="481" t="s">
        <v>20</v>
      </c>
      <c r="L17" s="481">
        <v>13</v>
      </c>
    </row>
    <row r="18" spans="2:12" x14ac:dyDescent="0.3">
      <c r="B18" s="207" t="s">
        <v>24</v>
      </c>
      <c r="C18" s="424">
        <v>3</v>
      </c>
      <c r="D18" s="200"/>
      <c r="E18" s="200"/>
      <c r="F18" s="200"/>
      <c r="G18" s="200"/>
      <c r="H18" s="200"/>
      <c r="I18" s="200"/>
      <c r="J18" s="200"/>
      <c r="K18" s="481" t="s">
        <v>20</v>
      </c>
      <c r="L18" s="481">
        <v>13</v>
      </c>
    </row>
    <row r="19" spans="2:12" x14ac:dyDescent="0.3">
      <c r="B19" s="207" t="s">
        <v>95</v>
      </c>
      <c r="C19" s="424">
        <v>45</v>
      </c>
      <c r="D19" s="200"/>
      <c r="E19" s="200"/>
      <c r="F19" s="200"/>
      <c r="G19" s="200"/>
      <c r="H19" s="200"/>
      <c r="I19" s="200"/>
      <c r="J19" s="200"/>
      <c r="K19" s="481" t="s">
        <v>20</v>
      </c>
      <c r="L19" s="481">
        <v>13</v>
      </c>
    </row>
    <row r="20" spans="2:12" x14ac:dyDescent="0.3">
      <c r="B20" s="207" t="s">
        <v>96</v>
      </c>
      <c r="C20" s="424">
        <v>2</v>
      </c>
      <c r="D20" s="200"/>
      <c r="E20" s="200"/>
      <c r="F20" s="200"/>
      <c r="G20" s="200"/>
      <c r="H20" s="200"/>
      <c r="I20" s="200"/>
      <c r="J20" s="200"/>
      <c r="K20" s="481" t="s">
        <v>20</v>
      </c>
      <c r="L20" s="481">
        <v>13</v>
      </c>
    </row>
    <row r="21" spans="2:12" x14ac:dyDescent="0.3">
      <c r="B21" s="207" t="s">
        <v>97</v>
      </c>
      <c r="C21" s="424">
        <v>12</v>
      </c>
      <c r="D21" s="200"/>
      <c r="E21" s="200"/>
      <c r="F21" s="200"/>
      <c r="G21" s="200"/>
      <c r="H21" s="200"/>
      <c r="I21" s="200"/>
      <c r="J21" s="200"/>
      <c r="K21" s="481" t="s">
        <v>20</v>
      </c>
      <c r="L21" s="481">
        <v>13</v>
      </c>
    </row>
    <row r="22" spans="2:12" x14ac:dyDescent="0.3">
      <c r="B22" s="475" t="s">
        <v>99</v>
      </c>
      <c r="C22" s="476"/>
      <c r="D22" s="476"/>
      <c r="E22" s="476"/>
      <c r="F22" s="476"/>
      <c r="G22" s="476"/>
      <c r="H22" s="476"/>
      <c r="I22" s="476"/>
      <c r="J22" s="476"/>
      <c r="K22" s="476"/>
      <c r="L22" s="477"/>
    </row>
    <row r="23" spans="2:12" x14ac:dyDescent="0.3">
      <c r="B23" s="207" t="s">
        <v>675</v>
      </c>
      <c r="C23" s="204" t="s">
        <v>84</v>
      </c>
      <c r="D23" s="200"/>
      <c r="E23" s="200"/>
      <c r="F23" s="200"/>
      <c r="G23" s="200"/>
      <c r="H23" s="200"/>
      <c r="I23" s="200"/>
      <c r="J23" s="200"/>
      <c r="K23" s="200"/>
      <c r="L23" s="200"/>
    </row>
    <row r="24" spans="2:12" x14ac:dyDescent="0.3">
      <c r="B24" s="207" t="s">
        <v>676</v>
      </c>
      <c r="C24" s="204">
        <v>30</v>
      </c>
      <c r="D24" s="200"/>
      <c r="E24" s="200"/>
      <c r="F24" s="200"/>
      <c r="G24" s="200"/>
      <c r="H24" s="200"/>
      <c r="I24" s="200"/>
      <c r="J24" s="200"/>
      <c r="K24" s="481" t="s">
        <v>20</v>
      </c>
      <c r="L24" s="481">
        <v>13</v>
      </c>
    </row>
    <row r="25" spans="2:12" x14ac:dyDescent="0.3">
      <c r="B25" s="207" t="s">
        <v>100</v>
      </c>
      <c r="C25" s="204">
        <v>3</v>
      </c>
      <c r="D25" s="200"/>
      <c r="E25" s="200"/>
      <c r="F25" s="200"/>
      <c r="G25" s="200"/>
      <c r="H25" s="200"/>
      <c r="I25" s="200"/>
      <c r="J25" s="200"/>
      <c r="K25" s="481" t="s">
        <v>20</v>
      </c>
      <c r="L25" s="481">
        <v>13</v>
      </c>
    </row>
    <row r="26" spans="2:12" x14ac:dyDescent="0.3">
      <c r="B26" s="207" t="s">
        <v>101</v>
      </c>
      <c r="C26" s="204">
        <v>10</v>
      </c>
      <c r="D26" s="200"/>
      <c r="E26" s="200"/>
      <c r="F26" s="200"/>
      <c r="G26" s="200"/>
      <c r="H26" s="200"/>
      <c r="I26" s="200"/>
      <c r="J26" s="200"/>
      <c r="K26" s="481" t="s">
        <v>20</v>
      </c>
      <c r="L26" s="481">
        <v>13</v>
      </c>
    </row>
    <row r="27" spans="2:12" x14ac:dyDescent="0.3">
      <c r="B27" s="207" t="s">
        <v>494</v>
      </c>
      <c r="C27" s="204">
        <v>0.3</v>
      </c>
      <c r="D27" s="200"/>
      <c r="E27" s="200"/>
      <c r="F27" s="200"/>
      <c r="G27" s="200"/>
      <c r="H27" s="200"/>
      <c r="I27" s="200"/>
      <c r="J27" s="200"/>
      <c r="K27" s="481" t="s">
        <v>20</v>
      </c>
      <c r="L27" s="481">
        <v>13</v>
      </c>
    </row>
    <row r="28" spans="2:12" x14ac:dyDescent="0.3">
      <c r="B28" s="475" t="s">
        <v>1081</v>
      </c>
      <c r="C28" s="476"/>
      <c r="D28" s="476"/>
      <c r="E28" s="476"/>
      <c r="F28" s="476"/>
      <c r="G28" s="476"/>
      <c r="H28" s="476"/>
      <c r="I28" s="476"/>
      <c r="J28" s="476"/>
      <c r="K28" s="476"/>
      <c r="L28" s="477"/>
    </row>
    <row r="29" spans="2:12" ht="15" customHeight="1" x14ac:dyDescent="0.3">
      <c r="B29" s="207" t="s">
        <v>26</v>
      </c>
      <c r="C29" s="200" t="s">
        <v>84</v>
      </c>
      <c r="D29" s="200"/>
      <c r="E29" s="200"/>
      <c r="F29" s="200"/>
      <c r="G29" s="200"/>
      <c r="H29" s="200"/>
      <c r="I29" s="200"/>
      <c r="J29" s="200"/>
      <c r="K29" s="481"/>
      <c r="L29" s="200"/>
    </row>
    <row r="30" spans="2:12" x14ac:dyDescent="0.3">
      <c r="B30" s="207" t="s">
        <v>28</v>
      </c>
      <c r="C30" s="200" t="s">
        <v>84</v>
      </c>
      <c r="D30" s="200"/>
      <c r="E30" s="200"/>
      <c r="F30" s="200"/>
      <c r="G30" s="200"/>
      <c r="H30" s="200"/>
      <c r="I30" s="200"/>
      <c r="J30" s="200"/>
      <c r="K30" s="481"/>
      <c r="L30" s="200"/>
    </row>
    <row r="31" spans="2:12" x14ac:dyDescent="0.3">
      <c r="B31" s="207" t="s">
        <v>29</v>
      </c>
      <c r="C31" s="200" t="s">
        <v>84</v>
      </c>
      <c r="D31" s="200"/>
      <c r="E31" s="200"/>
      <c r="F31" s="200"/>
      <c r="G31" s="200"/>
      <c r="H31" s="200"/>
      <c r="I31" s="200"/>
      <c r="J31" s="200"/>
      <c r="K31" s="481"/>
      <c r="L31" s="481"/>
    </row>
    <row r="32" spans="2:12" x14ac:dyDescent="0.3">
      <c r="B32" s="207" t="s">
        <v>496</v>
      </c>
      <c r="C32" s="448">
        <f>C35/C8</f>
        <v>109259.25925925926</v>
      </c>
      <c r="D32" s="200"/>
      <c r="E32" s="200"/>
      <c r="F32" s="200"/>
      <c r="G32" s="200"/>
      <c r="H32" s="200"/>
      <c r="I32" s="200"/>
      <c r="J32" s="200"/>
      <c r="K32" s="481" t="s">
        <v>23</v>
      </c>
      <c r="L32" s="200"/>
    </row>
    <row r="33" spans="1:23" x14ac:dyDescent="0.3">
      <c r="B33" s="207" t="s">
        <v>1042</v>
      </c>
      <c r="C33" s="450">
        <f>C36/C8</f>
        <v>4.0740740740740744</v>
      </c>
      <c r="D33" s="200"/>
      <c r="E33" s="200"/>
      <c r="F33" s="200"/>
      <c r="G33" s="200"/>
      <c r="H33" s="200"/>
      <c r="I33" s="200"/>
      <c r="J33" s="200"/>
      <c r="K33" s="481" t="s">
        <v>23</v>
      </c>
      <c r="L33" s="200"/>
    </row>
    <row r="34" spans="1:23" x14ac:dyDescent="0.3">
      <c r="A34" s="253"/>
      <c r="B34" s="418" t="s">
        <v>33</v>
      </c>
      <c r="C34" s="419"/>
      <c r="D34" s="419"/>
      <c r="E34" s="419"/>
      <c r="F34" s="419"/>
      <c r="G34" s="419"/>
      <c r="H34" s="419"/>
      <c r="I34" s="419"/>
      <c r="J34" s="419"/>
      <c r="K34" s="419"/>
      <c r="L34" s="420"/>
      <c r="M34" s="253"/>
      <c r="R34" s="243"/>
      <c r="S34" s="243"/>
      <c r="T34" s="243"/>
      <c r="U34" s="243"/>
      <c r="V34" s="243"/>
      <c r="W34" s="242"/>
    </row>
    <row r="35" spans="1:23" x14ac:dyDescent="0.3">
      <c r="B35" s="207" t="s">
        <v>1060</v>
      </c>
      <c r="C35" s="451">
        <v>29500</v>
      </c>
      <c r="D35" s="200"/>
      <c r="E35" s="200"/>
      <c r="F35" s="200"/>
      <c r="G35" s="200"/>
      <c r="H35" s="200"/>
      <c r="I35" s="200"/>
      <c r="J35" s="200"/>
      <c r="K35" s="407" t="s">
        <v>23</v>
      </c>
      <c r="L35" s="200"/>
    </row>
    <row r="36" spans="1:23" x14ac:dyDescent="0.3">
      <c r="B36" s="207" t="s">
        <v>1061</v>
      </c>
      <c r="C36" s="417">
        <v>1.1000000000000001</v>
      </c>
      <c r="D36" s="200"/>
      <c r="E36" s="200"/>
      <c r="F36" s="200"/>
      <c r="G36" s="200"/>
      <c r="H36" s="200"/>
      <c r="I36" s="200"/>
      <c r="J36" s="200"/>
      <c r="K36" s="407" t="s">
        <v>23</v>
      </c>
      <c r="L36" s="200"/>
    </row>
    <row r="38" spans="1:23" x14ac:dyDescent="0.3">
      <c r="A38" s="241" t="s">
        <v>118</v>
      </c>
      <c r="B38" s="79"/>
    </row>
    <row r="39" spans="1:23" x14ac:dyDescent="0.3">
      <c r="A39" s="79">
        <v>13</v>
      </c>
      <c r="B39" s="79" t="s">
        <v>1062</v>
      </c>
    </row>
    <row r="40" spans="1:23" x14ac:dyDescent="0.3">
      <c r="A40" s="79"/>
      <c r="B40" s="79"/>
    </row>
    <row r="41" spans="1:23" x14ac:dyDescent="0.3">
      <c r="A41" s="78" t="s">
        <v>38</v>
      </c>
      <c r="B41" s="79"/>
    </row>
    <row r="42" spans="1:23" ht="15" customHeight="1" x14ac:dyDescent="0.3">
      <c r="A42" s="79" t="s">
        <v>39</v>
      </c>
      <c r="B42" s="79" t="s">
        <v>1063</v>
      </c>
    </row>
    <row r="43" spans="1:23" ht="15" customHeight="1" x14ac:dyDescent="0.3">
      <c r="A43" s="79" t="s">
        <v>15</v>
      </c>
      <c r="B43" s="79" t="s">
        <v>1064</v>
      </c>
    </row>
    <row r="44" spans="1:23" ht="15" customHeight="1" x14ac:dyDescent="0.3">
      <c r="A44" s="79" t="s">
        <v>20</v>
      </c>
      <c r="B44" s="79" t="s">
        <v>1065</v>
      </c>
    </row>
    <row r="45" spans="1:23" ht="15" customHeight="1" x14ac:dyDescent="0.3">
      <c r="A45" s="79" t="s">
        <v>23</v>
      </c>
      <c r="B45" s="79" t="s">
        <v>1066</v>
      </c>
    </row>
    <row r="46" spans="1:23" x14ac:dyDescent="0.3">
      <c r="A46" s="79" t="s">
        <v>44</v>
      </c>
      <c r="B46" s="79" t="s">
        <v>1083</v>
      </c>
    </row>
  </sheetData>
  <mergeCells count="3">
    <mergeCell ref="C3:L3"/>
    <mergeCell ref="G4:H4"/>
    <mergeCell ref="I4:J4"/>
  </mergeCells>
  <hyperlinks>
    <hyperlink ref="H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P64"/>
  <sheetViews>
    <sheetView showGridLines="0" zoomScaleNormal="100" workbookViewId="0">
      <selection activeCell="H1" sqref="H1"/>
    </sheetView>
  </sheetViews>
  <sheetFormatPr defaultColWidth="9.109375" defaultRowHeight="14.4" x14ac:dyDescent="0.3"/>
  <cols>
    <col min="1" max="1" width="2.88671875" style="38" customWidth="1"/>
    <col min="2" max="2" width="44.109375" style="38" customWidth="1"/>
    <col min="3" max="10" width="7.88671875" style="38" customWidth="1"/>
    <col min="11" max="11" width="5.6640625" style="38" customWidth="1"/>
    <col min="12" max="12" width="9.33203125" style="38" customWidth="1"/>
    <col min="13" max="14" width="2.109375" style="2" customWidth="1"/>
    <col min="15" max="15" width="4.44140625" style="38" customWidth="1"/>
    <col min="16" max="16" width="44.109375" style="38" customWidth="1"/>
    <col min="17" max="24" width="7.88671875" style="38" customWidth="1"/>
    <col min="25" max="25" width="5.6640625" style="38" customWidth="1"/>
    <col min="26" max="26" width="9.44140625" style="38" customWidth="1"/>
    <col min="27" max="28" width="2.109375" style="2" customWidth="1"/>
    <col min="29" max="29" width="4.44140625" style="38" customWidth="1"/>
    <col min="30" max="30" width="44.109375" style="38" customWidth="1"/>
    <col min="31" max="38" width="7.88671875" style="38" customWidth="1"/>
    <col min="39" max="39" width="5.6640625" style="38" customWidth="1"/>
    <col min="40" max="40" width="9.44140625" style="38" customWidth="1"/>
    <col min="41" max="41" width="2.33203125" style="2" customWidth="1"/>
    <col min="42" max="16384" width="9.109375" style="2"/>
  </cols>
  <sheetData>
    <row r="1" spans="1:31" ht="14.25" customHeight="1" x14ac:dyDescent="0.4">
      <c r="B1" s="41"/>
      <c r="C1" s="39"/>
      <c r="G1" s="402"/>
      <c r="H1" s="402" t="s">
        <v>679</v>
      </c>
      <c r="P1" s="41"/>
      <c r="Q1" s="39"/>
      <c r="AD1" s="41"/>
      <c r="AE1" s="39"/>
    </row>
    <row r="2" spans="1:31" ht="14.25" customHeight="1" x14ac:dyDescent="0.3">
      <c r="A2" s="2"/>
      <c r="O2" s="2"/>
      <c r="AC2" s="2"/>
    </row>
    <row r="3" spans="1:31" ht="15" customHeight="1" x14ac:dyDescent="0.3">
      <c r="A3" s="2"/>
      <c r="B3" s="478" t="s">
        <v>0</v>
      </c>
      <c r="C3" s="928" t="s">
        <v>715</v>
      </c>
      <c r="D3" s="929"/>
      <c r="E3" s="929"/>
      <c r="F3" s="929"/>
      <c r="G3" s="929"/>
      <c r="H3" s="929"/>
      <c r="I3" s="929"/>
      <c r="J3" s="929"/>
      <c r="K3" s="929"/>
      <c r="L3" s="930"/>
      <c r="O3" s="2"/>
      <c r="AC3" s="2"/>
    </row>
    <row r="4" spans="1:31" ht="25.5" customHeight="1" x14ac:dyDescent="0.3">
      <c r="A4" s="2"/>
      <c r="B4" s="207"/>
      <c r="C4" s="498">
        <v>2015</v>
      </c>
      <c r="D4" s="498">
        <v>2020</v>
      </c>
      <c r="E4" s="498">
        <v>2030</v>
      </c>
      <c r="F4" s="498">
        <v>2050</v>
      </c>
      <c r="G4" s="928" t="s">
        <v>2</v>
      </c>
      <c r="H4" s="942"/>
      <c r="I4" s="928" t="s">
        <v>3</v>
      </c>
      <c r="J4" s="942"/>
      <c r="K4" s="498" t="s">
        <v>4</v>
      </c>
      <c r="L4" s="498" t="s">
        <v>5</v>
      </c>
      <c r="O4" s="2"/>
      <c r="AC4" s="2"/>
    </row>
    <row r="5" spans="1:31" ht="15" customHeight="1" x14ac:dyDescent="0.3">
      <c r="A5" s="2"/>
      <c r="B5" s="475" t="s">
        <v>6</v>
      </c>
      <c r="C5" s="476"/>
      <c r="D5" s="476"/>
      <c r="E5" s="476"/>
      <c r="F5" s="476"/>
      <c r="G5" s="476" t="s">
        <v>7</v>
      </c>
      <c r="H5" s="476" t="s">
        <v>8</v>
      </c>
      <c r="I5" s="476" t="s">
        <v>7</v>
      </c>
      <c r="J5" s="476" t="s">
        <v>8</v>
      </c>
      <c r="K5" s="476"/>
      <c r="L5" s="477"/>
      <c r="O5" s="2"/>
      <c r="AC5" s="2"/>
    </row>
    <row r="6" spans="1:31" ht="15" customHeight="1" x14ac:dyDescent="0.3">
      <c r="A6" s="2"/>
      <c r="B6" s="198" t="s">
        <v>9</v>
      </c>
      <c r="C6" s="946" t="s">
        <v>175</v>
      </c>
      <c r="D6" s="947"/>
      <c r="E6" s="929"/>
      <c r="F6" s="930"/>
      <c r="G6" s="422"/>
      <c r="H6" s="422"/>
      <c r="I6" s="422"/>
      <c r="J6" s="422"/>
      <c r="K6" s="481" t="s">
        <v>46</v>
      </c>
      <c r="L6" s="481"/>
      <c r="O6" s="2"/>
      <c r="AC6" s="2"/>
    </row>
    <row r="7" spans="1:31" ht="20.399999999999999" x14ac:dyDescent="0.3">
      <c r="A7" s="2"/>
      <c r="B7" s="198" t="s">
        <v>178</v>
      </c>
      <c r="C7" s="479">
        <v>41</v>
      </c>
      <c r="D7" s="423">
        <v>42</v>
      </c>
      <c r="E7" s="423">
        <v>43</v>
      </c>
      <c r="F7" s="425">
        <v>45</v>
      </c>
      <c r="G7" s="479">
        <v>38</v>
      </c>
      <c r="H7" s="425">
        <v>42</v>
      </c>
      <c r="I7" s="425">
        <v>40</v>
      </c>
      <c r="J7" s="425">
        <v>44</v>
      </c>
      <c r="K7" s="479"/>
      <c r="L7" s="479" t="s">
        <v>179</v>
      </c>
      <c r="O7" s="2"/>
      <c r="AC7" s="2"/>
    </row>
    <row r="8" spans="1:31" ht="20.399999999999999" x14ac:dyDescent="0.3">
      <c r="A8" s="2"/>
      <c r="B8" s="203" t="s">
        <v>131</v>
      </c>
      <c r="C8" s="200">
        <v>39</v>
      </c>
      <c r="D8" s="200">
        <v>40</v>
      </c>
      <c r="E8" s="200">
        <v>41</v>
      </c>
      <c r="F8" s="508">
        <v>43</v>
      </c>
      <c r="G8" s="200">
        <v>36</v>
      </c>
      <c r="H8" s="200">
        <v>40</v>
      </c>
      <c r="I8" s="508">
        <v>38</v>
      </c>
      <c r="J8" s="508">
        <v>42</v>
      </c>
      <c r="K8" s="200"/>
      <c r="L8" s="200" t="s">
        <v>181</v>
      </c>
      <c r="O8" s="2"/>
      <c r="AC8" s="2"/>
    </row>
    <row r="9" spans="1:31" x14ac:dyDescent="0.3">
      <c r="A9" s="2"/>
      <c r="B9" s="198" t="s">
        <v>1070</v>
      </c>
      <c r="C9" s="508">
        <v>0.95</v>
      </c>
      <c r="D9" s="508">
        <v>0.96</v>
      </c>
      <c r="E9" s="200">
        <v>1</v>
      </c>
      <c r="F9" s="508">
        <v>1</v>
      </c>
      <c r="G9" s="508">
        <v>0.8</v>
      </c>
      <c r="H9" s="200">
        <v>1.2</v>
      </c>
      <c r="I9" s="508">
        <v>0.8</v>
      </c>
      <c r="J9" s="508">
        <v>1.2</v>
      </c>
      <c r="K9" s="200"/>
      <c r="L9" s="479" t="s">
        <v>179</v>
      </c>
      <c r="O9" s="2"/>
      <c r="AC9" s="2"/>
    </row>
    <row r="10" spans="1:31" x14ac:dyDescent="0.3">
      <c r="A10" s="2"/>
      <c r="B10" s="198" t="s">
        <v>1071</v>
      </c>
      <c r="C10" s="424" t="s">
        <v>137</v>
      </c>
      <c r="D10" s="424" t="s">
        <v>137</v>
      </c>
      <c r="E10" s="424" t="s">
        <v>137</v>
      </c>
      <c r="F10" s="707" t="s">
        <v>137</v>
      </c>
      <c r="G10" s="424" t="s">
        <v>137</v>
      </c>
      <c r="H10" s="424" t="s">
        <v>137</v>
      </c>
      <c r="I10" s="707" t="s">
        <v>137</v>
      </c>
      <c r="J10" s="707" t="s">
        <v>137</v>
      </c>
      <c r="K10" s="200" t="s">
        <v>50</v>
      </c>
      <c r="L10" s="200"/>
      <c r="O10" s="2"/>
      <c r="AC10" s="2"/>
    </row>
    <row r="11" spans="1:31" x14ac:dyDescent="0.3">
      <c r="A11" s="2"/>
      <c r="B11" s="198" t="s">
        <v>13</v>
      </c>
      <c r="C11" s="200">
        <v>2</v>
      </c>
      <c r="D11" s="200">
        <v>2</v>
      </c>
      <c r="E11" s="200">
        <v>2</v>
      </c>
      <c r="F11" s="508">
        <v>2</v>
      </c>
      <c r="G11" s="200">
        <v>2</v>
      </c>
      <c r="H11" s="200">
        <v>3</v>
      </c>
      <c r="I11" s="508">
        <v>2</v>
      </c>
      <c r="J11" s="508">
        <v>3</v>
      </c>
      <c r="K11" s="200"/>
      <c r="L11" s="200">
        <v>6</v>
      </c>
      <c r="O11" s="2"/>
      <c r="AC11" s="2"/>
    </row>
    <row r="12" spans="1:31" x14ac:dyDescent="0.3">
      <c r="A12" s="2"/>
      <c r="B12" s="207" t="s">
        <v>93</v>
      </c>
      <c r="C12" s="481">
        <v>3</v>
      </c>
      <c r="D12" s="481">
        <v>3</v>
      </c>
      <c r="E12" s="501">
        <v>2.5</v>
      </c>
      <c r="F12" s="501">
        <v>2.5</v>
      </c>
      <c r="G12" s="481">
        <v>2</v>
      </c>
      <c r="H12" s="501">
        <v>3.5</v>
      </c>
      <c r="I12" s="501">
        <v>1.5</v>
      </c>
      <c r="J12" s="501">
        <v>3</v>
      </c>
      <c r="K12" s="481"/>
      <c r="L12" s="200">
        <v>6</v>
      </c>
      <c r="O12" s="2"/>
      <c r="AC12" s="2"/>
    </row>
    <row r="13" spans="1:31" x14ac:dyDescent="0.3">
      <c r="A13" s="2"/>
      <c r="B13" s="207" t="s">
        <v>16</v>
      </c>
      <c r="C13" s="481">
        <v>25</v>
      </c>
      <c r="D13" s="481">
        <v>25</v>
      </c>
      <c r="E13" s="481">
        <v>25</v>
      </c>
      <c r="F13" s="501">
        <v>25</v>
      </c>
      <c r="G13" s="481">
        <v>25</v>
      </c>
      <c r="H13" s="481" t="s">
        <v>184</v>
      </c>
      <c r="I13" s="501">
        <v>25</v>
      </c>
      <c r="J13" s="500" t="s">
        <v>184</v>
      </c>
      <c r="K13" s="481" t="s">
        <v>44</v>
      </c>
      <c r="L13" s="200" t="s">
        <v>185</v>
      </c>
      <c r="O13" s="2"/>
      <c r="AC13" s="2"/>
    </row>
    <row r="14" spans="1:31" x14ac:dyDescent="0.3">
      <c r="A14" s="2"/>
      <c r="B14" s="207" t="s">
        <v>18</v>
      </c>
      <c r="C14" s="501">
        <v>1.5</v>
      </c>
      <c r="D14" s="501">
        <v>1.5</v>
      </c>
      <c r="E14" s="501">
        <v>1.5</v>
      </c>
      <c r="F14" s="501">
        <v>1.5</v>
      </c>
      <c r="G14" s="481">
        <v>1</v>
      </c>
      <c r="H14" s="481">
        <v>2</v>
      </c>
      <c r="I14" s="501">
        <v>1</v>
      </c>
      <c r="J14" s="501">
        <v>2</v>
      </c>
      <c r="K14" s="481"/>
      <c r="L14" s="200">
        <v>6</v>
      </c>
      <c r="O14" s="2"/>
      <c r="AC14" s="2"/>
    </row>
    <row r="15" spans="1:31" x14ac:dyDescent="0.3">
      <c r="A15" s="2"/>
      <c r="B15" s="209" t="s">
        <v>19</v>
      </c>
      <c r="C15" s="508">
        <v>0.02</v>
      </c>
      <c r="D15" s="508">
        <v>0.02</v>
      </c>
      <c r="E15" s="508">
        <v>0.02</v>
      </c>
      <c r="F15" s="508">
        <v>0.02</v>
      </c>
      <c r="G15" s="501">
        <v>1.4999999999999999E-2</v>
      </c>
      <c r="H15" s="501">
        <v>0.03</v>
      </c>
      <c r="I15" s="501">
        <v>1.4999999999999999E-2</v>
      </c>
      <c r="J15" s="501">
        <v>0.03</v>
      </c>
      <c r="K15" s="481" t="s">
        <v>31</v>
      </c>
      <c r="L15" s="200">
        <v>7</v>
      </c>
      <c r="O15" s="2"/>
      <c r="AC15" s="2"/>
    </row>
    <row r="16" spans="1:31" x14ac:dyDescent="0.3">
      <c r="A16" s="2"/>
      <c r="B16" s="943" t="s">
        <v>186</v>
      </c>
      <c r="C16" s="944"/>
      <c r="D16" s="944"/>
      <c r="E16" s="944"/>
      <c r="F16" s="944"/>
      <c r="G16" s="944"/>
      <c r="H16" s="944"/>
      <c r="I16" s="944"/>
      <c r="J16" s="944"/>
      <c r="K16" s="944"/>
      <c r="L16" s="945"/>
      <c r="O16" s="2"/>
      <c r="AC16" s="2"/>
    </row>
    <row r="17" spans="1:29" x14ac:dyDescent="0.3">
      <c r="A17" s="2"/>
      <c r="B17" s="207" t="s">
        <v>22</v>
      </c>
      <c r="C17" s="481">
        <v>0</v>
      </c>
      <c r="D17" s="481">
        <v>0</v>
      </c>
      <c r="E17" s="481">
        <v>0</v>
      </c>
      <c r="F17" s="501">
        <v>0</v>
      </c>
      <c r="G17" s="481">
        <v>0</v>
      </c>
      <c r="H17" s="481">
        <v>0</v>
      </c>
      <c r="I17" s="501">
        <v>0</v>
      </c>
      <c r="J17" s="501">
        <v>0</v>
      </c>
      <c r="K17" s="481" t="s">
        <v>65</v>
      </c>
      <c r="L17" s="481"/>
      <c r="O17" s="2"/>
      <c r="AC17" s="2"/>
    </row>
    <row r="18" spans="1:29" x14ac:dyDescent="0.3">
      <c r="A18" s="2"/>
      <c r="B18" s="207" t="s">
        <v>24</v>
      </c>
      <c r="C18" s="481">
        <v>20</v>
      </c>
      <c r="D18" s="481">
        <v>20</v>
      </c>
      <c r="E18" s="481">
        <v>20</v>
      </c>
      <c r="F18" s="501">
        <v>20</v>
      </c>
      <c r="G18" s="481">
        <v>20</v>
      </c>
      <c r="H18" s="481">
        <v>50</v>
      </c>
      <c r="I18" s="501">
        <v>20</v>
      </c>
      <c r="J18" s="501">
        <v>50</v>
      </c>
      <c r="K18" s="481" t="s">
        <v>20</v>
      </c>
      <c r="L18" s="481">
        <v>6</v>
      </c>
      <c r="O18" s="2"/>
      <c r="AC18" s="2"/>
    </row>
    <row r="19" spans="1:29" x14ac:dyDescent="0.3">
      <c r="A19" s="2"/>
      <c r="B19" s="207" t="s">
        <v>95</v>
      </c>
      <c r="C19" s="481">
        <v>25</v>
      </c>
      <c r="D19" s="481">
        <v>23</v>
      </c>
      <c r="E19" s="481">
        <v>20</v>
      </c>
      <c r="F19" s="501">
        <v>20</v>
      </c>
      <c r="G19" s="481">
        <v>20</v>
      </c>
      <c r="H19" s="481">
        <v>25</v>
      </c>
      <c r="I19" s="501">
        <v>20</v>
      </c>
      <c r="J19" s="501">
        <v>25</v>
      </c>
      <c r="K19" s="481" t="s">
        <v>39</v>
      </c>
      <c r="L19" s="481">
        <v>6</v>
      </c>
      <c r="O19" s="2"/>
      <c r="AC19" s="2"/>
    </row>
    <row r="20" spans="1:29" x14ac:dyDescent="0.3">
      <c r="A20" s="2"/>
      <c r="B20" s="207" t="s">
        <v>96</v>
      </c>
      <c r="C20" s="501">
        <v>0.25</v>
      </c>
      <c r="D20" s="501">
        <v>0.23</v>
      </c>
      <c r="E20" s="501">
        <v>0.2</v>
      </c>
      <c r="F20" s="501">
        <v>0.2</v>
      </c>
      <c r="G20" s="501">
        <v>0.1</v>
      </c>
      <c r="H20" s="501">
        <v>0.5</v>
      </c>
      <c r="I20" s="501">
        <v>0.1</v>
      </c>
      <c r="J20" s="501">
        <v>0.4</v>
      </c>
      <c r="K20" s="481"/>
      <c r="L20" s="481" t="s">
        <v>187</v>
      </c>
      <c r="O20" s="2"/>
      <c r="AC20" s="2"/>
    </row>
    <row r="21" spans="1:29" x14ac:dyDescent="0.3">
      <c r="A21" s="2"/>
      <c r="B21" s="207" t="s">
        <v>97</v>
      </c>
      <c r="C21" s="501">
        <v>0.5</v>
      </c>
      <c r="D21" s="501">
        <v>0.5</v>
      </c>
      <c r="E21" s="501">
        <v>0.5</v>
      </c>
      <c r="F21" s="501">
        <v>0.5</v>
      </c>
      <c r="G21" s="501">
        <v>0.4</v>
      </c>
      <c r="H21" s="481">
        <v>1</v>
      </c>
      <c r="I21" s="501">
        <v>0.4</v>
      </c>
      <c r="J21" s="501">
        <v>1</v>
      </c>
      <c r="K21" s="481"/>
      <c r="L21" s="481" t="s">
        <v>187</v>
      </c>
      <c r="O21" s="2"/>
      <c r="AC21" s="2"/>
    </row>
    <row r="22" spans="1:29" x14ac:dyDescent="0.3">
      <c r="A22" s="2"/>
      <c r="B22" s="943" t="s">
        <v>99</v>
      </c>
      <c r="C22" s="944"/>
      <c r="D22" s="944"/>
      <c r="E22" s="944"/>
      <c r="F22" s="944"/>
      <c r="G22" s="944"/>
      <c r="H22" s="944"/>
      <c r="I22" s="944"/>
      <c r="J22" s="944"/>
      <c r="K22" s="944"/>
      <c r="L22" s="945"/>
      <c r="O22" s="2"/>
      <c r="AC22" s="2"/>
    </row>
    <row r="23" spans="1:29" x14ac:dyDescent="0.3">
      <c r="A23" s="2"/>
      <c r="B23" s="207" t="s">
        <v>675</v>
      </c>
      <c r="C23" s="481">
        <v>0</v>
      </c>
      <c r="D23" s="481">
        <v>0</v>
      </c>
      <c r="E23" s="481">
        <v>0</v>
      </c>
      <c r="F23" s="481">
        <v>0</v>
      </c>
      <c r="G23" s="481">
        <v>0</v>
      </c>
      <c r="H23" s="481">
        <v>0</v>
      </c>
      <c r="I23" s="500">
        <v>0</v>
      </c>
      <c r="J23" s="500">
        <v>0</v>
      </c>
      <c r="K23" s="200"/>
      <c r="L23" s="479"/>
      <c r="O23" s="2"/>
      <c r="AC23" s="2"/>
    </row>
    <row r="24" spans="1:29" ht="15" customHeight="1" x14ac:dyDescent="0.3">
      <c r="A24" s="2"/>
      <c r="B24" s="207" t="s">
        <v>676</v>
      </c>
      <c r="C24" s="481">
        <v>20</v>
      </c>
      <c r="D24" s="481">
        <v>15</v>
      </c>
      <c r="E24" s="481">
        <v>10</v>
      </c>
      <c r="F24" s="501">
        <v>10</v>
      </c>
      <c r="G24" s="481">
        <v>10</v>
      </c>
      <c r="H24" s="481">
        <v>30</v>
      </c>
      <c r="I24" s="501">
        <v>7.5</v>
      </c>
      <c r="J24" s="501">
        <v>20</v>
      </c>
      <c r="K24" s="481" t="s">
        <v>23</v>
      </c>
      <c r="L24" s="200" t="s">
        <v>189</v>
      </c>
      <c r="O24" s="2"/>
      <c r="AC24" s="2"/>
    </row>
    <row r="25" spans="1:29" x14ac:dyDescent="0.3">
      <c r="A25" s="2"/>
      <c r="B25" s="207" t="s">
        <v>100</v>
      </c>
      <c r="C25" s="502">
        <v>1.5</v>
      </c>
      <c r="D25" s="502">
        <v>1.5</v>
      </c>
      <c r="E25" s="502">
        <v>1.5</v>
      </c>
      <c r="F25" s="502">
        <v>1.5</v>
      </c>
      <c r="G25" s="417">
        <v>1</v>
      </c>
      <c r="H25" s="417">
        <v>8</v>
      </c>
      <c r="I25" s="502">
        <v>1</v>
      </c>
      <c r="J25" s="502">
        <v>8</v>
      </c>
      <c r="K25" s="481" t="s">
        <v>31</v>
      </c>
      <c r="L25" s="200">
        <v>9</v>
      </c>
      <c r="O25" s="2"/>
      <c r="AC25" s="2"/>
    </row>
    <row r="26" spans="1:29" x14ac:dyDescent="0.3">
      <c r="A26" s="2"/>
      <c r="B26" s="207" t="s">
        <v>101</v>
      </c>
      <c r="C26" s="213">
        <v>1</v>
      </c>
      <c r="D26" s="213">
        <v>1</v>
      </c>
      <c r="E26" s="213">
        <v>1</v>
      </c>
      <c r="F26" s="213">
        <v>1</v>
      </c>
      <c r="G26" s="501">
        <v>0.7</v>
      </c>
      <c r="H26" s="501">
        <v>1.2</v>
      </c>
      <c r="I26" s="501">
        <v>0.7</v>
      </c>
      <c r="J26" s="501">
        <v>1.2</v>
      </c>
      <c r="K26" s="213" t="s">
        <v>31</v>
      </c>
      <c r="L26" s="200">
        <v>9</v>
      </c>
      <c r="O26" s="2"/>
      <c r="AC26" s="2"/>
    </row>
    <row r="27" spans="1:29" x14ac:dyDescent="0.3">
      <c r="A27" s="2"/>
      <c r="B27" s="943" t="s">
        <v>1105</v>
      </c>
      <c r="C27" s="944"/>
      <c r="D27" s="944"/>
      <c r="E27" s="944"/>
      <c r="F27" s="944"/>
      <c r="G27" s="944"/>
      <c r="H27" s="944"/>
      <c r="I27" s="944"/>
      <c r="J27" s="944"/>
      <c r="K27" s="944"/>
      <c r="L27" s="945"/>
      <c r="O27" s="2"/>
      <c r="AC27" s="2"/>
    </row>
    <row r="28" spans="1:29" ht="16.5" customHeight="1" x14ac:dyDescent="0.3">
      <c r="A28" s="2"/>
      <c r="B28" s="207" t="s">
        <v>26</v>
      </c>
      <c r="C28" s="501">
        <v>0.6</v>
      </c>
      <c r="D28" s="501">
        <v>0.59</v>
      </c>
      <c r="E28" s="501">
        <v>0.56000000000000005</v>
      </c>
      <c r="F28" s="501">
        <v>0.52</v>
      </c>
      <c r="G28" s="501">
        <v>0.4</v>
      </c>
      <c r="H28" s="501">
        <v>0.9</v>
      </c>
      <c r="I28" s="501">
        <v>0.35</v>
      </c>
      <c r="J28" s="501">
        <v>0.85</v>
      </c>
      <c r="K28" s="481"/>
      <c r="L28" s="481" t="s">
        <v>190</v>
      </c>
      <c r="O28" s="2"/>
      <c r="AC28" s="2"/>
    </row>
    <row r="29" spans="1:29" ht="16.5" customHeight="1" x14ac:dyDescent="0.3">
      <c r="A29" s="2"/>
      <c r="B29" s="207" t="s">
        <v>28</v>
      </c>
      <c r="C29" s="481" t="s">
        <v>183</v>
      </c>
      <c r="D29" s="481" t="s">
        <v>183</v>
      </c>
      <c r="E29" s="481" t="s">
        <v>183</v>
      </c>
      <c r="F29" s="500" t="s">
        <v>183</v>
      </c>
      <c r="G29" s="481" t="s">
        <v>183</v>
      </c>
      <c r="H29" s="481" t="s">
        <v>183</v>
      </c>
      <c r="I29" s="500" t="s">
        <v>183</v>
      </c>
      <c r="J29" s="500" t="s">
        <v>183</v>
      </c>
      <c r="K29" s="481" t="s">
        <v>55</v>
      </c>
      <c r="L29" s="481"/>
      <c r="O29" s="2"/>
      <c r="AC29" s="2"/>
    </row>
    <row r="30" spans="1:29" ht="16.5" customHeight="1" x14ac:dyDescent="0.3">
      <c r="A30" s="2"/>
      <c r="B30" s="207" t="s">
        <v>29</v>
      </c>
      <c r="C30" s="481" t="s">
        <v>183</v>
      </c>
      <c r="D30" s="481" t="s">
        <v>183</v>
      </c>
      <c r="E30" s="481" t="s">
        <v>183</v>
      </c>
      <c r="F30" s="500" t="s">
        <v>183</v>
      </c>
      <c r="G30" s="481" t="s">
        <v>183</v>
      </c>
      <c r="H30" s="481" t="s">
        <v>183</v>
      </c>
      <c r="I30" s="500" t="s">
        <v>183</v>
      </c>
      <c r="J30" s="500" t="s">
        <v>183</v>
      </c>
      <c r="K30" s="481" t="s">
        <v>55</v>
      </c>
      <c r="L30" s="481"/>
      <c r="O30" s="2"/>
      <c r="AC30" s="2"/>
    </row>
    <row r="31" spans="1:29" ht="15" customHeight="1" x14ac:dyDescent="0.3">
      <c r="A31" s="2"/>
      <c r="B31" s="207" t="s">
        <v>30</v>
      </c>
      <c r="C31" s="520">
        <v>20000</v>
      </c>
      <c r="D31" s="520">
        <v>19500</v>
      </c>
      <c r="E31" s="520">
        <v>18600</v>
      </c>
      <c r="F31" s="520">
        <v>18000</v>
      </c>
      <c r="G31" s="481" t="s">
        <v>183</v>
      </c>
      <c r="H31" s="481" t="s">
        <v>183</v>
      </c>
      <c r="I31" s="500" t="s">
        <v>183</v>
      </c>
      <c r="J31" s="500" t="s">
        <v>183</v>
      </c>
      <c r="K31" s="481" t="s">
        <v>15</v>
      </c>
      <c r="L31" s="481">
        <v>6</v>
      </c>
      <c r="O31" s="2"/>
      <c r="AC31" s="2"/>
    </row>
    <row r="32" spans="1:29" x14ac:dyDescent="0.3">
      <c r="A32" s="2"/>
      <c r="B32" s="207" t="s">
        <v>32</v>
      </c>
      <c r="C32" s="501">
        <v>4.5</v>
      </c>
      <c r="D32" s="501">
        <v>4.4000000000000004</v>
      </c>
      <c r="E32" s="501">
        <v>4.2</v>
      </c>
      <c r="F32" s="501">
        <v>4</v>
      </c>
      <c r="G32" s="481">
        <v>4</v>
      </c>
      <c r="H32" s="481">
        <v>6</v>
      </c>
      <c r="I32" s="501">
        <v>3</v>
      </c>
      <c r="J32" s="501">
        <v>5</v>
      </c>
      <c r="K32" s="481"/>
      <c r="L32" s="481">
        <v>6</v>
      </c>
      <c r="O32" s="2"/>
      <c r="AC32" s="2"/>
    </row>
    <row r="33" spans="1:42" x14ac:dyDescent="0.3">
      <c r="A33" s="2"/>
      <c r="B33" s="943" t="s">
        <v>33</v>
      </c>
      <c r="C33" s="944"/>
      <c r="D33" s="944"/>
      <c r="E33" s="944"/>
      <c r="F33" s="944"/>
      <c r="G33" s="944"/>
      <c r="H33" s="944"/>
      <c r="I33" s="944"/>
      <c r="J33" s="944"/>
      <c r="K33" s="944"/>
      <c r="L33" s="945"/>
      <c r="O33" s="2"/>
      <c r="AC33" s="2"/>
    </row>
    <row r="34" spans="1:42" ht="15" customHeight="1" x14ac:dyDescent="0.3">
      <c r="A34" s="2"/>
      <c r="B34" s="69"/>
      <c r="C34" s="47"/>
      <c r="D34" s="47"/>
      <c r="E34" s="47"/>
      <c r="F34" s="47"/>
      <c r="G34" s="47"/>
      <c r="H34" s="47"/>
      <c r="I34" s="47"/>
      <c r="J34" s="47"/>
      <c r="K34" s="47"/>
      <c r="L34" s="47"/>
      <c r="O34" s="2"/>
      <c r="P34" s="69"/>
      <c r="Q34" s="47"/>
      <c r="R34" s="47"/>
      <c r="S34" s="47"/>
      <c r="T34" s="47"/>
      <c r="U34" s="47"/>
      <c r="V34" s="47"/>
      <c r="W34" s="47"/>
      <c r="X34" s="47"/>
      <c r="Y34" s="47"/>
      <c r="Z34" s="47"/>
      <c r="AC34" s="2"/>
      <c r="AD34" s="69"/>
      <c r="AE34" s="47"/>
      <c r="AF34" s="47"/>
      <c r="AG34" s="47"/>
      <c r="AH34" s="47"/>
      <c r="AI34" s="47"/>
      <c r="AJ34" s="47"/>
      <c r="AK34" s="47"/>
      <c r="AL34" s="47"/>
      <c r="AM34" s="47"/>
      <c r="AN34" s="47"/>
    </row>
    <row r="35" spans="1:42" x14ac:dyDescent="0.3">
      <c r="A35" s="78" t="s">
        <v>118</v>
      </c>
      <c r="B35" s="79"/>
      <c r="C35" s="79"/>
      <c r="D35" s="79"/>
      <c r="E35" s="79"/>
      <c r="F35" s="79"/>
      <c r="G35" s="79"/>
      <c r="H35" s="79"/>
      <c r="I35" s="79"/>
      <c r="J35" s="79"/>
      <c r="K35" s="79"/>
      <c r="L35" s="79"/>
      <c r="M35" s="79"/>
      <c r="N35" s="79"/>
      <c r="O35" s="78"/>
      <c r="P35" s="79"/>
      <c r="Q35" s="79"/>
      <c r="R35" s="79"/>
      <c r="S35" s="79"/>
      <c r="T35" s="79"/>
      <c r="U35" s="79"/>
      <c r="V35" s="79"/>
      <c r="W35" s="79"/>
      <c r="X35" s="79"/>
      <c r="Y35" s="79"/>
      <c r="Z35" s="79"/>
      <c r="AA35" s="79"/>
      <c r="AB35" s="79"/>
      <c r="AC35" s="78"/>
      <c r="AD35" s="79"/>
      <c r="AE35" s="79"/>
      <c r="AF35" s="79"/>
      <c r="AG35" s="79"/>
      <c r="AH35" s="79"/>
      <c r="AI35" s="79"/>
      <c r="AJ35" s="79"/>
      <c r="AK35" s="79"/>
      <c r="AL35" s="79"/>
      <c r="AM35" s="79"/>
      <c r="AN35" s="79"/>
      <c r="AO35" s="79"/>
      <c r="AP35" s="79"/>
    </row>
    <row r="36" spans="1:42" ht="15" customHeight="1" x14ac:dyDescent="0.3">
      <c r="A36" s="80">
        <v>5</v>
      </c>
      <c r="B36" s="79" t="s">
        <v>192</v>
      </c>
      <c r="C36" s="79"/>
      <c r="D36" s="79"/>
      <c r="E36" s="79"/>
      <c r="F36" s="79"/>
      <c r="G36" s="79"/>
      <c r="H36" s="79"/>
      <c r="I36" s="79"/>
      <c r="J36" s="79"/>
      <c r="K36" s="79"/>
      <c r="L36" s="79"/>
      <c r="M36" s="79"/>
      <c r="N36" s="79"/>
      <c r="O36" s="80"/>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row>
    <row r="37" spans="1:42" x14ac:dyDescent="0.3">
      <c r="A37" s="80">
        <v>6</v>
      </c>
      <c r="B37" s="79" t="s">
        <v>193</v>
      </c>
      <c r="C37" s="79"/>
      <c r="D37" s="79"/>
      <c r="E37" s="79"/>
      <c r="F37" s="79"/>
      <c r="G37" s="79"/>
      <c r="H37" s="79"/>
      <c r="I37" s="79"/>
      <c r="J37" s="79"/>
      <c r="K37" s="79"/>
      <c r="L37" s="79"/>
      <c r="M37" s="79"/>
      <c r="N37" s="79"/>
      <c r="O37" s="80"/>
      <c r="P37" s="79"/>
      <c r="Q37" s="79"/>
      <c r="R37" s="79"/>
      <c r="S37" s="79"/>
      <c r="T37" s="79"/>
      <c r="U37" s="79"/>
      <c r="V37" s="79"/>
      <c r="W37" s="79"/>
      <c r="X37" s="79"/>
      <c r="Y37" s="79"/>
      <c r="Z37" s="79"/>
      <c r="AA37" s="79"/>
      <c r="AB37" s="79"/>
      <c r="AC37" s="80"/>
      <c r="AD37" s="79"/>
      <c r="AE37" s="79"/>
      <c r="AF37" s="79"/>
      <c r="AG37" s="79"/>
      <c r="AH37" s="79"/>
      <c r="AI37" s="79"/>
      <c r="AJ37" s="79"/>
      <c r="AK37" s="79"/>
      <c r="AL37" s="79"/>
      <c r="AM37" s="79"/>
      <c r="AN37" s="79"/>
      <c r="AO37" s="79"/>
      <c r="AP37" s="79"/>
    </row>
    <row r="38" spans="1:42" x14ac:dyDescent="0.3">
      <c r="A38" s="80">
        <v>7</v>
      </c>
      <c r="B38" s="79" t="s">
        <v>194</v>
      </c>
      <c r="C38" s="79"/>
      <c r="D38" s="79"/>
      <c r="E38" s="79"/>
      <c r="F38" s="79"/>
      <c r="G38" s="79"/>
      <c r="H38" s="79"/>
      <c r="I38" s="79"/>
      <c r="J38" s="79"/>
      <c r="K38" s="79"/>
      <c r="L38" s="79"/>
      <c r="M38" s="79"/>
      <c r="N38" s="79"/>
      <c r="O38" s="80"/>
      <c r="P38" s="79"/>
      <c r="Q38" s="79"/>
      <c r="R38" s="79"/>
      <c r="S38" s="79"/>
      <c r="T38" s="79"/>
      <c r="U38" s="79"/>
      <c r="V38" s="79"/>
      <c r="W38" s="79"/>
      <c r="X38" s="79"/>
      <c r="Y38" s="79"/>
      <c r="Z38" s="79"/>
      <c r="AA38" s="79"/>
      <c r="AB38" s="79"/>
      <c r="AC38" s="80"/>
      <c r="AD38" s="79"/>
      <c r="AE38" s="79"/>
      <c r="AF38" s="79"/>
      <c r="AG38" s="79"/>
      <c r="AH38" s="79"/>
      <c r="AI38" s="79"/>
      <c r="AJ38" s="79"/>
      <c r="AK38" s="79"/>
      <c r="AL38" s="79"/>
      <c r="AM38" s="79"/>
      <c r="AN38" s="79"/>
      <c r="AO38" s="79"/>
      <c r="AP38" s="79"/>
    </row>
    <row r="39" spans="1:42" ht="15" customHeight="1" x14ac:dyDescent="0.3">
      <c r="A39" s="80">
        <v>8</v>
      </c>
      <c r="B39" s="79" t="s">
        <v>195</v>
      </c>
      <c r="C39" s="79"/>
      <c r="D39" s="79"/>
      <c r="E39" s="79"/>
      <c r="F39" s="79"/>
      <c r="G39" s="79"/>
      <c r="H39" s="79"/>
      <c r="I39" s="79"/>
      <c r="J39" s="79"/>
      <c r="K39" s="79"/>
      <c r="L39" s="79"/>
      <c r="M39" s="79"/>
      <c r="N39" s="79"/>
      <c r="O39" s="80"/>
      <c r="P39" s="79"/>
      <c r="Q39" s="79"/>
      <c r="R39" s="79"/>
      <c r="S39" s="79"/>
      <c r="T39" s="79"/>
      <c r="U39" s="79"/>
      <c r="V39" s="79"/>
      <c r="W39" s="79"/>
      <c r="X39" s="79"/>
      <c r="Y39" s="79"/>
      <c r="Z39" s="79"/>
      <c r="AA39" s="79"/>
      <c r="AB39" s="79"/>
      <c r="AC39" s="80"/>
      <c r="AD39" s="79"/>
      <c r="AE39" s="79"/>
      <c r="AF39" s="79"/>
      <c r="AG39" s="79"/>
      <c r="AH39" s="79"/>
      <c r="AI39" s="79"/>
      <c r="AJ39" s="79"/>
      <c r="AK39" s="79"/>
      <c r="AL39" s="79"/>
      <c r="AM39" s="79"/>
      <c r="AN39" s="79"/>
      <c r="AO39" s="79"/>
      <c r="AP39" s="79"/>
    </row>
    <row r="40" spans="1:42" ht="15" customHeight="1" x14ac:dyDescent="0.3">
      <c r="A40" s="80">
        <v>9</v>
      </c>
      <c r="B40" s="79" t="s">
        <v>196</v>
      </c>
      <c r="C40" s="79"/>
      <c r="D40" s="79"/>
      <c r="E40" s="79"/>
      <c r="F40" s="79"/>
      <c r="G40" s="79"/>
      <c r="H40" s="79"/>
      <c r="I40" s="79"/>
      <c r="J40" s="79"/>
      <c r="K40" s="79"/>
      <c r="L40" s="79"/>
      <c r="M40" s="79"/>
      <c r="N40" s="79"/>
      <c r="O40" s="80"/>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row>
    <row r="41" spans="1:42" ht="15" customHeight="1" x14ac:dyDescent="0.3">
      <c r="A41" s="80">
        <v>10</v>
      </c>
      <c r="B41" s="79" t="s">
        <v>277</v>
      </c>
      <c r="C41" s="79"/>
      <c r="D41" s="79"/>
      <c r="E41" s="79"/>
      <c r="F41" s="79"/>
      <c r="G41" s="79"/>
      <c r="H41" s="79"/>
      <c r="I41" s="79"/>
      <c r="J41" s="79"/>
      <c r="K41" s="79"/>
      <c r="L41" s="79"/>
      <c r="M41" s="79"/>
      <c r="N41" s="79"/>
      <c r="O41" s="80"/>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row>
    <row r="42" spans="1:42" x14ac:dyDescent="0.3">
      <c r="A42" s="80">
        <v>11</v>
      </c>
      <c r="B42" s="79" t="s">
        <v>278</v>
      </c>
      <c r="C42" s="79"/>
      <c r="D42" s="79"/>
      <c r="E42" s="79"/>
      <c r="F42" s="79"/>
      <c r="G42" s="79"/>
      <c r="H42" s="79"/>
      <c r="I42" s="79"/>
      <c r="J42" s="79"/>
      <c r="K42" s="79"/>
      <c r="L42" s="79"/>
      <c r="M42" s="79"/>
      <c r="N42" s="79"/>
      <c r="O42" s="80"/>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row>
    <row r="43" spans="1:42" x14ac:dyDescent="0.3">
      <c r="A43" s="80">
        <v>12</v>
      </c>
      <c r="B43" s="79" t="s">
        <v>197</v>
      </c>
      <c r="C43" s="79"/>
      <c r="D43" s="79"/>
      <c r="E43" s="79"/>
      <c r="F43" s="79"/>
      <c r="G43" s="79"/>
      <c r="H43" s="79"/>
      <c r="I43" s="79"/>
      <c r="J43" s="79"/>
      <c r="K43" s="79"/>
      <c r="L43" s="79"/>
      <c r="M43" s="79"/>
      <c r="N43" s="79"/>
      <c r="O43" s="80"/>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row>
    <row r="44" spans="1:42" x14ac:dyDescent="0.3">
      <c r="A44" s="80">
        <v>13</v>
      </c>
      <c r="B44" s="79" t="s">
        <v>198</v>
      </c>
      <c r="C44" s="79"/>
      <c r="D44" s="79"/>
      <c r="E44" s="79"/>
      <c r="F44" s="79"/>
      <c r="G44" s="79"/>
      <c r="H44" s="79"/>
      <c r="I44" s="79"/>
      <c r="J44" s="79"/>
      <c r="K44" s="79"/>
      <c r="L44" s="79"/>
      <c r="M44" s="79"/>
      <c r="N44" s="79"/>
      <c r="O44" s="80"/>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row>
    <row r="45" spans="1:42" x14ac:dyDescent="0.3">
      <c r="A45" s="80">
        <v>14</v>
      </c>
      <c r="B45" s="79" t="s">
        <v>279</v>
      </c>
      <c r="C45" s="79"/>
      <c r="D45" s="79"/>
      <c r="E45" s="79"/>
      <c r="F45" s="79"/>
      <c r="G45" s="79"/>
      <c r="H45" s="79"/>
      <c r="I45" s="79"/>
      <c r="J45" s="79"/>
      <c r="K45" s="79"/>
      <c r="L45" s="79"/>
      <c r="M45" s="79"/>
      <c r="N45" s="79"/>
      <c r="O45" s="80"/>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row>
    <row r="46" spans="1:42" x14ac:dyDescent="0.3">
      <c r="A46" s="80"/>
      <c r="B46" s="79"/>
      <c r="C46" s="79"/>
      <c r="D46" s="79"/>
      <c r="E46" s="79"/>
      <c r="F46" s="79"/>
      <c r="G46" s="79"/>
      <c r="H46" s="79"/>
      <c r="I46" s="79"/>
      <c r="J46" s="79"/>
      <c r="K46" s="79"/>
      <c r="L46" s="79"/>
      <c r="M46" s="79"/>
      <c r="N46" s="79"/>
      <c r="O46" s="80"/>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row>
    <row r="47" spans="1:42" x14ac:dyDescent="0.3">
      <c r="A47" s="78" t="s">
        <v>38</v>
      </c>
      <c r="B47" s="79"/>
      <c r="C47" s="79"/>
      <c r="D47" s="79"/>
      <c r="E47" s="79"/>
      <c r="F47" s="79"/>
      <c r="G47" s="79"/>
      <c r="H47" s="79"/>
      <c r="I47" s="79"/>
      <c r="J47" s="79"/>
      <c r="K47" s="79"/>
      <c r="L47" s="79"/>
      <c r="M47" s="79"/>
      <c r="N47" s="79"/>
      <c r="O47" s="78"/>
      <c r="P47" s="79"/>
      <c r="Q47" s="79"/>
      <c r="R47" s="79"/>
      <c r="S47" s="79"/>
      <c r="T47" s="79"/>
      <c r="U47" s="79"/>
      <c r="V47" s="79"/>
      <c r="W47" s="79"/>
      <c r="X47" s="79"/>
      <c r="Y47" s="79"/>
      <c r="Z47" s="79"/>
      <c r="AA47" s="79"/>
      <c r="AB47" s="79"/>
      <c r="AC47" s="78"/>
      <c r="AD47" s="79"/>
      <c r="AE47" s="79"/>
      <c r="AF47" s="79"/>
      <c r="AG47" s="79"/>
      <c r="AH47" s="79"/>
      <c r="AI47" s="79"/>
      <c r="AJ47" s="79"/>
      <c r="AK47" s="79"/>
      <c r="AL47" s="79"/>
      <c r="AM47" s="79"/>
      <c r="AN47" s="79"/>
      <c r="AO47" s="79"/>
      <c r="AP47" s="79"/>
    </row>
    <row r="48" spans="1:42" ht="15" customHeight="1" x14ac:dyDescent="0.3">
      <c r="A48" s="79" t="s">
        <v>39</v>
      </c>
      <c r="B48" s="79" t="s">
        <v>199</v>
      </c>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row>
    <row r="49" spans="1:42" ht="15" customHeight="1" x14ac:dyDescent="0.3">
      <c r="A49" s="79" t="s">
        <v>15</v>
      </c>
      <c r="B49" s="79" t="s">
        <v>200</v>
      </c>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row>
    <row r="50" spans="1:42" x14ac:dyDescent="0.3">
      <c r="A50" s="79" t="s">
        <v>20</v>
      </c>
      <c r="B50" s="79" t="s">
        <v>201</v>
      </c>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row>
    <row r="51" spans="1:42" x14ac:dyDescent="0.3">
      <c r="A51" s="79" t="s">
        <v>23</v>
      </c>
      <c r="B51" s="79" t="s">
        <v>202</v>
      </c>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row>
    <row r="52" spans="1:42" x14ac:dyDescent="0.3">
      <c r="A52" s="79" t="s">
        <v>44</v>
      </c>
      <c r="B52" s="79" t="s">
        <v>203</v>
      </c>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row>
    <row r="53" spans="1:42" x14ac:dyDescent="0.3">
      <c r="A53" s="79" t="s">
        <v>46</v>
      </c>
      <c r="B53" s="79" t="s">
        <v>204</v>
      </c>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row>
    <row r="54" spans="1:42" ht="15" customHeight="1" x14ac:dyDescent="0.3">
      <c r="A54" s="79" t="s">
        <v>31</v>
      </c>
      <c r="B54" s="79" t="s">
        <v>205</v>
      </c>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row>
    <row r="55" spans="1:42" ht="15" customHeight="1" x14ac:dyDescent="0.3">
      <c r="A55" s="79" t="s">
        <v>35</v>
      </c>
      <c r="B55" s="79" t="s">
        <v>206</v>
      </c>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row>
    <row r="56" spans="1:42" x14ac:dyDescent="0.3">
      <c r="A56" s="79" t="s">
        <v>65</v>
      </c>
      <c r="B56" s="79" t="s">
        <v>207</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row>
    <row r="57" spans="1:42" x14ac:dyDescent="0.3">
      <c r="A57" s="79" t="s">
        <v>50</v>
      </c>
      <c r="B57" s="79" t="s">
        <v>208</v>
      </c>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t="s">
        <v>94</v>
      </c>
      <c r="AD57" s="79" t="s">
        <v>94</v>
      </c>
      <c r="AE57" s="79"/>
      <c r="AF57" s="79"/>
      <c r="AG57" s="79"/>
      <c r="AH57" s="79"/>
      <c r="AI57" s="79"/>
      <c r="AJ57" s="79"/>
      <c r="AK57" s="79"/>
      <c r="AL57" s="79"/>
      <c r="AM57" s="79"/>
      <c r="AN57" s="79"/>
      <c r="AO57" s="79"/>
      <c r="AP57" s="79"/>
    </row>
    <row r="58" spans="1:42" x14ac:dyDescent="0.3">
      <c r="A58" s="79" t="s">
        <v>55</v>
      </c>
      <c r="B58" s="79" t="s">
        <v>209</v>
      </c>
      <c r="C58" s="79"/>
      <c r="D58" s="79"/>
      <c r="E58" s="79"/>
      <c r="F58" s="79"/>
      <c r="G58" s="79"/>
      <c r="H58" s="79"/>
      <c r="I58" s="79"/>
      <c r="J58" s="79"/>
      <c r="K58" s="79"/>
      <c r="L58" s="79"/>
      <c r="M58" s="79"/>
      <c r="N58" s="79"/>
      <c r="O58" s="80"/>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row>
    <row r="59" spans="1:42" x14ac:dyDescent="0.3">
      <c r="A59" s="79" t="s">
        <v>67</v>
      </c>
      <c r="B59" s="79" t="s">
        <v>210</v>
      </c>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row>
    <row r="60" spans="1:42" x14ac:dyDescent="0.3">
      <c r="A60" s="79" t="s">
        <v>68</v>
      </c>
      <c r="B60" s="79" t="s">
        <v>211</v>
      </c>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row>
    <row r="61" spans="1:42" x14ac:dyDescent="0.3">
      <c r="M61" s="79"/>
      <c r="N61" s="79"/>
      <c r="AA61" s="79"/>
      <c r="AB61" s="79"/>
      <c r="AO61" s="79"/>
      <c r="AP61" s="79"/>
    </row>
    <row r="62" spans="1:42" x14ac:dyDescent="0.3">
      <c r="M62" s="79"/>
      <c r="N62" s="79"/>
      <c r="AA62" s="79"/>
      <c r="AB62" s="79"/>
      <c r="AO62" s="79"/>
      <c r="AP62" s="79"/>
    </row>
    <row r="63" spans="1:42" x14ac:dyDescent="0.3">
      <c r="M63" s="79"/>
      <c r="N63" s="79"/>
      <c r="AA63" s="79"/>
      <c r="AB63" s="79"/>
      <c r="AO63" s="79"/>
      <c r="AP63" s="79"/>
    </row>
    <row r="64" spans="1:42" x14ac:dyDescent="0.3">
      <c r="D64"/>
      <c r="E64"/>
      <c r="F64"/>
      <c r="G64"/>
      <c r="H64"/>
      <c r="I64"/>
      <c r="J64"/>
      <c r="K64"/>
      <c r="L64"/>
    </row>
  </sheetData>
  <mergeCells count="8">
    <mergeCell ref="C3:L3"/>
    <mergeCell ref="G4:H4"/>
    <mergeCell ref="I4:J4"/>
    <mergeCell ref="B33:L33"/>
    <mergeCell ref="B22:L22"/>
    <mergeCell ref="B27:L27"/>
    <mergeCell ref="C6:F6"/>
    <mergeCell ref="B16:L16"/>
  </mergeCells>
  <hyperlinks>
    <hyperlink ref="H1" location="Index" display="Back to Index"/>
  </hyperlinks>
  <pageMargins left="0.25" right="0.25" top="0.75" bottom="0.75" header="0.3" footer="0.3"/>
  <pageSetup paperSize="9" scale="67" orientation="portrait" r:id="rId1"/>
  <headerFooter>
    <oddHeader>&amp;C
&amp;G</oddHeader>
  </headerFooter>
  <colBreaks count="2" manualBreakCount="2">
    <brk id="13" max="1048575" man="1"/>
    <brk id="27" max="1048575" man="1"/>
  </colBreaks>
  <ignoredErrors>
    <ignoredError sqref="L20:L21" twoDigitTextYear="1"/>
  </ignoredError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60"/>
  <sheetViews>
    <sheetView showGridLines="0" workbookViewId="0">
      <selection activeCell="H1" sqref="H1"/>
    </sheetView>
  </sheetViews>
  <sheetFormatPr defaultRowHeight="14.4" x14ac:dyDescent="0.3"/>
  <cols>
    <col min="1" max="1" width="2.88671875" customWidth="1"/>
    <col min="2" max="2" width="41" customWidth="1"/>
  </cols>
  <sheetData>
    <row r="1" spans="2:12" ht="14.25" customHeight="1" x14ac:dyDescent="0.3">
      <c r="G1" s="237"/>
      <c r="H1" s="237" t="s">
        <v>679</v>
      </c>
    </row>
    <row r="2" spans="2:12" ht="14.25" customHeight="1" x14ac:dyDescent="0.3"/>
    <row r="3" spans="2:12" x14ac:dyDescent="0.3">
      <c r="B3" s="478" t="s">
        <v>0</v>
      </c>
      <c r="C3" s="928" t="s">
        <v>716</v>
      </c>
      <c r="D3" s="929"/>
      <c r="E3" s="929"/>
      <c r="F3" s="929"/>
      <c r="G3" s="929"/>
      <c r="H3" s="929"/>
      <c r="I3" s="929"/>
      <c r="J3" s="929"/>
      <c r="K3" s="929"/>
      <c r="L3" s="930"/>
    </row>
    <row r="4" spans="2:12" x14ac:dyDescent="0.3">
      <c r="B4" s="207"/>
      <c r="C4" s="498">
        <v>2015</v>
      </c>
      <c r="D4" s="498">
        <v>2020</v>
      </c>
      <c r="E4" s="498">
        <v>2030</v>
      </c>
      <c r="F4" s="498">
        <v>2050</v>
      </c>
      <c r="G4" s="928" t="s">
        <v>2</v>
      </c>
      <c r="H4" s="942"/>
      <c r="I4" s="928" t="s">
        <v>3</v>
      </c>
      <c r="J4" s="942"/>
      <c r="K4" s="498" t="s">
        <v>4</v>
      </c>
      <c r="L4" s="498" t="s">
        <v>5</v>
      </c>
    </row>
    <row r="5" spans="2:12" x14ac:dyDescent="0.3">
      <c r="B5" s="475" t="s">
        <v>6</v>
      </c>
      <c r="C5" s="476"/>
      <c r="D5" s="476"/>
      <c r="E5" s="476"/>
      <c r="F5" s="476"/>
      <c r="G5" s="476" t="s">
        <v>7</v>
      </c>
      <c r="H5" s="476" t="s">
        <v>8</v>
      </c>
      <c r="I5" s="476" t="s">
        <v>7</v>
      </c>
      <c r="J5" s="476" t="s">
        <v>8</v>
      </c>
      <c r="K5" s="476"/>
      <c r="L5" s="477"/>
    </row>
    <row r="6" spans="2:12" x14ac:dyDescent="0.3">
      <c r="B6" s="198" t="s">
        <v>9</v>
      </c>
      <c r="C6" s="948" t="s">
        <v>176</v>
      </c>
      <c r="D6" s="949"/>
      <c r="E6" s="949"/>
      <c r="F6" s="950"/>
      <c r="G6" s="422"/>
      <c r="H6" s="422"/>
      <c r="I6" s="422"/>
      <c r="J6" s="422"/>
      <c r="K6" s="481" t="s">
        <v>46</v>
      </c>
      <c r="L6" s="481"/>
    </row>
    <row r="7" spans="2:12" ht="20.399999999999999" x14ac:dyDescent="0.3">
      <c r="B7" s="198" t="s">
        <v>178</v>
      </c>
      <c r="C7" s="479">
        <v>36</v>
      </c>
      <c r="D7" s="423">
        <v>37</v>
      </c>
      <c r="E7" s="423">
        <v>39</v>
      </c>
      <c r="F7" s="425">
        <v>40</v>
      </c>
      <c r="G7" s="479">
        <v>32</v>
      </c>
      <c r="H7" s="425">
        <v>40</v>
      </c>
      <c r="I7" s="425">
        <v>34</v>
      </c>
      <c r="J7" s="425">
        <v>42</v>
      </c>
      <c r="K7" s="479" t="s">
        <v>419</v>
      </c>
      <c r="L7" s="479" t="s">
        <v>179</v>
      </c>
    </row>
    <row r="8" spans="2:12" ht="20.399999999999999" x14ac:dyDescent="0.3">
      <c r="B8" s="203" t="s">
        <v>131</v>
      </c>
      <c r="C8" s="200">
        <v>34</v>
      </c>
      <c r="D8" s="200">
        <v>35</v>
      </c>
      <c r="E8" s="200">
        <v>37</v>
      </c>
      <c r="F8" s="508">
        <v>38</v>
      </c>
      <c r="G8" s="200">
        <v>30</v>
      </c>
      <c r="H8" s="200">
        <v>38</v>
      </c>
      <c r="I8" s="508">
        <v>32</v>
      </c>
      <c r="J8" s="508">
        <v>40</v>
      </c>
      <c r="K8" s="200"/>
      <c r="L8" s="200" t="s">
        <v>181</v>
      </c>
    </row>
    <row r="9" spans="2:12" x14ac:dyDescent="0.3">
      <c r="B9" s="198" t="s">
        <v>1070</v>
      </c>
      <c r="C9" s="508">
        <v>0.71</v>
      </c>
      <c r="D9" s="508">
        <v>0.73</v>
      </c>
      <c r="E9" s="508">
        <v>0.8</v>
      </c>
      <c r="F9" s="508">
        <v>0.8</v>
      </c>
      <c r="G9" s="508">
        <v>0.61</v>
      </c>
      <c r="H9" s="508">
        <v>0.8</v>
      </c>
      <c r="I9" s="508">
        <v>0.7</v>
      </c>
      <c r="J9" s="508">
        <v>0.9</v>
      </c>
      <c r="K9" s="200"/>
      <c r="L9" s="479" t="s">
        <v>179</v>
      </c>
    </row>
    <row r="10" spans="2:12" x14ac:dyDescent="0.3">
      <c r="B10" s="198" t="s">
        <v>1071</v>
      </c>
      <c r="C10" s="424" t="s">
        <v>137</v>
      </c>
      <c r="D10" s="424" t="s">
        <v>137</v>
      </c>
      <c r="E10" s="424" t="s">
        <v>137</v>
      </c>
      <c r="F10" s="509" t="s">
        <v>137</v>
      </c>
      <c r="G10" s="424" t="s">
        <v>137</v>
      </c>
      <c r="H10" s="424" t="s">
        <v>137</v>
      </c>
      <c r="I10" s="509" t="s">
        <v>137</v>
      </c>
      <c r="J10" s="509" t="s">
        <v>137</v>
      </c>
      <c r="K10" s="200" t="s">
        <v>50</v>
      </c>
      <c r="L10" s="200"/>
    </row>
    <row r="11" spans="2:12" x14ac:dyDescent="0.3">
      <c r="B11" s="198" t="s">
        <v>13</v>
      </c>
      <c r="C11" s="200">
        <v>2</v>
      </c>
      <c r="D11" s="200">
        <v>2</v>
      </c>
      <c r="E11" s="200">
        <v>2</v>
      </c>
      <c r="F11" s="508">
        <v>2</v>
      </c>
      <c r="G11" s="200">
        <v>2</v>
      </c>
      <c r="H11" s="200">
        <v>3</v>
      </c>
      <c r="I11" s="508">
        <v>2</v>
      </c>
      <c r="J11" s="508">
        <v>3</v>
      </c>
      <c r="K11" s="200"/>
      <c r="L11" s="200">
        <v>6</v>
      </c>
    </row>
    <row r="12" spans="2:12" x14ac:dyDescent="0.3">
      <c r="B12" s="207" t="s">
        <v>93</v>
      </c>
      <c r="C12" s="481">
        <v>3</v>
      </c>
      <c r="D12" s="501">
        <v>2.8</v>
      </c>
      <c r="E12" s="501">
        <v>2.5</v>
      </c>
      <c r="F12" s="501">
        <v>2.5</v>
      </c>
      <c r="G12" s="481">
        <v>2</v>
      </c>
      <c r="H12" s="501">
        <v>3.5</v>
      </c>
      <c r="I12" s="501">
        <v>1.5</v>
      </c>
      <c r="J12" s="501">
        <v>3</v>
      </c>
      <c r="K12" s="481"/>
      <c r="L12" s="200">
        <v>6</v>
      </c>
    </row>
    <row r="13" spans="2:12" x14ac:dyDescent="0.3">
      <c r="B13" s="207" t="s">
        <v>16</v>
      </c>
      <c r="C13" s="481">
        <v>25</v>
      </c>
      <c r="D13" s="481">
        <v>25</v>
      </c>
      <c r="E13" s="481">
        <v>25</v>
      </c>
      <c r="F13" s="501">
        <v>25</v>
      </c>
      <c r="G13" s="481">
        <v>25</v>
      </c>
      <c r="H13" s="481" t="s">
        <v>184</v>
      </c>
      <c r="I13" s="501">
        <v>25</v>
      </c>
      <c r="J13" s="500" t="s">
        <v>184</v>
      </c>
      <c r="K13" s="481" t="s">
        <v>44</v>
      </c>
      <c r="L13" s="200" t="s">
        <v>185</v>
      </c>
    </row>
    <row r="14" spans="2:12" x14ac:dyDescent="0.3">
      <c r="B14" s="207" t="s">
        <v>18</v>
      </c>
      <c r="C14" s="501">
        <v>1.5</v>
      </c>
      <c r="D14" s="501">
        <v>1.5</v>
      </c>
      <c r="E14" s="501">
        <v>1.5</v>
      </c>
      <c r="F14" s="501">
        <v>1.5</v>
      </c>
      <c r="G14" s="481">
        <v>1</v>
      </c>
      <c r="H14" s="501">
        <v>1.5</v>
      </c>
      <c r="I14" s="501">
        <v>1</v>
      </c>
      <c r="J14" s="501">
        <v>1.5</v>
      </c>
      <c r="K14" s="481"/>
      <c r="L14" s="200">
        <v>6</v>
      </c>
    </row>
    <row r="15" spans="2:12" x14ac:dyDescent="0.3">
      <c r="B15" s="209" t="s">
        <v>19</v>
      </c>
      <c r="C15" s="508">
        <v>0.04</v>
      </c>
      <c r="D15" s="508">
        <v>0.04</v>
      </c>
      <c r="E15" s="508">
        <v>0.04</v>
      </c>
      <c r="F15" s="508">
        <v>0.04</v>
      </c>
      <c r="G15" s="501">
        <v>0.03</v>
      </c>
      <c r="H15" s="501">
        <v>7.0000000000000007E-2</v>
      </c>
      <c r="I15" s="501">
        <v>0.03</v>
      </c>
      <c r="J15" s="501">
        <v>7.0000000000000007E-2</v>
      </c>
      <c r="K15" s="481" t="s">
        <v>31</v>
      </c>
      <c r="L15" s="200">
        <v>7</v>
      </c>
    </row>
    <row r="16" spans="2:12" x14ac:dyDescent="0.3">
      <c r="B16" s="943" t="s">
        <v>186</v>
      </c>
      <c r="C16" s="944"/>
      <c r="D16" s="944"/>
      <c r="E16" s="944"/>
      <c r="F16" s="944"/>
      <c r="G16" s="944"/>
      <c r="H16" s="944"/>
      <c r="I16" s="944"/>
      <c r="J16" s="944"/>
      <c r="K16" s="944"/>
      <c r="L16" s="945"/>
    </row>
    <row r="17" spans="2:12" x14ac:dyDescent="0.3">
      <c r="B17" s="207" t="s">
        <v>22</v>
      </c>
      <c r="C17" s="481">
        <v>0</v>
      </c>
      <c r="D17" s="481">
        <v>0</v>
      </c>
      <c r="E17" s="481">
        <v>0</v>
      </c>
      <c r="F17" s="500">
        <v>0</v>
      </c>
      <c r="G17" s="481">
        <v>0</v>
      </c>
      <c r="H17" s="481">
        <v>0</v>
      </c>
      <c r="I17" s="501">
        <v>0</v>
      </c>
      <c r="J17" s="501">
        <v>0</v>
      </c>
      <c r="K17" s="481" t="s">
        <v>65</v>
      </c>
      <c r="L17" s="481"/>
    </row>
    <row r="18" spans="2:12" x14ac:dyDescent="0.3">
      <c r="B18" s="207" t="s">
        <v>24</v>
      </c>
      <c r="C18" s="481">
        <v>20</v>
      </c>
      <c r="D18" s="481">
        <v>20</v>
      </c>
      <c r="E18" s="481">
        <v>20</v>
      </c>
      <c r="F18" s="501">
        <v>20</v>
      </c>
      <c r="G18" s="481">
        <v>20</v>
      </c>
      <c r="H18" s="481">
        <v>50</v>
      </c>
      <c r="I18" s="501">
        <v>20</v>
      </c>
      <c r="J18" s="501">
        <v>50</v>
      </c>
      <c r="K18" s="481" t="s">
        <v>20</v>
      </c>
      <c r="L18" s="481">
        <v>6</v>
      </c>
    </row>
    <row r="19" spans="2:12" x14ac:dyDescent="0.3">
      <c r="B19" s="207" t="s">
        <v>95</v>
      </c>
      <c r="C19" s="481">
        <v>25</v>
      </c>
      <c r="D19" s="481">
        <v>23</v>
      </c>
      <c r="E19" s="481">
        <v>20</v>
      </c>
      <c r="F19" s="501">
        <v>20</v>
      </c>
      <c r="G19" s="481">
        <v>20</v>
      </c>
      <c r="H19" s="481">
        <v>25</v>
      </c>
      <c r="I19" s="501">
        <v>20</v>
      </c>
      <c r="J19" s="501">
        <v>25</v>
      </c>
      <c r="K19" s="481" t="s">
        <v>39</v>
      </c>
      <c r="L19" s="481">
        <v>6</v>
      </c>
    </row>
    <row r="20" spans="2:12" x14ac:dyDescent="0.3">
      <c r="B20" s="207" t="s">
        <v>96</v>
      </c>
      <c r="C20" s="501">
        <v>0.25</v>
      </c>
      <c r="D20" s="501">
        <v>0.23</v>
      </c>
      <c r="E20" s="501">
        <v>0.2</v>
      </c>
      <c r="F20" s="501">
        <v>0.2</v>
      </c>
      <c r="G20" s="501">
        <v>0.1</v>
      </c>
      <c r="H20" s="501">
        <v>0.5</v>
      </c>
      <c r="I20" s="501">
        <v>0.1</v>
      </c>
      <c r="J20" s="501">
        <v>0.4</v>
      </c>
      <c r="K20" s="481"/>
      <c r="L20" s="481" t="s">
        <v>187</v>
      </c>
    </row>
    <row r="21" spans="2:12" x14ac:dyDescent="0.3">
      <c r="B21" s="207" t="s">
        <v>97</v>
      </c>
      <c r="C21" s="501">
        <v>0.5</v>
      </c>
      <c r="D21" s="501">
        <v>0.5</v>
      </c>
      <c r="E21" s="501">
        <v>0.5</v>
      </c>
      <c r="F21" s="501">
        <v>0.5</v>
      </c>
      <c r="G21" s="501">
        <v>0.4</v>
      </c>
      <c r="H21" s="481">
        <v>1</v>
      </c>
      <c r="I21" s="501">
        <v>0.4</v>
      </c>
      <c r="J21" s="501">
        <v>1</v>
      </c>
      <c r="K21" s="481"/>
      <c r="L21" s="481" t="s">
        <v>187</v>
      </c>
    </row>
    <row r="22" spans="2:12" x14ac:dyDescent="0.3">
      <c r="B22" s="943" t="s">
        <v>99</v>
      </c>
      <c r="C22" s="944"/>
      <c r="D22" s="944"/>
      <c r="E22" s="944"/>
      <c r="F22" s="944"/>
      <c r="G22" s="944"/>
      <c r="H22" s="944"/>
      <c r="I22" s="944"/>
      <c r="J22" s="944"/>
      <c r="K22" s="944"/>
      <c r="L22" s="945"/>
    </row>
    <row r="23" spans="2:12" x14ac:dyDescent="0.3">
      <c r="B23" s="207" t="s">
        <v>675</v>
      </c>
      <c r="C23" s="481">
        <v>0</v>
      </c>
      <c r="D23" s="481">
        <v>0</v>
      </c>
      <c r="E23" s="481">
        <v>0</v>
      </c>
      <c r="F23" s="500">
        <v>0</v>
      </c>
      <c r="G23" s="481">
        <v>0</v>
      </c>
      <c r="H23" s="481">
        <v>0</v>
      </c>
      <c r="I23" s="500">
        <v>0</v>
      </c>
      <c r="J23" s="500">
        <v>0</v>
      </c>
      <c r="K23" s="200"/>
      <c r="L23" s="479"/>
    </row>
    <row r="24" spans="2:12" x14ac:dyDescent="0.3">
      <c r="B24" s="207" t="s">
        <v>676</v>
      </c>
      <c r="C24" s="481">
        <v>20</v>
      </c>
      <c r="D24" s="481">
        <v>15</v>
      </c>
      <c r="E24" s="481">
        <v>10</v>
      </c>
      <c r="F24" s="501">
        <v>10</v>
      </c>
      <c r="G24" s="481">
        <v>10</v>
      </c>
      <c r="H24" s="481">
        <v>30</v>
      </c>
      <c r="I24" s="501">
        <v>8</v>
      </c>
      <c r="J24" s="501">
        <v>20</v>
      </c>
      <c r="K24" s="481" t="s">
        <v>23</v>
      </c>
      <c r="L24" s="200" t="s">
        <v>189</v>
      </c>
    </row>
    <row r="25" spans="2:12" x14ac:dyDescent="0.3">
      <c r="B25" s="207" t="s">
        <v>100</v>
      </c>
      <c r="C25" s="502">
        <v>1.5</v>
      </c>
      <c r="D25" s="502">
        <v>1.5</v>
      </c>
      <c r="E25" s="502">
        <v>1.5</v>
      </c>
      <c r="F25" s="502">
        <v>1.5</v>
      </c>
      <c r="G25" s="417">
        <v>1</v>
      </c>
      <c r="H25" s="417">
        <v>8</v>
      </c>
      <c r="I25" s="502">
        <v>1</v>
      </c>
      <c r="J25" s="502">
        <v>8</v>
      </c>
      <c r="K25" s="481"/>
      <c r="L25" s="200">
        <v>9</v>
      </c>
    </row>
    <row r="26" spans="2:12" x14ac:dyDescent="0.3">
      <c r="B26" s="207" t="s">
        <v>101</v>
      </c>
      <c r="C26" s="213">
        <v>1</v>
      </c>
      <c r="D26" s="213">
        <v>1</v>
      </c>
      <c r="E26" s="213">
        <v>1</v>
      </c>
      <c r="F26" s="501">
        <v>1</v>
      </c>
      <c r="G26" s="501">
        <v>0.7</v>
      </c>
      <c r="H26" s="501">
        <v>1.2</v>
      </c>
      <c r="I26" s="501">
        <v>0.7</v>
      </c>
      <c r="J26" s="501">
        <v>1.2</v>
      </c>
      <c r="K26" s="213"/>
      <c r="L26" s="200">
        <v>9</v>
      </c>
    </row>
    <row r="27" spans="2:12" x14ac:dyDescent="0.3">
      <c r="B27" s="943" t="s">
        <v>470</v>
      </c>
      <c r="C27" s="944"/>
      <c r="D27" s="944"/>
      <c r="E27" s="944"/>
      <c r="F27" s="944"/>
      <c r="G27" s="944"/>
      <c r="H27" s="944"/>
      <c r="I27" s="944"/>
      <c r="J27" s="944"/>
      <c r="K27" s="944"/>
      <c r="L27" s="945"/>
    </row>
    <row r="28" spans="2:12" x14ac:dyDescent="0.3">
      <c r="B28" s="207" t="s">
        <v>26</v>
      </c>
      <c r="C28" s="501">
        <v>0.75</v>
      </c>
      <c r="D28" s="331">
        <v>0.73</v>
      </c>
      <c r="E28" s="331">
        <v>0.7</v>
      </c>
      <c r="F28" s="331">
        <v>0.68</v>
      </c>
      <c r="G28" s="501">
        <v>0.6</v>
      </c>
      <c r="H28" s="481">
        <v>1</v>
      </c>
      <c r="I28" s="501">
        <v>0.55000000000000004</v>
      </c>
      <c r="J28" s="501">
        <v>0.95</v>
      </c>
      <c r="K28" s="481"/>
      <c r="L28" s="481" t="s">
        <v>190</v>
      </c>
    </row>
    <row r="29" spans="2:12" x14ac:dyDescent="0.3">
      <c r="B29" s="207" t="s">
        <v>28</v>
      </c>
      <c r="C29" s="481" t="s">
        <v>183</v>
      </c>
      <c r="D29" s="481" t="s">
        <v>183</v>
      </c>
      <c r="E29" s="481" t="s">
        <v>183</v>
      </c>
      <c r="F29" s="500" t="s">
        <v>183</v>
      </c>
      <c r="G29" s="481" t="s">
        <v>183</v>
      </c>
      <c r="H29" s="481" t="s">
        <v>183</v>
      </c>
      <c r="I29" s="500" t="s">
        <v>183</v>
      </c>
      <c r="J29" s="500" t="s">
        <v>183</v>
      </c>
      <c r="K29" s="481" t="s">
        <v>55</v>
      </c>
      <c r="L29" s="481"/>
    </row>
    <row r="30" spans="2:12" x14ac:dyDescent="0.3">
      <c r="B30" s="207" t="s">
        <v>29</v>
      </c>
      <c r="C30" s="481" t="s">
        <v>183</v>
      </c>
      <c r="D30" s="481" t="s">
        <v>183</v>
      </c>
      <c r="E30" s="481" t="s">
        <v>183</v>
      </c>
      <c r="F30" s="500" t="s">
        <v>183</v>
      </c>
      <c r="G30" s="481" t="s">
        <v>183</v>
      </c>
      <c r="H30" s="481" t="s">
        <v>183</v>
      </c>
      <c r="I30" s="500" t="s">
        <v>183</v>
      </c>
      <c r="J30" s="500" t="s">
        <v>183</v>
      </c>
      <c r="K30" s="481" t="s">
        <v>55</v>
      </c>
      <c r="L30" s="481"/>
    </row>
    <row r="31" spans="2:12" x14ac:dyDescent="0.3">
      <c r="B31" s="207" t="s">
        <v>30</v>
      </c>
      <c r="C31" s="520">
        <v>20000</v>
      </c>
      <c r="D31" s="520">
        <v>19500</v>
      </c>
      <c r="E31" s="520">
        <v>18600</v>
      </c>
      <c r="F31" s="520">
        <v>18000</v>
      </c>
      <c r="G31" s="481" t="s">
        <v>183</v>
      </c>
      <c r="H31" s="481" t="s">
        <v>183</v>
      </c>
      <c r="I31" s="500" t="s">
        <v>183</v>
      </c>
      <c r="J31" s="500" t="s">
        <v>183</v>
      </c>
      <c r="K31" s="481" t="s">
        <v>15</v>
      </c>
      <c r="L31" s="481">
        <v>6</v>
      </c>
    </row>
    <row r="32" spans="2:12" x14ac:dyDescent="0.3">
      <c r="B32" s="207" t="s">
        <v>32</v>
      </c>
      <c r="C32" s="501">
        <v>5.5</v>
      </c>
      <c r="D32" s="213">
        <v>5.4</v>
      </c>
      <c r="E32" s="213">
        <v>5.0999999999999996</v>
      </c>
      <c r="F32" s="213">
        <v>4.5999999999999996</v>
      </c>
      <c r="G32" s="481">
        <v>5</v>
      </c>
      <c r="H32" s="481">
        <v>7</v>
      </c>
      <c r="I32" s="501">
        <v>4</v>
      </c>
      <c r="J32" s="501">
        <v>6</v>
      </c>
      <c r="K32" s="481"/>
      <c r="L32" s="481">
        <v>6</v>
      </c>
    </row>
    <row r="33" spans="1:12" x14ac:dyDescent="0.3">
      <c r="B33" s="943" t="s">
        <v>33</v>
      </c>
      <c r="C33" s="944"/>
      <c r="D33" s="944"/>
      <c r="E33" s="944"/>
      <c r="F33" s="944"/>
      <c r="G33" s="944"/>
      <c r="H33" s="944"/>
      <c r="I33" s="944"/>
      <c r="J33" s="944"/>
      <c r="K33" s="944"/>
      <c r="L33" s="945"/>
    </row>
    <row r="35" spans="1:12" x14ac:dyDescent="0.3">
      <c r="A35" s="78" t="s">
        <v>118</v>
      </c>
      <c r="B35" s="79"/>
    </row>
    <row r="36" spans="1:12" x14ac:dyDescent="0.3">
      <c r="A36" s="80">
        <v>5</v>
      </c>
      <c r="B36" s="79" t="s">
        <v>192</v>
      </c>
    </row>
    <row r="37" spans="1:12" x14ac:dyDescent="0.3">
      <c r="A37" s="80">
        <v>6</v>
      </c>
      <c r="B37" s="79" t="s">
        <v>193</v>
      </c>
    </row>
    <row r="38" spans="1:12" x14ac:dyDescent="0.3">
      <c r="A38" s="80">
        <v>7</v>
      </c>
      <c r="B38" s="79" t="s">
        <v>194</v>
      </c>
    </row>
    <row r="39" spans="1:12" x14ac:dyDescent="0.3">
      <c r="A39" s="80">
        <v>8</v>
      </c>
      <c r="B39" s="79" t="s">
        <v>195</v>
      </c>
    </row>
    <row r="40" spans="1:12" x14ac:dyDescent="0.3">
      <c r="A40" s="80">
        <v>9</v>
      </c>
      <c r="B40" s="79" t="s">
        <v>196</v>
      </c>
    </row>
    <row r="41" spans="1:12" x14ac:dyDescent="0.3">
      <c r="A41" s="80">
        <v>10</v>
      </c>
      <c r="B41" s="79" t="s">
        <v>277</v>
      </c>
    </row>
    <row r="42" spans="1:12" x14ac:dyDescent="0.3">
      <c r="A42" s="80">
        <v>11</v>
      </c>
      <c r="B42" s="79" t="s">
        <v>278</v>
      </c>
    </row>
    <row r="43" spans="1:12" x14ac:dyDescent="0.3">
      <c r="A43" s="80">
        <v>12</v>
      </c>
      <c r="B43" s="79" t="s">
        <v>197</v>
      </c>
    </row>
    <row r="44" spans="1:12" x14ac:dyDescent="0.3">
      <c r="A44" s="80">
        <v>13</v>
      </c>
      <c r="B44" s="79" t="s">
        <v>198</v>
      </c>
    </row>
    <row r="45" spans="1:12" x14ac:dyDescent="0.3">
      <c r="A45" s="80">
        <v>14</v>
      </c>
      <c r="B45" s="79" t="s">
        <v>279</v>
      </c>
    </row>
    <row r="46" spans="1:12" x14ac:dyDescent="0.3">
      <c r="A46" s="80"/>
      <c r="B46" s="79"/>
    </row>
    <row r="47" spans="1:12" x14ac:dyDescent="0.3">
      <c r="A47" s="78" t="s">
        <v>38</v>
      </c>
      <c r="B47" s="79"/>
    </row>
    <row r="48" spans="1:12" x14ac:dyDescent="0.3">
      <c r="A48" s="79" t="s">
        <v>39</v>
      </c>
      <c r="B48" s="79" t="s">
        <v>199</v>
      </c>
    </row>
    <row r="49" spans="1:2" x14ac:dyDescent="0.3">
      <c r="A49" s="79" t="s">
        <v>15</v>
      </c>
      <c r="B49" s="79" t="s">
        <v>200</v>
      </c>
    </row>
    <row r="50" spans="1:2" x14ac:dyDescent="0.3">
      <c r="A50" s="79" t="s">
        <v>20</v>
      </c>
      <c r="B50" s="79" t="s">
        <v>201</v>
      </c>
    </row>
    <row r="51" spans="1:2" x14ac:dyDescent="0.3">
      <c r="A51" s="79" t="s">
        <v>23</v>
      </c>
      <c r="B51" s="79" t="s">
        <v>202</v>
      </c>
    </row>
    <row r="52" spans="1:2" x14ac:dyDescent="0.3">
      <c r="A52" s="79" t="s">
        <v>44</v>
      </c>
      <c r="B52" s="79" t="s">
        <v>203</v>
      </c>
    </row>
    <row r="53" spans="1:2" x14ac:dyDescent="0.3">
      <c r="A53" s="79" t="s">
        <v>46</v>
      </c>
      <c r="B53" s="79" t="s">
        <v>204</v>
      </c>
    </row>
    <row r="54" spans="1:2" x14ac:dyDescent="0.3">
      <c r="A54" s="79" t="s">
        <v>31</v>
      </c>
      <c r="B54" s="79" t="s">
        <v>205</v>
      </c>
    </row>
    <row r="55" spans="1:2" x14ac:dyDescent="0.3">
      <c r="A55" s="79" t="s">
        <v>35</v>
      </c>
      <c r="B55" s="79" t="s">
        <v>206</v>
      </c>
    </row>
    <row r="56" spans="1:2" x14ac:dyDescent="0.3">
      <c r="A56" s="79" t="s">
        <v>65</v>
      </c>
      <c r="B56" s="79" t="s">
        <v>207</v>
      </c>
    </row>
    <row r="57" spans="1:2" x14ac:dyDescent="0.3">
      <c r="A57" s="79" t="s">
        <v>50</v>
      </c>
      <c r="B57" s="79" t="s">
        <v>208</v>
      </c>
    </row>
    <row r="58" spans="1:2" x14ac:dyDescent="0.3">
      <c r="A58" s="79" t="s">
        <v>55</v>
      </c>
      <c r="B58" s="79" t="s">
        <v>209</v>
      </c>
    </row>
    <row r="59" spans="1:2" x14ac:dyDescent="0.3">
      <c r="A59" s="79" t="s">
        <v>67</v>
      </c>
      <c r="B59" s="79" t="s">
        <v>210</v>
      </c>
    </row>
    <row r="60" spans="1:2" x14ac:dyDescent="0.3">
      <c r="A60" s="79" t="s">
        <v>68</v>
      </c>
      <c r="B60" s="79" t="s">
        <v>211</v>
      </c>
    </row>
  </sheetData>
  <mergeCells count="8">
    <mergeCell ref="C3:L3"/>
    <mergeCell ref="G4:H4"/>
    <mergeCell ref="I4:J4"/>
    <mergeCell ref="B33:L33"/>
    <mergeCell ref="B22:L22"/>
    <mergeCell ref="B27:L27"/>
    <mergeCell ref="C6:F6"/>
    <mergeCell ref="B16:L16"/>
  </mergeCells>
  <hyperlinks>
    <hyperlink ref="H1" location="Index" display="Back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60</vt:i4>
      </vt:variant>
    </vt:vector>
  </HeadingPairs>
  <TitlesOfParts>
    <vt:vector size="115" baseType="lpstr">
      <vt:lpstr>Index</vt:lpstr>
      <vt:lpstr>01 Coal CHP</vt:lpstr>
      <vt:lpstr>02 LTE existing plant</vt:lpstr>
      <vt:lpstr>03a Coal to wood pellets exi bo</vt:lpstr>
      <vt:lpstr>03b Coal to wood chips n. boile</vt:lpstr>
      <vt:lpstr>03c coal to wood chips exi. boi</vt:lpstr>
      <vt:lpstr>03d coal to wood chips exi. boi</vt:lpstr>
      <vt:lpstr>04 Gas turb. simple cycle, L</vt:lpstr>
      <vt:lpstr>04 Gas turb. simple cycle Sm-Me</vt:lpstr>
      <vt:lpstr>04 Gas turb. simple cycle Micro</vt:lpstr>
      <vt:lpstr>05 Gas turb. CC, steam extract.</vt:lpstr>
      <vt:lpstr>05 Gas turb. CC, Back-pressure</vt:lpstr>
      <vt:lpstr>06 Gas engines, natural gas</vt:lpstr>
      <vt:lpstr>06 Gas engines, biogas</vt:lpstr>
      <vt:lpstr>07 Carbon Capture and Storage</vt:lpstr>
      <vt:lpstr>08 WtE CHP, Large</vt:lpstr>
      <vt:lpstr>08 WtE CHP, Medium</vt:lpstr>
      <vt:lpstr>08 WtE CHP, Small</vt:lpstr>
      <vt:lpstr>08 WtE HOP</vt:lpstr>
      <vt:lpstr>09 Wood Chips, Large</vt:lpstr>
      <vt:lpstr>09 Wood Chips, Medium</vt:lpstr>
      <vt:lpstr>09 Wood Chips, Small</vt:lpstr>
      <vt:lpstr>09 Wood Pellets, Large</vt:lpstr>
      <vt:lpstr>09 Wood Pellets, Medium</vt:lpstr>
      <vt:lpstr>09 Wood Pellets, Small</vt:lpstr>
      <vt:lpstr>09 Straw, Large</vt:lpstr>
      <vt:lpstr>09 Straw, Medium</vt:lpstr>
      <vt:lpstr>09 Straw, Small</vt:lpstr>
      <vt:lpstr>09 Wood Chips HOP</vt:lpstr>
      <vt:lpstr>09 Wood Pellets HOP</vt:lpstr>
      <vt:lpstr>09 Straw HOP</vt:lpstr>
      <vt:lpstr>10 Stirling</vt:lpstr>
      <vt:lpstr>11 SOFC-CHP</vt:lpstr>
      <vt:lpstr>12 LT-PEMFC CHP</vt:lpstr>
      <vt:lpstr>20 Onshore turbines</vt:lpstr>
      <vt:lpstr>20 Domestic turbines</vt:lpstr>
      <vt:lpstr>21 Offshore turbines</vt:lpstr>
      <vt:lpstr>21 Near shore turbines</vt:lpstr>
      <vt:lpstr>22 Photovoltaics Small</vt:lpstr>
      <vt:lpstr>22 Photovoltaics Medium</vt:lpstr>
      <vt:lpstr>22 Photovoltaics Large</vt:lpstr>
      <vt:lpstr>22 Photovoltaics Tracker</vt:lpstr>
      <vt:lpstr>23 Wave Energy</vt:lpstr>
      <vt:lpstr>40 Comp. heat pump, DH</vt:lpstr>
      <vt:lpstr>40 Absorption heat pump, DH</vt:lpstr>
      <vt:lpstr>41 Electric Boilers</vt:lpstr>
      <vt:lpstr>44 Natural Gas DH Only</vt:lpstr>
      <vt:lpstr>45 Geothermal - Abs.HP 70 dgs</vt:lpstr>
      <vt:lpstr>45 Geothermal - Abs.HP 50 dgs</vt:lpstr>
      <vt:lpstr>45 Geothermal - Electric HP</vt:lpstr>
      <vt:lpstr>46 Solar District Heating</vt:lpstr>
      <vt:lpstr>50 Diesel engine farm</vt:lpstr>
      <vt:lpstr>51 Natural gas engine plant</vt:lpstr>
      <vt:lpstr>52 OCGT - Natural gas</vt:lpstr>
      <vt:lpstr>52 OCGT - Light fuel oil</vt:lpstr>
      <vt:lpstr>index</vt:lpstr>
      <vt:lpstr>PerDriveEnergy</vt:lpstr>
      <vt:lpstr>Sheet</vt:lpstr>
      <vt:lpstr>Start10</vt:lpstr>
      <vt:lpstr>Start11</vt:lpstr>
      <vt:lpstr>'06 Gas engines, natural gas'!Start12</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Start41</vt:lpstr>
      <vt:lpstr>Start42</vt:lpstr>
      <vt:lpstr>Start43</vt:lpstr>
      <vt:lpstr>Start44</vt:lpstr>
      <vt:lpstr>Start45</vt:lpstr>
      <vt:lpstr>Start46</vt:lpstr>
      <vt:lpstr>Start47</vt:lpstr>
      <vt:lpstr>Start48</vt:lpstr>
      <vt:lpstr>Start49</vt:lpstr>
      <vt:lpstr>Start5</vt:lpstr>
      <vt:lpstr>Start50</vt:lpstr>
      <vt:lpstr>Start51</vt:lpstr>
      <vt:lpstr>Start52</vt:lpstr>
      <vt:lpstr>Start53</vt:lpstr>
      <vt:lpstr>'22 Photovoltaics Tracker'!Start54</vt:lpstr>
      <vt:lpstr>Start54</vt:lpstr>
      <vt:lpstr>Start55</vt:lpstr>
      <vt:lpstr>Start56</vt:lpstr>
      <vt:lpstr>Start6</vt:lpstr>
      <vt:lpstr>Start7</vt:lpstr>
      <vt:lpstr>Start8</vt:lpstr>
      <vt:lpstr>Start9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Christoph Wolter</cp:lastModifiedBy>
  <dcterms:created xsi:type="dcterms:W3CDTF">2016-08-08T10:36:31Z</dcterms:created>
  <dcterms:modified xsi:type="dcterms:W3CDTF">2019-11-21T12:35:30Z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111762642860412</vt:r8>
  </property>
</Properties>
</file>