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120" windowWidth="27795" windowHeight="12075"/>
  </bookViews>
  <sheets>
    <sheet name="cover" sheetId="40" r:id="rId1"/>
    <sheet name="index" sheetId="4" r:id="rId2"/>
    <sheet name="SER_summary" sheetId="6" r:id="rId3"/>
    <sheet name="SER_hh_num" sheetId="7" r:id="rId4"/>
    <sheet name="SER_hh_fec" sheetId="8" r:id="rId5"/>
    <sheet name="SER_hh_tes" sheetId="9" r:id="rId6"/>
    <sheet name="SER_hh_eff" sheetId="10" r:id="rId7"/>
    <sheet name="SER_hh_emi" sheetId="11" r:id="rId8"/>
    <sheet name="SER_hh_fech" sheetId="12" r:id="rId9"/>
    <sheet name="SER_hh_tesh" sheetId="13" r:id="rId10"/>
    <sheet name="SER_hh_emih" sheetId="14" r:id="rId11"/>
    <sheet name="SER_hh_fecs" sheetId="15" r:id="rId12"/>
    <sheet name="SER_hh_tess" sheetId="16" r:id="rId13"/>
    <sheet name="SER_hh_emis" sheetId="17" r:id="rId14"/>
    <sheet name="SER_hh_num_in" sheetId="18" r:id="rId15"/>
    <sheet name="SER_hh_fec_in" sheetId="19" r:id="rId16"/>
    <sheet name="SER_hh_tes_in" sheetId="20" r:id="rId17"/>
    <sheet name="SER_hh_eff_in" sheetId="21" r:id="rId18"/>
    <sheet name="SER_hh_emi_in" sheetId="22" r:id="rId19"/>
    <sheet name="SER_hh_fech_in" sheetId="23" r:id="rId20"/>
    <sheet name="SER_hh_tesh_in" sheetId="24" r:id="rId21"/>
    <sheet name="SER_hh_emih_in" sheetId="25" r:id="rId22"/>
    <sheet name="SER_hh_fecs_in" sheetId="26" r:id="rId23"/>
    <sheet name="SER_hh_tess_in" sheetId="27" r:id="rId24"/>
    <sheet name="SER_hh_emis_in" sheetId="28" r:id="rId25"/>
    <sheet name="SER_se-appl" sheetId="29" r:id="rId26"/>
    <sheet name="SER_VE" sheetId="30" r:id="rId27"/>
    <sheet name="SER_SL" sheetId="31" r:id="rId28"/>
    <sheet name="SER_BL" sheetId="32" r:id="rId29"/>
    <sheet name="SER_CR" sheetId="33" r:id="rId30"/>
    <sheet name="SER_BT" sheetId="34" r:id="rId31"/>
    <sheet name="SER_IT" sheetId="35" r:id="rId32"/>
    <sheet name="AGR" sheetId="36" r:id="rId33"/>
    <sheet name="AGR_fec" sheetId="37" r:id="rId34"/>
    <sheet name="AGR_ued" sheetId="38" r:id="rId35"/>
    <sheet name="AGR_emi" sheetId="39" r:id="rId36"/>
  </sheets>
  <definedNames>
    <definedName name="_xlnm.Print_Area" localSheetId="32">AGR!$A$1:$L$33</definedName>
    <definedName name="_xlnm.Print_Titles" localSheetId="32">AGR!$1:$1</definedName>
    <definedName name="_xlnm.Print_Titles" localSheetId="35">AGR_emi!$1:$1</definedName>
    <definedName name="_xlnm.Print_Titles" localSheetId="33">AGR_fec!$1:$1</definedName>
    <definedName name="_xlnm.Print_Titles" localSheetId="34">AGR_ued!$1:$1</definedName>
    <definedName name="_xlnm.Print_Titles" localSheetId="28">SER_BL!$1:$1</definedName>
    <definedName name="_xlnm.Print_Titles" localSheetId="30">SER_BT!$1:$1</definedName>
    <definedName name="_xlnm.Print_Titles" localSheetId="29">SER_CR!$1:$1</definedName>
    <definedName name="_xlnm.Print_Titles" localSheetId="6">SER_hh_eff!$1:$1</definedName>
    <definedName name="_xlnm.Print_Titles" localSheetId="17">SER_hh_eff_in!$1:$1</definedName>
    <definedName name="_xlnm.Print_Titles" localSheetId="7">SER_hh_emi!$1:$1</definedName>
    <definedName name="_xlnm.Print_Titles" localSheetId="18">SER_hh_emi_in!$1:$1</definedName>
    <definedName name="_xlnm.Print_Titles" localSheetId="10">SER_hh_emih!$1:$1</definedName>
    <definedName name="_xlnm.Print_Titles" localSheetId="21">SER_hh_emih_in!$1:$1</definedName>
    <definedName name="_xlnm.Print_Titles" localSheetId="13">SER_hh_emis!$1:$1</definedName>
    <definedName name="_xlnm.Print_Titles" localSheetId="24">SER_hh_emis_in!$1:$1</definedName>
    <definedName name="_xlnm.Print_Titles" localSheetId="4">SER_hh_fec!$1:$1</definedName>
    <definedName name="_xlnm.Print_Titles" localSheetId="15">SER_hh_fec_in!$1:$1</definedName>
    <definedName name="_xlnm.Print_Titles" localSheetId="8">SER_hh_fech!$1:$1</definedName>
    <definedName name="_xlnm.Print_Titles" localSheetId="19">SER_hh_fech_in!$1:$1</definedName>
    <definedName name="_xlnm.Print_Titles" localSheetId="11">SER_hh_fecs!$1:$1</definedName>
    <definedName name="_xlnm.Print_Titles" localSheetId="22">SER_hh_fecs_in!$1:$1</definedName>
    <definedName name="_xlnm.Print_Titles" localSheetId="3">SER_hh_num!$1:$1</definedName>
    <definedName name="_xlnm.Print_Titles" localSheetId="14">SER_hh_num_in!$1:$1</definedName>
    <definedName name="_xlnm.Print_Titles" localSheetId="5">SER_hh_tes!$1:$1</definedName>
    <definedName name="_xlnm.Print_Titles" localSheetId="16">SER_hh_tes_in!$1:$1</definedName>
    <definedName name="_xlnm.Print_Titles" localSheetId="9">SER_hh_tesh!$1:$1</definedName>
    <definedName name="_xlnm.Print_Titles" localSheetId="20">SER_hh_tesh_in!$1:$1</definedName>
    <definedName name="_xlnm.Print_Titles" localSheetId="12">SER_hh_tess!$1:$1</definedName>
    <definedName name="_xlnm.Print_Titles" localSheetId="23">SER_hh_tess_in!$1:$1</definedName>
    <definedName name="_xlnm.Print_Titles" localSheetId="31">SER_IT!$1:$1</definedName>
    <definedName name="_xlnm.Print_Titles" localSheetId="25">'SER_se-appl'!$1:$1</definedName>
    <definedName name="_xlnm.Print_Titles" localSheetId="27">SER_SL!$1:$1</definedName>
    <definedName name="_xlnm.Print_Titles" localSheetId="2">SER_summary!$1:$1</definedName>
    <definedName name="_xlnm.Print_Titles" localSheetId="26">SER_VE!$1:$1</definedName>
  </definedNames>
  <calcPr calcId="145621"/>
</workbook>
</file>

<file path=xl/calcChain.xml><?xml version="1.0" encoding="utf-8"?>
<calcChain xmlns="http://schemas.openxmlformats.org/spreadsheetml/2006/main">
  <c r="O14" i="35" l="1"/>
  <c r="K14" i="35"/>
  <c r="G14" i="35"/>
  <c r="O14" i="34"/>
  <c r="K14" i="34"/>
  <c r="G14" i="34"/>
  <c r="O14" i="33"/>
  <c r="K14" i="33"/>
  <c r="G14" i="33"/>
  <c r="O14" i="32"/>
  <c r="K14" i="32"/>
  <c r="G14" i="32"/>
  <c r="K14" i="31"/>
  <c r="G14" i="31"/>
  <c r="C14" i="32"/>
  <c r="B14" i="30"/>
  <c r="E10" i="35" l="1"/>
  <c r="I10" i="35"/>
  <c r="M10" i="35"/>
  <c r="Q10" i="35"/>
  <c r="F14" i="30"/>
  <c r="J14" i="30"/>
  <c r="N14" i="30"/>
  <c r="F14" i="31"/>
  <c r="J14" i="31"/>
  <c r="N14" i="31"/>
  <c r="F14" i="32"/>
  <c r="J14" i="32"/>
  <c r="N14" i="32"/>
  <c r="F14" i="33"/>
  <c r="J14" i="33"/>
  <c r="N14" i="33"/>
  <c r="D10" i="33"/>
  <c r="L10" i="33"/>
  <c r="P10" i="33"/>
  <c r="F14" i="34"/>
  <c r="J14" i="34"/>
  <c r="N14" i="34"/>
  <c r="F14" i="35"/>
  <c r="J14" i="35"/>
  <c r="N14" i="35"/>
  <c r="B14" i="33"/>
  <c r="C14" i="30"/>
  <c r="G14" i="30"/>
  <c r="K14" i="30"/>
  <c r="O14" i="30"/>
  <c r="O14" i="31"/>
  <c r="B14" i="31"/>
  <c r="B14" i="35"/>
  <c r="G10" i="30"/>
  <c r="K10" i="30"/>
  <c r="O10" i="30"/>
  <c r="G10" i="32"/>
  <c r="K10" i="32"/>
  <c r="O10" i="32"/>
  <c r="G10" i="34"/>
  <c r="K10" i="34"/>
  <c r="O10" i="34"/>
  <c r="C14" i="34"/>
  <c r="E14" i="30"/>
  <c r="I14" i="30"/>
  <c r="M14" i="30"/>
  <c r="Q14" i="30"/>
  <c r="E14" i="31"/>
  <c r="I14" i="31"/>
  <c r="M14" i="31"/>
  <c r="Q14" i="31"/>
  <c r="E14" i="32"/>
  <c r="I14" i="32"/>
  <c r="M14" i="32"/>
  <c r="Q14" i="32"/>
  <c r="E14" i="33"/>
  <c r="I14" i="33"/>
  <c r="M14" i="33"/>
  <c r="Q14" i="33"/>
  <c r="E14" i="34"/>
  <c r="I14" i="34"/>
  <c r="M14" i="34"/>
  <c r="Q14" i="34"/>
  <c r="E14" i="35"/>
  <c r="I14" i="35"/>
  <c r="Q14" i="35"/>
  <c r="C10" i="33"/>
  <c r="C14" i="33"/>
  <c r="B14" i="32"/>
  <c r="C10" i="32"/>
  <c r="D14" i="30"/>
  <c r="H14" i="30"/>
  <c r="L14" i="30"/>
  <c r="P14" i="30"/>
  <c r="D14" i="31"/>
  <c r="H14" i="31"/>
  <c r="L14" i="31"/>
  <c r="P14" i="31"/>
  <c r="D14" i="32"/>
  <c r="H14" i="32"/>
  <c r="L14" i="32"/>
  <c r="P14" i="32"/>
  <c r="D14" i="33"/>
  <c r="H14" i="33"/>
  <c r="L14" i="33"/>
  <c r="P14" i="33"/>
  <c r="D14" i="34"/>
  <c r="H14" i="34"/>
  <c r="L14" i="34"/>
  <c r="P14" i="34"/>
  <c r="D14" i="35"/>
  <c r="H14" i="35"/>
  <c r="L14" i="35"/>
  <c r="P14" i="35"/>
  <c r="C14" i="35"/>
  <c r="C14" i="31"/>
  <c r="C10" i="30"/>
  <c r="B14" i="34"/>
  <c r="M14" i="35"/>
  <c r="C10" i="34"/>
  <c r="D10" i="30"/>
  <c r="L10" i="30"/>
  <c r="P10" i="30"/>
  <c r="G10" i="31"/>
  <c r="K10" i="31"/>
  <c r="O10" i="31"/>
  <c r="G10" i="33"/>
  <c r="K10" i="33"/>
  <c r="O10" i="33"/>
  <c r="G10" i="35"/>
  <c r="K10" i="35"/>
  <c r="O10" i="35"/>
  <c r="C10" i="35"/>
  <c r="C10" i="31"/>
  <c r="H10" i="35"/>
  <c r="L10" i="35"/>
  <c r="P10" i="35"/>
  <c r="F10" i="35"/>
  <c r="J10" i="35"/>
  <c r="N10" i="35"/>
  <c r="D10" i="35"/>
  <c r="D10" i="34"/>
  <c r="H10" i="34"/>
  <c r="L10" i="34"/>
  <c r="P10" i="34"/>
  <c r="E10" i="34"/>
  <c r="I10" i="34"/>
  <c r="M10" i="34"/>
  <c r="Q10" i="34"/>
  <c r="F10" i="34"/>
  <c r="J10" i="34"/>
  <c r="N10" i="34"/>
  <c r="H10" i="33"/>
  <c r="E10" i="33"/>
  <c r="I10" i="33"/>
  <c r="M10" i="33"/>
  <c r="Q10" i="33"/>
  <c r="F10" i="33"/>
  <c r="J10" i="33"/>
  <c r="N10" i="33"/>
  <c r="D10" i="32"/>
  <c r="H10" i="32"/>
  <c r="L10" i="32"/>
  <c r="P10" i="32"/>
  <c r="E10" i="32"/>
  <c r="I10" i="32"/>
  <c r="M10" i="32"/>
  <c r="Q10" i="32"/>
  <c r="F10" i="32"/>
  <c r="J10" i="32"/>
  <c r="N10" i="32"/>
  <c r="D10" i="31"/>
  <c r="H10" i="31"/>
  <c r="L10" i="31"/>
  <c r="P10" i="31"/>
  <c r="E10" i="31"/>
  <c r="I10" i="31"/>
  <c r="M10" i="31"/>
  <c r="Q10" i="31"/>
  <c r="F10" i="31"/>
  <c r="J10" i="31"/>
  <c r="N10" i="31"/>
  <c r="H10" i="30"/>
  <c r="E10" i="30"/>
  <c r="I10" i="30"/>
  <c r="M10" i="30"/>
  <c r="Q10" i="30"/>
  <c r="F10" i="30"/>
  <c r="J10" i="30"/>
  <c r="N10" i="30"/>
  <c r="B55" i="29" l="1"/>
  <c r="N36" i="29"/>
  <c r="J36" i="29"/>
  <c r="F36" i="29"/>
  <c r="Q57" i="29"/>
  <c r="P57" i="29"/>
  <c r="O57" i="29"/>
  <c r="N57" i="29"/>
  <c r="M57" i="29"/>
  <c r="L57" i="29"/>
  <c r="K57" i="29"/>
  <c r="J57" i="29"/>
  <c r="I57" i="29"/>
  <c r="H57" i="29"/>
  <c r="G57" i="29"/>
  <c r="F57" i="29"/>
  <c r="E57" i="29"/>
  <c r="D57" i="29"/>
  <c r="Q56" i="29"/>
  <c r="P56" i="29"/>
  <c r="O56" i="29"/>
  <c r="N56" i="29"/>
  <c r="M56" i="29"/>
  <c r="L56" i="29"/>
  <c r="K56" i="29"/>
  <c r="J56" i="29"/>
  <c r="I56" i="29"/>
  <c r="H56" i="29"/>
  <c r="G56" i="29"/>
  <c r="F56" i="29"/>
  <c r="E56" i="29"/>
  <c r="D56" i="29"/>
  <c r="Q55" i="29"/>
  <c r="P55" i="29"/>
  <c r="O55" i="29"/>
  <c r="N55" i="29"/>
  <c r="M55" i="29"/>
  <c r="L55" i="29"/>
  <c r="K55" i="29"/>
  <c r="J55" i="29"/>
  <c r="I55" i="29"/>
  <c r="H55" i="29"/>
  <c r="G55" i="29"/>
  <c r="F55" i="29"/>
  <c r="E55" i="29"/>
  <c r="D55" i="29"/>
  <c r="Q54" i="29"/>
  <c r="P54" i="29"/>
  <c r="O54" i="29"/>
  <c r="N54" i="29"/>
  <c r="M54" i="29"/>
  <c r="L54" i="29"/>
  <c r="K54" i="29"/>
  <c r="J54" i="29"/>
  <c r="I54" i="29"/>
  <c r="H54" i="29"/>
  <c r="G54" i="29"/>
  <c r="F54" i="29"/>
  <c r="E54" i="29"/>
  <c r="D54" i="29"/>
  <c r="Q53" i="29"/>
  <c r="P53" i="29"/>
  <c r="O53" i="29"/>
  <c r="N53" i="29"/>
  <c r="M53" i="29"/>
  <c r="L53" i="29"/>
  <c r="K53" i="29"/>
  <c r="J53" i="29"/>
  <c r="H53" i="29"/>
  <c r="G53" i="29"/>
  <c r="F53" i="29"/>
  <c r="E53" i="29"/>
  <c r="D53" i="29"/>
  <c r="Q52" i="29"/>
  <c r="N52" i="29"/>
  <c r="M52" i="29"/>
  <c r="K52" i="29"/>
  <c r="J52" i="29"/>
  <c r="I52" i="29"/>
  <c r="F52" i="29"/>
  <c r="E52" i="29"/>
  <c r="D3" i="29"/>
  <c r="H37" i="29" l="1"/>
  <c r="C56" i="29"/>
  <c r="O3" i="29"/>
  <c r="F3" i="29"/>
  <c r="J3" i="29"/>
  <c r="N3" i="29"/>
  <c r="H3" i="29"/>
  <c r="P3" i="29"/>
  <c r="K3" i="29"/>
  <c r="N11" i="29"/>
  <c r="H36" i="29"/>
  <c r="L36" i="29"/>
  <c r="P36" i="29"/>
  <c r="F37" i="29"/>
  <c r="J37" i="29"/>
  <c r="N37" i="29"/>
  <c r="H38" i="29"/>
  <c r="L38" i="29"/>
  <c r="P38" i="29"/>
  <c r="F39" i="29"/>
  <c r="J39" i="29"/>
  <c r="N39" i="29"/>
  <c r="H40" i="29"/>
  <c r="L40" i="29"/>
  <c r="P40" i="29"/>
  <c r="F41" i="29"/>
  <c r="I3" i="29"/>
  <c r="L37" i="29"/>
  <c r="C3" i="29"/>
  <c r="C52" i="29"/>
  <c r="C36" i="29"/>
  <c r="C40" i="29"/>
  <c r="L3" i="29"/>
  <c r="K11" i="29"/>
  <c r="B52" i="29"/>
  <c r="B56" i="29"/>
  <c r="E36" i="29"/>
  <c r="M36" i="29"/>
  <c r="G37" i="29"/>
  <c r="O37" i="29"/>
  <c r="I38" i="29"/>
  <c r="Q38" i="29"/>
  <c r="K39" i="29"/>
  <c r="E40" i="29"/>
  <c r="M40" i="29"/>
  <c r="G41" i="29"/>
  <c r="O41" i="29"/>
  <c r="C41" i="29"/>
  <c r="D37" i="29"/>
  <c r="F11" i="29"/>
  <c r="Q11" i="29"/>
  <c r="G11" i="29"/>
  <c r="O11" i="29"/>
  <c r="I11" i="29"/>
  <c r="G36" i="29"/>
  <c r="K36" i="29"/>
  <c r="O36" i="29"/>
  <c r="E37" i="29"/>
  <c r="I37" i="29"/>
  <c r="M37" i="29"/>
  <c r="Q37" i="29"/>
  <c r="G38" i="29"/>
  <c r="K38" i="29"/>
  <c r="O38" i="29"/>
  <c r="E39" i="29"/>
  <c r="I39" i="29"/>
  <c r="M39" i="29"/>
  <c r="Q39" i="29"/>
  <c r="G40" i="29"/>
  <c r="K40" i="29"/>
  <c r="O40" i="29"/>
  <c r="E41" i="29"/>
  <c r="I41" i="29"/>
  <c r="M41" i="29"/>
  <c r="Q41" i="29"/>
  <c r="B53" i="29"/>
  <c r="B57" i="29"/>
  <c r="C39" i="29"/>
  <c r="I36" i="29"/>
  <c r="Q36" i="29"/>
  <c r="K37" i="29"/>
  <c r="E38" i="29"/>
  <c r="M38" i="29"/>
  <c r="G39" i="29"/>
  <c r="O39" i="29"/>
  <c r="I40" i="29"/>
  <c r="Q40" i="29"/>
  <c r="K41" i="29"/>
  <c r="D39" i="29"/>
  <c r="D41" i="29"/>
  <c r="C11" i="29"/>
  <c r="E3" i="29"/>
  <c r="M3" i="29"/>
  <c r="Q3" i="29"/>
  <c r="G3" i="29"/>
  <c r="J11" i="29"/>
  <c r="D11" i="29"/>
  <c r="H11" i="29"/>
  <c r="L11" i="29"/>
  <c r="P11" i="29"/>
  <c r="D36" i="29"/>
  <c r="D38" i="29"/>
  <c r="D40" i="29"/>
  <c r="B3" i="29"/>
  <c r="B54" i="29"/>
  <c r="B11" i="29"/>
  <c r="J41" i="29"/>
  <c r="N41" i="29"/>
  <c r="G52" i="29"/>
  <c r="O52" i="29"/>
  <c r="I53" i="29"/>
  <c r="M11" i="29"/>
  <c r="P37" i="29"/>
  <c r="F38" i="29"/>
  <c r="J38" i="29"/>
  <c r="N38" i="29"/>
  <c r="H39" i="29"/>
  <c r="L39" i="29"/>
  <c r="P39" i="29"/>
  <c r="F40" i="29"/>
  <c r="J40" i="29"/>
  <c r="N40" i="29"/>
  <c r="H41" i="29"/>
  <c r="L41" i="29"/>
  <c r="P41" i="29"/>
  <c r="E11" i="29"/>
  <c r="D52" i="29"/>
  <c r="H52" i="29"/>
  <c r="L52" i="29"/>
  <c r="P52" i="29"/>
  <c r="C55" i="29"/>
  <c r="C38" i="29"/>
  <c r="C54" i="29"/>
  <c r="C37" i="29"/>
  <c r="C57" i="29"/>
  <c r="C53" i="29"/>
  <c r="P17" i="39" l="1"/>
  <c r="D9" i="39"/>
  <c r="C9" i="38"/>
  <c r="P17" i="38"/>
  <c r="G9" i="36"/>
  <c r="K19" i="36"/>
  <c r="O17" i="37"/>
  <c r="O9" i="37"/>
  <c r="F17" i="38"/>
  <c r="C17" i="38"/>
  <c r="J17" i="39"/>
  <c r="G17" i="39"/>
  <c r="F9" i="36"/>
  <c r="N9" i="36"/>
  <c r="B19" i="36"/>
  <c r="F19" i="36"/>
  <c r="J19" i="36"/>
  <c r="N19" i="36"/>
  <c r="B17" i="37"/>
  <c r="F17" i="37"/>
  <c r="J17" i="37"/>
  <c r="N17" i="37"/>
  <c r="B9" i="37"/>
  <c r="F9" i="37"/>
  <c r="J9" i="37"/>
  <c r="J5" i="37" s="1"/>
  <c r="N9" i="37"/>
  <c r="N5" i="37" s="1"/>
  <c r="B5" i="37"/>
  <c r="F5" i="37"/>
  <c r="B17" i="38"/>
  <c r="O9" i="38"/>
  <c r="F9" i="38"/>
  <c r="J9" i="38"/>
  <c r="N9" i="38"/>
  <c r="L17" i="38"/>
  <c r="E17" i="38"/>
  <c r="I17" i="38"/>
  <c r="M17" i="38"/>
  <c r="Q17" i="38"/>
  <c r="B17" i="39"/>
  <c r="P9" i="39"/>
  <c r="F9" i="39"/>
  <c r="J9" i="39"/>
  <c r="N9" i="39"/>
  <c r="C9" i="39"/>
  <c r="G9" i="39"/>
  <c r="K9" i="39"/>
  <c r="O9" i="39"/>
  <c r="L17" i="39"/>
  <c r="E17" i="39"/>
  <c r="I17" i="39"/>
  <c r="M17" i="39"/>
  <c r="Q17" i="39"/>
  <c r="C9" i="36"/>
  <c r="C19" i="36"/>
  <c r="O19" i="36"/>
  <c r="G17" i="37"/>
  <c r="C9" i="37"/>
  <c r="N17" i="38"/>
  <c r="F17" i="39"/>
  <c r="N17" i="39"/>
  <c r="C17" i="39"/>
  <c r="K17" i="39"/>
  <c r="O17" i="39"/>
  <c r="P9" i="36"/>
  <c r="H14" i="36"/>
  <c r="P14" i="36"/>
  <c r="D19" i="36"/>
  <c r="L19" i="36"/>
  <c r="D17" i="37"/>
  <c r="H17" i="37"/>
  <c r="L17" i="37"/>
  <c r="P17" i="37"/>
  <c r="D9" i="37"/>
  <c r="H9" i="37"/>
  <c r="L9" i="37"/>
  <c r="P9" i="37"/>
  <c r="D5" i="37"/>
  <c r="H5" i="37"/>
  <c r="L5" i="37"/>
  <c r="P5" i="37"/>
  <c r="G9" i="38"/>
  <c r="D9" i="38"/>
  <c r="H9" i="38"/>
  <c r="L9" i="38"/>
  <c r="P9" i="38"/>
  <c r="D17" i="38"/>
  <c r="O17" i="38"/>
  <c r="H9" i="39"/>
  <c r="D17" i="39"/>
  <c r="G19" i="36"/>
  <c r="C17" i="37"/>
  <c r="K17" i="37"/>
  <c r="G9" i="37"/>
  <c r="K9" i="37"/>
  <c r="J17" i="38"/>
  <c r="G17" i="38"/>
  <c r="K17" i="38"/>
  <c r="L9" i="36"/>
  <c r="D14" i="36"/>
  <c r="H19" i="36"/>
  <c r="P19" i="36"/>
  <c r="E19" i="36"/>
  <c r="I19" i="36"/>
  <c r="M19" i="36"/>
  <c r="Q19" i="36"/>
  <c r="E17" i="37"/>
  <c r="I17" i="37"/>
  <c r="M17" i="37"/>
  <c r="Q17" i="37"/>
  <c r="E9" i="37"/>
  <c r="I9" i="37"/>
  <c r="M9" i="37"/>
  <c r="Q9" i="37"/>
  <c r="Q5" i="37" s="1"/>
  <c r="E5" i="37"/>
  <c r="I5" i="37"/>
  <c r="B9" i="38"/>
  <c r="K9" i="38"/>
  <c r="E9" i="38"/>
  <c r="I9" i="38"/>
  <c r="M9" i="38"/>
  <c r="Q9" i="38"/>
  <c r="H17" i="38"/>
  <c r="B9" i="39"/>
  <c r="L9" i="39"/>
  <c r="E9" i="39"/>
  <c r="I9" i="39"/>
  <c r="M9" i="39"/>
  <c r="Q9" i="39"/>
  <c r="H17" i="39"/>
  <c r="L14" i="36"/>
  <c r="Q14" i="36"/>
  <c r="M14" i="36"/>
  <c r="I14" i="36"/>
  <c r="E14" i="36"/>
  <c r="F14" i="36"/>
  <c r="J14" i="36"/>
  <c r="N14" i="36"/>
  <c r="O14" i="36"/>
  <c r="K14" i="36"/>
  <c r="G14" i="36"/>
  <c r="C14" i="36"/>
  <c r="B14" i="36"/>
  <c r="L5" i="38" l="1"/>
  <c r="G5" i="39"/>
  <c r="G28" i="36" s="1"/>
  <c r="L12" i="36"/>
  <c r="P5" i="39"/>
  <c r="P28" i="36" s="1"/>
  <c r="C5" i="37"/>
  <c r="K5" i="39"/>
  <c r="K28" i="36" s="1"/>
  <c r="J5" i="38"/>
  <c r="B5" i="38"/>
  <c r="K9" i="36"/>
  <c r="I12" i="36"/>
  <c r="H5" i="38"/>
  <c r="D5" i="38"/>
  <c r="N5" i="39"/>
  <c r="N28" i="36" s="1"/>
  <c r="J5" i="39"/>
  <c r="M9" i="36"/>
  <c r="D9" i="36"/>
  <c r="L5" i="39"/>
  <c r="L28" i="36" s="1"/>
  <c r="P5" i="38"/>
  <c r="E5" i="38"/>
  <c r="G5" i="37"/>
  <c r="O5" i="37"/>
  <c r="B5" i="39"/>
  <c r="B28" i="36" s="1"/>
  <c r="M5" i="38"/>
  <c r="E9" i="36"/>
  <c r="J9" i="36"/>
  <c r="B12" i="36"/>
  <c r="O9" i="36"/>
  <c r="H9" i="36"/>
  <c r="Q9" i="36"/>
  <c r="K12" i="36"/>
  <c r="F12" i="36"/>
  <c r="D12" i="36"/>
  <c r="Q12" i="36"/>
  <c r="N5" i="38"/>
  <c r="O5" i="39"/>
  <c r="H5" i="39"/>
  <c r="M5" i="39"/>
  <c r="E5" i="39"/>
  <c r="D5" i="39"/>
  <c r="B9" i="36"/>
  <c r="O12" i="36"/>
  <c r="F5" i="38"/>
  <c r="F5" i="39"/>
  <c r="K5" i="37"/>
  <c r="Q5" i="39"/>
  <c r="I5" i="39"/>
  <c r="C5" i="38"/>
  <c r="E12" i="36"/>
  <c r="J28" i="36"/>
  <c r="M5" i="37"/>
  <c r="K5" i="38"/>
  <c r="I9" i="36"/>
  <c r="C12" i="36"/>
  <c r="N12" i="36"/>
  <c r="P12" i="36"/>
  <c r="G12" i="36"/>
  <c r="J12" i="36"/>
  <c r="H12" i="36"/>
  <c r="M12" i="36"/>
  <c r="C5" i="39"/>
  <c r="G5" i="38"/>
  <c r="O5" i="38"/>
  <c r="Q5" i="38"/>
  <c r="I5" i="38"/>
  <c r="E28" i="36" l="1"/>
  <c r="O28" i="36"/>
  <c r="I28" i="36"/>
  <c r="H28" i="36"/>
  <c r="C28" i="36"/>
  <c r="F28" i="36"/>
  <c r="M28" i="36"/>
  <c r="Q28" i="36"/>
  <c r="D28" i="36"/>
  <c r="C16" i="22" l="1"/>
  <c r="C16" i="7"/>
  <c r="D29" i="22"/>
  <c r="H29" i="22"/>
  <c r="L29" i="22"/>
  <c r="P29" i="22"/>
  <c r="E4" i="18"/>
  <c r="I4" i="18"/>
  <c r="M4" i="18"/>
  <c r="Q4" i="18"/>
  <c r="H16" i="18"/>
  <c r="D29" i="18"/>
  <c r="H29" i="18"/>
  <c r="L29" i="18"/>
  <c r="P29" i="18"/>
  <c r="K4" i="19"/>
  <c r="G16" i="19"/>
  <c r="O29" i="19"/>
  <c r="G16" i="20"/>
  <c r="M19" i="22"/>
  <c r="O29" i="20"/>
  <c r="K4" i="22"/>
  <c r="F16" i="18"/>
  <c r="J16" i="18"/>
  <c r="N16" i="18"/>
  <c r="F19" i="18"/>
  <c r="I19" i="22"/>
  <c r="G29" i="20"/>
  <c r="K29" i="20"/>
  <c r="G4" i="18"/>
  <c r="K4" i="18"/>
  <c r="O4" i="19"/>
  <c r="O16" i="20"/>
  <c r="I19" i="20"/>
  <c r="Q19" i="20"/>
  <c r="J4" i="19"/>
  <c r="F4" i="20"/>
  <c r="J4" i="20"/>
  <c r="N4" i="20"/>
  <c r="D4" i="20"/>
  <c r="H4" i="20"/>
  <c r="P4" i="20"/>
  <c r="F16" i="20"/>
  <c r="J16" i="20"/>
  <c r="N16" i="20"/>
  <c r="D16" i="20"/>
  <c r="H16" i="20"/>
  <c r="L16" i="20"/>
  <c r="P16" i="20"/>
  <c r="N19" i="20"/>
  <c r="O16" i="22"/>
  <c r="O4" i="18"/>
  <c r="G4" i="19"/>
  <c r="D16" i="19"/>
  <c r="H16" i="19"/>
  <c r="L16" i="19"/>
  <c r="P16" i="19"/>
  <c r="F16" i="19"/>
  <c r="J16" i="19"/>
  <c r="G29" i="19"/>
  <c r="K29" i="19"/>
  <c r="G4" i="20"/>
  <c r="K4" i="20"/>
  <c r="O4" i="20"/>
  <c r="K16" i="20"/>
  <c r="Q19" i="18"/>
  <c r="L16" i="18"/>
  <c r="N4" i="22"/>
  <c r="N16" i="22"/>
  <c r="G29" i="18"/>
  <c r="K29" i="18"/>
  <c r="O29" i="18"/>
  <c r="N16" i="19"/>
  <c r="G16" i="7"/>
  <c r="K16" i="7"/>
  <c r="O16" i="7"/>
  <c r="C16" i="19"/>
  <c r="E19" i="19"/>
  <c r="Q19" i="19"/>
  <c r="N29" i="19"/>
  <c r="L4" i="20"/>
  <c r="J19" i="20"/>
  <c r="E4" i="22"/>
  <c r="I4" i="22"/>
  <c r="M4" i="22"/>
  <c r="Q4" i="22"/>
  <c r="G4" i="22"/>
  <c r="O4" i="22"/>
  <c r="E29" i="22"/>
  <c r="I29" i="22"/>
  <c r="M29" i="22"/>
  <c r="Q29" i="22"/>
  <c r="G29" i="22"/>
  <c r="K29" i="22"/>
  <c r="O29" i="22"/>
  <c r="B16" i="11"/>
  <c r="C29" i="7"/>
  <c r="C4" i="22"/>
  <c r="C19" i="22"/>
  <c r="C29" i="22"/>
  <c r="C19" i="20"/>
  <c r="E16" i="19"/>
  <c r="I16" i="19"/>
  <c r="M16" i="19"/>
  <c r="Q16" i="19"/>
  <c r="K16" i="19"/>
  <c r="O16" i="19"/>
  <c r="G19" i="19"/>
  <c r="K19" i="19"/>
  <c r="O19" i="19"/>
  <c r="I19" i="19"/>
  <c r="M19" i="19"/>
  <c r="F19" i="20"/>
  <c r="F4" i="22"/>
  <c r="J4" i="22"/>
  <c r="F16" i="22"/>
  <c r="J16" i="22"/>
  <c r="H19" i="22"/>
  <c r="P19" i="22"/>
  <c r="O4" i="7"/>
  <c r="E16" i="18"/>
  <c r="I16" i="18"/>
  <c r="M16" i="18"/>
  <c r="Q16" i="18"/>
  <c r="G16" i="18"/>
  <c r="O16" i="18"/>
  <c r="G19" i="18"/>
  <c r="K19" i="18"/>
  <c r="O19" i="18"/>
  <c r="E19" i="18"/>
  <c r="I19" i="18"/>
  <c r="M19" i="18"/>
  <c r="C16" i="18"/>
  <c r="D19" i="19"/>
  <c r="H19" i="19"/>
  <c r="L19" i="19"/>
  <c r="P19" i="19"/>
  <c r="F29" i="19"/>
  <c r="J29" i="19"/>
  <c r="G16" i="22"/>
  <c r="K16" i="22"/>
  <c r="E19" i="22"/>
  <c r="Q19" i="22"/>
  <c r="F29" i="22"/>
  <c r="J29" i="22"/>
  <c r="N29" i="22"/>
  <c r="D16" i="18"/>
  <c r="P16" i="18"/>
  <c r="N19" i="18"/>
  <c r="C4" i="7"/>
  <c r="K4" i="7"/>
  <c r="H16" i="7"/>
  <c r="L16" i="7"/>
  <c r="D4" i="19"/>
  <c r="H4" i="19"/>
  <c r="L4" i="19"/>
  <c r="P4" i="19"/>
  <c r="F4" i="19"/>
  <c r="N4" i="19"/>
  <c r="G19" i="20"/>
  <c r="K19" i="20"/>
  <c r="O19" i="20"/>
  <c r="E19" i="20"/>
  <c r="M19" i="20"/>
  <c r="D29" i="20"/>
  <c r="H29" i="20"/>
  <c r="L29" i="20"/>
  <c r="P29" i="20"/>
  <c r="F19" i="22"/>
  <c r="J19" i="22"/>
  <c r="N19" i="22"/>
  <c r="D19" i="22"/>
  <c r="L19" i="22"/>
  <c r="F16" i="7"/>
  <c r="J16" i="7"/>
  <c r="C19" i="7"/>
  <c r="G19" i="7"/>
  <c r="K19" i="7"/>
  <c r="O19" i="7"/>
  <c r="F19" i="7"/>
  <c r="J19" i="7"/>
  <c r="N19" i="7"/>
  <c r="G15" i="18"/>
  <c r="K15" i="18"/>
  <c r="O15" i="18"/>
  <c r="K16" i="18"/>
  <c r="G4" i="7"/>
  <c r="D16" i="7"/>
  <c r="P16" i="7"/>
  <c r="E4" i="19"/>
  <c r="I4" i="19"/>
  <c r="M4" i="19"/>
  <c r="Q4" i="19"/>
  <c r="E29" i="19"/>
  <c r="I29" i="19"/>
  <c r="M29" i="19"/>
  <c r="Q29" i="19"/>
  <c r="E16" i="20"/>
  <c r="I16" i="20"/>
  <c r="M16" i="20"/>
  <c r="Q16" i="20"/>
  <c r="D19" i="20"/>
  <c r="H19" i="20"/>
  <c r="L19" i="20"/>
  <c r="P19" i="20"/>
  <c r="E29" i="20"/>
  <c r="I29" i="20"/>
  <c r="M29" i="20"/>
  <c r="Q29" i="20"/>
  <c r="E16" i="22"/>
  <c r="I16" i="22"/>
  <c r="M16" i="22"/>
  <c r="Q16" i="22"/>
  <c r="G19" i="22"/>
  <c r="K19" i="22"/>
  <c r="O19" i="22"/>
  <c r="G29" i="7"/>
  <c r="K29" i="7"/>
  <c r="O29" i="7"/>
  <c r="D15" i="18"/>
  <c r="H15" i="18"/>
  <c r="L15" i="18"/>
  <c r="P15" i="18"/>
  <c r="J19" i="18"/>
  <c r="F29" i="18"/>
  <c r="J29" i="18"/>
  <c r="N29" i="18"/>
  <c r="C4" i="19"/>
  <c r="C16" i="20"/>
  <c r="E16" i="7"/>
  <c r="I16" i="7"/>
  <c r="M16" i="7"/>
  <c r="Q16" i="7"/>
  <c r="N16" i="7"/>
  <c r="D19" i="7"/>
  <c r="H19" i="7"/>
  <c r="L19" i="7"/>
  <c r="P19" i="7"/>
  <c r="E19" i="7"/>
  <c r="I19" i="7"/>
  <c r="M19" i="7"/>
  <c r="Q19" i="7"/>
  <c r="D29" i="7"/>
  <c r="H29" i="7"/>
  <c r="L29" i="7"/>
  <c r="P29" i="7"/>
  <c r="D4" i="18"/>
  <c r="L4" i="18"/>
  <c r="C29" i="19"/>
  <c r="C4" i="20"/>
  <c r="F19" i="19"/>
  <c r="J19" i="19"/>
  <c r="N19" i="19"/>
  <c r="D29" i="19"/>
  <c r="H29" i="19"/>
  <c r="L29" i="19"/>
  <c r="P29" i="19"/>
  <c r="E4" i="20"/>
  <c r="I4" i="20"/>
  <c r="M4" i="20"/>
  <c r="Q4" i="20"/>
  <c r="F29" i="20"/>
  <c r="J29" i="20"/>
  <c r="N29" i="20"/>
  <c r="D4" i="22"/>
  <c r="H4" i="22"/>
  <c r="L4" i="22"/>
  <c r="P4" i="22"/>
  <c r="D16" i="22"/>
  <c r="H16" i="22"/>
  <c r="L16" i="22"/>
  <c r="P16" i="22"/>
  <c r="D15" i="7"/>
  <c r="H15" i="7"/>
  <c r="L15" i="7"/>
  <c r="P15" i="7"/>
  <c r="F15" i="7"/>
  <c r="J15" i="7"/>
  <c r="N15" i="7"/>
  <c r="E29" i="7"/>
  <c r="I29" i="7"/>
  <c r="M29" i="7"/>
  <c r="Q29" i="7"/>
  <c r="F29" i="7"/>
  <c r="J29" i="7"/>
  <c r="F4" i="18"/>
  <c r="J15" i="18"/>
  <c r="N4" i="18"/>
  <c r="D19" i="18"/>
  <c r="H19" i="18"/>
  <c r="L19" i="18"/>
  <c r="P19" i="18"/>
  <c r="E29" i="18"/>
  <c r="I29" i="18"/>
  <c r="M29" i="18"/>
  <c r="Q29" i="18"/>
  <c r="C19" i="19"/>
  <c r="C29" i="20"/>
  <c r="E4" i="7"/>
  <c r="I4" i="7"/>
  <c r="M4" i="7"/>
  <c r="Q4" i="7"/>
  <c r="F4" i="7"/>
  <c r="J4" i="7"/>
  <c r="N4" i="7"/>
  <c r="C15" i="7"/>
  <c r="G15" i="7"/>
  <c r="K15" i="7"/>
  <c r="O15" i="7"/>
  <c r="N29" i="7"/>
  <c r="H4" i="18"/>
  <c r="P4" i="18"/>
  <c r="I15" i="18"/>
  <c r="Q15" i="18"/>
  <c r="F15" i="18"/>
  <c r="N15" i="18"/>
  <c r="J4" i="18"/>
  <c r="E15" i="18"/>
  <c r="M15" i="18"/>
  <c r="D4" i="7"/>
  <c r="L4" i="7"/>
  <c r="P4" i="7"/>
  <c r="E15" i="7"/>
  <c r="I15" i="7"/>
  <c r="M15" i="7"/>
  <c r="Q15" i="7"/>
  <c r="H4" i="7"/>
  <c r="M3" i="19"/>
  <c r="D4" i="11"/>
  <c r="H4" i="11"/>
  <c r="L4" i="11"/>
  <c r="P4" i="11"/>
  <c r="C4" i="11"/>
  <c r="K4" i="11"/>
  <c r="O4" i="11"/>
  <c r="C16" i="11"/>
  <c r="G16" i="11"/>
  <c r="K16" i="11"/>
  <c r="O16" i="11"/>
  <c r="N19" i="11"/>
  <c r="C15" i="18"/>
  <c r="G4" i="11"/>
  <c r="O29" i="11"/>
  <c r="E16" i="11"/>
  <c r="I16" i="11"/>
  <c r="M16" i="11"/>
  <c r="Q16" i="11"/>
  <c r="F19" i="11"/>
  <c r="J19" i="11"/>
  <c r="C4" i="18"/>
  <c r="C19" i="18"/>
  <c r="C29" i="18"/>
  <c r="B19" i="11"/>
  <c r="B29" i="11"/>
  <c r="C29" i="11"/>
  <c r="G29" i="11"/>
  <c r="K29" i="11"/>
  <c r="E4" i="11"/>
  <c r="I4" i="11"/>
  <c r="M4" i="11"/>
  <c r="Q4" i="11"/>
  <c r="F4" i="11"/>
  <c r="J4" i="11"/>
  <c r="N4" i="11"/>
  <c r="D16" i="11"/>
  <c r="H16" i="11"/>
  <c r="L16" i="11"/>
  <c r="P16" i="11"/>
  <c r="C19" i="11"/>
  <c r="G19" i="11"/>
  <c r="K19" i="11"/>
  <c r="O19" i="11"/>
  <c r="B4" i="11"/>
  <c r="N16" i="11"/>
  <c r="D19" i="11"/>
  <c r="H19" i="11"/>
  <c r="L19" i="11"/>
  <c r="P19" i="11"/>
  <c r="E19" i="11"/>
  <c r="I19" i="11"/>
  <c r="M19" i="11"/>
  <c r="Q19" i="11"/>
  <c r="D29" i="11"/>
  <c r="H29" i="11"/>
  <c r="L29" i="11"/>
  <c r="P29" i="11"/>
  <c r="F16" i="11"/>
  <c r="J16" i="11"/>
  <c r="E29" i="11"/>
  <c r="I29" i="11"/>
  <c r="M29" i="11"/>
  <c r="Q29" i="11"/>
  <c r="F29" i="11"/>
  <c r="J29" i="11"/>
  <c r="N29" i="11"/>
  <c r="C19" i="9"/>
  <c r="D19" i="9"/>
  <c r="G19" i="9"/>
  <c r="H19" i="9"/>
  <c r="K19" i="9"/>
  <c r="L19" i="9"/>
  <c r="O19" i="9"/>
  <c r="P19" i="9"/>
  <c r="E19" i="9"/>
  <c r="I19" i="9"/>
  <c r="M19" i="9"/>
  <c r="Q19" i="9"/>
  <c r="F19" i="9"/>
  <c r="J19" i="9"/>
  <c r="N19" i="9"/>
  <c r="H3" i="7" l="1"/>
  <c r="H3" i="18"/>
  <c r="F3" i="7"/>
  <c r="E3" i="7"/>
  <c r="D3" i="18"/>
  <c r="G3" i="7"/>
  <c r="K3" i="7"/>
  <c r="K3" i="18"/>
  <c r="Q3" i="18"/>
  <c r="L3" i="7"/>
  <c r="J3" i="18"/>
  <c r="N3" i="7"/>
  <c r="M3" i="7"/>
  <c r="P3" i="19"/>
  <c r="C3" i="18"/>
  <c r="P3" i="7"/>
  <c r="Q3" i="7"/>
  <c r="F3" i="18"/>
  <c r="C3" i="7"/>
  <c r="G3" i="18"/>
  <c r="M3" i="18"/>
  <c r="I3" i="18"/>
  <c r="D3" i="7"/>
  <c r="P3" i="18"/>
  <c r="J3" i="7"/>
  <c r="I3" i="7"/>
  <c r="N3" i="18"/>
  <c r="L3" i="18"/>
  <c r="O3" i="7"/>
  <c r="O3" i="18"/>
  <c r="E3" i="18"/>
  <c r="G3" i="19"/>
  <c r="D3" i="20"/>
  <c r="O3" i="20"/>
  <c r="K3" i="19"/>
  <c r="J3" i="20"/>
  <c r="K3" i="22"/>
  <c r="I3" i="22"/>
  <c r="L3" i="20"/>
  <c r="J3" i="22"/>
  <c r="M3" i="22"/>
  <c r="Q3" i="19"/>
  <c r="K3" i="20"/>
  <c r="G3" i="20"/>
  <c r="Q3" i="20"/>
  <c r="F3" i="20"/>
  <c r="D3" i="22"/>
  <c r="Q3" i="22"/>
  <c r="N3" i="20"/>
  <c r="O3" i="22"/>
  <c r="J3" i="19"/>
  <c r="D3" i="19"/>
  <c r="F3" i="22"/>
  <c r="O3" i="19"/>
  <c r="C3" i="22"/>
  <c r="H3" i="20"/>
  <c r="I3" i="20"/>
  <c r="I3" i="19"/>
  <c r="P3" i="20"/>
  <c r="L3" i="19"/>
  <c r="H3" i="22"/>
  <c r="G3" i="22"/>
  <c r="G3" i="11"/>
  <c r="E3" i="22"/>
  <c r="E3" i="19"/>
  <c r="N3" i="22"/>
  <c r="H3" i="19"/>
  <c r="P3" i="22"/>
  <c r="M3" i="20"/>
  <c r="N16" i="9"/>
  <c r="O3" i="11"/>
  <c r="L3" i="22"/>
  <c r="F3" i="19"/>
  <c r="L16" i="8"/>
  <c r="N3" i="19"/>
  <c r="D16" i="8"/>
  <c r="H16" i="8"/>
  <c r="P16" i="8"/>
  <c r="N16" i="8"/>
  <c r="D3" i="11"/>
  <c r="C3" i="19"/>
  <c r="E3" i="20"/>
  <c r="C3" i="20"/>
  <c r="C3" i="11"/>
  <c r="H3" i="11"/>
  <c r="B3" i="11"/>
  <c r="N4" i="8"/>
  <c r="E16" i="8"/>
  <c r="I16" i="8"/>
  <c r="M16" i="8"/>
  <c r="Q16" i="8"/>
  <c r="E16" i="9"/>
  <c r="I16" i="9"/>
  <c r="Q16" i="9"/>
  <c r="F4" i="8"/>
  <c r="P3" i="11"/>
  <c r="N3" i="11"/>
  <c r="M3" i="11"/>
  <c r="M74" i="6"/>
  <c r="J4" i="8"/>
  <c r="M16" i="9"/>
  <c r="E19" i="8"/>
  <c r="I19" i="8"/>
  <c r="J29" i="8"/>
  <c r="K3" i="11"/>
  <c r="L3" i="11"/>
  <c r="N29" i="8"/>
  <c r="B19" i="9"/>
  <c r="I3" i="11"/>
  <c r="F16" i="8"/>
  <c r="J16" i="8"/>
  <c r="F29" i="8"/>
  <c r="F3" i="11"/>
  <c r="E3" i="11"/>
  <c r="B29" i="8"/>
  <c r="J3" i="11"/>
  <c r="M19" i="8"/>
  <c r="Q19" i="8"/>
  <c r="B16" i="8"/>
  <c r="Q3" i="11"/>
  <c r="C4" i="8"/>
  <c r="G4" i="8"/>
  <c r="K4" i="8"/>
  <c r="O4" i="8"/>
  <c r="C16" i="8"/>
  <c r="G16" i="8"/>
  <c r="K16" i="8"/>
  <c r="O16" i="8"/>
  <c r="B4" i="8"/>
  <c r="B78" i="6"/>
  <c r="D4" i="8"/>
  <c r="H4" i="8"/>
  <c r="L4" i="8"/>
  <c r="P4" i="8"/>
  <c r="E4" i="8"/>
  <c r="I4" i="8"/>
  <c r="M4" i="8"/>
  <c r="Q4" i="8"/>
  <c r="F19" i="8"/>
  <c r="J19" i="8"/>
  <c r="N19" i="8"/>
  <c r="C29" i="8"/>
  <c r="G29" i="8"/>
  <c r="K29" i="8"/>
  <c r="O29" i="8"/>
  <c r="B4" i="9"/>
  <c r="B29" i="9"/>
  <c r="B74" i="6"/>
  <c r="C19" i="8"/>
  <c r="G19" i="8"/>
  <c r="K19" i="8"/>
  <c r="O19" i="8"/>
  <c r="D19" i="8"/>
  <c r="H19" i="8"/>
  <c r="L19" i="8"/>
  <c r="P19" i="8"/>
  <c r="D29" i="8"/>
  <c r="H29" i="8"/>
  <c r="L29" i="8"/>
  <c r="P29" i="8"/>
  <c r="E29" i="8"/>
  <c r="I29" i="8"/>
  <c r="M29" i="8"/>
  <c r="Q29" i="8"/>
  <c r="B19" i="8"/>
  <c r="B16" i="9"/>
  <c r="J16" i="9"/>
  <c r="F16" i="9"/>
  <c r="K16" i="9"/>
  <c r="C16" i="9"/>
  <c r="G16" i="9"/>
  <c r="O16" i="9"/>
  <c r="D16" i="9"/>
  <c r="H16" i="9"/>
  <c r="L16" i="9"/>
  <c r="P16" i="9"/>
  <c r="F78" i="6"/>
  <c r="I74" i="6"/>
  <c r="D88" i="6"/>
  <c r="H88" i="6"/>
  <c r="L88" i="6"/>
  <c r="P88" i="6"/>
  <c r="E88" i="6"/>
  <c r="I88" i="6"/>
  <c r="M88" i="6"/>
  <c r="Q88" i="6"/>
  <c r="F88" i="6"/>
  <c r="J88" i="6"/>
  <c r="E74" i="6"/>
  <c r="Q74" i="6"/>
  <c r="F74" i="6"/>
  <c r="J74" i="6"/>
  <c r="N74" i="6"/>
  <c r="E78" i="6"/>
  <c r="I78" i="6"/>
  <c r="M78" i="6"/>
  <c r="Q78" i="6"/>
  <c r="J78" i="6"/>
  <c r="N78" i="6"/>
  <c r="C78" i="6"/>
  <c r="G78" i="6"/>
  <c r="K78" i="6"/>
  <c r="D78" i="6"/>
  <c r="H78" i="6"/>
  <c r="L78" i="6"/>
  <c r="P78" i="6"/>
  <c r="L55" i="6"/>
  <c r="P55" i="6"/>
  <c r="D55" i="6"/>
  <c r="C55" i="6"/>
  <c r="G55" i="6"/>
  <c r="K55" i="6"/>
  <c r="O55" i="6"/>
  <c r="H55" i="6"/>
  <c r="N88" i="6"/>
  <c r="B88" i="6"/>
  <c r="E55" i="6"/>
  <c r="I55" i="6"/>
  <c r="M55" i="6"/>
  <c r="Q55" i="6"/>
  <c r="O78" i="6"/>
  <c r="F55" i="6"/>
  <c r="J55" i="6"/>
  <c r="N55" i="6"/>
  <c r="C88" i="6"/>
  <c r="G88" i="6"/>
  <c r="K88" i="6"/>
  <c r="O88" i="6"/>
  <c r="K74" i="6"/>
  <c r="C74" i="6"/>
  <c r="G74" i="6"/>
  <c r="O74" i="6"/>
  <c r="D74" i="6"/>
  <c r="H74" i="6"/>
  <c r="L74" i="6"/>
  <c r="P74" i="6"/>
  <c r="O87" i="6" l="1"/>
  <c r="B87" i="6"/>
  <c r="J87" i="6"/>
  <c r="I87" i="6"/>
  <c r="H87" i="6"/>
  <c r="K87" i="6"/>
  <c r="N87" i="6"/>
  <c r="F87" i="6"/>
  <c r="E87" i="6"/>
  <c r="D87" i="6"/>
  <c r="C87" i="6"/>
  <c r="M87" i="6"/>
  <c r="L87" i="6"/>
  <c r="G87" i="6"/>
  <c r="Q87" i="6"/>
  <c r="P87" i="6"/>
  <c r="K3" i="8"/>
  <c r="Q72" i="6"/>
  <c r="B72" i="6"/>
  <c r="G72" i="6"/>
  <c r="F72" i="6"/>
  <c r="E72" i="6"/>
  <c r="B3" i="8"/>
  <c r="J3" i="8"/>
  <c r="D41" i="6"/>
  <c r="P41" i="6"/>
  <c r="B3" i="9"/>
  <c r="D72" i="6"/>
  <c r="O3" i="8"/>
  <c r="N3" i="8"/>
  <c r="M72" i="6"/>
  <c r="C3" i="8"/>
  <c r="O72" i="6"/>
  <c r="L72" i="6"/>
  <c r="I72" i="6"/>
  <c r="F3" i="8"/>
  <c r="Q3" i="8"/>
  <c r="G3" i="8"/>
  <c r="E3" i="8"/>
  <c r="D3" i="8"/>
  <c r="P3" i="8"/>
  <c r="M3" i="8"/>
  <c r="L3" i="8"/>
  <c r="I3" i="8"/>
  <c r="H3" i="8"/>
  <c r="K72" i="6"/>
  <c r="H41" i="6"/>
  <c r="L41" i="6"/>
  <c r="P72" i="6"/>
  <c r="H72" i="6"/>
  <c r="C72" i="6"/>
  <c r="J72" i="6"/>
  <c r="E41" i="6"/>
  <c r="I41" i="6"/>
  <c r="M41" i="6"/>
  <c r="Q41" i="6"/>
  <c r="C41" i="6"/>
  <c r="G41" i="6"/>
  <c r="K41" i="6"/>
  <c r="O41" i="6"/>
  <c r="M45" i="6"/>
  <c r="N72" i="6"/>
  <c r="I54" i="6"/>
  <c r="I45" i="6"/>
  <c r="E54" i="6"/>
  <c r="O54" i="6"/>
  <c r="B45" i="6"/>
  <c r="N54" i="6"/>
  <c r="Q54" i="6"/>
  <c r="K54" i="6"/>
  <c r="F54" i="6"/>
  <c r="H54" i="6"/>
  <c r="C54" i="6"/>
  <c r="P54" i="6"/>
  <c r="Q45" i="6"/>
  <c r="L54" i="6"/>
  <c r="J54" i="6"/>
  <c r="M54" i="6"/>
  <c r="G54" i="6"/>
  <c r="D54" i="6"/>
  <c r="F41" i="6"/>
  <c r="N41" i="6"/>
  <c r="J41" i="6"/>
  <c r="E45" i="6"/>
  <c r="F45" i="6"/>
  <c r="J45" i="6"/>
  <c r="N45" i="6"/>
  <c r="C45" i="6"/>
  <c r="G45" i="6"/>
  <c r="K45" i="6"/>
  <c r="O45" i="6"/>
  <c r="D45" i="6"/>
  <c r="H45" i="6"/>
  <c r="L45" i="6"/>
  <c r="P45" i="6"/>
  <c r="B41" i="6"/>
  <c r="B8" i="6"/>
  <c r="N8" i="6"/>
  <c r="C10" i="6"/>
  <c r="G10" i="6"/>
  <c r="K10" i="6"/>
  <c r="J10" i="6"/>
  <c r="F8" i="6"/>
  <c r="O10" i="6"/>
  <c r="J8" i="6"/>
  <c r="D10" i="6"/>
  <c r="H10" i="6"/>
  <c r="L10" i="6"/>
  <c r="P10" i="6"/>
  <c r="D8" i="6"/>
  <c r="H8" i="6"/>
  <c r="L8" i="6"/>
  <c r="P8" i="6"/>
  <c r="E10" i="6"/>
  <c r="I10" i="6"/>
  <c r="M10" i="6"/>
  <c r="Q10" i="6"/>
  <c r="E8" i="6"/>
  <c r="I8" i="6"/>
  <c r="M8" i="6"/>
  <c r="Q8" i="6"/>
  <c r="F10" i="6"/>
  <c r="N10" i="6"/>
  <c r="C8" i="6"/>
  <c r="G8" i="6"/>
  <c r="K8" i="6"/>
  <c r="O8" i="6"/>
  <c r="C6" i="34" l="1"/>
  <c r="C6" i="32"/>
  <c r="C6" i="30"/>
  <c r="O6" i="32"/>
  <c r="O6" i="34"/>
  <c r="O6" i="30"/>
  <c r="I6" i="34"/>
  <c r="I6" i="32"/>
  <c r="I6" i="30"/>
  <c r="H6" i="32"/>
  <c r="H6" i="30"/>
  <c r="H6" i="34"/>
  <c r="F6" i="34"/>
  <c r="F6" i="30"/>
  <c r="F6" i="32"/>
  <c r="L6" i="30"/>
  <c r="L6" i="32"/>
  <c r="L6" i="34"/>
  <c r="K6" i="34"/>
  <c r="K6" i="32"/>
  <c r="K6" i="30"/>
  <c r="E6" i="32"/>
  <c r="E6" i="30"/>
  <c r="E6" i="34"/>
  <c r="D6" i="30"/>
  <c r="D6" i="34"/>
  <c r="D6" i="32"/>
  <c r="N6" i="32"/>
  <c r="N6" i="34"/>
  <c r="N6" i="30"/>
  <c r="M6" i="30"/>
  <c r="M6" i="34"/>
  <c r="M6" i="32"/>
  <c r="G6" i="34"/>
  <c r="G6" i="30"/>
  <c r="G6" i="32"/>
  <c r="Q6" i="30"/>
  <c r="Q6" i="32"/>
  <c r="Q6" i="34"/>
  <c r="P6" i="34"/>
  <c r="P6" i="32"/>
  <c r="P6" i="30"/>
  <c r="J6" i="30"/>
  <c r="J6" i="32"/>
  <c r="J6" i="34"/>
  <c r="B6" i="32"/>
  <c r="B6" i="30"/>
  <c r="B6" i="34"/>
  <c r="C72" i="29"/>
  <c r="C68" i="29"/>
  <c r="C70" i="29"/>
  <c r="O70" i="29"/>
  <c r="O72" i="29"/>
  <c r="O68" i="29"/>
  <c r="D68" i="29"/>
  <c r="D72" i="29"/>
  <c r="D70" i="29"/>
  <c r="N72" i="29"/>
  <c r="N68" i="29"/>
  <c r="N70" i="29"/>
  <c r="M68" i="29"/>
  <c r="M70" i="29"/>
  <c r="M72" i="29"/>
  <c r="L72" i="29"/>
  <c r="L68" i="29"/>
  <c r="L70" i="29"/>
  <c r="I68" i="29"/>
  <c r="I70" i="29"/>
  <c r="I72" i="29"/>
  <c r="H70" i="29"/>
  <c r="H68" i="29"/>
  <c r="H72" i="29"/>
  <c r="F72" i="29"/>
  <c r="F70" i="29"/>
  <c r="F68" i="29"/>
  <c r="K72" i="29"/>
  <c r="K68" i="29"/>
  <c r="K70" i="29"/>
  <c r="E72" i="29"/>
  <c r="E68" i="29"/>
  <c r="E70" i="29"/>
  <c r="G68" i="29"/>
  <c r="G72" i="29"/>
  <c r="G70" i="29"/>
  <c r="Q72" i="29"/>
  <c r="Q68" i="29"/>
  <c r="Q70" i="29"/>
  <c r="P70" i="29"/>
  <c r="P68" i="29"/>
  <c r="P72" i="29"/>
  <c r="J68" i="29"/>
  <c r="J70" i="29"/>
  <c r="J72" i="29"/>
  <c r="B72" i="29"/>
  <c r="B70" i="29"/>
  <c r="B68" i="29"/>
  <c r="N63" i="6"/>
  <c r="P39" i="6"/>
  <c r="G63" i="6"/>
  <c r="F63" i="6"/>
  <c r="I63" i="6"/>
  <c r="D39" i="6"/>
  <c r="H63" i="6"/>
  <c r="P63" i="6"/>
  <c r="K63" i="6"/>
  <c r="O63" i="6"/>
  <c r="J63" i="6"/>
  <c r="C63" i="6"/>
  <c r="Q63" i="6"/>
  <c r="K39" i="6"/>
  <c r="O39" i="6"/>
  <c r="Q39" i="6"/>
  <c r="L39" i="6"/>
  <c r="H39" i="6"/>
  <c r="M39" i="6"/>
  <c r="G39" i="6"/>
  <c r="B39" i="6"/>
  <c r="C39" i="6"/>
  <c r="E39" i="6"/>
  <c r="F39" i="6"/>
  <c r="I39" i="6"/>
  <c r="D62" i="6"/>
  <c r="D65" i="6"/>
  <c r="D66" i="6"/>
  <c r="D68" i="6"/>
  <c r="D67" i="6"/>
  <c r="D64" i="6"/>
  <c r="L62" i="6"/>
  <c r="L65" i="6"/>
  <c r="L66" i="6"/>
  <c r="L67" i="6"/>
  <c r="L64" i="6"/>
  <c r="L68" i="6"/>
  <c r="C62" i="6"/>
  <c r="C64" i="6"/>
  <c r="C65" i="6"/>
  <c r="C67" i="6"/>
  <c r="C68" i="6"/>
  <c r="C66" i="6"/>
  <c r="F62" i="6"/>
  <c r="F68" i="6"/>
  <c r="F64" i="6"/>
  <c r="F65" i="6"/>
  <c r="F66" i="6"/>
  <c r="F67" i="6"/>
  <c r="Q67" i="6"/>
  <c r="Q62" i="6"/>
  <c r="Q65" i="6"/>
  <c r="Q66" i="6"/>
  <c r="Q68" i="6"/>
  <c r="Q64" i="6"/>
  <c r="G62" i="6"/>
  <c r="G65" i="6"/>
  <c r="G64" i="6"/>
  <c r="G67" i="6"/>
  <c r="G68" i="6"/>
  <c r="G66" i="6"/>
  <c r="J62" i="6"/>
  <c r="J68" i="6"/>
  <c r="J64" i="6"/>
  <c r="J67" i="6"/>
  <c r="J65" i="6"/>
  <c r="J66" i="6"/>
  <c r="O62" i="6"/>
  <c r="O65" i="6"/>
  <c r="O64" i="6"/>
  <c r="O67" i="6"/>
  <c r="O66" i="6"/>
  <c r="O68" i="6"/>
  <c r="M62" i="6"/>
  <c r="M67" i="6"/>
  <c r="M64" i="6"/>
  <c r="M68" i="6"/>
  <c r="M65" i="6"/>
  <c r="M66" i="6"/>
  <c r="E67" i="6"/>
  <c r="E66" i="6"/>
  <c r="E62" i="6"/>
  <c r="E65" i="6"/>
  <c r="E68" i="6"/>
  <c r="E64" i="6"/>
  <c r="J39" i="6"/>
  <c r="N39" i="6"/>
  <c r="D63" i="6"/>
  <c r="M63" i="6"/>
  <c r="L63" i="6"/>
  <c r="P66" i="6"/>
  <c r="P62" i="6"/>
  <c r="P64" i="6"/>
  <c r="P67" i="6"/>
  <c r="P68" i="6"/>
  <c r="P65" i="6"/>
  <c r="H66" i="6"/>
  <c r="H62" i="6"/>
  <c r="H65" i="6"/>
  <c r="H64" i="6"/>
  <c r="H68" i="6"/>
  <c r="H67" i="6"/>
  <c r="K62" i="6"/>
  <c r="K64" i="6"/>
  <c r="K65" i="6"/>
  <c r="K66" i="6"/>
  <c r="K67" i="6"/>
  <c r="K68" i="6"/>
  <c r="N62" i="6"/>
  <c r="N64" i="6"/>
  <c r="N68" i="6"/>
  <c r="N66" i="6"/>
  <c r="N67" i="6"/>
  <c r="N65" i="6"/>
  <c r="E63" i="6"/>
  <c r="I62" i="6"/>
  <c r="I67" i="6"/>
  <c r="I66" i="6"/>
  <c r="I68" i="6"/>
  <c r="I65" i="6"/>
  <c r="I64" i="6"/>
  <c r="F120" i="6" l="1"/>
  <c r="F119" i="6" s="1"/>
  <c r="M106" i="6"/>
  <c r="B106" i="6"/>
  <c r="J113" i="6"/>
  <c r="Q106" i="6"/>
  <c r="G106" i="6"/>
  <c r="O106" i="6"/>
  <c r="L106" i="6"/>
  <c r="P120" i="6"/>
  <c r="Q113" i="6"/>
  <c r="N113" i="6"/>
  <c r="B120" i="6"/>
  <c r="F106" i="6"/>
  <c r="I120" i="6"/>
  <c r="L113" i="6"/>
  <c r="M113" i="6"/>
  <c r="G120" i="6"/>
  <c r="F113" i="6"/>
  <c r="D113" i="6"/>
  <c r="H120" i="6"/>
  <c r="L120" i="6"/>
  <c r="C120" i="6"/>
  <c r="J106" i="6"/>
  <c r="P113" i="6"/>
  <c r="G113" i="6"/>
  <c r="E106" i="6"/>
  <c r="K120" i="6"/>
  <c r="D106" i="6"/>
  <c r="D120" i="6"/>
  <c r="H113" i="6"/>
  <c r="I106" i="6"/>
  <c r="I113" i="6"/>
  <c r="O113" i="6"/>
  <c r="C113" i="6"/>
  <c r="K113" i="6"/>
  <c r="O120" i="6"/>
  <c r="M120" i="6"/>
  <c r="C106" i="6"/>
  <c r="J120" i="6"/>
  <c r="P106" i="6"/>
  <c r="Q120" i="6"/>
  <c r="N120" i="6"/>
  <c r="N106" i="6"/>
  <c r="E113" i="6"/>
  <c r="E120" i="6"/>
  <c r="K106" i="6"/>
  <c r="H106" i="6"/>
  <c r="E119" i="6" l="1"/>
  <c r="K105" i="6"/>
  <c r="N119" i="6"/>
  <c r="C105" i="6"/>
  <c r="E105" i="6"/>
  <c r="C119" i="6"/>
  <c r="I119" i="6"/>
  <c r="O105" i="6"/>
  <c r="B105" i="6"/>
  <c r="Q119" i="6"/>
  <c r="D119" i="6"/>
  <c r="L119" i="6"/>
  <c r="F105" i="6"/>
  <c r="M105" i="6"/>
  <c r="P105" i="6"/>
  <c r="O119" i="6"/>
  <c r="D105" i="6"/>
  <c r="H119" i="6"/>
  <c r="P119" i="6"/>
  <c r="Q105" i="6"/>
  <c r="M119" i="6"/>
  <c r="G119" i="6"/>
  <c r="G105" i="6"/>
  <c r="H105" i="6"/>
  <c r="N105" i="6"/>
  <c r="J119" i="6"/>
  <c r="I105" i="6"/>
  <c r="K119" i="6"/>
  <c r="J105" i="6"/>
  <c r="B119" i="6"/>
  <c r="L105" i="6"/>
  <c r="Q15" i="6"/>
  <c r="P15" i="6"/>
  <c r="O15" i="6"/>
  <c r="M15" i="6"/>
  <c r="L15" i="6"/>
  <c r="K15" i="6"/>
  <c r="I15" i="6"/>
  <c r="H15" i="6"/>
  <c r="G15" i="6"/>
  <c r="E15" i="6"/>
  <c r="D15" i="6"/>
  <c r="C15" i="6"/>
  <c r="B15" i="6"/>
  <c r="F15" i="6" l="1"/>
  <c r="J15" i="6"/>
  <c r="N15" i="6"/>
  <c r="C6" i="35"/>
  <c r="C6" i="33"/>
  <c r="C6" i="31"/>
  <c r="D6" i="35"/>
  <c r="D6" i="33"/>
  <c r="D6" i="31"/>
  <c r="H6" i="31"/>
  <c r="H6" i="33"/>
  <c r="H6" i="35"/>
  <c r="L6" i="33"/>
  <c r="L6" i="35"/>
  <c r="L6" i="31"/>
  <c r="P6" i="33"/>
  <c r="P6" i="31"/>
  <c r="P6" i="35"/>
  <c r="K6" i="33"/>
  <c r="K6" i="35"/>
  <c r="K6" i="31"/>
  <c r="I6" i="33"/>
  <c r="I6" i="31"/>
  <c r="I6" i="35"/>
  <c r="M6" i="33"/>
  <c r="M6" i="31"/>
  <c r="M6" i="35"/>
  <c r="Q6" i="35"/>
  <c r="Q6" i="33"/>
  <c r="Q6" i="31"/>
  <c r="G6" i="35"/>
  <c r="G6" i="31"/>
  <c r="G6" i="33"/>
  <c r="O6" i="35"/>
  <c r="O6" i="31"/>
  <c r="O6" i="33"/>
  <c r="E6" i="31"/>
  <c r="E6" i="33"/>
  <c r="E6" i="35"/>
  <c r="B6" i="33"/>
  <c r="B6" i="35"/>
  <c r="B6" i="31"/>
  <c r="F6" i="35"/>
  <c r="F6" i="31"/>
  <c r="F6" i="33"/>
  <c r="J6" i="33"/>
  <c r="J6" i="35"/>
  <c r="J6" i="31"/>
  <c r="N6" i="35"/>
  <c r="N6" i="31"/>
  <c r="N6" i="33"/>
  <c r="C73" i="29"/>
  <c r="C69" i="29"/>
  <c r="C71" i="29"/>
  <c r="H71" i="29"/>
  <c r="H73" i="29"/>
  <c r="H69" i="29"/>
  <c r="P69" i="29"/>
  <c r="P73" i="29"/>
  <c r="P71" i="29"/>
  <c r="E73" i="29"/>
  <c r="E69" i="29"/>
  <c r="E71" i="29"/>
  <c r="I69" i="29"/>
  <c r="I73" i="29"/>
  <c r="I71" i="29"/>
  <c r="M71" i="29"/>
  <c r="M69" i="29"/>
  <c r="M73" i="29"/>
  <c r="Q69" i="29"/>
  <c r="Q71" i="29"/>
  <c r="Q73" i="29"/>
  <c r="G69" i="29"/>
  <c r="G71" i="29"/>
  <c r="G73" i="29"/>
  <c r="K69" i="29"/>
  <c r="K73" i="29"/>
  <c r="K71" i="29"/>
  <c r="O73" i="29"/>
  <c r="O69" i="29"/>
  <c r="O71" i="29"/>
  <c r="D69" i="29"/>
  <c r="D71" i="29"/>
  <c r="D73" i="29"/>
  <c r="L73" i="29"/>
  <c r="L69" i="29"/>
  <c r="L71" i="29"/>
  <c r="B69" i="29"/>
  <c r="B71" i="29"/>
  <c r="B73" i="29"/>
  <c r="F69" i="29"/>
  <c r="F73" i="29"/>
  <c r="F71" i="29"/>
  <c r="J71" i="29"/>
  <c r="J73" i="29"/>
  <c r="J69" i="29"/>
  <c r="N73" i="29"/>
  <c r="N71" i="29"/>
  <c r="N69" i="29"/>
  <c r="C32" i="39" l="1"/>
  <c r="G33" i="39"/>
  <c r="C38" i="39"/>
  <c r="D38" i="39"/>
  <c r="F38" i="39"/>
  <c r="I38" i="39"/>
  <c r="L38" i="39"/>
  <c r="Q38" i="39"/>
  <c r="D39" i="39"/>
  <c r="E39" i="39"/>
  <c r="I52" i="39"/>
  <c r="L39" i="39"/>
  <c r="M39" i="39"/>
  <c r="Q52" i="39"/>
  <c r="C40" i="39"/>
  <c r="D40" i="39"/>
  <c r="I40" i="39"/>
  <c r="L40" i="39"/>
  <c r="Q40" i="39"/>
  <c r="D32" i="39"/>
  <c r="E32" i="39"/>
  <c r="H32" i="39"/>
  <c r="I32" i="39"/>
  <c r="L32" i="39"/>
  <c r="M32" i="39"/>
  <c r="P32" i="39"/>
  <c r="Q32" i="39"/>
  <c r="D33" i="39"/>
  <c r="E33" i="39"/>
  <c r="H33" i="39"/>
  <c r="I33" i="39"/>
  <c r="L33" i="39"/>
  <c r="M33" i="39"/>
  <c r="P33" i="39"/>
  <c r="Q33" i="39"/>
  <c r="D34" i="39"/>
  <c r="E34" i="39"/>
  <c r="H34" i="39"/>
  <c r="I34" i="39"/>
  <c r="L34" i="39"/>
  <c r="M34" i="39"/>
  <c r="P34" i="39"/>
  <c r="Q34" i="39"/>
  <c r="D35" i="39"/>
  <c r="E35" i="39"/>
  <c r="H35" i="39"/>
  <c r="I35" i="39"/>
  <c r="L35" i="39"/>
  <c r="M35" i="39"/>
  <c r="P35" i="39"/>
  <c r="Q35" i="39"/>
  <c r="D36" i="39"/>
  <c r="E36" i="39"/>
  <c r="H36" i="39"/>
  <c r="I36" i="39"/>
  <c r="L36" i="39"/>
  <c r="M36" i="39"/>
  <c r="P36" i="39"/>
  <c r="Q36" i="39"/>
  <c r="D37" i="39"/>
  <c r="E37" i="39"/>
  <c r="H37" i="39"/>
  <c r="I37" i="39"/>
  <c r="L37" i="39"/>
  <c r="M37" i="39"/>
  <c r="P37" i="39"/>
  <c r="Q37" i="39"/>
  <c r="E38" i="39"/>
  <c r="H38" i="39"/>
  <c r="M38" i="39"/>
  <c r="P38" i="39"/>
  <c r="H39" i="39"/>
  <c r="I39" i="39"/>
  <c r="P39" i="39"/>
  <c r="Q39" i="39"/>
  <c r="E40" i="39"/>
  <c r="H40" i="39"/>
  <c r="M40" i="39"/>
  <c r="P40" i="39"/>
  <c r="D45" i="39"/>
  <c r="E45" i="39"/>
  <c r="H45" i="39"/>
  <c r="I45" i="39"/>
  <c r="L45" i="39"/>
  <c r="M45" i="39"/>
  <c r="P45" i="39"/>
  <c r="Q45" i="39"/>
  <c r="D46" i="39"/>
  <c r="E46" i="39"/>
  <c r="H46" i="39"/>
  <c r="I46" i="39"/>
  <c r="L46" i="39"/>
  <c r="M46" i="39"/>
  <c r="P46" i="39"/>
  <c r="Q46" i="39"/>
  <c r="D47" i="39"/>
  <c r="E47" i="39"/>
  <c r="H47" i="39"/>
  <c r="I47" i="39"/>
  <c r="L47" i="39"/>
  <c r="M47" i="39"/>
  <c r="P47" i="39"/>
  <c r="Q47" i="39"/>
  <c r="D52" i="39"/>
  <c r="E52" i="39"/>
  <c r="H52" i="39"/>
  <c r="L52" i="39"/>
  <c r="M52" i="39"/>
  <c r="P52" i="39"/>
  <c r="D53" i="39"/>
  <c r="E53" i="39"/>
  <c r="H53" i="39"/>
  <c r="L53" i="39"/>
  <c r="M53" i="39"/>
  <c r="P53" i="39"/>
  <c r="B32" i="38"/>
  <c r="C32" i="38"/>
  <c r="D32" i="38"/>
  <c r="E32" i="38"/>
  <c r="F32" i="38"/>
  <c r="G32" i="38"/>
  <c r="H32" i="38"/>
  <c r="I32" i="38"/>
  <c r="J32" i="38"/>
  <c r="K32" i="38"/>
  <c r="L32" i="38"/>
  <c r="M32" i="38"/>
  <c r="N32" i="38"/>
  <c r="O32" i="38"/>
  <c r="P32" i="38"/>
  <c r="Q32" i="38"/>
  <c r="B33" i="38"/>
  <c r="C33" i="38"/>
  <c r="D33" i="38"/>
  <c r="E33" i="38"/>
  <c r="F33" i="38"/>
  <c r="G33" i="38"/>
  <c r="H33" i="38"/>
  <c r="I33" i="38"/>
  <c r="J33" i="38"/>
  <c r="K33" i="38"/>
  <c r="L33" i="38"/>
  <c r="M33" i="38"/>
  <c r="N33" i="38"/>
  <c r="O33" i="38"/>
  <c r="P33" i="38"/>
  <c r="Q33" i="38"/>
  <c r="B34" i="38"/>
  <c r="C34" i="38"/>
  <c r="D34" i="38"/>
  <c r="E34" i="38"/>
  <c r="F34" i="38"/>
  <c r="G34" i="38"/>
  <c r="H34" i="38"/>
  <c r="I34" i="38"/>
  <c r="J34" i="38"/>
  <c r="K34" i="38"/>
  <c r="L34" i="38"/>
  <c r="M34" i="38"/>
  <c r="N34" i="38"/>
  <c r="O34" i="38"/>
  <c r="P34" i="38"/>
  <c r="Q34" i="38"/>
  <c r="B35" i="38"/>
  <c r="C35" i="38"/>
  <c r="D35" i="38"/>
  <c r="E35" i="38"/>
  <c r="F35" i="38"/>
  <c r="G35" i="38"/>
  <c r="H35" i="38"/>
  <c r="I35" i="38"/>
  <c r="J35" i="38"/>
  <c r="K35" i="38"/>
  <c r="L35" i="38"/>
  <c r="M35" i="38"/>
  <c r="N35" i="38"/>
  <c r="O35" i="38"/>
  <c r="P35" i="38"/>
  <c r="Q35" i="38"/>
  <c r="B36" i="38"/>
  <c r="C36" i="38"/>
  <c r="D36" i="38"/>
  <c r="E36" i="38"/>
  <c r="F36" i="38"/>
  <c r="G36" i="38"/>
  <c r="H36" i="38"/>
  <c r="I36" i="38"/>
  <c r="J36" i="38"/>
  <c r="K36" i="38"/>
  <c r="L36" i="38"/>
  <c r="M36" i="38"/>
  <c r="N36" i="38"/>
  <c r="O36" i="38"/>
  <c r="P36" i="38"/>
  <c r="Q36" i="38"/>
  <c r="B37" i="38"/>
  <c r="C37" i="38"/>
  <c r="D37" i="38"/>
  <c r="E37" i="38"/>
  <c r="F37" i="38"/>
  <c r="G37" i="38"/>
  <c r="H37" i="38"/>
  <c r="I37" i="38"/>
  <c r="J37" i="38"/>
  <c r="K37" i="38"/>
  <c r="L37" i="38"/>
  <c r="M37" i="38"/>
  <c r="N37" i="38"/>
  <c r="O37" i="38"/>
  <c r="P37" i="38"/>
  <c r="Q37" i="38"/>
  <c r="B38" i="38"/>
  <c r="C38" i="38"/>
  <c r="D38" i="38"/>
  <c r="E38" i="38"/>
  <c r="F38" i="38"/>
  <c r="G38" i="38"/>
  <c r="H38" i="38"/>
  <c r="I38" i="38"/>
  <c r="J38" i="38"/>
  <c r="K38" i="38"/>
  <c r="L38" i="38"/>
  <c r="M38" i="38"/>
  <c r="N38" i="38"/>
  <c r="O38" i="38"/>
  <c r="P38" i="38"/>
  <c r="Q38" i="38"/>
  <c r="B39" i="38"/>
  <c r="C39" i="38"/>
  <c r="D39" i="38"/>
  <c r="E39" i="38"/>
  <c r="F39" i="38"/>
  <c r="G39" i="38"/>
  <c r="H39" i="38"/>
  <c r="I39" i="38"/>
  <c r="J39" i="38"/>
  <c r="K39" i="38"/>
  <c r="L39" i="38"/>
  <c r="M39" i="38"/>
  <c r="N39" i="38"/>
  <c r="O39" i="38"/>
  <c r="P39" i="38"/>
  <c r="Q39" i="38"/>
  <c r="B40" i="38"/>
  <c r="C40" i="38"/>
  <c r="D40" i="38"/>
  <c r="E40" i="38"/>
  <c r="F40" i="38"/>
  <c r="G40" i="38"/>
  <c r="H40" i="38"/>
  <c r="I40" i="38"/>
  <c r="J40" i="38"/>
  <c r="K40" i="38"/>
  <c r="L40" i="38"/>
  <c r="M40" i="38"/>
  <c r="N40" i="38"/>
  <c r="O40" i="38"/>
  <c r="P40" i="38"/>
  <c r="Q40" i="38"/>
  <c r="J44" i="38"/>
  <c r="E32" i="37"/>
  <c r="F32" i="37"/>
  <c r="I32" i="37"/>
  <c r="J32" i="37"/>
  <c r="M32" i="37"/>
  <c r="N32" i="37"/>
  <c r="E33" i="37"/>
  <c r="I33" i="37"/>
  <c r="J33" i="37"/>
  <c r="M33" i="37"/>
  <c r="Q33" i="37"/>
  <c r="E34" i="37"/>
  <c r="I34" i="37"/>
  <c r="M34" i="37"/>
  <c r="N34" i="37"/>
  <c r="F35" i="37"/>
  <c r="N35" i="37"/>
  <c r="E49" i="39"/>
  <c r="F36" i="37"/>
  <c r="J36" i="37"/>
  <c r="Q36" i="37"/>
  <c r="F37" i="37"/>
  <c r="M50" i="39"/>
  <c r="N37" i="37"/>
  <c r="C38" i="37"/>
  <c r="J38" i="37"/>
  <c r="Q51" i="39"/>
  <c r="E39" i="37"/>
  <c r="F39" i="37"/>
  <c r="I39" i="37"/>
  <c r="M39" i="37"/>
  <c r="N39" i="37"/>
  <c r="Q39" i="37"/>
  <c r="C40" i="37"/>
  <c r="E40" i="37"/>
  <c r="I40" i="37"/>
  <c r="J40" i="37"/>
  <c r="M40" i="37"/>
  <c r="B32" i="37"/>
  <c r="C32" i="37"/>
  <c r="O32" i="37"/>
  <c r="F33" i="37"/>
  <c r="N33" i="37"/>
  <c r="O33" i="37"/>
  <c r="C34" i="37"/>
  <c r="J34" i="37"/>
  <c r="O34" i="37"/>
  <c r="O35" i="37"/>
  <c r="C36" i="37"/>
  <c r="O36" i="37"/>
  <c r="B37" i="37"/>
  <c r="M37" i="37"/>
  <c r="F38" i="37"/>
  <c r="Q38" i="37"/>
  <c r="O39" i="37"/>
  <c r="O40" i="37"/>
  <c r="N47" i="37"/>
  <c r="H30" i="36"/>
  <c r="F48" i="37"/>
  <c r="J47" i="37"/>
  <c r="L32" i="36"/>
  <c r="N48" i="37"/>
  <c r="D33" i="36"/>
  <c r="H33" i="36"/>
  <c r="L33" i="36"/>
  <c r="P33" i="36"/>
  <c r="A6" i="35"/>
  <c r="A8" i="35"/>
  <c r="A9" i="35"/>
  <c r="A10" i="35"/>
  <c r="A14" i="35"/>
  <c r="A15" i="35"/>
  <c r="A6" i="34"/>
  <c r="A8" i="34"/>
  <c r="A9" i="34"/>
  <c r="A10" i="34"/>
  <c r="A14" i="34"/>
  <c r="A15" i="34"/>
  <c r="A6" i="33"/>
  <c r="A8" i="33"/>
  <c r="A9" i="33"/>
  <c r="A10" i="33"/>
  <c r="A14" i="33"/>
  <c r="A15" i="33"/>
  <c r="A6" i="32"/>
  <c r="A8" i="32"/>
  <c r="A9" i="32"/>
  <c r="A10" i="32"/>
  <c r="A14" i="32"/>
  <c r="A15" i="32"/>
  <c r="A6" i="31"/>
  <c r="A8" i="31"/>
  <c r="A9" i="31"/>
  <c r="A10" i="31"/>
  <c r="A14" i="31"/>
  <c r="A15" i="31"/>
  <c r="A6" i="30"/>
  <c r="A8" i="30"/>
  <c r="A9" i="30"/>
  <c r="A10" i="30"/>
  <c r="A14" i="30"/>
  <c r="A15" i="30"/>
  <c r="C15" i="25"/>
  <c r="D15" i="25"/>
  <c r="E15" i="25"/>
  <c r="F15" i="25"/>
  <c r="G15" i="25"/>
  <c r="H15" i="25"/>
  <c r="I15" i="25"/>
  <c r="J15" i="25"/>
  <c r="K15" i="25"/>
  <c r="L15" i="25"/>
  <c r="M15" i="25"/>
  <c r="N15" i="25"/>
  <c r="O15" i="25"/>
  <c r="P15" i="25"/>
  <c r="Q15" i="25"/>
  <c r="C27" i="25"/>
  <c r="D27" i="25"/>
  <c r="E27" i="25"/>
  <c r="F27" i="25"/>
  <c r="G27" i="25"/>
  <c r="H27" i="25"/>
  <c r="I27" i="25"/>
  <c r="J27" i="25"/>
  <c r="K27" i="25"/>
  <c r="L27" i="25"/>
  <c r="M27" i="25"/>
  <c r="N27" i="25"/>
  <c r="O27" i="25"/>
  <c r="P27" i="25"/>
  <c r="Q27" i="25"/>
  <c r="C28" i="25"/>
  <c r="D28" i="25"/>
  <c r="E28" i="25"/>
  <c r="F28" i="25"/>
  <c r="G28" i="25"/>
  <c r="H28" i="25"/>
  <c r="I28" i="25"/>
  <c r="J28" i="25"/>
  <c r="K28" i="25"/>
  <c r="L28" i="25"/>
  <c r="M28" i="25"/>
  <c r="N28" i="25"/>
  <c r="O28" i="25"/>
  <c r="P28" i="25"/>
  <c r="Q28" i="25"/>
  <c r="N6" i="25"/>
  <c r="Q6" i="25"/>
  <c r="C11" i="25"/>
  <c r="D11" i="25"/>
  <c r="E11" i="25"/>
  <c r="F11" i="25"/>
  <c r="G11" i="25"/>
  <c r="H11" i="25"/>
  <c r="I11" i="25"/>
  <c r="J11" i="25"/>
  <c r="K11" i="25"/>
  <c r="L11" i="25"/>
  <c r="M11" i="25"/>
  <c r="N11" i="25"/>
  <c r="O11" i="25"/>
  <c r="P11" i="25"/>
  <c r="Q11" i="25"/>
  <c r="C12" i="25"/>
  <c r="D12" i="25"/>
  <c r="E12" i="25"/>
  <c r="F12" i="25"/>
  <c r="G12" i="25"/>
  <c r="H12" i="25"/>
  <c r="I12" i="25"/>
  <c r="J12" i="25"/>
  <c r="K12" i="25"/>
  <c r="L12" i="25"/>
  <c r="M12" i="25"/>
  <c r="N12" i="25"/>
  <c r="O12" i="25"/>
  <c r="P12" i="25"/>
  <c r="Q12" i="25"/>
  <c r="C13" i="25"/>
  <c r="D13" i="25"/>
  <c r="E13" i="25"/>
  <c r="F13" i="25"/>
  <c r="G13" i="25"/>
  <c r="H13" i="25"/>
  <c r="I13" i="25"/>
  <c r="J13" i="25"/>
  <c r="K13" i="25"/>
  <c r="L13" i="25"/>
  <c r="M13" i="25"/>
  <c r="N13" i="25"/>
  <c r="O13" i="25"/>
  <c r="P13" i="25"/>
  <c r="Q13" i="25"/>
  <c r="C14" i="25"/>
  <c r="D14" i="25"/>
  <c r="E14" i="25"/>
  <c r="F14" i="25"/>
  <c r="G14" i="25"/>
  <c r="H14" i="25"/>
  <c r="I14" i="25"/>
  <c r="J14" i="25"/>
  <c r="K14" i="25"/>
  <c r="L14" i="25"/>
  <c r="M14" i="25"/>
  <c r="N14" i="25"/>
  <c r="O14" i="25"/>
  <c r="P14" i="25"/>
  <c r="Q14" i="25"/>
  <c r="C18" i="25"/>
  <c r="D18" i="25"/>
  <c r="E18" i="25"/>
  <c r="G18" i="25"/>
  <c r="H18" i="25"/>
  <c r="I18" i="25"/>
  <c r="J18" i="25"/>
  <c r="K18" i="25"/>
  <c r="L18" i="25"/>
  <c r="M18" i="25"/>
  <c r="O18" i="25"/>
  <c r="P18" i="25"/>
  <c r="Q18" i="25"/>
  <c r="C25" i="25"/>
  <c r="D25" i="25"/>
  <c r="E25" i="25"/>
  <c r="F25" i="25"/>
  <c r="G25" i="25"/>
  <c r="H25" i="25"/>
  <c r="I25" i="25"/>
  <c r="J25" i="25"/>
  <c r="K25" i="25"/>
  <c r="L25" i="25"/>
  <c r="M25" i="25"/>
  <c r="N25" i="25"/>
  <c r="O25" i="25"/>
  <c r="P25" i="25"/>
  <c r="Q25" i="25"/>
  <c r="C26" i="25"/>
  <c r="D26" i="25"/>
  <c r="E26" i="25"/>
  <c r="F26" i="25"/>
  <c r="G26" i="25"/>
  <c r="H26" i="25"/>
  <c r="I26" i="25"/>
  <c r="J26" i="25"/>
  <c r="K26" i="25"/>
  <c r="L26" i="25"/>
  <c r="M26" i="25"/>
  <c r="N26" i="25"/>
  <c r="O26" i="25"/>
  <c r="P26" i="25"/>
  <c r="Q26" i="25"/>
  <c r="G32" i="25"/>
  <c r="K32" i="25"/>
  <c r="M32" i="25"/>
  <c r="C33" i="25"/>
  <c r="D33" i="25"/>
  <c r="F33" i="25"/>
  <c r="G33" i="25"/>
  <c r="H33" i="25"/>
  <c r="I33" i="25"/>
  <c r="J33" i="25"/>
  <c r="K33" i="25"/>
  <c r="L33" i="25"/>
  <c r="M33" i="25"/>
  <c r="N33" i="25"/>
  <c r="O33" i="25"/>
  <c r="P33" i="25"/>
  <c r="Q33" i="25"/>
  <c r="N6" i="24"/>
  <c r="I5" i="21"/>
  <c r="C6" i="21"/>
  <c r="F6" i="21"/>
  <c r="N6" i="23"/>
  <c r="Q6" i="23"/>
  <c r="G7" i="21"/>
  <c r="L8" i="21"/>
  <c r="P8" i="21"/>
  <c r="E9" i="21"/>
  <c r="I9" i="21"/>
  <c r="P12" i="21"/>
  <c r="E13" i="21"/>
  <c r="I13" i="21"/>
  <c r="M13" i="21"/>
  <c r="E15" i="21"/>
  <c r="O15" i="21"/>
  <c r="J30" i="21"/>
  <c r="O31" i="21"/>
  <c r="L7" i="24"/>
  <c r="P11" i="24"/>
  <c r="M13" i="23"/>
  <c r="N13" i="23"/>
  <c r="C14" i="23"/>
  <c r="K14" i="23"/>
  <c r="O14" i="23"/>
  <c r="B15" i="14"/>
  <c r="C15" i="14"/>
  <c r="D15" i="14"/>
  <c r="E15" i="14"/>
  <c r="F15" i="14"/>
  <c r="G15" i="14"/>
  <c r="H15" i="14"/>
  <c r="I15" i="14"/>
  <c r="J15" i="14"/>
  <c r="K15" i="14"/>
  <c r="L15" i="14"/>
  <c r="M15" i="14"/>
  <c r="N15" i="14"/>
  <c r="O15" i="14"/>
  <c r="P15" i="14"/>
  <c r="Q15" i="14"/>
  <c r="B27" i="14"/>
  <c r="C27" i="14"/>
  <c r="D27" i="14"/>
  <c r="E27" i="14"/>
  <c r="F27" i="14"/>
  <c r="G27" i="14"/>
  <c r="H27" i="14"/>
  <c r="I27" i="14"/>
  <c r="J27" i="14"/>
  <c r="K27" i="14"/>
  <c r="L27" i="14"/>
  <c r="M27" i="14"/>
  <c r="N27" i="14"/>
  <c r="O27" i="14"/>
  <c r="P27" i="14"/>
  <c r="Q27" i="14"/>
  <c r="B28" i="14"/>
  <c r="C28" i="14"/>
  <c r="D28" i="14"/>
  <c r="E28" i="14"/>
  <c r="F28" i="14"/>
  <c r="G28" i="14"/>
  <c r="H28" i="14"/>
  <c r="I28" i="14"/>
  <c r="J28" i="14"/>
  <c r="K28" i="14"/>
  <c r="L28" i="14"/>
  <c r="M28" i="14"/>
  <c r="N28" i="14"/>
  <c r="O28" i="14"/>
  <c r="P28" i="14"/>
  <c r="Q28" i="14"/>
  <c r="B11" i="14"/>
  <c r="C11" i="14"/>
  <c r="D11" i="14"/>
  <c r="E11" i="14"/>
  <c r="F11" i="14"/>
  <c r="G11" i="14"/>
  <c r="H11" i="14"/>
  <c r="I11" i="14"/>
  <c r="J11" i="14"/>
  <c r="K11" i="14"/>
  <c r="L11" i="14"/>
  <c r="M11" i="14"/>
  <c r="N11" i="14"/>
  <c r="O11" i="14"/>
  <c r="P11" i="14"/>
  <c r="Q11" i="14"/>
  <c r="B12" i="14"/>
  <c r="C12" i="14"/>
  <c r="D12" i="14"/>
  <c r="E12" i="14"/>
  <c r="F12" i="14"/>
  <c r="G12" i="14"/>
  <c r="H12" i="14"/>
  <c r="I12" i="14"/>
  <c r="J12" i="14"/>
  <c r="K12" i="14"/>
  <c r="L12" i="14"/>
  <c r="M12" i="14"/>
  <c r="N12" i="14"/>
  <c r="O12" i="14"/>
  <c r="P12" i="14"/>
  <c r="Q12" i="14"/>
  <c r="B13" i="14"/>
  <c r="C13" i="14"/>
  <c r="D13" i="14"/>
  <c r="E13" i="14"/>
  <c r="F13" i="14"/>
  <c r="G13" i="14"/>
  <c r="H13" i="14"/>
  <c r="I13" i="14"/>
  <c r="J13" i="14"/>
  <c r="K13" i="14"/>
  <c r="L13" i="14"/>
  <c r="M13" i="14"/>
  <c r="N13" i="14"/>
  <c r="O13" i="14"/>
  <c r="P13" i="14"/>
  <c r="Q13" i="14"/>
  <c r="B14" i="14"/>
  <c r="C14" i="14"/>
  <c r="D14" i="14"/>
  <c r="E14" i="14"/>
  <c r="F14" i="14"/>
  <c r="G14" i="14"/>
  <c r="H14" i="14"/>
  <c r="I14" i="14"/>
  <c r="J14" i="14"/>
  <c r="K14" i="14"/>
  <c r="L14" i="14"/>
  <c r="M14" i="14"/>
  <c r="N14" i="14"/>
  <c r="O14" i="14"/>
  <c r="P14" i="14"/>
  <c r="Q14" i="14"/>
  <c r="B18" i="14"/>
  <c r="C18" i="14"/>
  <c r="D18" i="14"/>
  <c r="E18" i="14"/>
  <c r="F18" i="14"/>
  <c r="G18" i="14"/>
  <c r="H18" i="14"/>
  <c r="I18" i="14"/>
  <c r="J18" i="14"/>
  <c r="K18" i="14"/>
  <c r="L18" i="14"/>
  <c r="M18" i="14"/>
  <c r="N18" i="14"/>
  <c r="O18" i="14"/>
  <c r="P18" i="14"/>
  <c r="Q18" i="14"/>
  <c r="B25" i="14"/>
  <c r="C25" i="14"/>
  <c r="D25" i="14"/>
  <c r="E25" i="14"/>
  <c r="F25" i="14"/>
  <c r="G25" i="14"/>
  <c r="H25" i="14"/>
  <c r="I25" i="14"/>
  <c r="J25" i="14"/>
  <c r="K25" i="14"/>
  <c r="L25" i="14"/>
  <c r="M25" i="14"/>
  <c r="N25" i="14"/>
  <c r="O25" i="14"/>
  <c r="P25" i="14"/>
  <c r="Q25" i="14"/>
  <c r="B26" i="14"/>
  <c r="C26" i="14"/>
  <c r="D26" i="14"/>
  <c r="E26" i="14"/>
  <c r="F26" i="14"/>
  <c r="G26" i="14"/>
  <c r="H26" i="14"/>
  <c r="I26" i="14"/>
  <c r="J26" i="14"/>
  <c r="K26" i="14"/>
  <c r="L26" i="14"/>
  <c r="M26" i="14"/>
  <c r="N26" i="14"/>
  <c r="O26" i="14"/>
  <c r="P26" i="14"/>
  <c r="Q26" i="14"/>
  <c r="B33" i="14"/>
  <c r="C33" i="14"/>
  <c r="D33" i="14"/>
  <c r="E33" i="14"/>
  <c r="F33" i="14"/>
  <c r="G33" i="14"/>
  <c r="H33" i="14"/>
  <c r="I33" i="14"/>
  <c r="J33" i="14"/>
  <c r="K33" i="14"/>
  <c r="L33" i="14"/>
  <c r="M33" i="14"/>
  <c r="N33" i="14"/>
  <c r="O33" i="14"/>
  <c r="P33" i="14"/>
  <c r="Q33" i="14"/>
  <c r="G5" i="10"/>
  <c r="O6" i="10"/>
  <c r="G7" i="10"/>
  <c r="O8" i="10"/>
  <c r="G9" i="10"/>
  <c r="O10" i="10"/>
  <c r="G11" i="10"/>
  <c r="O12" i="10"/>
  <c r="G13" i="10"/>
  <c r="O14" i="10"/>
  <c r="G15" i="10"/>
  <c r="G17" i="10"/>
  <c r="O18" i="10"/>
  <c r="O26" i="10"/>
  <c r="M5" i="14"/>
  <c r="I6" i="14"/>
  <c r="M7" i="14"/>
  <c r="Q7" i="14"/>
  <c r="M8" i="14"/>
  <c r="M9" i="14"/>
  <c r="B15" i="7"/>
  <c r="M30" i="14"/>
  <c r="M31" i="14"/>
  <c r="Q31" i="14"/>
  <c r="I33" i="13"/>
  <c r="B19" i="6"/>
  <c r="C19" i="6"/>
  <c r="E19" i="6"/>
  <c r="F19" i="6"/>
  <c r="G19" i="6"/>
  <c r="H19" i="6"/>
  <c r="J19" i="6"/>
  <c r="K19" i="6"/>
  <c r="L19" i="6"/>
  <c r="M19" i="6"/>
  <c r="N19" i="6"/>
  <c r="O19" i="6"/>
  <c r="P19" i="6"/>
  <c r="Q19" i="6"/>
  <c r="D21" i="6"/>
  <c r="H21" i="6"/>
  <c r="P21" i="6"/>
  <c r="Q21" i="6"/>
  <c r="D179" i="6"/>
  <c r="L155" i="6"/>
  <c r="D25" i="6"/>
  <c r="G24" i="6"/>
  <c r="H24" i="6"/>
  <c r="L24" i="6"/>
  <c r="O24" i="6"/>
  <c r="P24" i="6"/>
  <c r="Q24" i="6"/>
  <c r="D19" i="6"/>
  <c r="I19" i="6"/>
  <c r="I21" i="6"/>
  <c r="B27" i="6"/>
  <c r="B101" i="6"/>
  <c r="C101" i="6"/>
  <c r="D101" i="6"/>
  <c r="E101" i="6"/>
  <c r="F101" i="6"/>
  <c r="G101" i="6"/>
  <c r="H101" i="6"/>
  <c r="I101" i="6"/>
  <c r="J101" i="6"/>
  <c r="K101" i="6"/>
  <c r="L101" i="6"/>
  <c r="M101" i="6"/>
  <c r="N101" i="6"/>
  <c r="O101" i="6"/>
  <c r="P101" i="6"/>
  <c r="Q101" i="6"/>
  <c r="I33" i="17" l="1"/>
  <c r="Q26" i="17"/>
  <c r="Q25" i="17"/>
  <c r="Q18" i="17"/>
  <c r="E18" i="17"/>
  <c r="I14" i="17"/>
  <c r="M13" i="17"/>
  <c r="M12" i="17"/>
  <c r="M11" i="17"/>
  <c r="Q28" i="17"/>
  <c r="Q27" i="17"/>
  <c r="Q15" i="17"/>
  <c r="G33" i="28"/>
  <c r="H26" i="28"/>
  <c r="G25" i="28"/>
  <c r="I18" i="28"/>
  <c r="G14" i="28"/>
  <c r="J13" i="28"/>
  <c r="M12" i="28"/>
  <c r="P11" i="28"/>
  <c r="D11" i="28"/>
  <c r="E28" i="28"/>
  <c r="H27" i="28"/>
  <c r="K15" i="28"/>
  <c r="N33" i="17"/>
  <c r="J33" i="17"/>
  <c r="F33" i="17"/>
  <c r="B33" i="17"/>
  <c r="N26" i="17"/>
  <c r="J26" i="17"/>
  <c r="F26" i="17"/>
  <c r="B26" i="17"/>
  <c r="N25" i="17"/>
  <c r="J25" i="17"/>
  <c r="F25" i="17"/>
  <c r="B25" i="17"/>
  <c r="N18" i="17"/>
  <c r="J18" i="17"/>
  <c r="F18" i="17"/>
  <c r="B18" i="17"/>
  <c r="N14" i="17"/>
  <c r="J14" i="17"/>
  <c r="F14" i="17"/>
  <c r="B14" i="17"/>
  <c r="N13" i="17"/>
  <c r="J13" i="17"/>
  <c r="F13" i="17"/>
  <c r="B13" i="17"/>
  <c r="N12" i="17"/>
  <c r="J12" i="17"/>
  <c r="F12" i="17"/>
  <c r="B12" i="17"/>
  <c r="N11" i="17"/>
  <c r="J11" i="17"/>
  <c r="F11" i="17"/>
  <c r="B11" i="17"/>
  <c r="N28" i="17"/>
  <c r="J28" i="17"/>
  <c r="F28" i="17"/>
  <c r="B28" i="17"/>
  <c r="N27" i="17"/>
  <c r="J27" i="17"/>
  <c r="F27" i="17"/>
  <c r="B27" i="17"/>
  <c r="N15" i="17"/>
  <c r="J15" i="17"/>
  <c r="F15" i="17"/>
  <c r="B15" i="17"/>
  <c r="P33" i="28"/>
  <c r="L33" i="28"/>
  <c r="H33" i="28"/>
  <c r="C33" i="28"/>
  <c r="Q26" i="28"/>
  <c r="M26" i="28"/>
  <c r="I26" i="28"/>
  <c r="E26" i="28"/>
  <c r="P25" i="28"/>
  <c r="L25" i="28"/>
  <c r="H25" i="28"/>
  <c r="D25" i="28"/>
  <c r="O18" i="28"/>
  <c r="J18" i="28"/>
  <c r="E18" i="28"/>
  <c r="P14" i="28"/>
  <c r="L14" i="28"/>
  <c r="H14" i="28"/>
  <c r="D14" i="28"/>
  <c r="O13" i="28"/>
  <c r="K13" i="28"/>
  <c r="G13" i="28"/>
  <c r="C13" i="28"/>
  <c r="N12" i="28"/>
  <c r="J12" i="28"/>
  <c r="F12" i="28"/>
  <c r="Q11" i="28"/>
  <c r="M11" i="28"/>
  <c r="I11" i="28"/>
  <c r="E11" i="28"/>
  <c r="N6" i="28"/>
  <c r="N28" i="28"/>
  <c r="J28" i="28"/>
  <c r="F28" i="28"/>
  <c r="Q27" i="28"/>
  <c r="M27" i="28"/>
  <c r="I27" i="28"/>
  <c r="E27" i="28"/>
  <c r="P15" i="28"/>
  <c r="L15" i="28"/>
  <c r="H15" i="28"/>
  <c r="D15" i="28"/>
  <c r="M33" i="17"/>
  <c r="M26" i="17"/>
  <c r="M25" i="17"/>
  <c r="E25" i="17"/>
  <c r="I18" i="17"/>
  <c r="E14" i="17"/>
  <c r="I13" i="17"/>
  <c r="I12" i="17"/>
  <c r="I11" i="17"/>
  <c r="I28" i="17"/>
  <c r="I27" i="17"/>
  <c r="I15" i="17"/>
  <c r="K33" i="28"/>
  <c r="P26" i="28"/>
  <c r="O25" i="28"/>
  <c r="M18" i="28"/>
  <c r="O14" i="28"/>
  <c r="N13" i="28"/>
  <c r="Q12" i="28"/>
  <c r="L11" i="28"/>
  <c r="M28" i="28"/>
  <c r="P27" i="28"/>
  <c r="O15" i="28"/>
  <c r="C15" i="28"/>
  <c r="P33" i="17"/>
  <c r="L33" i="17"/>
  <c r="H33" i="17"/>
  <c r="D33" i="17"/>
  <c r="P26" i="17"/>
  <c r="L26" i="17"/>
  <c r="H26" i="17"/>
  <c r="D26" i="17"/>
  <c r="P25" i="17"/>
  <c r="L25" i="17"/>
  <c r="H25" i="17"/>
  <c r="D25" i="17"/>
  <c r="P18" i="17"/>
  <c r="L18" i="17"/>
  <c r="H18" i="17"/>
  <c r="D18" i="17"/>
  <c r="P14" i="17"/>
  <c r="L14" i="17"/>
  <c r="H14" i="17"/>
  <c r="D14" i="17"/>
  <c r="P13" i="17"/>
  <c r="L13" i="17"/>
  <c r="H13" i="17"/>
  <c r="D13" i="17"/>
  <c r="P12" i="17"/>
  <c r="L12" i="17"/>
  <c r="H12" i="17"/>
  <c r="D12" i="17"/>
  <c r="P11" i="17"/>
  <c r="L11" i="17"/>
  <c r="H11" i="17"/>
  <c r="D11" i="17"/>
  <c r="P28" i="17"/>
  <c r="L28" i="17"/>
  <c r="H28" i="17"/>
  <c r="D28" i="17"/>
  <c r="P27" i="17"/>
  <c r="L27" i="17"/>
  <c r="H27" i="17"/>
  <c r="D27" i="17"/>
  <c r="P15" i="17"/>
  <c r="L15" i="17"/>
  <c r="H15" i="17"/>
  <c r="D15" i="17"/>
  <c r="N6" i="26"/>
  <c r="N6" i="27"/>
  <c r="N33" i="28"/>
  <c r="J33" i="28"/>
  <c r="F33" i="28"/>
  <c r="K32" i="28"/>
  <c r="O26" i="28"/>
  <c r="K26" i="28"/>
  <c r="G26" i="28"/>
  <c r="C26" i="28"/>
  <c r="N25" i="28"/>
  <c r="J25" i="28"/>
  <c r="F25" i="28"/>
  <c r="Q18" i="28"/>
  <c r="L18" i="28"/>
  <c r="H18" i="28"/>
  <c r="C18" i="28"/>
  <c r="N14" i="28"/>
  <c r="J14" i="28"/>
  <c r="F14" i="28"/>
  <c r="Q13" i="28"/>
  <c r="M13" i="28"/>
  <c r="I13" i="28"/>
  <c r="E13" i="28"/>
  <c r="P12" i="28"/>
  <c r="L12" i="28"/>
  <c r="H12" i="28"/>
  <c r="D12" i="28"/>
  <c r="O11" i="28"/>
  <c r="K11" i="28"/>
  <c r="G11" i="28"/>
  <c r="C11" i="28"/>
  <c r="P28" i="28"/>
  <c r="L28" i="28"/>
  <c r="H28" i="28"/>
  <c r="D28" i="28"/>
  <c r="O27" i="28"/>
  <c r="K27" i="28"/>
  <c r="G27" i="28"/>
  <c r="C27" i="28"/>
  <c r="N15" i="28"/>
  <c r="J15" i="28"/>
  <c r="F15" i="28"/>
  <c r="Q33" i="17"/>
  <c r="E33" i="17"/>
  <c r="I26" i="17"/>
  <c r="E26" i="17"/>
  <c r="I25" i="17"/>
  <c r="M18" i="17"/>
  <c r="Q14" i="17"/>
  <c r="M14" i="17"/>
  <c r="Q13" i="17"/>
  <c r="E13" i="17"/>
  <c r="Q12" i="17"/>
  <c r="E12" i="17"/>
  <c r="Q11" i="17"/>
  <c r="E11" i="17"/>
  <c r="M28" i="17"/>
  <c r="E28" i="17"/>
  <c r="M27" i="17"/>
  <c r="E27" i="17"/>
  <c r="M15" i="17"/>
  <c r="E15" i="17"/>
  <c r="Q6" i="26"/>
  <c r="O33" i="28"/>
  <c r="M32" i="28"/>
  <c r="L26" i="28"/>
  <c r="D26" i="28"/>
  <c r="K25" i="28"/>
  <c r="C25" i="28"/>
  <c r="D18" i="28"/>
  <c r="K14" i="28"/>
  <c r="C14" i="28"/>
  <c r="F13" i="28"/>
  <c r="I12" i="28"/>
  <c r="E12" i="28"/>
  <c r="H11" i="28"/>
  <c r="Q28" i="28"/>
  <c r="I28" i="28"/>
  <c r="L27" i="28"/>
  <c r="D27" i="28"/>
  <c r="G15" i="28"/>
  <c r="O33" i="17"/>
  <c r="K33" i="17"/>
  <c r="G33" i="17"/>
  <c r="C33" i="17"/>
  <c r="O26" i="17"/>
  <c r="K26" i="17"/>
  <c r="G26" i="17"/>
  <c r="C26" i="17"/>
  <c r="O25" i="17"/>
  <c r="K25" i="17"/>
  <c r="G25" i="17"/>
  <c r="C25" i="17"/>
  <c r="O18" i="17"/>
  <c r="K18" i="17"/>
  <c r="G18" i="17"/>
  <c r="C18" i="17"/>
  <c r="O14" i="17"/>
  <c r="K14" i="17"/>
  <c r="G14" i="17"/>
  <c r="C14" i="17"/>
  <c r="O13" i="17"/>
  <c r="K13" i="17"/>
  <c r="G13" i="17"/>
  <c r="C13" i="17"/>
  <c r="O12" i="17"/>
  <c r="K12" i="17"/>
  <c r="G12" i="17"/>
  <c r="C12" i="17"/>
  <c r="O11" i="17"/>
  <c r="K11" i="17"/>
  <c r="G11" i="17"/>
  <c r="C11" i="17"/>
  <c r="O28" i="17"/>
  <c r="K28" i="17"/>
  <c r="G28" i="17"/>
  <c r="C28" i="17"/>
  <c r="O27" i="17"/>
  <c r="K27" i="17"/>
  <c r="G27" i="17"/>
  <c r="C27" i="17"/>
  <c r="O15" i="17"/>
  <c r="K15" i="17"/>
  <c r="G15" i="17"/>
  <c r="C15" i="17"/>
  <c r="Q33" i="28"/>
  <c r="M33" i="28"/>
  <c r="I33" i="28"/>
  <c r="D33" i="28"/>
  <c r="G32" i="28"/>
  <c r="N26" i="28"/>
  <c r="J26" i="28"/>
  <c r="F26" i="28"/>
  <c r="Q25" i="28"/>
  <c r="M25" i="28"/>
  <c r="I25" i="28"/>
  <c r="E25" i="28"/>
  <c r="P18" i="28"/>
  <c r="K18" i="28"/>
  <c r="G18" i="28"/>
  <c r="Q14" i="28"/>
  <c r="M14" i="28"/>
  <c r="I14" i="28"/>
  <c r="E14" i="28"/>
  <c r="P13" i="28"/>
  <c r="L13" i="28"/>
  <c r="H13" i="28"/>
  <c r="D13" i="28"/>
  <c r="O12" i="28"/>
  <c r="K12" i="28"/>
  <c r="G12" i="28"/>
  <c r="C12" i="28"/>
  <c r="N11" i="28"/>
  <c r="J11" i="28"/>
  <c r="F11" i="28"/>
  <c r="Q6" i="28"/>
  <c r="O28" i="28"/>
  <c r="K28" i="28"/>
  <c r="G28" i="28"/>
  <c r="C28" i="28"/>
  <c r="N27" i="28"/>
  <c r="J27" i="28"/>
  <c r="F27" i="28"/>
  <c r="Q15" i="28"/>
  <c r="M15" i="28"/>
  <c r="I15" i="28"/>
  <c r="E15" i="28"/>
  <c r="K8" i="13"/>
  <c r="G8" i="13"/>
  <c r="O7" i="13"/>
  <c r="K7" i="13"/>
  <c r="G7" i="13"/>
  <c r="O6" i="13"/>
  <c r="K6" i="13"/>
  <c r="G6" i="13"/>
  <c r="K5" i="13"/>
  <c r="G5" i="13"/>
  <c r="D31" i="23"/>
  <c r="M26" i="24"/>
  <c r="I26" i="23"/>
  <c r="E26" i="23"/>
  <c r="M22" i="24"/>
  <c r="K20" i="24"/>
  <c r="G20" i="23"/>
  <c r="I8" i="21"/>
  <c r="M33" i="36"/>
  <c r="E33" i="36"/>
  <c r="J53" i="38"/>
  <c r="J52" i="38"/>
  <c r="J51" i="38"/>
  <c r="J50" i="38"/>
  <c r="J49" i="38"/>
  <c r="J47" i="38"/>
  <c r="F17" i="24"/>
  <c r="H23" i="6"/>
  <c r="L18" i="12"/>
  <c r="H18" i="12"/>
  <c r="D18" i="12"/>
  <c r="J14" i="21"/>
  <c r="Q31" i="36"/>
  <c r="I31" i="36"/>
  <c r="L23" i="6"/>
  <c r="L21" i="6"/>
  <c r="L20" i="6"/>
  <c r="I25" i="6"/>
  <c r="B16" i="7"/>
  <c r="E29" i="9"/>
  <c r="I23" i="13"/>
  <c r="E32" i="25"/>
  <c r="C130" i="6"/>
  <c r="Q30" i="36"/>
  <c r="Q33" i="36"/>
  <c r="M30" i="36"/>
  <c r="I30" i="36"/>
  <c r="E31" i="36"/>
  <c r="H48" i="37"/>
  <c r="H31" i="36"/>
  <c r="H32" i="36"/>
  <c r="D46" i="37"/>
  <c r="D32" i="36"/>
  <c r="E36" i="37"/>
  <c r="H155" i="6"/>
  <c r="D23" i="6"/>
  <c r="H15" i="23"/>
  <c r="M48" i="39"/>
  <c r="M35" i="37"/>
  <c r="Q44" i="39"/>
  <c r="M44" i="39"/>
  <c r="I44" i="39"/>
  <c r="E44" i="39"/>
  <c r="C21" i="14"/>
  <c r="G10" i="14"/>
  <c r="J10" i="25"/>
  <c r="Q9" i="25"/>
  <c r="M9" i="25"/>
  <c r="L8" i="25"/>
  <c r="O7" i="25"/>
  <c r="K7" i="25"/>
  <c r="G7" i="25"/>
  <c r="F6" i="25"/>
  <c r="Q28" i="23"/>
  <c r="F44" i="39"/>
  <c r="Q53" i="39"/>
  <c r="I53" i="39"/>
  <c r="O48" i="39"/>
  <c r="O44" i="39"/>
  <c r="K44" i="39"/>
  <c r="G44" i="39"/>
  <c r="C44" i="39"/>
  <c r="M12" i="21"/>
  <c r="H11" i="21"/>
  <c r="C10" i="21"/>
  <c r="H7" i="21"/>
  <c r="N5" i="21"/>
  <c r="O32" i="36"/>
  <c r="K32" i="36"/>
  <c r="G32" i="36"/>
  <c r="C32" i="36"/>
  <c r="O53" i="38"/>
  <c r="C53" i="38"/>
  <c r="O52" i="38"/>
  <c r="O51" i="38"/>
  <c r="C51" i="38"/>
  <c r="O50" i="38"/>
  <c r="O49" i="38"/>
  <c r="C49" i="38"/>
  <c r="O48" i="38"/>
  <c r="O47" i="38"/>
  <c r="C47" i="38"/>
  <c r="O46" i="38"/>
  <c r="O45" i="38"/>
  <c r="C45" i="38"/>
  <c r="O44" i="38"/>
  <c r="K44" i="38"/>
  <c r="G44" i="38"/>
  <c r="C44" i="38"/>
  <c r="C129" i="6"/>
  <c r="D147" i="6"/>
  <c r="D24" i="6"/>
  <c r="P130" i="6"/>
  <c r="P129" i="6"/>
  <c r="D20" i="6"/>
  <c r="L25" i="6"/>
  <c r="Q23" i="6"/>
  <c r="B29" i="7"/>
  <c r="Q28" i="12"/>
  <c r="M28" i="12"/>
  <c r="I28" i="12"/>
  <c r="Q26" i="12"/>
  <c r="M10" i="14"/>
  <c r="I33" i="21"/>
  <c r="Q53" i="38"/>
  <c r="Q40" i="37"/>
  <c r="M51" i="39"/>
  <c r="M38" i="37"/>
  <c r="I51" i="39"/>
  <c r="I38" i="37"/>
  <c r="E51" i="39"/>
  <c r="E38" i="37"/>
  <c r="Q50" i="39"/>
  <c r="Q37" i="37"/>
  <c r="I50" i="39"/>
  <c r="I37" i="37"/>
  <c r="E50" i="39"/>
  <c r="E37" i="37"/>
  <c r="Q49" i="39"/>
  <c r="Q49" i="38"/>
  <c r="M49" i="39"/>
  <c r="M36" i="37"/>
  <c r="I49" i="39"/>
  <c r="I36" i="37"/>
  <c r="Q48" i="39"/>
  <c r="Q35" i="37"/>
  <c r="I48" i="39"/>
  <c r="I35" i="37"/>
  <c r="E48" i="39"/>
  <c r="E35" i="37"/>
  <c r="Q47" i="38"/>
  <c r="Q34" i="37"/>
  <c r="Q45" i="38"/>
  <c r="Q32" i="37"/>
  <c r="Q20" i="6"/>
  <c r="I24" i="14"/>
  <c r="F31" i="24"/>
  <c r="M131" i="6"/>
  <c r="M130" i="6"/>
  <c r="M129" i="6"/>
  <c r="P20" i="6"/>
  <c r="F20" i="10"/>
  <c r="P17" i="25"/>
  <c r="O33" i="36"/>
  <c r="C33" i="36"/>
  <c r="B48" i="37"/>
  <c r="B51" i="37"/>
  <c r="B53" i="37"/>
  <c r="P15" i="21"/>
  <c r="H15" i="21"/>
  <c r="K14" i="21"/>
  <c r="G14" i="21"/>
  <c r="N13" i="21"/>
  <c r="J13" i="21"/>
  <c r="E12" i="21"/>
  <c r="L11" i="21"/>
  <c r="D11" i="21"/>
  <c r="K10" i="21"/>
  <c r="G10" i="21"/>
  <c r="F9" i="21"/>
  <c r="Q8" i="21"/>
  <c r="E8" i="21"/>
  <c r="O6" i="21"/>
  <c r="G6" i="21"/>
  <c r="O32" i="25"/>
  <c r="C32" i="25"/>
  <c r="N31" i="25"/>
  <c r="J31" i="25"/>
  <c r="F31" i="25"/>
  <c r="Q30" i="25"/>
  <c r="E30" i="25"/>
  <c r="I33" i="36"/>
  <c r="E30" i="36"/>
  <c r="J33" i="36"/>
  <c r="B33" i="36"/>
  <c r="O38" i="37"/>
  <c r="Q25" i="21"/>
  <c r="M25" i="21"/>
  <c r="O23" i="21"/>
  <c r="K23" i="21"/>
  <c r="M21" i="21"/>
  <c r="I21" i="21"/>
  <c r="M33" i="21"/>
  <c r="P32" i="21"/>
  <c r="L32" i="21"/>
  <c r="K31" i="21"/>
  <c r="N30" i="21"/>
  <c r="F30" i="21"/>
  <c r="K21" i="21"/>
  <c r="E18" i="24"/>
  <c r="H12" i="21"/>
  <c r="M9" i="21"/>
  <c r="D8" i="21"/>
  <c r="K7" i="21"/>
  <c r="M5" i="21"/>
  <c r="J21" i="25"/>
  <c r="M8" i="36"/>
  <c r="N17" i="23"/>
  <c r="F17" i="23"/>
  <c r="J13" i="23"/>
  <c r="Q12" i="23"/>
  <c r="M12" i="23"/>
  <c r="E12" i="23"/>
  <c r="L11" i="23"/>
  <c r="K10" i="23"/>
  <c r="G10" i="23"/>
  <c r="N9" i="23"/>
  <c r="J9" i="23"/>
  <c r="F9" i="23"/>
  <c r="I8" i="23"/>
  <c r="P7" i="23"/>
  <c r="H7" i="23"/>
  <c r="J5" i="23"/>
  <c r="C8" i="23"/>
  <c r="I6" i="23"/>
  <c r="H33" i="24"/>
  <c r="D33" i="24"/>
  <c r="O32" i="24"/>
  <c r="G32" i="24"/>
  <c r="N31" i="24"/>
  <c r="Q30" i="24"/>
  <c r="M30" i="24"/>
  <c r="H27" i="21"/>
  <c r="O26" i="24"/>
  <c r="Q24" i="24"/>
  <c r="I24" i="21"/>
  <c r="P23" i="24"/>
  <c r="D23" i="24"/>
  <c r="K22" i="24"/>
  <c r="G22" i="21"/>
  <c r="L18" i="21"/>
  <c r="H18" i="24"/>
  <c r="D18" i="24"/>
  <c r="O17" i="24"/>
  <c r="G17" i="24"/>
  <c r="P13" i="24"/>
  <c r="F7" i="24"/>
  <c r="G17" i="21"/>
  <c r="M31" i="36"/>
  <c r="P31" i="36"/>
  <c r="N51" i="37"/>
  <c r="F51" i="37"/>
  <c r="J50" i="37"/>
  <c r="B45" i="38"/>
  <c r="B44" i="38"/>
  <c r="D155" i="6"/>
  <c r="H25" i="6"/>
  <c r="H147" i="6"/>
  <c r="P23" i="6"/>
  <c r="H20" i="6"/>
  <c r="E11" i="13"/>
  <c r="P25" i="6"/>
  <c r="M33" i="13"/>
  <c r="E31" i="13"/>
  <c r="Q25" i="6"/>
  <c r="Q146" i="6"/>
  <c r="O27" i="13"/>
  <c r="O16" i="14"/>
  <c r="G16" i="14"/>
  <c r="J15" i="10"/>
  <c r="J14" i="10"/>
  <c r="F14" i="10"/>
  <c r="J13" i="10"/>
  <c r="J12" i="10"/>
  <c r="F12" i="10"/>
  <c r="J11" i="10"/>
  <c r="J10" i="10"/>
  <c r="F10" i="10"/>
  <c r="J9" i="10"/>
  <c r="F8" i="10"/>
  <c r="J7" i="10"/>
  <c r="B7" i="10"/>
  <c r="F6" i="10"/>
  <c r="M26" i="12"/>
  <c r="I26" i="12"/>
  <c r="E26" i="12"/>
  <c r="Q25" i="12"/>
  <c r="M25" i="12"/>
  <c r="I25" i="12"/>
  <c r="E25" i="12"/>
  <c r="I23" i="10"/>
  <c r="I21" i="10"/>
  <c r="K15" i="12"/>
  <c r="C15" i="12"/>
  <c r="K14" i="12"/>
  <c r="C14" i="12"/>
  <c r="K9" i="12"/>
  <c r="C9" i="12"/>
  <c r="P33" i="10"/>
  <c r="H32" i="10"/>
  <c r="D32" i="10"/>
  <c r="P31" i="10"/>
  <c r="H30" i="10"/>
  <c r="N26" i="10"/>
  <c r="J26" i="10"/>
  <c r="B25" i="10"/>
  <c r="J24" i="10"/>
  <c r="B23" i="10"/>
  <c r="N22" i="10"/>
  <c r="J22" i="10"/>
  <c r="J20" i="10"/>
  <c r="O8" i="13"/>
  <c r="C30" i="24"/>
  <c r="O30" i="25"/>
  <c r="G30" i="25"/>
  <c r="O53" i="39"/>
  <c r="O40" i="39"/>
  <c r="O52" i="39"/>
  <c r="O39" i="39"/>
  <c r="G39" i="39"/>
  <c r="G52" i="39"/>
  <c r="C52" i="39"/>
  <c r="C39" i="39"/>
  <c r="O38" i="39"/>
  <c r="O51" i="39"/>
  <c r="O50" i="39"/>
  <c r="O37" i="39"/>
  <c r="C37" i="39"/>
  <c r="C50" i="39"/>
  <c r="O36" i="39"/>
  <c r="O49" i="39"/>
  <c r="C36" i="39"/>
  <c r="C49" i="39"/>
  <c r="C48" i="39"/>
  <c r="C35" i="39"/>
  <c r="O47" i="39"/>
  <c r="O34" i="39"/>
  <c r="C34" i="39"/>
  <c r="C47" i="39"/>
  <c r="O46" i="39"/>
  <c r="O33" i="39"/>
  <c r="C46" i="39"/>
  <c r="C33" i="39"/>
  <c r="O45" i="39"/>
  <c r="O32" i="39"/>
  <c r="Q18" i="13"/>
  <c r="M18" i="13"/>
  <c r="I18" i="13"/>
  <c r="E18" i="13"/>
  <c r="Q17" i="13"/>
  <c r="M17" i="13"/>
  <c r="I17" i="13"/>
  <c r="E17" i="13"/>
  <c r="Q15" i="13"/>
  <c r="M15" i="13"/>
  <c r="I15" i="13"/>
  <c r="E15" i="13"/>
  <c r="Q14" i="13"/>
  <c r="M14" i="13"/>
  <c r="I14" i="13"/>
  <c r="E14" i="13"/>
  <c r="Q13" i="13"/>
  <c r="M13" i="13"/>
  <c r="I13" i="13"/>
  <c r="E13" i="13"/>
  <c r="Q12" i="13"/>
  <c r="M12" i="13"/>
  <c r="I12" i="13"/>
  <c r="E12" i="13"/>
  <c r="Q11" i="13"/>
  <c r="M11" i="13"/>
  <c r="I11" i="13"/>
  <c r="Q10" i="13"/>
  <c r="M10" i="13"/>
  <c r="I10" i="13"/>
  <c r="E10" i="13"/>
  <c r="Q9" i="13"/>
  <c r="M9" i="13"/>
  <c r="I9" i="13"/>
  <c r="E9" i="13"/>
  <c r="Q8" i="13"/>
  <c r="M8" i="13"/>
  <c r="I8" i="13"/>
  <c r="E8" i="13"/>
  <c r="Q7" i="13"/>
  <c r="M7" i="13"/>
  <c r="I7" i="13"/>
  <c r="E7" i="13"/>
  <c r="Q6" i="13"/>
  <c r="M32" i="14"/>
  <c r="M24" i="14"/>
  <c r="Q22" i="14"/>
  <c r="M22" i="14"/>
  <c r="M20" i="14"/>
  <c r="M13" i="26"/>
  <c r="P11" i="27"/>
  <c r="K129" i="6"/>
  <c r="L33" i="12"/>
  <c r="D33" i="12"/>
  <c r="L32" i="12"/>
  <c r="D32" i="12"/>
  <c r="L31" i="12"/>
  <c r="D31" i="12"/>
  <c r="L30" i="12"/>
  <c r="D30" i="12"/>
  <c r="M25" i="13"/>
  <c r="E25" i="13"/>
  <c r="M23" i="13"/>
  <c r="M21" i="13"/>
  <c r="I21" i="13"/>
  <c r="E21" i="13"/>
  <c r="Q33" i="12"/>
  <c r="M33" i="12"/>
  <c r="I33" i="12"/>
  <c r="E33" i="12"/>
  <c r="Q32" i="12"/>
  <c r="M32" i="12"/>
  <c r="I32" i="12"/>
  <c r="E32" i="12"/>
  <c r="Q31" i="12"/>
  <c r="M31" i="12"/>
  <c r="I31" i="12"/>
  <c r="E31" i="12"/>
  <c r="Q30" i="12"/>
  <c r="I30" i="12"/>
  <c r="E33" i="13"/>
  <c r="I31" i="13"/>
  <c r="H29" i="9"/>
  <c r="K24" i="25"/>
  <c r="J23" i="25"/>
  <c r="F23" i="25"/>
  <c r="Q22" i="25"/>
  <c r="I22" i="25"/>
  <c r="H21" i="25"/>
  <c r="D21" i="25"/>
  <c r="M6" i="13"/>
  <c r="I6" i="13"/>
  <c r="E6" i="13"/>
  <c r="Q5" i="13"/>
  <c r="M5" i="13"/>
  <c r="I5" i="13"/>
  <c r="E5" i="13"/>
  <c r="Q32" i="14"/>
  <c r="Q10" i="14"/>
  <c r="Q8" i="14"/>
  <c r="I7" i="14"/>
  <c r="Q33" i="23"/>
  <c r="M33" i="23"/>
  <c r="I33" i="23"/>
  <c r="E33" i="23"/>
  <c r="L32" i="23"/>
  <c r="H32" i="23"/>
  <c r="D32" i="23"/>
  <c r="E28" i="23"/>
  <c r="G12" i="23"/>
  <c r="C12" i="24"/>
  <c r="J11" i="24"/>
  <c r="M10" i="25"/>
  <c r="E10" i="25"/>
  <c r="L9" i="25"/>
  <c r="H9" i="25"/>
  <c r="D9" i="25"/>
  <c r="G8" i="25"/>
  <c r="N7" i="24"/>
  <c r="J7" i="25"/>
  <c r="F7" i="25"/>
  <c r="I6" i="25"/>
  <c r="D5" i="25"/>
  <c r="K32" i="21"/>
  <c r="C32" i="21"/>
  <c r="P28" i="23"/>
  <c r="L28" i="23"/>
  <c r="D28" i="23"/>
  <c r="O26" i="23"/>
  <c r="G26" i="23"/>
  <c r="C26" i="23"/>
  <c r="N25" i="23"/>
  <c r="F25" i="23"/>
  <c r="Q24" i="23"/>
  <c r="M24" i="23"/>
  <c r="E24" i="23"/>
  <c r="P23" i="23"/>
  <c r="L23" i="23"/>
  <c r="D23" i="23"/>
  <c r="O22" i="23"/>
  <c r="K22" i="23"/>
  <c r="C22" i="23"/>
  <c r="N21" i="23"/>
  <c r="J21" i="23"/>
  <c r="Q20" i="23"/>
  <c r="I20" i="23"/>
  <c r="P14" i="23"/>
  <c r="L14" i="23"/>
  <c r="H14" i="23"/>
  <c r="D14" i="23"/>
  <c r="O13" i="23"/>
  <c r="K13" i="23"/>
  <c r="G13" i="23"/>
  <c r="C13" i="23"/>
  <c r="N12" i="23"/>
  <c r="J12" i="23"/>
  <c r="F12" i="23"/>
  <c r="Q11" i="23"/>
  <c r="M11" i="23"/>
  <c r="I11" i="23"/>
  <c r="E11" i="23"/>
  <c r="P10" i="23"/>
  <c r="L10" i="23"/>
  <c r="H10" i="23"/>
  <c r="D10" i="23"/>
  <c r="O9" i="23"/>
  <c r="K9" i="23"/>
  <c r="G9" i="23"/>
  <c r="C9" i="23"/>
  <c r="N8" i="23"/>
  <c r="J8" i="23"/>
  <c r="F8" i="23"/>
  <c r="Q7" i="23"/>
  <c r="M7" i="23"/>
  <c r="I7" i="23"/>
  <c r="E7" i="23"/>
  <c r="P6" i="23"/>
  <c r="L6" i="23"/>
  <c r="H6" i="23"/>
  <c r="D6" i="23"/>
  <c r="O5" i="23"/>
  <c r="K5" i="23"/>
  <c r="G5" i="23"/>
  <c r="C5" i="23"/>
  <c r="K28" i="24"/>
  <c r="N26" i="21"/>
  <c r="C18" i="21"/>
  <c r="F17" i="21"/>
  <c r="L14" i="24"/>
  <c r="C13" i="24"/>
  <c r="H10" i="24"/>
  <c r="L6" i="24"/>
  <c r="H6" i="24"/>
  <c r="P16" i="25"/>
  <c r="P10" i="25"/>
  <c r="L10" i="25"/>
  <c r="H10" i="25"/>
  <c r="D10" i="25"/>
  <c r="O9" i="25"/>
  <c r="K9" i="25"/>
  <c r="G9" i="25"/>
  <c r="C9" i="25"/>
  <c r="N8" i="25"/>
  <c r="J8" i="25"/>
  <c r="F8" i="25"/>
  <c r="Q7" i="25"/>
  <c r="M7" i="25"/>
  <c r="I7" i="25"/>
  <c r="E7" i="25"/>
  <c r="P6" i="25"/>
  <c r="L6" i="25"/>
  <c r="H6" i="25"/>
  <c r="D6" i="25"/>
  <c r="O5" i="25"/>
  <c r="K5" i="25"/>
  <c r="G5" i="25"/>
  <c r="N53" i="37"/>
  <c r="N40" i="37"/>
  <c r="F53" i="37"/>
  <c r="F40" i="37"/>
  <c r="B53" i="38"/>
  <c r="J39" i="37"/>
  <c r="J52" i="37"/>
  <c r="B52" i="38"/>
  <c r="B39" i="37"/>
  <c r="B51" i="38"/>
  <c r="B38" i="37"/>
  <c r="B50" i="38"/>
  <c r="N36" i="37"/>
  <c r="N49" i="37"/>
  <c r="B49" i="38"/>
  <c r="B36" i="37"/>
  <c r="B49" i="37"/>
  <c r="J35" i="37"/>
  <c r="J48" i="37"/>
  <c r="B48" i="38"/>
  <c r="B35" i="37"/>
  <c r="F34" i="37"/>
  <c r="F47" i="37"/>
  <c r="B47" i="38"/>
  <c r="B34" i="37"/>
  <c r="B46" i="38"/>
  <c r="B33" i="37"/>
  <c r="P33" i="24"/>
  <c r="C32" i="24"/>
  <c r="E30" i="24"/>
  <c r="G28" i="23"/>
  <c r="N26" i="23"/>
  <c r="E25" i="23"/>
  <c r="P24" i="23"/>
  <c r="L24" i="23"/>
  <c r="G23" i="23"/>
  <c r="C23" i="23"/>
  <c r="O18" i="23"/>
  <c r="N33" i="24"/>
  <c r="M32" i="24"/>
  <c r="P31" i="24"/>
  <c r="L31" i="24"/>
  <c r="D31" i="24"/>
  <c r="K30" i="24"/>
  <c r="N18" i="21"/>
  <c r="J18" i="21"/>
  <c r="F18" i="21"/>
  <c r="L15" i="21"/>
  <c r="O14" i="21"/>
  <c r="F13" i="21"/>
  <c r="I12" i="21"/>
  <c r="J9" i="21"/>
  <c r="P7" i="21"/>
  <c r="D7" i="21"/>
  <c r="F5" i="21"/>
  <c r="M32" i="21"/>
  <c r="D31" i="21"/>
  <c r="Q32" i="25"/>
  <c r="H31" i="25"/>
  <c r="C30" i="25"/>
  <c r="Q24" i="25"/>
  <c r="M24" i="25"/>
  <c r="E24" i="25"/>
  <c r="P23" i="25"/>
  <c r="L23" i="25"/>
  <c r="D23" i="25"/>
  <c r="O22" i="25"/>
  <c r="K22" i="25"/>
  <c r="C22" i="25"/>
  <c r="N21" i="25"/>
  <c r="Q20" i="25"/>
  <c r="I20" i="25"/>
  <c r="F49" i="37"/>
  <c r="B40" i="37"/>
  <c r="N38" i="37"/>
  <c r="J37" i="37"/>
  <c r="D15" i="24"/>
  <c r="N33" i="23"/>
  <c r="J33" i="23"/>
  <c r="F33" i="23"/>
  <c r="Q32" i="23"/>
  <c r="M32" i="23"/>
  <c r="I32" i="23"/>
  <c r="E32" i="23"/>
  <c r="P31" i="23"/>
  <c r="L31" i="23"/>
  <c r="H31" i="23"/>
  <c r="O30" i="23"/>
  <c r="C30" i="23"/>
  <c r="Q33" i="21"/>
  <c r="H32" i="21"/>
  <c r="G31" i="21"/>
  <c r="Q27" i="21"/>
  <c r="C25" i="21"/>
  <c r="Q13" i="21"/>
  <c r="D12" i="21"/>
  <c r="Q9" i="21"/>
  <c r="O7" i="21"/>
  <c r="O18" i="21"/>
  <c r="P24" i="25"/>
  <c r="L24" i="25"/>
  <c r="H24" i="25"/>
  <c r="D24" i="25"/>
  <c r="O23" i="25"/>
  <c r="K23" i="25"/>
  <c r="C23" i="25"/>
  <c r="N22" i="25"/>
  <c r="J22" i="25"/>
  <c r="F22" i="25"/>
  <c r="Q21" i="25"/>
  <c r="M21" i="25"/>
  <c r="I21" i="25"/>
  <c r="E21" i="25"/>
  <c r="D20" i="25"/>
  <c r="J48" i="38"/>
  <c r="J46" i="38"/>
  <c r="J45" i="38"/>
  <c r="O37" i="37"/>
  <c r="Q51" i="38"/>
  <c r="M53" i="38"/>
  <c r="I53" i="38"/>
  <c r="E53" i="38"/>
  <c r="Q52" i="38"/>
  <c r="M52" i="38"/>
  <c r="I52" i="38"/>
  <c r="E52" i="38"/>
  <c r="M51" i="38"/>
  <c r="I51" i="38"/>
  <c r="E51" i="38"/>
  <c r="Q50" i="38"/>
  <c r="M50" i="38"/>
  <c r="I50" i="38"/>
  <c r="E50" i="38"/>
  <c r="M49" i="38"/>
  <c r="I49" i="38"/>
  <c r="E49" i="38"/>
  <c r="Q48" i="38"/>
  <c r="M48" i="38"/>
  <c r="I48" i="38"/>
  <c r="E48" i="38"/>
  <c r="M47" i="38"/>
  <c r="I47" i="38"/>
  <c r="E47" i="38"/>
  <c r="Q46" i="38"/>
  <c r="M46" i="38"/>
  <c r="I46" i="38"/>
  <c r="E46" i="38"/>
  <c r="M45" i="38"/>
  <c r="I45" i="38"/>
  <c r="E45" i="38"/>
  <c r="D31" i="39"/>
  <c r="N44" i="39"/>
  <c r="J44" i="39"/>
  <c r="B44" i="39"/>
  <c r="H50" i="37"/>
  <c r="P53" i="37"/>
  <c r="H53" i="37"/>
  <c r="P52" i="37"/>
  <c r="H52" i="37"/>
  <c r="P51" i="37"/>
  <c r="H51" i="37"/>
  <c r="P50" i="37"/>
  <c r="P49" i="37"/>
  <c r="H49" i="37"/>
  <c r="P48" i="37"/>
  <c r="P47" i="37"/>
  <c r="H47" i="37"/>
  <c r="D45" i="37"/>
  <c r="P32" i="36"/>
  <c r="O30" i="36"/>
  <c r="G23" i="6"/>
  <c r="B19" i="7"/>
  <c r="B4" i="7"/>
  <c r="M8" i="24"/>
  <c r="M8" i="23"/>
  <c r="O6" i="24"/>
  <c r="O15" i="23"/>
  <c r="M20" i="23"/>
  <c r="G26" i="24"/>
  <c r="G26" i="21"/>
  <c r="J25" i="21"/>
  <c r="F25" i="24"/>
  <c r="F25" i="21"/>
  <c r="M24" i="21"/>
  <c r="M24" i="24"/>
  <c r="E24" i="24"/>
  <c r="E24" i="21"/>
  <c r="O22" i="21"/>
  <c r="O22" i="24"/>
  <c r="F21" i="21"/>
  <c r="E20" i="21"/>
  <c r="N16" i="21"/>
  <c r="Q24" i="21"/>
  <c r="Q27" i="12"/>
  <c r="E27" i="13"/>
  <c r="K33" i="12"/>
  <c r="C33" i="12"/>
  <c r="G32" i="10"/>
  <c r="O31" i="10"/>
  <c r="C31" i="12"/>
  <c r="H32" i="14"/>
  <c r="Q23" i="14"/>
  <c r="I23" i="14"/>
  <c r="E22" i="14"/>
  <c r="I21" i="14"/>
  <c r="Q20" i="14"/>
  <c r="E20" i="14"/>
  <c r="K27" i="21"/>
  <c r="K28" i="23"/>
  <c r="E21" i="21"/>
  <c r="E21" i="23"/>
  <c r="H20" i="21"/>
  <c r="G23" i="25"/>
  <c r="K8" i="36"/>
  <c r="L8" i="36"/>
  <c r="O14" i="26"/>
  <c r="I23" i="6"/>
  <c r="I20" i="6"/>
  <c r="I17" i="14"/>
  <c r="L14" i="12"/>
  <c r="H14" i="12"/>
  <c r="D14" i="12"/>
  <c r="L12" i="12"/>
  <c r="H12" i="12"/>
  <c r="D12" i="12"/>
  <c r="L10" i="12"/>
  <c r="H10" i="12"/>
  <c r="D10" i="12"/>
  <c r="L8" i="12"/>
  <c r="H8" i="12"/>
  <c r="D8" i="12"/>
  <c r="L6" i="12"/>
  <c r="H6" i="12"/>
  <c r="D6" i="12"/>
  <c r="K26" i="12"/>
  <c r="O32" i="14"/>
  <c r="G31" i="14"/>
  <c r="C31" i="14"/>
  <c r="D23" i="21"/>
  <c r="M30" i="25"/>
  <c r="H96" i="6"/>
  <c r="M128" i="6"/>
  <c r="G179" i="6"/>
  <c r="O23" i="6"/>
  <c r="O20" i="6"/>
  <c r="G20" i="6"/>
  <c r="J27" i="12"/>
  <c r="K18" i="12"/>
  <c r="C18" i="12"/>
  <c r="C17" i="12"/>
  <c r="D11" i="23"/>
  <c r="D11" i="24"/>
  <c r="O10" i="24"/>
  <c r="O10" i="23"/>
  <c r="L27" i="21"/>
  <c r="D27" i="21"/>
  <c r="K26" i="21"/>
  <c r="C26" i="24"/>
  <c r="C26" i="21"/>
  <c r="N25" i="21"/>
  <c r="P23" i="21"/>
  <c r="L23" i="21"/>
  <c r="L23" i="24"/>
  <c r="H23" i="21"/>
  <c r="C22" i="24"/>
  <c r="C22" i="21"/>
  <c r="N21" i="24"/>
  <c r="N21" i="21"/>
  <c r="J21" i="21"/>
  <c r="J21" i="24"/>
  <c r="Q20" i="21"/>
  <c r="Q20" i="24"/>
  <c r="M20" i="24"/>
  <c r="I20" i="21"/>
  <c r="I20" i="24"/>
  <c r="C6" i="25"/>
  <c r="C131" i="6"/>
  <c r="O33" i="10"/>
  <c r="G33" i="10"/>
  <c r="O32" i="10"/>
  <c r="K32" i="12"/>
  <c r="C32" i="12"/>
  <c r="K31" i="12"/>
  <c r="G31" i="10"/>
  <c r="O30" i="10"/>
  <c r="G30" i="10"/>
  <c r="C30" i="10"/>
  <c r="M16" i="13"/>
  <c r="L32" i="14"/>
  <c r="L30" i="14"/>
  <c r="Q24" i="14"/>
  <c r="E24" i="14"/>
  <c r="M23" i="14"/>
  <c r="E23" i="14"/>
  <c r="I22" i="14"/>
  <c r="Q21" i="14"/>
  <c r="M21" i="14"/>
  <c r="E21" i="14"/>
  <c r="I20" i="14"/>
  <c r="I9" i="25"/>
  <c r="I9" i="23"/>
  <c r="O27" i="21"/>
  <c r="O28" i="23"/>
  <c r="I25" i="21"/>
  <c r="I25" i="23"/>
  <c r="O33" i="21"/>
  <c r="I31" i="21"/>
  <c r="L24" i="21"/>
  <c r="J22" i="21"/>
  <c r="M20" i="21"/>
  <c r="J6" i="25"/>
  <c r="N25" i="24"/>
  <c r="G10" i="25"/>
  <c r="P8" i="36"/>
  <c r="G8" i="36"/>
  <c r="H8" i="36"/>
  <c r="L179" i="6"/>
  <c r="B113" i="6"/>
  <c r="B55" i="6"/>
  <c r="I24" i="6"/>
  <c r="G27" i="12"/>
  <c r="C27" i="13"/>
  <c r="L16" i="12"/>
  <c r="O5" i="13"/>
  <c r="N24" i="13"/>
  <c r="C23" i="14"/>
  <c r="O30" i="14"/>
  <c r="G6" i="14"/>
  <c r="O28" i="24"/>
  <c r="C28" i="24"/>
  <c r="K18" i="23"/>
  <c r="C18" i="23"/>
  <c r="O18" i="24"/>
  <c r="K18" i="24"/>
  <c r="K18" i="21"/>
  <c r="G18" i="24"/>
  <c r="N17" i="24"/>
  <c r="J17" i="24"/>
  <c r="J17" i="21"/>
  <c r="O16" i="24"/>
  <c r="N17" i="21"/>
  <c r="L6" i="21"/>
  <c r="C26" i="12"/>
  <c r="K25" i="12"/>
  <c r="G25" i="10"/>
  <c r="C25" i="12"/>
  <c r="O24" i="10"/>
  <c r="K24" i="12"/>
  <c r="C24" i="12"/>
  <c r="K23" i="12"/>
  <c r="G23" i="10"/>
  <c r="C23" i="12"/>
  <c r="O22" i="10"/>
  <c r="K22" i="12"/>
  <c r="C22" i="12"/>
  <c r="K21" i="12"/>
  <c r="G21" i="10"/>
  <c r="C21" i="12"/>
  <c r="O20" i="10"/>
  <c r="Q18" i="12"/>
  <c r="M18" i="12"/>
  <c r="I18" i="12"/>
  <c r="E18" i="12"/>
  <c r="Q17" i="12"/>
  <c r="I17" i="12"/>
  <c r="I25" i="13"/>
  <c r="E23" i="13"/>
  <c r="E20" i="13"/>
  <c r="M4" i="9"/>
  <c r="D9" i="14"/>
  <c r="L15" i="23"/>
  <c r="K30" i="23"/>
  <c r="G30" i="23"/>
  <c r="P14" i="24"/>
  <c r="P14" i="21"/>
  <c r="H14" i="21"/>
  <c r="N12" i="24"/>
  <c r="N12" i="21"/>
  <c r="J12" i="21"/>
  <c r="P10" i="24"/>
  <c r="P10" i="21"/>
  <c r="L10" i="24"/>
  <c r="L10" i="21"/>
  <c r="D10" i="21"/>
  <c r="D10" i="24"/>
  <c r="N8" i="24"/>
  <c r="N8" i="21"/>
  <c r="J8" i="24"/>
  <c r="J8" i="21"/>
  <c r="F8" i="21"/>
  <c r="H6" i="21"/>
  <c r="D6" i="24"/>
  <c r="D6" i="21"/>
  <c r="C13" i="21"/>
  <c r="L28" i="12"/>
  <c r="H28" i="12"/>
  <c r="D28" i="12"/>
  <c r="L26" i="12"/>
  <c r="H26" i="12"/>
  <c r="D26" i="12"/>
  <c r="L24" i="12"/>
  <c r="H24" i="12"/>
  <c r="D24" i="12"/>
  <c r="L22" i="12"/>
  <c r="H22" i="12"/>
  <c r="D22" i="12"/>
  <c r="L20" i="12"/>
  <c r="D20" i="12"/>
  <c r="Q15" i="12"/>
  <c r="M15" i="12"/>
  <c r="I15" i="10"/>
  <c r="E15" i="12"/>
  <c r="Q14" i="12"/>
  <c r="M14" i="12"/>
  <c r="I14" i="12"/>
  <c r="E14" i="12"/>
  <c r="Q13" i="12"/>
  <c r="M13" i="12"/>
  <c r="I13" i="10"/>
  <c r="E13" i="12"/>
  <c r="Q12" i="12"/>
  <c r="M12" i="12"/>
  <c r="I12" i="12"/>
  <c r="E12" i="12"/>
  <c r="Q11" i="12"/>
  <c r="M11" i="12"/>
  <c r="I11" i="10"/>
  <c r="E11" i="12"/>
  <c r="Q10" i="12"/>
  <c r="M10" i="12"/>
  <c r="I10" i="12"/>
  <c r="E10" i="12"/>
  <c r="Q9" i="12"/>
  <c r="M9" i="12"/>
  <c r="I9" i="12"/>
  <c r="E9" i="12"/>
  <c r="Q8" i="12"/>
  <c r="M8" i="12"/>
  <c r="I8" i="12"/>
  <c r="E8" i="12"/>
  <c r="Q7" i="12"/>
  <c r="M7" i="12"/>
  <c r="I7" i="10"/>
  <c r="E7" i="12"/>
  <c r="Q6" i="12"/>
  <c r="M6" i="12"/>
  <c r="I6" i="12"/>
  <c r="E6" i="12"/>
  <c r="Q5" i="12"/>
  <c r="M5" i="12"/>
  <c r="I5" i="10"/>
  <c r="Q33" i="13"/>
  <c r="Q32" i="13"/>
  <c r="M32" i="13"/>
  <c r="I32" i="13"/>
  <c r="Q31" i="13"/>
  <c r="M31" i="13"/>
  <c r="Q30" i="13"/>
  <c r="M30" i="13"/>
  <c r="I29" i="9"/>
  <c r="E30" i="13"/>
  <c r="M29" i="9"/>
  <c r="D28" i="13"/>
  <c r="H26" i="10"/>
  <c r="D26" i="10"/>
  <c r="P25" i="10"/>
  <c r="H24" i="10"/>
  <c r="D24" i="10"/>
  <c r="P23" i="10"/>
  <c r="H22" i="10"/>
  <c r="D22" i="10"/>
  <c r="P21" i="10"/>
  <c r="P20" i="10"/>
  <c r="J18" i="10"/>
  <c r="N17" i="10"/>
  <c r="J17" i="10"/>
  <c r="F17" i="10"/>
  <c r="P15" i="10"/>
  <c r="P14" i="10"/>
  <c r="P13" i="10"/>
  <c r="P12" i="10"/>
  <c r="P11" i="10"/>
  <c r="P10" i="10"/>
  <c r="P9" i="10"/>
  <c r="P7" i="10"/>
  <c r="D6" i="10"/>
  <c r="P4" i="9"/>
  <c r="H4" i="9"/>
  <c r="E4" i="9"/>
  <c r="I32" i="14"/>
  <c r="E32" i="14"/>
  <c r="I31" i="14"/>
  <c r="E31" i="14"/>
  <c r="I30" i="14"/>
  <c r="E30" i="14"/>
  <c r="O24" i="14"/>
  <c r="G23" i="14"/>
  <c r="O22" i="14"/>
  <c r="G21" i="14"/>
  <c r="O20" i="14"/>
  <c r="G19" i="14"/>
  <c r="Q17" i="14"/>
  <c r="M17" i="14"/>
  <c r="E17" i="14"/>
  <c r="C10" i="14"/>
  <c r="O9" i="14"/>
  <c r="G8" i="14"/>
  <c r="C8" i="14"/>
  <c r="O7" i="14"/>
  <c r="C6" i="14"/>
  <c r="O5" i="14"/>
  <c r="Q30" i="14"/>
  <c r="Q18" i="23"/>
  <c r="M18" i="23"/>
  <c r="I18" i="23"/>
  <c r="E18" i="23"/>
  <c r="P17" i="23"/>
  <c r="L17" i="23"/>
  <c r="I14" i="23"/>
  <c r="M28" i="24"/>
  <c r="E27" i="21"/>
  <c r="E28" i="24"/>
  <c r="O25" i="24"/>
  <c r="K25" i="24"/>
  <c r="K25" i="21"/>
  <c r="G25" i="24"/>
  <c r="M23" i="24"/>
  <c r="M23" i="21"/>
  <c r="I23" i="24"/>
  <c r="I23" i="21"/>
  <c r="E23" i="24"/>
  <c r="P22" i="21"/>
  <c r="P22" i="24"/>
  <c r="K21" i="24"/>
  <c r="G21" i="24"/>
  <c r="G21" i="21"/>
  <c r="C21" i="24"/>
  <c r="P18" i="24"/>
  <c r="P18" i="21"/>
  <c r="C17" i="24"/>
  <c r="C17" i="21"/>
  <c r="F9" i="24"/>
  <c r="N4" i="21"/>
  <c r="O25" i="21"/>
  <c r="E33" i="25"/>
  <c r="P29" i="25"/>
  <c r="D17" i="25"/>
  <c r="E10" i="23"/>
  <c r="F8" i="24"/>
  <c r="N10" i="25"/>
  <c r="P8" i="25"/>
  <c r="H8" i="25"/>
  <c r="Q24" i="12"/>
  <c r="M24" i="12"/>
  <c r="I24" i="12"/>
  <c r="E24" i="12"/>
  <c r="Q23" i="12"/>
  <c r="M23" i="12"/>
  <c r="E23" i="12"/>
  <c r="Q22" i="12"/>
  <c r="M22" i="12"/>
  <c r="I22" i="12"/>
  <c r="E22" i="12"/>
  <c r="Q21" i="12"/>
  <c r="M21" i="12"/>
  <c r="E21" i="12"/>
  <c r="Q20" i="12"/>
  <c r="I20" i="12"/>
  <c r="B33" i="10"/>
  <c r="N32" i="13"/>
  <c r="J32" i="10"/>
  <c r="F32" i="10"/>
  <c r="B31" i="10"/>
  <c r="N30" i="10"/>
  <c r="J30" i="10"/>
  <c r="F30" i="10"/>
  <c r="M28" i="13"/>
  <c r="I28" i="13"/>
  <c r="Q26" i="13"/>
  <c r="M26" i="13"/>
  <c r="I26" i="13"/>
  <c r="E26" i="13"/>
  <c r="Q25" i="13"/>
  <c r="Q24" i="13"/>
  <c r="M24" i="13"/>
  <c r="I24" i="13"/>
  <c r="Q23" i="13"/>
  <c r="Q22" i="13"/>
  <c r="M22" i="13"/>
  <c r="I22" i="13"/>
  <c r="E22" i="13"/>
  <c r="Q21" i="13"/>
  <c r="Q20" i="13"/>
  <c r="M20" i="13"/>
  <c r="I20" i="13"/>
  <c r="P18" i="10"/>
  <c r="P17" i="10"/>
  <c r="O4" i="9"/>
  <c r="K4" i="9"/>
  <c r="G4" i="9"/>
  <c r="L24" i="14"/>
  <c r="H24" i="14"/>
  <c r="L22" i="14"/>
  <c r="H22" i="14"/>
  <c r="L20" i="14"/>
  <c r="H20" i="14"/>
  <c r="G17" i="14"/>
  <c r="I10" i="14"/>
  <c r="E10" i="14"/>
  <c r="Q9" i="14"/>
  <c r="I9" i="14"/>
  <c r="E9" i="14"/>
  <c r="I8" i="14"/>
  <c r="E8" i="14"/>
  <c r="E7" i="14"/>
  <c r="Q6" i="14"/>
  <c r="M6" i="14"/>
  <c r="E6" i="14"/>
  <c r="Q5" i="14"/>
  <c r="M4" i="14"/>
  <c r="I5" i="14"/>
  <c r="E5" i="14"/>
  <c r="C17" i="14"/>
  <c r="N14" i="21"/>
  <c r="N14" i="23"/>
  <c r="F14" i="23"/>
  <c r="L12" i="21"/>
  <c r="L12" i="23"/>
  <c r="D12" i="23"/>
  <c r="K11" i="21"/>
  <c r="K11" i="23"/>
  <c r="C11" i="23"/>
  <c r="J10" i="21"/>
  <c r="J10" i="23"/>
  <c r="Q9" i="23"/>
  <c r="H8" i="21"/>
  <c r="H8" i="23"/>
  <c r="O7" i="23"/>
  <c r="Q5" i="23"/>
  <c r="M5" i="23"/>
  <c r="F33" i="24"/>
  <c r="F33" i="21"/>
  <c r="Q32" i="24"/>
  <c r="Q32" i="21"/>
  <c r="I32" i="21"/>
  <c r="I32" i="24"/>
  <c r="E32" i="21"/>
  <c r="E32" i="24"/>
  <c r="O30" i="24"/>
  <c r="O30" i="21"/>
  <c r="K30" i="21"/>
  <c r="G30" i="21"/>
  <c r="H5" i="24"/>
  <c r="G7" i="23"/>
  <c r="M20" i="25"/>
  <c r="O8" i="36"/>
  <c r="C8" i="36"/>
  <c r="C27" i="23"/>
  <c r="I28" i="23"/>
  <c r="P26" i="23"/>
  <c r="L26" i="23"/>
  <c r="H26" i="23"/>
  <c r="D26" i="23"/>
  <c r="O25" i="23"/>
  <c r="K25" i="23"/>
  <c r="G25" i="23"/>
  <c r="C25" i="23"/>
  <c r="N24" i="23"/>
  <c r="J24" i="23"/>
  <c r="F24" i="23"/>
  <c r="Q23" i="23"/>
  <c r="M23" i="23"/>
  <c r="I23" i="23"/>
  <c r="E23" i="23"/>
  <c r="P22" i="23"/>
  <c r="L22" i="23"/>
  <c r="H22" i="23"/>
  <c r="D22" i="23"/>
  <c r="O21" i="23"/>
  <c r="K21" i="23"/>
  <c r="G21" i="23"/>
  <c r="C21" i="23"/>
  <c r="N20" i="23"/>
  <c r="J20" i="23"/>
  <c r="F20" i="23"/>
  <c r="G18" i="23"/>
  <c r="J17" i="23"/>
  <c r="H13" i="23"/>
  <c r="F11" i="23"/>
  <c r="D9" i="23"/>
  <c r="F14" i="21"/>
  <c r="O11" i="21"/>
  <c r="F10" i="21"/>
  <c r="Q5" i="21"/>
  <c r="N6" i="21"/>
  <c r="I32" i="25"/>
  <c r="P31" i="25"/>
  <c r="L31" i="25"/>
  <c r="D31" i="25"/>
  <c r="K30" i="25"/>
  <c r="N24" i="25"/>
  <c r="J24" i="25"/>
  <c r="F24" i="25"/>
  <c r="Q23" i="25"/>
  <c r="M23" i="25"/>
  <c r="I23" i="25"/>
  <c r="E23" i="25"/>
  <c r="P22" i="25"/>
  <c r="L22" i="25"/>
  <c r="H22" i="25"/>
  <c r="D22" i="25"/>
  <c r="G21" i="25"/>
  <c r="C21" i="25"/>
  <c r="N17" i="25"/>
  <c r="J17" i="25"/>
  <c r="F17" i="25"/>
  <c r="O31" i="36"/>
  <c r="K31" i="36"/>
  <c r="K33" i="36"/>
  <c r="K30" i="36"/>
  <c r="G30" i="36"/>
  <c r="G31" i="36"/>
  <c r="G33" i="36"/>
  <c r="C31" i="36"/>
  <c r="C30" i="36"/>
  <c r="Q31" i="38"/>
  <c r="Q32" i="36"/>
  <c r="Q44" i="38"/>
  <c r="M44" i="38"/>
  <c r="M32" i="36"/>
  <c r="E32" i="36"/>
  <c r="E44" i="38"/>
  <c r="H28" i="23"/>
  <c r="K26" i="23"/>
  <c r="J25" i="23"/>
  <c r="I24" i="23"/>
  <c r="H23" i="23"/>
  <c r="G22" i="23"/>
  <c r="F21" i="23"/>
  <c r="C19" i="23"/>
  <c r="P18" i="23"/>
  <c r="L18" i="23"/>
  <c r="H18" i="23"/>
  <c r="D18" i="23"/>
  <c r="O17" i="23"/>
  <c r="K17" i="23"/>
  <c r="G17" i="23"/>
  <c r="C17" i="23"/>
  <c r="L33" i="24"/>
  <c r="K32" i="24"/>
  <c r="J31" i="24"/>
  <c r="I30" i="24"/>
  <c r="D15" i="21"/>
  <c r="Q12" i="21"/>
  <c r="P11" i="21"/>
  <c r="O10" i="21"/>
  <c r="M8" i="21"/>
  <c r="L7" i="21"/>
  <c r="K6" i="21"/>
  <c r="N9" i="25"/>
  <c r="P7" i="25"/>
  <c r="J5" i="25"/>
  <c r="Q12" i="24"/>
  <c r="N33" i="36"/>
  <c r="F33" i="36"/>
  <c r="H31" i="39"/>
  <c r="M31" i="39"/>
  <c r="K40" i="39"/>
  <c r="K53" i="39"/>
  <c r="G40" i="39"/>
  <c r="G53" i="39"/>
  <c r="K39" i="39"/>
  <c r="K52" i="39"/>
  <c r="K38" i="39"/>
  <c r="K51" i="39"/>
  <c r="G51" i="39"/>
  <c r="G38" i="39"/>
  <c r="K37" i="39"/>
  <c r="K50" i="39"/>
  <c r="G50" i="39"/>
  <c r="G37" i="39"/>
  <c r="K36" i="39"/>
  <c r="K49" i="39"/>
  <c r="G49" i="39"/>
  <c r="G36" i="39"/>
  <c r="K35" i="39"/>
  <c r="K48" i="39"/>
  <c r="G48" i="39"/>
  <c r="G35" i="39"/>
  <c r="K34" i="39"/>
  <c r="K47" i="39"/>
  <c r="G34" i="39"/>
  <c r="G47" i="39"/>
  <c r="K33" i="39"/>
  <c r="K46" i="39"/>
  <c r="K32" i="39"/>
  <c r="K45" i="39"/>
  <c r="G32" i="39"/>
  <c r="G45" i="39"/>
  <c r="K53" i="38"/>
  <c r="K40" i="37"/>
  <c r="G53" i="38"/>
  <c r="G40" i="37"/>
  <c r="K52" i="38"/>
  <c r="K39" i="37"/>
  <c r="G52" i="38"/>
  <c r="G39" i="37"/>
  <c r="C52" i="38"/>
  <c r="C39" i="37"/>
  <c r="K51" i="38"/>
  <c r="K38" i="37"/>
  <c r="G51" i="38"/>
  <c r="G38" i="37"/>
  <c r="K50" i="38"/>
  <c r="K37" i="37"/>
  <c r="G50" i="38"/>
  <c r="G37" i="37"/>
  <c r="C50" i="38"/>
  <c r="C37" i="37"/>
  <c r="K49" i="38"/>
  <c r="K36" i="37"/>
  <c r="G49" i="38"/>
  <c r="G36" i="37"/>
  <c r="K48" i="38"/>
  <c r="K35" i="37"/>
  <c r="G48" i="38"/>
  <c r="G35" i="37"/>
  <c r="C48" i="38"/>
  <c r="C35" i="37"/>
  <c r="K47" i="38"/>
  <c r="K34" i="37"/>
  <c r="G47" i="38"/>
  <c r="G34" i="37"/>
  <c r="K46" i="38"/>
  <c r="K33" i="37"/>
  <c r="G46" i="38"/>
  <c r="G33" i="37"/>
  <c r="C46" i="38"/>
  <c r="C33" i="37"/>
  <c r="K45" i="38"/>
  <c r="K32" i="37"/>
  <c r="G45" i="38"/>
  <c r="G32" i="37"/>
  <c r="P31" i="38"/>
  <c r="L31" i="38"/>
  <c r="H31" i="38"/>
  <c r="D31" i="38"/>
  <c r="C53" i="39"/>
  <c r="C51" i="39"/>
  <c r="G46" i="39"/>
  <c r="C45" i="39"/>
  <c r="O35" i="39"/>
  <c r="I8" i="36"/>
  <c r="E8" i="36"/>
  <c r="I31" i="39"/>
  <c r="N30" i="36"/>
  <c r="J30" i="36"/>
  <c r="F30" i="36"/>
  <c r="B30" i="36"/>
  <c r="J53" i="37"/>
  <c r="F52" i="37"/>
  <c r="J51" i="37"/>
  <c r="F50" i="37"/>
  <c r="J49" i="37"/>
  <c r="O31" i="38"/>
  <c r="K31" i="38"/>
  <c r="G31" i="38"/>
  <c r="C31" i="38"/>
  <c r="Q31" i="39"/>
  <c r="L31" i="39"/>
  <c r="P30" i="36"/>
  <c r="Q8" i="36"/>
  <c r="N52" i="37"/>
  <c r="B52" i="37"/>
  <c r="N50" i="37"/>
  <c r="B50" i="37"/>
  <c r="N31" i="38"/>
  <c r="J31" i="38"/>
  <c r="F31" i="38"/>
  <c r="B31" i="38"/>
  <c r="N53" i="38"/>
  <c r="F53" i="38"/>
  <c r="N52" i="38"/>
  <c r="F52" i="38"/>
  <c r="N51" i="38"/>
  <c r="F51" i="38"/>
  <c r="N50" i="38"/>
  <c r="F50" i="38"/>
  <c r="N49" i="38"/>
  <c r="F49" i="38"/>
  <c r="N48" i="38"/>
  <c r="F48" i="38"/>
  <c r="N47" i="38"/>
  <c r="F47" i="38"/>
  <c r="N46" i="38"/>
  <c r="F46" i="38"/>
  <c r="N45" i="38"/>
  <c r="F45" i="38"/>
  <c r="N44" i="38"/>
  <c r="F44" i="38"/>
  <c r="P31" i="39"/>
  <c r="E31" i="39"/>
  <c r="C97" i="6"/>
  <c r="C99" i="6"/>
  <c r="C98" i="6"/>
  <c r="C100" i="6"/>
  <c r="O25" i="6"/>
  <c r="G25" i="6"/>
  <c r="O21" i="6"/>
  <c r="G21" i="6"/>
  <c r="M24" i="6"/>
  <c r="M25" i="6"/>
  <c r="E24" i="6"/>
  <c r="E25" i="6"/>
  <c r="M23" i="6"/>
  <c r="E23" i="6"/>
  <c r="M20" i="6"/>
  <c r="M21" i="6"/>
  <c r="E20" i="6"/>
  <c r="E21" i="6"/>
  <c r="P27" i="12"/>
  <c r="H27" i="12"/>
  <c r="M30" i="12"/>
  <c r="E30" i="12"/>
  <c r="O27" i="10"/>
  <c r="K28" i="12"/>
  <c r="G28" i="12"/>
  <c r="G27" i="10"/>
  <c r="C28" i="12"/>
  <c r="G26" i="12"/>
  <c r="G26" i="10"/>
  <c r="O25" i="12"/>
  <c r="O25" i="10"/>
  <c r="G24" i="12"/>
  <c r="G24" i="10"/>
  <c r="O23" i="10"/>
  <c r="O23" i="12"/>
  <c r="G22" i="12"/>
  <c r="G22" i="10"/>
  <c r="O21" i="12"/>
  <c r="O21" i="10"/>
  <c r="K20" i="12"/>
  <c r="G20" i="12"/>
  <c r="G20" i="10"/>
  <c r="C20" i="12"/>
  <c r="E17" i="12"/>
  <c r="O15" i="10"/>
  <c r="O15" i="12"/>
  <c r="G14" i="12"/>
  <c r="G14" i="10"/>
  <c r="O13" i="12"/>
  <c r="O13" i="10"/>
  <c r="K13" i="12"/>
  <c r="K12" i="12"/>
  <c r="G12" i="12"/>
  <c r="G12" i="10"/>
  <c r="C12" i="12"/>
  <c r="O11" i="10"/>
  <c r="O11" i="12"/>
  <c r="K11" i="12"/>
  <c r="K10" i="12"/>
  <c r="G10" i="12"/>
  <c r="G10" i="10"/>
  <c r="C10" i="12"/>
  <c r="O9" i="12"/>
  <c r="O9" i="10"/>
  <c r="K8" i="12"/>
  <c r="G8" i="12"/>
  <c r="G8" i="10"/>
  <c r="C8" i="12"/>
  <c r="O7" i="10"/>
  <c r="O7" i="12"/>
  <c r="K7" i="12"/>
  <c r="K6" i="12"/>
  <c r="G6" i="12"/>
  <c r="G6" i="10"/>
  <c r="C6" i="12"/>
  <c r="O5" i="12"/>
  <c r="O5" i="10"/>
  <c r="K5" i="12"/>
  <c r="L33" i="10"/>
  <c r="L33" i="13"/>
  <c r="H33" i="10"/>
  <c r="H33" i="13"/>
  <c r="D33" i="10"/>
  <c r="D33" i="13"/>
  <c r="P32" i="10"/>
  <c r="P32" i="13"/>
  <c r="L32" i="10"/>
  <c r="L32" i="13"/>
  <c r="L31" i="10"/>
  <c r="L31" i="13"/>
  <c r="H31" i="10"/>
  <c r="H31" i="13"/>
  <c r="D31" i="10"/>
  <c r="D31" i="13"/>
  <c r="P30" i="10"/>
  <c r="P30" i="13"/>
  <c r="L30" i="10"/>
  <c r="L30" i="13"/>
  <c r="L29" i="9"/>
  <c r="D30" i="10"/>
  <c r="D29" i="9"/>
  <c r="J27" i="10"/>
  <c r="F28" i="13"/>
  <c r="B28" i="13"/>
  <c r="B27" i="10"/>
  <c r="F26" i="13"/>
  <c r="B26" i="13"/>
  <c r="B26" i="10"/>
  <c r="N25" i="13"/>
  <c r="J25" i="10"/>
  <c r="J25" i="13"/>
  <c r="F25" i="13"/>
  <c r="F24" i="13"/>
  <c r="B24" i="13"/>
  <c r="B24" i="10"/>
  <c r="N23" i="13"/>
  <c r="J23" i="13"/>
  <c r="J23" i="10"/>
  <c r="F23" i="13"/>
  <c r="F22" i="13"/>
  <c r="B22" i="13"/>
  <c r="B22" i="10"/>
  <c r="N21" i="13"/>
  <c r="J21" i="10"/>
  <c r="J21" i="13"/>
  <c r="F21" i="13"/>
  <c r="B21" i="13"/>
  <c r="B21" i="10"/>
  <c r="N20" i="13"/>
  <c r="F20" i="13"/>
  <c r="B20" i="13"/>
  <c r="B20" i="10"/>
  <c r="L18" i="10"/>
  <c r="L18" i="13"/>
  <c r="H18" i="10"/>
  <c r="H18" i="13"/>
  <c r="D18" i="10"/>
  <c r="D18" i="13"/>
  <c r="L17" i="10"/>
  <c r="L17" i="13"/>
  <c r="H17" i="10"/>
  <c r="H17" i="13"/>
  <c r="D17" i="10"/>
  <c r="D17" i="13"/>
  <c r="N15" i="13"/>
  <c r="F15" i="13"/>
  <c r="B15" i="13"/>
  <c r="B15" i="10"/>
  <c r="N14" i="13"/>
  <c r="F14" i="13"/>
  <c r="B14" i="13"/>
  <c r="B14" i="10"/>
  <c r="N13" i="13"/>
  <c r="F13" i="13"/>
  <c r="B13" i="13"/>
  <c r="B13" i="10"/>
  <c r="N12" i="13"/>
  <c r="F12" i="13"/>
  <c r="B12" i="13"/>
  <c r="B12" i="10"/>
  <c r="N11" i="13"/>
  <c r="F11" i="13"/>
  <c r="B11" i="13"/>
  <c r="B11" i="10"/>
  <c r="N10" i="13"/>
  <c r="F10" i="13"/>
  <c r="B10" i="13"/>
  <c r="B10" i="10"/>
  <c r="N9" i="13"/>
  <c r="F9" i="13"/>
  <c r="B9" i="13"/>
  <c r="B9" i="10"/>
  <c r="N8" i="13"/>
  <c r="J8" i="13"/>
  <c r="J8" i="10"/>
  <c r="F8" i="13"/>
  <c r="B8" i="13"/>
  <c r="B8" i="10"/>
  <c r="N7" i="13"/>
  <c r="F7" i="13"/>
  <c r="N6" i="13"/>
  <c r="J6" i="13"/>
  <c r="J6" i="10"/>
  <c r="F6" i="13"/>
  <c r="B6" i="13"/>
  <c r="B6" i="10"/>
  <c r="N5" i="13"/>
  <c r="N4" i="9"/>
  <c r="J5" i="10"/>
  <c r="J5" i="13"/>
  <c r="F4" i="9"/>
  <c r="B5" i="13"/>
  <c r="B5" i="10"/>
  <c r="K33" i="10"/>
  <c r="Q32" i="10"/>
  <c r="K31" i="10"/>
  <c r="Q30" i="10"/>
  <c r="Q27" i="10"/>
  <c r="F27" i="10"/>
  <c r="K26" i="10"/>
  <c r="Q25" i="10"/>
  <c r="F25" i="10"/>
  <c r="K24" i="10"/>
  <c r="Q23" i="10"/>
  <c r="F23" i="10"/>
  <c r="K22" i="10"/>
  <c r="Q21" i="10"/>
  <c r="F21" i="10"/>
  <c r="K20" i="10"/>
  <c r="K18" i="10"/>
  <c r="Q17" i="10"/>
  <c r="Q15" i="10"/>
  <c r="F15" i="10"/>
  <c r="K14" i="10"/>
  <c r="Q13" i="10"/>
  <c r="F13" i="10"/>
  <c r="K12" i="10"/>
  <c r="Q11" i="10"/>
  <c r="F11" i="10"/>
  <c r="K10" i="10"/>
  <c r="Q9" i="10"/>
  <c r="F9" i="10"/>
  <c r="K8" i="10"/>
  <c r="Q7" i="10"/>
  <c r="F7" i="10"/>
  <c r="K6" i="10"/>
  <c r="Q5" i="10"/>
  <c r="F5" i="10"/>
  <c r="P32" i="14"/>
  <c r="D32" i="14"/>
  <c r="P31" i="14"/>
  <c r="L31" i="14"/>
  <c r="H31" i="14"/>
  <c r="D31" i="14"/>
  <c r="P30" i="14"/>
  <c r="D30" i="14"/>
  <c r="N24" i="14"/>
  <c r="J24" i="14"/>
  <c r="F24" i="14"/>
  <c r="B24" i="14"/>
  <c r="N23" i="14"/>
  <c r="J23" i="14"/>
  <c r="F23" i="14"/>
  <c r="B23" i="14"/>
  <c r="N22" i="14"/>
  <c r="J22" i="14"/>
  <c r="F22" i="14"/>
  <c r="B22" i="14"/>
  <c r="N21" i="14"/>
  <c r="J21" i="14"/>
  <c r="F21" i="14"/>
  <c r="B21" i="14"/>
  <c r="N20" i="14"/>
  <c r="J20" i="14"/>
  <c r="F20" i="14"/>
  <c r="B20" i="14"/>
  <c r="P17" i="14"/>
  <c r="L17" i="14"/>
  <c r="H17" i="14"/>
  <c r="D17" i="14"/>
  <c r="N10" i="14"/>
  <c r="J10" i="14"/>
  <c r="F10" i="14"/>
  <c r="B10" i="14"/>
  <c r="N9" i="14"/>
  <c r="J9" i="14"/>
  <c r="F9" i="14"/>
  <c r="B9" i="14"/>
  <c r="N8" i="14"/>
  <c r="J8" i="14"/>
  <c r="F8" i="14"/>
  <c r="B8" i="14"/>
  <c r="N7" i="14"/>
  <c r="J7" i="14"/>
  <c r="F7" i="14"/>
  <c r="B7" i="14"/>
  <c r="N6" i="14"/>
  <c r="J6" i="14"/>
  <c r="F6" i="14"/>
  <c r="B6" i="14"/>
  <c r="N5" i="14"/>
  <c r="J5" i="14"/>
  <c r="F5" i="14"/>
  <c r="B5" i="14"/>
  <c r="G32" i="12"/>
  <c r="G30" i="12"/>
  <c r="O28" i="12"/>
  <c r="G25" i="12"/>
  <c r="I23" i="12"/>
  <c r="O20" i="12"/>
  <c r="G17" i="12"/>
  <c r="I15" i="12"/>
  <c r="O12" i="12"/>
  <c r="C11" i="12"/>
  <c r="G9" i="12"/>
  <c r="I7" i="12"/>
  <c r="J32" i="13"/>
  <c r="N30" i="13"/>
  <c r="H26" i="13"/>
  <c r="J24" i="13"/>
  <c r="N22" i="13"/>
  <c r="P21" i="13"/>
  <c r="P20" i="13"/>
  <c r="J15" i="13"/>
  <c r="P12" i="13"/>
  <c r="J11" i="13"/>
  <c r="B7" i="13"/>
  <c r="F5" i="13"/>
  <c r="D7" i="14"/>
  <c r="D5" i="14"/>
  <c r="P32" i="23"/>
  <c r="P32" i="25"/>
  <c r="O31" i="23"/>
  <c r="K31" i="23"/>
  <c r="G31" i="23"/>
  <c r="C31" i="23"/>
  <c r="C31" i="25"/>
  <c r="N30" i="23"/>
  <c r="J30" i="23"/>
  <c r="P33" i="12"/>
  <c r="H33" i="12"/>
  <c r="P32" i="12"/>
  <c r="H32" i="12"/>
  <c r="P31" i="12"/>
  <c r="H31" i="12"/>
  <c r="P30" i="12"/>
  <c r="H30" i="12"/>
  <c r="L17" i="12"/>
  <c r="H17" i="12"/>
  <c r="D17" i="12"/>
  <c r="J29" i="9"/>
  <c r="E27" i="10"/>
  <c r="M25" i="10"/>
  <c r="E25" i="10"/>
  <c r="E24" i="10"/>
  <c r="M23" i="10"/>
  <c r="E23" i="10"/>
  <c r="M21" i="10"/>
  <c r="E21" i="10"/>
  <c r="E20" i="10"/>
  <c r="E15" i="10"/>
  <c r="E14" i="10"/>
  <c r="E13" i="10"/>
  <c r="E12" i="10"/>
  <c r="E11" i="10"/>
  <c r="E10" i="10"/>
  <c r="E9" i="10"/>
  <c r="I33" i="10"/>
  <c r="N32" i="10"/>
  <c r="C32" i="10"/>
  <c r="I31" i="10"/>
  <c r="N27" i="10"/>
  <c r="C27" i="10"/>
  <c r="I26" i="10"/>
  <c r="N25" i="10"/>
  <c r="C25" i="10"/>
  <c r="I24" i="10"/>
  <c r="N23" i="10"/>
  <c r="C23" i="10"/>
  <c r="I22" i="10"/>
  <c r="N21" i="10"/>
  <c r="C21" i="10"/>
  <c r="I20" i="10"/>
  <c r="I18" i="10"/>
  <c r="C17" i="10"/>
  <c r="N15" i="10"/>
  <c r="C15" i="10"/>
  <c r="I14" i="10"/>
  <c r="N13" i="10"/>
  <c r="C13" i="10"/>
  <c r="I12" i="10"/>
  <c r="N11" i="10"/>
  <c r="C11" i="10"/>
  <c r="I10" i="10"/>
  <c r="N9" i="10"/>
  <c r="C9" i="10"/>
  <c r="I8" i="10"/>
  <c r="N7" i="10"/>
  <c r="C7" i="10"/>
  <c r="I6" i="10"/>
  <c r="N5" i="10"/>
  <c r="C5" i="10"/>
  <c r="O32" i="12"/>
  <c r="O30" i="12"/>
  <c r="O26" i="12"/>
  <c r="G23" i="12"/>
  <c r="I21" i="12"/>
  <c r="O18" i="12"/>
  <c r="G15" i="12"/>
  <c r="I13" i="12"/>
  <c r="O10" i="12"/>
  <c r="G7" i="12"/>
  <c r="I5" i="12"/>
  <c r="H32" i="13"/>
  <c r="J30" i="13"/>
  <c r="N28" i="13"/>
  <c r="D26" i="13"/>
  <c r="H24" i="13"/>
  <c r="J22" i="13"/>
  <c r="J20" i="13"/>
  <c r="P17" i="13"/>
  <c r="P13" i="13"/>
  <c r="J12" i="13"/>
  <c r="P9" i="13"/>
  <c r="P33" i="21"/>
  <c r="P33" i="23"/>
  <c r="L33" i="23"/>
  <c r="L33" i="21"/>
  <c r="H33" i="23"/>
  <c r="H33" i="21"/>
  <c r="D33" i="21"/>
  <c r="D33" i="23"/>
  <c r="O32" i="21"/>
  <c r="G32" i="23"/>
  <c r="G32" i="21"/>
  <c r="C32" i="23"/>
  <c r="C29" i="23"/>
  <c r="N31" i="21"/>
  <c r="N31" i="23"/>
  <c r="J31" i="23"/>
  <c r="J31" i="21"/>
  <c r="F31" i="23"/>
  <c r="F31" i="21"/>
  <c r="Q30" i="21"/>
  <c r="Q30" i="23"/>
  <c r="M30" i="21"/>
  <c r="I29" i="23"/>
  <c r="I30" i="21"/>
  <c r="E30" i="23"/>
  <c r="E30" i="21"/>
  <c r="L25" i="23"/>
  <c r="H25" i="23"/>
  <c r="D25" i="23"/>
  <c r="J23" i="23"/>
  <c r="F23" i="23"/>
  <c r="Q22" i="23"/>
  <c r="H21" i="23"/>
  <c r="D21" i="23"/>
  <c r="O20" i="23"/>
  <c r="K32" i="23"/>
  <c r="M30" i="23"/>
  <c r="F30" i="23"/>
  <c r="M26" i="23"/>
  <c r="K24" i="23"/>
  <c r="I22" i="23"/>
  <c r="E17" i="23"/>
  <c r="K24" i="6"/>
  <c r="K25" i="6"/>
  <c r="C24" i="6"/>
  <c r="C25" i="6"/>
  <c r="G155" i="6"/>
  <c r="K23" i="6"/>
  <c r="C23" i="6"/>
  <c r="K20" i="6"/>
  <c r="K21" i="6"/>
  <c r="C20" i="6"/>
  <c r="C21" i="6"/>
  <c r="L29" i="12"/>
  <c r="F27" i="13"/>
  <c r="H16" i="12"/>
  <c r="K30" i="12"/>
  <c r="C30" i="12"/>
  <c r="E28" i="12"/>
  <c r="M20" i="12"/>
  <c r="E20" i="12"/>
  <c r="G18" i="12"/>
  <c r="G18" i="10"/>
  <c r="O17" i="12"/>
  <c r="O17" i="10"/>
  <c r="K17" i="12"/>
  <c r="E5" i="12"/>
  <c r="N33" i="13"/>
  <c r="J33" i="10"/>
  <c r="J33" i="13"/>
  <c r="F33" i="13"/>
  <c r="F32" i="13"/>
  <c r="B32" i="13"/>
  <c r="B32" i="10"/>
  <c r="N31" i="13"/>
  <c r="J31" i="13"/>
  <c r="J31" i="10"/>
  <c r="F31" i="13"/>
  <c r="N29" i="9"/>
  <c r="F30" i="13"/>
  <c r="F29" i="9"/>
  <c r="B30" i="13"/>
  <c r="B30" i="10"/>
  <c r="P27" i="10"/>
  <c r="P28" i="13"/>
  <c r="L27" i="10"/>
  <c r="L28" i="13"/>
  <c r="H27" i="10"/>
  <c r="D27" i="10"/>
  <c r="P26" i="10"/>
  <c r="P26" i="13"/>
  <c r="L26" i="10"/>
  <c r="L26" i="13"/>
  <c r="L25" i="10"/>
  <c r="L25" i="13"/>
  <c r="H25" i="10"/>
  <c r="H25" i="13"/>
  <c r="D25" i="10"/>
  <c r="D25" i="13"/>
  <c r="P24" i="10"/>
  <c r="P24" i="13"/>
  <c r="L24" i="10"/>
  <c r="L24" i="13"/>
  <c r="L23" i="10"/>
  <c r="L23" i="13"/>
  <c r="H23" i="10"/>
  <c r="H23" i="13"/>
  <c r="D23" i="10"/>
  <c r="D23" i="13"/>
  <c r="P22" i="10"/>
  <c r="P22" i="13"/>
  <c r="L22" i="10"/>
  <c r="L22" i="13"/>
  <c r="L21" i="10"/>
  <c r="L21" i="13"/>
  <c r="H21" i="10"/>
  <c r="H21" i="13"/>
  <c r="D21" i="10"/>
  <c r="D21" i="13"/>
  <c r="L20" i="10"/>
  <c r="L20" i="13"/>
  <c r="H20" i="10"/>
  <c r="H20" i="13"/>
  <c r="D20" i="10"/>
  <c r="D20" i="13"/>
  <c r="N18" i="13"/>
  <c r="F18" i="13"/>
  <c r="B18" i="13"/>
  <c r="B18" i="10"/>
  <c r="N17" i="13"/>
  <c r="F17" i="13"/>
  <c r="B17" i="13"/>
  <c r="B17" i="10"/>
  <c r="L15" i="10"/>
  <c r="L15" i="13"/>
  <c r="H15" i="10"/>
  <c r="H15" i="13"/>
  <c r="D15" i="10"/>
  <c r="D15" i="13"/>
  <c r="L14" i="10"/>
  <c r="L14" i="13"/>
  <c r="H14" i="10"/>
  <c r="H14" i="13"/>
  <c r="D14" i="10"/>
  <c r="D14" i="13"/>
  <c r="L13" i="10"/>
  <c r="L13" i="13"/>
  <c r="H13" i="10"/>
  <c r="H13" i="13"/>
  <c r="D13" i="10"/>
  <c r="D13" i="13"/>
  <c r="L12" i="10"/>
  <c r="L12" i="13"/>
  <c r="H12" i="10"/>
  <c r="H12" i="13"/>
  <c r="D12" i="10"/>
  <c r="D12" i="13"/>
  <c r="L11" i="10"/>
  <c r="L11" i="13"/>
  <c r="H11" i="10"/>
  <c r="H11" i="13"/>
  <c r="D11" i="10"/>
  <c r="D11" i="13"/>
  <c r="L10" i="10"/>
  <c r="L10" i="13"/>
  <c r="H10" i="10"/>
  <c r="H10" i="13"/>
  <c r="D10" i="10"/>
  <c r="D10" i="13"/>
  <c r="L9" i="10"/>
  <c r="L9" i="13"/>
  <c r="H9" i="10"/>
  <c r="H9" i="13"/>
  <c r="D9" i="10"/>
  <c r="D9" i="13"/>
  <c r="P8" i="10"/>
  <c r="P8" i="13"/>
  <c r="L8" i="10"/>
  <c r="L8" i="13"/>
  <c r="H8" i="13"/>
  <c r="H8" i="10"/>
  <c r="D8" i="10"/>
  <c r="D8" i="13"/>
  <c r="L7" i="10"/>
  <c r="L7" i="13"/>
  <c r="H7" i="13"/>
  <c r="H7" i="10"/>
  <c r="D7" i="10"/>
  <c r="D7" i="13"/>
  <c r="P6" i="10"/>
  <c r="P6" i="13"/>
  <c r="L6" i="10"/>
  <c r="L6" i="13"/>
  <c r="H6" i="13"/>
  <c r="H6" i="10"/>
  <c r="P5" i="10"/>
  <c r="P5" i="13"/>
  <c r="L5" i="10"/>
  <c r="L4" i="9"/>
  <c r="H5" i="13"/>
  <c r="H5" i="10"/>
  <c r="D5" i="10"/>
  <c r="D5" i="13"/>
  <c r="D4" i="9"/>
  <c r="Q33" i="10"/>
  <c r="F33" i="10"/>
  <c r="K32" i="10"/>
  <c r="Q31" i="10"/>
  <c r="F31" i="10"/>
  <c r="K30" i="10"/>
  <c r="K27" i="10"/>
  <c r="Q26" i="10"/>
  <c r="F26" i="10"/>
  <c r="K25" i="10"/>
  <c r="Q24" i="10"/>
  <c r="F24" i="10"/>
  <c r="K23" i="10"/>
  <c r="Q22" i="10"/>
  <c r="F22" i="10"/>
  <c r="K21" i="10"/>
  <c r="Q20" i="10"/>
  <c r="Q18" i="10"/>
  <c r="F18" i="10"/>
  <c r="K17" i="10"/>
  <c r="K15" i="10"/>
  <c r="Q14" i="10"/>
  <c r="K13" i="10"/>
  <c r="Q12" i="10"/>
  <c r="K11" i="10"/>
  <c r="Q10" i="10"/>
  <c r="K9" i="10"/>
  <c r="Q8" i="10"/>
  <c r="K7" i="10"/>
  <c r="Q6" i="10"/>
  <c r="K5" i="10"/>
  <c r="N32" i="14"/>
  <c r="J32" i="14"/>
  <c r="F32" i="14"/>
  <c r="B32" i="14"/>
  <c r="N31" i="14"/>
  <c r="J31" i="14"/>
  <c r="F31" i="14"/>
  <c r="B31" i="14"/>
  <c r="N30" i="14"/>
  <c r="J30" i="14"/>
  <c r="F30" i="14"/>
  <c r="B30" i="14"/>
  <c r="P24" i="14"/>
  <c r="D24" i="14"/>
  <c r="P23" i="14"/>
  <c r="L23" i="14"/>
  <c r="H23" i="14"/>
  <c r="D23" i="14"/>
  <c r="P22" i="14"/>
  <c r="D22" i="14"/>
  <c r="P21" i="14"/>
  <c r="L21" i="14"/>
  <c r="H21" i="14"/>
  <c r="D21" i="14"/>
  <c r="P20" i="14"/>
  <c r="D20" i="14"/>
  <c r="N17" i="14"/>
  <c r="J17" i="14"/>
  <c r="F17" i="14"/>
  <c r="B17" i="14"/>
  <c r="P10" i="14"/>
  <c r="L10" i="14"/>
  <c r="H10" i="14"/>
  <c r="D10" i="14"/>
  <c r="P9" i="14"/>
  <c r="L9" i="14"/>
  <c r="H9" i="14"/>
  <c r="P8" i="14"/>
  <c r="L8" i="14"/>
  <c r="H8" i="14"/>
  <c r="D8" i="14"/>
  <c r="P7" i="14"/>
  <c r="L7" i="14"/>
  <c r="H7" i="14"/>
  <c r="P6" i="14"/>
  <c r="L6" i="14"/>
  <c r="H6" i="14"/>
  <c r="D6" i="14"/>
  <c r="P5" i="14"/>
  <c r="L5" i="14"/>
  <c r="H5" i="14"/>
  <c r="G33" i="12"/>
  <c r="G31" i="12"/>
  <c r="O24" i="12"/>
  <c r="G21" i="12"/>
  <c r="H20" i="12"/>
  <c r="M17" i="12"/>
  <c r="G13" i="12"/>
  <c r="I11" i="12"/>
  <c r="O8" i="12"/>
  <c r="C7" i="12"/>
  <c r="G5" i="12"/>
  <c r="P33" i="13"/>
  <c r="B33" i="13"/>
  <c r="D32" i="13"/>
  <c r="H30" i="13"/>
  <c r="J28" i="13"/>
  <c r="N26" i="13"/>
  <c r="P25" i="13"/>
  <c r="B25" i="13"/>
  <c r="D24" i="13"/>
  <c r="H22" i="13"/>
  <c r="P18" i="13"/>
  <c r="J17" i="13"/>
  <c r="P14" i="13"/>
  <c r="J13" i="13"/>
  <c r="P10" i="13"/>
  <c r="J9" i="13"/>
  <c r="P7" i="13"/>
  <c r="D6" i="13"/>
  <c r="H30" i="14"/>
  <c r="G24" i="25"/>
  <c r="G24" i="24"/>
  <c r="G24" i="23"/>
  <c r="C24" i="25"/>
  <c r="C24" i="23"/>
  <c r="E22" i="25"/>
  <c r="E22" i="24"/>
  <c r="E22" i="23"/>
  <c r="P21" i="25"/>
  <c r="P21" i="23"/>
  <c r="O27" i="23"/>
  <c r="O20" i="25"/>
  <c r="G20" i="25"/>
  <c r="G20" i="24"/>
  <c r="G27" i="23"/>
  <c r="C20" i="25"/>
  <c r="C20" i="23"/>
  <c r="L147" i="6"/>
  <c r="L146" i="6"/>
  <c r="L145" i="6"/>
  <c r="L144" i="6"/>
  <c r="D130" i="6"/>
  <c r="L129" i="6"/>
  <c r="L25" i="12"/>
  <c r="H25" i="12"/>
  <c r="D25" i="12"/>
  <c r="L23" i="12"/>
  <c r="H23" i="12"/>
  <c r="D23" i="12"/>
  <c r="L21" i="12"/>
  <c r="H21" i="12"/>
  <c r="D21" i="12"/>
  <c r="L15" i="12"/>
  <c r="H15" i="12"/>
  <c r="D15" i="12"/>
  <c r="L13" i="12"/>
  <c r="H13" i="12"/>
  <c r="D13" i="12"/>
  <c r="L11" i="12"/>
  <c r="H11" i="12"/>
  <c r="D11" i="12"/>
  <c r="L9" i="12"/>
  <c r="H9" i="12"/>
  <c r="D9" i="12"/>
  <c r="L7" i="12"/>
  <c r="H7" i="12"/>
  <c r="D7" i="12"/>
  <c r="L5" i="12"/>
  <c r="H5" i="12"/>
  <c r="D5" i="12"/>
  <c r="M33" i="10"/>
  <c r="E33" i="10"/>
  <c r="E32" i="10"/>
  <c r="M31" i="10"/>
  <c r="E31" i="10"/>
  <c r="P29" i="9"/>
  <c r="E18" i="10"/>
  <c r="E17" i="10"/>
  <c r="J4" i="9"/>
  <c r="N33" i="10"/>
  <c r="C33" i="10"/>
  <c r="I32" i="10"/>
  <c r="N31" i="10"/>
  <c r="C31" i="10"/>
  <c r="I30" i="10"/>
  <c r="I27" i="10"/>
  <c r="C26" i="10"/>
  <c r="I25" i="10"/>
  <c r="N24" i="10"/>
  <c r="C24" i="10"/>
  <c r="C22" i="10"/>
  <c r="N20" i="10"/>
  <c r="C20" i="10"/>
  <c r="N18" i="10"/>
  <c r="C18" i="10"/>
  <c r="I17" i="10"/>
  <c r="N14" i="10"/>
  <c r="C14" i="10"/>
  <c r="N12" i="10"/>
  <c r="C12" i="10"/>
  <c r="N10" i="10"/>
  <c r="C10" i="10"/>
  <c r="I9" i="10"/>
  <c r="N8" i="10"/>
  <c r="C8" i="10"/>
  <c r="N6" i="10"/>
  <c r="C6" i="10"/>
  <c r="O33" i="12"/>
  <c r="O31" i="12"/>
  <c r="O22" i="12"/>
  <c r="O14" i="12"/>
  <c r="C13" i="12"/>
  <c r="G11" i="12"/>
  <c r="O6" i="12"/>
  <c r="C5" i="12"/>
  <c r="P31" i="13"/>
  <c r="B31" i="13"/>
  <c r="D30" i="13"/>
  <c r="H28" i="13"/>
  <c r="J26" i="13"/>
  <c r="P23" i="13"/>
  <c r="B23" i="13"/>
  <c r="D22" i="13"/>
  <c r="J18" i="13"/>
  <c r="P15" i="13"/>
  <c r="J14" i="13"/>
  <c r="P11" i="13"/>
  <c r="J10" i="13"/>
  <c r="J7" i="13"/>
  <c r="L5" i="13"/>
  <c r="K27" i="23"/>
  <c r="C14" i="26"/>
  <c r="J18" i="23"/>
  <c r="F18" i="23"/>
  <c r="Q26" i="24"/>
  <c r="K24" i="24"/>
  <c r="O32" i="23"/>
  <c r="I30" i="23"/>
  <c r="I17" i="23"/>
  <c r="N30" i="25"/>
  <c r="N24" i="6"/>
  <c r="N25" i="6"/>
  <c r="J24" i="6"/>
  <c r="J25" i="6"/>
  <c r="F24" i="6"/>
  <c r="F25" i="6"/>
  <c r="B24" i="6"/>
  <c r="B25" i="6"/>
  <c r="N23" i="6"/>
  <c r="J23" i="6"/>
  <c r="F23" i="6"/>
  <c r="B23" i="6"/>
  <c r="N20" i="6"/>
  <c r="N21" i="6"/>
  <c r="J20" i="6"/>
  <c r="J21" i="6"/>
  <c r="F20" i="6"/>
  <c r="F21" i="6"/>
  <c r="B20" i="6"/>
  <c r="B21" i="6"/>
  <c r="P28" i="12"/>
  <c r="P26" i="12"/>
  <c r="P25" i="12"/>
  <c r="P24" i="12"/>
  <c r="P23" i="12"/>
  <c r="P22" i="12"/>
  <c r="P21" i="12"/>
  <c r="P20" i="12"/>
  <c r="P18" i="12"/>
  <c r="P17" i="12"/>
  <c r="P15" i="12"/>
  <c r="P14" i="12"/>
  <c r="P13" i="12"/>
  <c r="P12" i="12"/>
  <c r="P11" i="12"/>
  <c r="P10" i="12"/>
  <c r="P9" i="12"/>
  <c r="P8" i="12"/>
  <c r="P7" i="12"/>
  <c r="P6" i="12"/>
  <c r="P5" i="12"/>
  <c r="Q29" i="9"/>
  <c r="Q28" i="13"/>
  <c r="Q4" i="9"/>
  <c r="M32" i="10"/>
  <c r="M30" i="10"/>
  <c r="M27" i="10"/>
  <c r="M26" i="10"/>
  <c r="M24" i="10"/>
  <c r="M22" i="10"/>
  <c r="M20" i="10"/>
  <c r="M18" i="10"/>
  <c r="M17" i="10"/>
  <c r="M15" i="10"/>
  <c r="M14" i="10"/>
  <c r="M13" i="10"/>
  <c r="M12" i="10"/>
  <c r="M11" i="10"/>
  <c r="M10" i="10"/>
  <c r="M9" i="10"/>
  <c r="M8" i="10"/>
  <c r="M7" i="10"/>
  <c r="M6" i="10"/>
  <c r="M5" i="10"/>
  <c r="K32" i="14"/>
  <c r="G32" i="14"/>
  <c r="C32" i="14"/>
  <c r="O31" i="14"/>
  <c r="K31" i="14"/>
  <c r="K30" i="14"/>
  <c r="G30" i="14"/>
  <c r="C30" i="14"/>
  <c r="K24" i="14"/>
  <c r="G24" i="14"/>
  <c r="C24" i="14"/>
  <c r="O23" i="14"/>
  <c r="K23" i="14"/>
  <c r="K22" i="14"/>
  <c r="G22" i="14"/>
  <c r="C22" i="14"/>
  <c r="O21" i="14"/>
  <c r="K21" i="14"/>
  <c r="K20" i="14"/>
  <c r="G20" i="14"/>
  <c r="C20" i="14"/>
  <c r="O17" i="14"/>
  <c r="K17" i="14"/>
  <c r="O10" i="14"/>
  <c r="K10" i="14"/>
  <c r="K9" i="14"/>
  <c r="G9" i="14"/>
  <c r="C9" i="14"/>
  <c r="O8" i="14"/>
  <c r="K8" i="14"/>
  <c r="K7" i="14"/>
  <c r="G7" i="14"/>
  <c r="C7" i="14"/>
  <c r="O6" i="14"/>
  <c r="K6" i="14"/>
  <c r="K5" i="14"/>
  <c r="G5" i="14"/>
  <c r="C5" i="14"/>
  <c r="E32" i="13"/>
  <c r="I30" i="13"/>
  <c r="E28" i="13"/>
  <c r="E24" i="13"/>
  <c r="L27" i="23"/>
  <c r="G14" i="24"/>
  <c r="G14" i="23"/>
  <c r="F13" i="23"/>
  <c r="F13" i="24"/>
  <c r="I12" i="24"/>
  <c r="I12" i="23"/>
  <c r="H11" i="23"/>
  <c r="H11" i="24"/>
  <c r="C10" i="24"/>
  <c r="C10" i="23"/>
  <c r="Q8" i="23"/>
  <c r="Q8" i="24"/>
  <c r="E8" i="24"/>
  <c r="E8" i="23"/>
  <c r="D7" i="24"/>
  <c r="D7" i="23"/>
  <c r="K6" i="23"/>
  <c r="K15" i="23"/>
  <c r="K6" i="24"/>
  <c r="G6" i="23"/>
  <c r="G15" i="23"/>
  <c r="C6" i="23"/>
  <c r="N5" i="24"/>
  <c r="J15" i="24"/>
  <c r="F5" i="23"/>
  <c r="C28" i="23"/>
  <c r="J26" i="21"/>
  <c r="J26" i="23"/>
  <c r="F26" i="23"/>
  <c r="F26" i="21"/>
  <c r="H24" i="21"/>
  <c r="H24" i="23"/>
  <c r="D24" i="23"/>
  <c r="D24" i="21"/>
  <c r="G23" i="21"/>
  <c r="N22" i="23"/>
  <c r="J22" i="23"/>
  <c r="F22" i="21"/>
  <c r="F22" i="23"/>
  <c r="Q21" i="23"/>
  <c r="Q21" i="21"/>
  <c r="P20" i="23"/>
  <c r="L20" i="23"/>
  <c r="H20" i="23"/>
  <c r="D20" i="21"/>
  <c r="D20" i="23"/>
  <c r="O6" i="23"/>
  <c r="N5" i="23"/>
  <c r="K33" i="21"/>
  <c r="K33" i="24"/>
  <c r="G33" i="24"/>
  <c r="G33" i="21"/>
  <c r="C33" i="21"/>
  <c r="C33" i="24"/>
  <c r="N32" i="21"/>
  <c r="N32" i="24"/>
  <c r="J32" i="21"/>
  <c r="J32" i="24"/>
  <c r="F32" i="24"/>
  <c r="F32" i="21"/>
  <c r="Q31" i="21"/>
  <c r="Q31" i="24"/>
  <c r="M31" i="21"/>
  <c r="M31" i="24"/>
  <c r="E31" i="24"/>
  <c r="E31" i="21"/>
  <c r="P30" i="21"/>
  <c r="P30" i="24"/>
  <c r="L30" i="21"/>
  <c r="L30" i="24"/>
  <c r="H30" i="21"/>
  <c r="H30" i="24"/>
  <c r="D30" i="24"/>
  <c r="D30" i="21"/>
  <c r="M27" i="21"/>
  <c r="G27" i="21"/>
  <c r="E25" i="21"/>
  <c r="C23" i="21"/>
  <c r="P20" i="21"/>
  <c r="L32" i="25"/>
  <c r="H32" i="25"/>
  <c r="D32" i="25"/>
  <c r="O31" i="25"/>
  <c r="K31" i="25"/>
  <c r="G31" i="25"/>
  <c r="J30" i="25"/>
  <c r="F30" i="25"/>
  <c r="P20" i="25"/>
  <c r="H20" i="25"/>
  <c r="O10" i="25"/>
  <c r="K10" i="25"/>
  <c r="C10" i="25"/>
  <c r="J9" i="25"/>
  <c r="F9" i="25"/>
  <c r="Q8" i="25"/>
  <c r="M8" i="25"/>
  <c r="I8" i="25"/>
  <c r="E8" i="25"/>
  <c r="L7" i="25"/>
  <c r="H7" i="25"/>
  <c r="D7" i="25"/>
  <c r="O6" i="25"/>
  <c r="K6" i="25"/>
  <c r="G6" i="25"/>
  <c r="N5" i="25"/>
  <c r="F5" i="25"/>
  <c r="Q25" i="23"/>
  <c r="O23" i="23"/>
  <c r="M21" i="23"/>
  <c r="C25" i="24"/>
  <c r="H14" i="24"/>
  <c r="J12" i="24"/>
  <c r="F18" i="25"/>
  <c r="N40" i="39"/>
  <c r="N53" i="39"/>
  <c r="J40" i="39"/>
  <c r="J53" i="39"/>
  <c r="F40" i="39"/>
  <c r="F53" i="39"/>
  <c r="B40" i="39"/>
  <c r="B53" i="39"/>
  <c r="N39" i="39"/>
  <c r="N52" i="39"/>
  <c r="J39" i="39"/>
  <c r="J52" i="39"/>
  <c r="F39" i="39"/>
  <c r="F52" i="39"/>
  <c r="B39" i="39"/>
  <c r="B52" i="39"/>
  <c r="N38" i="39"/>
  <c r="N51" i="39"/>
  <c r="J38" i="39"/>
  <c r="J51" i="39"/>
  <c r="B38" i="39"/>
  <c r="B51" i="39"/>
  <c r="N37" i="39"/>
  <c r="N50" i="39"/>
  <c r="J37" i="39"/>
  <c r="J50" i="39"/>
  <c r="F37" i="39"/>
  <c r="F50" i="39"/>
  <c r="B37" i="39"/>
  <c r="B50" i="39"/>
  <c r="N36" i="39"/>
  <c r="N49" i="39"/>
  <c r="J36" i="39"/>
  <c r="J49" i="39"/>
  <c r="F36" i="39"/>
  <c r="F49" i="39"/>
  <c r="B36" i="39"/>
  <c r="B49" i="39"/>
  <c r="N35" i="39"/>
  <c r="N48" i="39"/>
  <c r="J35" i="39"/>
  <c r="J48" i="39"/>
  <c r="F35" i="39"/>
  <c r="F48" i="39"/>
  <c r="B35" i="39"/>
  <c r="B48" i="39"/>
  <c r="N34" i="39"/>
  <c r="N47" i="39"/>
  <c r="J34" i="39"/>
  <c r="J47" i="39"/>
  <c r="F34" i="39"/>
  <c r="F47" i="39"/>
  <c r="B34" i="39"/>
  <c r="B47" i="39"/>
  <c r="N33" i="39"/>
  <c r="N46" i="39"/>
  <c r="J33" i="39"/>
  <c r="J46" i="39"/>
  <c r="F33" i="39"/>
  <c r="F46" i="39"/>
  <c r="B33" i="39"/>
  <c r="B46" i="39"/>
  <c r="N32" i="39"/>
  <c r="N45" i="39"/>
  <c r="J32" i="39"/>
  <c r="J45" i="39"/>
  <c r="F32" i="39"/>
  <c r="F45" i="39"/>
  <c r="B32" i="39"/>
  <c r="B45" i="39"/>
  <c r="N33" i="12"/>
  <c r="J33" i="12"/>
  <c r="F33" i="12"/>
  <c r="B33" i="12"/>
  <c r="N32" i="12"/>
  <c r="J32" i="12"/>
  <c r="F32" i="12"/>
  <c r="B32" i="12"/>
  <c r="N31" i="12"/>
  <c r="J31" i="12"/>
  <c r="F31" i="12"/>
  <c r="B31" i="12"/>
  <c r="N30" i="12"/>
  <c r="J30" i="12"/>
  <c r="F30" i="12"/>
  <c r="B30" i="12"/>
  <c r="N26" i="12"/>
  <c r="J26" i="12"/>
  <c r="F26" i="12"/>
  <c r="B26" i="12"/>
  <c r="N25" i="12"/>
  <c r="J25" i="12"/>
  <c r="F25" i="12"/>
  <c r="B25" i="12"/>
  <c r="N24" i="12"/>
  <c r="J24" i="12"/>
  <c r="F24" i="12"/>
  <c r="B24" i="12"/>
  <c r="N23" i="12"/>
  <c r="J23" i="12"/>
  <c r="F23" i="12"/>
  <c r="B23" i="12"/>
  <c r="N22" i="12"/>
  <c r="J22" i="12"/>
  <c r="F22" i="12"/>
  <c r="B22" i="12"/>
  <c r="N21" i="12"/>
  <c r="J21" i="12"/>
  <c r="F21" i="12"/>
  <c r="B21" i="12"/>
  <c r="N20" i="12"/>
  <c r="J20" i="12"/>
  <c r="F20" i="12"/>
  <c r="B20" i="12"/>
  <c r="N18" i="12"/>
  <c r="J18" i="12"/>
  <c r="F18" i="12"/>
  <c r="B18" i="12"/>
  <c r="N17" i="12"/>
  <c r="J17" i="12"/>
  <c r="F17" i="12"/>
  <c r="B17" i="12"/>
  <c r="N15" i="12"/>
  <c r="J15" i="12"/>
  <c r="F15" i="12"/>
  <c r="B15" i="12"/>
  <c r="N14" i="12"/>
  <c r="J14" i="12"/>
  <c r="F14" i="12"/>
  <c r="B14" i="12"/>
  <c r="N13" i="12"/>
  <c r="J13" i="12"/>
  <c r="F13" i="12"/>
  <c r="B13" i="12"/>
  <c r="N12" i="12"/>
  <c r="J12" i="12"/>
  <c r="F12" i="12"/>
  <c r="B12" i="12"/>
  <c r="N11" i="12"/>
  <c r="J11" i="12"/>
  <c r="F11" i="12"/>
  <c r="B11" i="12"/>
  <c r="N10" i="12"/>
  <c r="J10" i="12"/>
  <c r="F10" i="12"/>
  <c r="B10" i="12"/>
  <c r="N9" i="12"/>
  <c r="J9" i="12"/>
  <c r="F9" i="12"/>
  <c r="B9" i="12"/>
  <c r="N8" i="12"/>
  <c r="J8" i="12"/>
  <c r="F8" i="12"/>
  <c r="B8" i="12"/>
  <c r="N7" i="12"/>
  <c r="J7" i="12"/>
  <c r="F7" i="12"/>
  <c r="B7" i="12"/>
  <c r="N6" i="12"/>
  <c r="J6" i="12"/>
  <c r="F6" i="12"/>
  <c r="B6" i="12"/>
  <c r="N5" i="12"/>
  <c r="J5" i="12"/>
  <c r="F5" i="12"/>
  <c r="B5" i="12"/>
  <c r="O33" i="13"/>
  <c r="K33" i="13"/>
  <c r="G33" i="13"/>
  <c r="C33" i="13"/>
  <c r="O32" i="13"/>
  <c r="K32" i="13"/>
  <c r="G32" i="13"/>
  <c r="C32" i="13"/>
  <c r="O31" i="13"/>
  <c r="K31" i="13"/>
  <c r="G31" i="13"/>
  <c r="C31" i="13"/>
  <c r="O30" i="13"/>
  <c r="K30" i="13"/>
  <c r="G30" i="13"/>
  <c r="C30" i="13"/>
  <c r="O26" i="13"/>
  <c r="K26" i="13"/>
  <c r="G26" i="13"/>
  <c r="C26" i="13"/>
  <c r="O25" i="13"/>
  <c r="K25" i="13"/>
  <c r="G25" i="13"/>
  <c r="C25" i="13"/>
  <c r="O24" i="13"/>
  <c r="K24" i="13"/>
  <c r="G24" i="13"/>
  <c r="C24" i="13"/>
  <c r="O23" i="13"/>
  <c r="K23" i="13"/>
  <c r="G23" i="13"/>
  <c r="C23" i="13"/>
  <c r="O22" i="13"/>
  <c r="K22" i="13"/>
  <c r="G22" i="13"/>
  <c r="C22" i="13"/>
  <c r="O21" i="13"/>
  <c r="K21" i="13"/>
  <c r="G21" i="13"/>
  <c r="C21" i="13"/>
  <c r="O20" i="13"/>
  <c r="K20" i="13"/>
  <c r="G20" i="13"/>
  <c r="C20" i="13"/>
  <c r="O18" i="13"/>
  <c r="K18" i="13"/>
  <c r="G18" i="13"/>
  <c r="C18" i="13"/>
  <c r="O17" i="13"/>
  <c r="K17" i="13"/>
  <c r="G17" i="13"/>
  <c r="C17" i="13"/>
  <c r="O15" i="13"/>
  <c r="K15" i="13"/>
  <c r="G15" i="13"/>
  <c r="C15" i="13"/>
  <c r="O14" i="13"/>
  <c r="K14" i="13"/>
  <c r="G14" i="13"/>
  <c r="C14" i="13"/>
  <c r="O13" i="13"/>
  <c r="K13" i="13"/>
  <c r="G13" i="13"/>
  <c r="C13" i="13"/>
  <c r="O12" i="13"/>
  <c r="K12" i="13"/>
  <c r="G12" i="13"/>
  <c r="C12" i="13"/>
  <c r="O11" i="13"/>
  <c r="K11" i="13"/>
  <c r="G11" i="13"/>
  <c r="C11" i="13"/>
  <c r="O10" i="13"/>
  <c r="K10" i="13"/>
  <c r="G10" i="13"/>
  <c r="C10" i="13"/>
  <c r="O9" i="13"/>
  <c r="K9" i="13"/>
  <c r="G9" i="13"/>
  <c r="C9" i="13"/>
  <c r="C8" i="13"/>
  <c r="C7" i="13"/>
  <c r="C6" i="13"/>
  <c r="C5" i="13"/>
  <c r="I4" i="9"/>
  <c r="E30" i="10"/>
  <c r="E26" i="10"/>
  <c r="E22" i="10"/>
  <c r="E8" i="10"/>
  <c r="E7" i="10"/>
  <c r="E6" i="10"/>
  <c r="E5" i="10"/>
  <c r="I16" i="14"/>
  <c r="P5" i="25"/>
  <c r="P15" i="23"/>
  <c r="H5" i="25"/>
  <c r="H17" i="23"/>
  <c r="H16" i="23"/>
  <c r="D17" i="23"/>
  <c r="Q14" i="23"/>
  <c r="M14" i="23"/>
  <c r="E14" i="23"/>
  <c r="P13" i="23"/>
  <c r="L13" i="23"/>
  <c r="D13" i="23"/>
  <c r="O12" i="23"/>
  <c r="K12" i="23"/>
  <c r="C12" i="23"/>
  <c r="N11" i="23"/>
  <c r="J11" i="23"/>
  <c r="Q10" i="23"/>
  <c r="M10" i="23"/>
  <c r="I10" i="23"/>
  <c r="P9" i="23"/>
  <c r="L9" i="23"/>
  <c r="H9" i="23"/>
  <c r="O8" i="23"/>
  <c r="K8" i="23"/>
  <c r="G8" i="23"/>
  <c r="N7" i="23"/>
  <c r="J7" i="23"/>
  <c r="F7" i="23"/>
  <c r="M6" i="23"/>
  <c r="E6" i="23"/>
  <c r="P5" i="23"/>
  <c r="L5" i="23"/>
  <c r="H5" i="23"/>
  <c r="D5" i="23"/>
  <c r="Q28" i="24"/>
  <c r="I28" i="24"/>
  <c r="P26" i="24"/>
  <c r="P26" i="21"/>
  <c r="L26" i="24"/>
  <c r="L26" i="21"/>
  <c r="H26" i="24"/>
  <c r="H26" i="21"/>
  <c r="D26" i="24"/>
  <c r="D26" i="21"/>
  <c r="N24" i="24"/>
  <c r="N24" i="21"/>
  <c r="J24" i="24"/>
  <c r="J24" i="21"/>
  <c r="F24" i="24"/>
  <c r="F24" i="21"/>
  <c r="Q23" i="24"/>
  <c r="Q23" i="21"/>
  <c r="L22" i="24"/>
  <c r="L22" i="21"/>
  <c r="H22" i="24"/>
  <c r="H22" i="21"/>
  <c r="D22" i="24"/>
  <c r="D22" i="21"/>
  <c r="O21" i="24"/>
  <c r="O21" i="21"/>
  <c r="N20" i="21"/>
  <c r="N20" i="24"/>
  <c r="J20" i="24"/>
  <c r="J20" i="21"/>
  <c r="F20" i="24"/>
  <c r="F20" i="21"/>
  <c r="Q18" i="21"/>
  <c r="Q18" i="24"/>
  <c r="M18" i="24"/>
  <c r="M18" i="21"/>
  <c r="I18" i="21"/>
  <c r="I18" i="24"/>
  <c r="E18" i="21"/>
  <c r="P17" i="21"/>
  <c r="P17" i="24"/>
  <c r="L17" i="24"/>
  <c r="L17" i="21"/>
  <c r="H17" i="21"/>
  <c r="H17" i="24"/>
  <c r="D17" i="21"/>
  <c r="D17" i="24"/>
  <c r="Q15" i="21"/>
  <c r="M15" i="21"/>
  <c r="I15" i="21"/>
  <c r="D14" i="24"/>
  <c r="D14" i="21"/>
  <c r="O13" i="24"/>
  <c r="O13" i="21"/>
  <c r="K13" i="24"/>
  <c r="K13" i="21"/>
  <c r="G13" i="24"/>
  <c r="G13" i="21"/>
  <c r="F12" i="21"/>
  <c r="F12" i="24"/>
  <c r="Q11" i="24"/>
  <c r="Q11" i="21"/>
  <c r="M11" i="24"/>
  <c r="M11" i="21"/>
  <c r="I11" i="24"/>
  <c r="I11" i="21"/>
  <c r="E11" i="24"/>
  <c r="E11" i="21"/>
  <c r="O9" i="24"/>
  <c r="O9" i="21"/>
  <c r="K9" i="24"/>
  <c r="K9" i="21"/>
  <c r="G9" i="24"/>
  <c r="G9" i="21"/>
  <c r="C9" i="24"/>
  <c r="C9" i="21"/>
  <c r="Q7" i="21"/>
  <c r="Q7" i="24"/>
  <c r="M7" i="24"/>
  <c r="M7" i="21"/>
  <c r="I7" i="24"/>
  <c r="I7" i="21"/>
  <c r="E7" i="24"/>
  <c r="E7" i="21"/>
  <c r="P6" i="24"/>
  <c r="P6" i="21"/>
  <c r="O5" i="21"/>
  <c r="K5" i="24"/>
  <c r="K5" i="21"/>
  <c r="G5" i="24"/>
  <c r="G5" i="21"/>
  <c r="C5" i="24"/>
  <c r="C5" i="21"/>
  <c r="I27" i="21"/>
  <c r="C27" i="21"/>
  <c r="G25" i="21"/>
  <c r="P24" i="21"/>
  <c r="E23" i="21"/>
  <c r="N22" i="21"/>
  <c r="C21" i="21"/>
  <c r="L20" i="21"/>
  <c r="L14" i="21"/>
  <c r="H10" i="21"/>
  <c r="O21" i="25"/>
  <c r="K21" i="25"/>
  <c r="N20" i="25"/>
  <c r="N19" i="25"/>
  <c r="J20" i="25"/>
  <c r="F20" i="25"/>
  <c r="N18" i="25"/>
  <c r="M17" i="25"/>
  <c r="I17" i="25"/>
  <c r="E17" i="25"/>
  <c r="I10" i="25"/>
  <c r="K8" i="25"/>
  <c r="C8" i="25"/>
  <c r="E6" i="25"/>
  <c r="M25" i="23"/>
  <c r="K23" i="23"/>
  <c r="I21" i="23"/>
  <c r="P11" i="23"/>
  <c r="L7" i="23"/>
  <c r="O33" i="24"/>
  <c r="I31" i="24"/>
  <c r="H15" i="24"/>
  <c r="J13" i="24"/>
  <c r="L9" i="24"/>
  <c r="O5" i="24"/>
  <c r="L20" i="25"/>
  <c r="Q17" i="25"/>
  <c r="F51" i="39"/>
  <c r="L17" i="25"/>
  <c r="L16" i="25"/>
  <c r="N28" i="23"/>
  <c r="J28" i="23"/>
  <c r="F28" i="23"/>
  <c r="Q26" i="23"/>
  <c r="P25" i="23"/>
  <c r="O24" i="23"/>
  <c r="N23" i="23"/>
  <c r="M22" i="23"/>
  <c r="L21" i="23"/>
  <c r="K20" i="23"/>
  <c r="N18" i="23"/>
  <c r="Q17" i="21"/>
  <c r="M17" i="23"/>
  <c r="K17" i="24"/>
  <c r="K17" i="21"/>
  <c r="N15" i="21"/>
  <c r="J15" i="21"/>
  <c r="F15" i="21"/>
  <c r="Q14" i="21"/>
  <c r="Q14" i="24"/>
  <c r="M14" i="21"/>
  <c r="M14" i="24"/>
  <c r="I14" i="24"/>
  <c r="I14" i="21"/>
  <c r="E14" i="21"/>
  <c r="P13" i="21"/>
  <c r="L13" i="21"/>
  <c r="H13" i="24"/>
  <c r="H13" i="21"/>
  <c r="D13" i="21"/>
  <c r="D13" i="24"/>
  <c r="O12" i="21"/>
  <c r="O12" i="24"/>
  <c r="K12" i="21"/>
  <c r="K12" i="24"/>
  <c r="G12" i="24"/>
  <c r="G12" i="21"/>
  <c r="C12" i="21"/>
  <c r="N11" i="21"/>
  <c r="J11" i="21"/>
  <c r="F11" i="24"/>
  <c r="F11" i="21"/>
  <c r="Q10" i="21"/>
  <c r="Q10" i="24"/>
  <c r="M10" i="21"/>
  <c r="M10" i="24"/>
  <c r="I10" i="21"/>
  <c r="I10" i="24"/>
  <c r="E10" i="24"/>
  <c r="E10" i="21"/>
  <c r="P9" i="21"/>
  <c r="L9" i="21"/>
  <c r="H9" i="21"/>
  <c r="D9" i="24"/>
  <c r="D9" i="21"/>
  <c r="O8" i="21"/>
  <c r="O8" i="24"/>
  <c r="K8" i="21"/>
  <c r="K8" i="24"/>
  <c r="G8" i="21"/>
  <c r="G8" i="24"/>
  <c r="C8" i="24"/>
  <c r="C8" i="21"/>
  <c r="N7" i="21"/>
  <c r="J7" i="21"/>
  <c r="F7" i="21"/>
  <c r="Q6" i="24"/>
  <c r="Q6" i="21"/>
  <c r="M6" i="21"/>
  <c r="M6" i="24"/>
  <c r="I6" i="21"/>
  <c r="I6" i="24"/>
  <c r="E6" i="21"/>
  <c r="E6" i="24"/>
  <c r="P5" i="24"/>
  <c r="P5" i="21"/>
  <c r="L5" i="21"/>
  <c r="H5" i="21"/>
  <c r="D5" i="21"/>
  <c r="N33" i="21"/>
  <c r="P31" i="21"/>
  <c r="C30" i="21"/>
  <c r="D18" i="21"/>
  <c r="M17" i="21"/>
  <c r="E17" i="21"/>
  <c r="G15" i="21"/>
  <c r="C11" i="21"/>
  <c r="H17" i="25"/>
  <c r="C5" i="25"/>
  <c r="N27" i="23"/>
  <c r="E13" i="23"/>
  <c r="P8" i="23"/>
  <c r="L18" i="24"/>
  <c r="E14" i="24"/>
  <c r="H9" i="24"/>
  <c r="J7" i="24"/>
  <c r="L5" i="24"/>
  <c r="Q15" i="24"/>
  <c r="M15" i="24"/>
  <c r="M5" i="25"/>
  <c r="I15" i="24"/>
  <c r="I5" i="25"/>
  <c r="E5" i="25"/>
  <c r="O33" i="23"/>
  <c r="K33" i="23"/>
  <c r="G33" i="23"/>
  <c r="C33" i="23"/>
  <c r="N32" i="23"/>
  <c r="J32" i="23"/>
  <c r="F32" i="23"/>
  <c r="Q31" i="23"/>
  <c r="M31" i="23"/>
  <c r="I31" i="23"/>
  <c r="E31" i="23"/>
  <c r="P30" i="23"/>
  <c r="L30" i="23"/>
  <c r="L29" i="23"/>
  <c r="H30" i="23"/>
  <c r="D30" i="23"/>
  <c r="J14" i="23"/>
  <c r="Q13" i="23"/>
  <c r="I13" i="23"/>
  <c r="P12" i="23"/>
  <c r="H12" i="23"/>
  <c r="O11" i="23"/>
  <c r="G11" i="23"/>
  <c r="N10" i="23"/>
  <c r="F10" i="23"/>
  <c r="M9" i="23"/>
  <c r="E9" i="23"/>
  <c r="L8" i="23"/>
  <c r="D8" i="23"/>
  <c r="K7" i="23"/>
  <c r="C7" i="23"/>
  <c r="J6" i="23"/>
  <c r="I5" i="23"/>
  <c r="E5" i="23"/>
  <c r="E5" i="21"/>
  <c r="J33" i="24"/>
  <c r="J33" i="21"/>
  <c r="H31" i="24"/>
  <c r="H31" i="21"/>
  <c r="N27" i="21"/>
  <c r="N27" i="24"/>
  <c r="N28" i="24"/>
  <c r="J27" i="21"/>
  <c r="J28" i="24"/>
  <c r="F27" i="21"/>
  <c r="F28" i="24"/>
  <c r="Q26" i="21"/>
  <c r="M26" i="21"/>
  <c r="I26" i="21"/>
  <c r="E26" i="24"/>
  <c r="E26" i="21"/>
  <c r="P25" i="21"/>
  <c r="P25" i="24"/>
  <c r="L25" i="21"/>
  <c r="L25" i="24"/>
  <c r="H25" i="21"/>
  <c r="H25" i="24"/>
  <c r="D25" i="24"/>
  <c r="D25" i="21"/>
  <c r="O24" i="21"/>
  <c r="K24" i="21"/>
  <c r="G24" i="21"/>
  <c r="C24" i="24"/>
  <c r="C24" i="21"/>
  <c r="N23" i="21"/>
  <c r="N23" i="24"/>
  <c r="J23" i="21"/>
  <c r="J23" i="24"/>
  <c r="F23" i="21"/>
  <c r="F23" i="24"/>
  <c r="Q22" i="24"/>
  <c r="Q22" i="21"/>
  <c r="M22" i="21"/>
  <c r="I22" i="21"/>
  <c r="E22" i="21"/>
  <c r="P21" i="24"/>
  <c r="P21" i="21"/>
  <c r="L21" i="21"/>
  <c r="L21" i="24"/>
  <c r="H21" i="21"/>
  <c r="H21" i="24"/>
  <c r="D21" i="21"/>
  <c r="D21" i="24"/>
  <c r="O20" i="24"/>
  <c r="O20" i="21"/>
  <c r="K20" i="21"/>
  <c r="G20" i="21"/>
  <c r="C20" i="21"/>
  <c r="K14" i="24"/>
  <c r="C14" i="24"/>
  <c r="E12" i="24"/>
  <c r="G10" i="24"/>
  <c r="N9" i="24"/>
  <c r="P7" i="24"/>
  <c r="C6" i="24"/>
  <c r="J5" i="24"/>
  <c r="L31" i="21"/>
  <c r="H18" i="21"/>
  <c r="O17" i="21"/>
  <c r="I17" i="21"/>
  <c r="K15" i="21"/>
  <c r="C15" i="21"/>
  <c r="G11" i="21"/>
  <c r="N10" i="21"/>
  <c r="C7" i="21"/>
  <c r="J6" i="21"/>
  <c r="I30" i="25"/>
  <c r="O24" i="25"/>
  <c r="N23" i="25"/>
  <c r="M22" i="25"/>
  <c r="L21" i="25"/>
  <c r="K20" i="25"/>
  <c r="F10" i="25"/>
  <c r="E9" i="25"/>
  <c r="D8" i="25"/>
  <c r="C7" i="25"/>
  <c r="Q5" i="25"/>
  <c r="Q17" i="23"/>
  <c r="F6" i="23"/>
  <c r="G30" i="24"/>
  <c r="I26" i="24"/>
  <c r="O24" i="24"/>
  <c r="I22" i="24"/>
  <c r="C20" i="24"/>
  <c r="L13" i="24"/>
  <c r="N11" i="24"/>
  <c r="P9" i="24"/>
  <c r="D5" i="24"/>
  <c r="B16" i="10"/>
  <c r="O29" i="9"/>
  <c r="K29" i="9"/>
  <c r="G29" i="9"/>
  <c r="C29" i="9"/>
  <c r="C4" i="9"/>
  <c r="N28" i="12"/>
  <c r="J28" i="12"/>
  <c r="F28" i="12"/>
  <c r="B28" i="12"/>
  <c r="O28" i="13"/>
  <c r="K28" i="13"/>
  <c r="G28" i="13"/>
  <c r="C28" i="13"/>
  <c r="Q27" i="24"/>
  <c r="I27" i="24"/>
  <c r="E27" i="24"/>
  <c r="N16" i="24"/>
  <c r="J16" i="23"/>
  <c r="E27" i="23"/>
  <c r="G16" i="23"/>
  <c r="Q33" i="24"/>
  <c r="M33" i="24"/>
  <c r="I33" i="24"/>
  <c r="E33" i="24"/>
  <c r="P32" i="24"/>
  <c r="L32" i="24"/>
  <c r="H32" i="24"/>
  <c r="D32" i="24"/>
  <c r="O31" i="24"/>
  <c r="K31" i="24"/>
  <c r="G31" i="24"/>
  <c r="C31" i="24"/>
  <c r="N30" i="24"/>
  <c r="J30" i="24"/>
  <c r="F30" i="24"/>
  <c r="P28" i="24"/>
  <c r="L28" i="24"/>
  <c r="H28" i="24"/>
  <c r="D28" i="24"/>
  <c r="K26" i="24"/>
  <c r="J25" i="24"/>
  <c r="I24" i="24"/>
  <c r="H23" i="24"/>
  <c r="G22" i="24"/>
  <c r="F21" i="24"/>
  <c r="E20" i="24"/>
  <c r="C18" i="24"/>
  <c r="O14" i="24"/>
  <c r="N13" i="24"/>
  <c r="M12" i="24"/>
  <c r="L11" i="24"/>
  <c r="K10" i="24"/>
  <c r="J9" i="24"/>
  <c r="I8" i="24"/>
  <c r="H7" i="24"/>
  <c r="G6" i="24"/>
  <c r="F5" i="24"/>
  <c r="E33" i="21"/>
  <c r="D32" i="21"/>
  <c r="C31" i="21"/>
  <c r="P27" i="21"/>
  <c r="O26" i="21"/>
  <c r="K22" i="21"/>
  <c r="G18" i="21"/>
  <c r="C14" i="21"/>
  <c r="N9" i="21"/>
  <c r="J5" i="21"/>
  <c r="N32" i="25"/>
  <c r="J32" i="25"/>
  <c r="F32" i="25"/>
  <c r="Q31" i="25"/>
  <c r="M31" i="25"/>
  <c r="I31" i="25"/>
  <c r="E31" i="25"/>
  <c r="P30" i="25"/>
  <c r="L30" i="25"/>
  <c r="H30" i="25"/>
  <c r="D30" i="25"/>
  <c r="I24" i="25"/>
  <c r="H23" i="25"/>
  <c r="G22" i="25"/>
  <c r="F21" i="25"/>
  <c r="E20" i="25"/>
  <c r="O17" i="25"/>
  <c r="K17" i="25"/>
  <c r="G17" i="25"/>
  <c r="G16" i="25"/>
  <c r="C17" i="25"/>
  <c r="C16" i="25"/>
  <c r="Q10" i="25"/>
  <c r="P9" i="25"/>
  <c r="O8" i="25"/>
  <c r="N7" i="25"/>
  <c r="M6" i="25"/>
  <c r="L5" i="25"/>
  <c r="M28" i="23"/>
  <c r="E20" i="23"/>
  <c r="N26" i="24"/>
  <c r="J26" i="24"/>
  <c r="F26" i="24"/>
  <c r="Q25" i="24"/>
  <c r="M25" i="24"/>
  <c r="I25" i="24"/>
  <c r="E25" i="24"/>
  <c r="P24" i="24"/>
  <c r="L24" i="24"/>
  <c r="H24" i="24"/>
  <c r="D24" i="24"/>
  <c r="O23" i="24"/>
  <c r="K23" i="24"/>
  <c r="G23" i="24"/>
  <c r="C23" i="24"/>
  <c r="N22" i="24"/>
  <c r="J22" i="24"/>
  <c r="F22" i="24"/>
  <c r="Q21" i="24"/>
  <c r="M21" i="24"/>
  <c r="I21" i="24"/>
  <c r="E21" i="24"/>
  <c r="P20" i="24"/>
  <c r="L20" i="24"/>
  <c r="H20" i="24"/>
  <c r="D20" i="24"/>
  <c r="N18" i="24"/>
  <c r="J18" i="24"/>
  <c r="F18" i="24"/>
  <c r="Q17" i="24"/>
  <c r="M17" i="24"/>
  <c r="I17" i="24"/>
  <c r="E17" i="24"/>
  <c r="N14" i="24"/>
  <c r="J14" i="24"/>
  <c r="F14" i="24"/>
  <c r="Q13" i="24"/>
  <c r="M13" i="24"/>
  <c r="I13" i="24"/>
  <c r="E13" i="24"/>
  <c r="P12" i="24"/>
  <c r="L12" i="24"/>
  <c r="H12" i="24"/>
  <c r="D12" i="24"/>
  <c r="O11" i="24"/>
  <c r="K11" i="24"/>
  <c r="G11" i="24"/>
  <c r="C11" i="24"/>
  <c r="N10" i="24"/>
  <c r="J10" i="24"/>
  <c r="F10" i="24"/>
  <c r="Q9" i="24"/>
  <c r="M9" i="24"/>
  <c r="I9" i="24"/>
  <c r="E9" i="24"/>
  <c r="P8" i="24"/>
  <c r="L8" i="24"/>
  <c r="H8" i="24"/>
  <c r="D8" i="24"/>
  <c r="O7" i="24"/>
  <c r="K7" i="24"/>
  <c r="G7" i="24"/>
  <c r="C7" i="24"/>
  <c r="J6" i="24"/>
  <c r="F6" i="24"/>
  <c r="Q5" i="24"/>
  <c r="M5" i="24"/>
  <c r="I5" i="24"/>
  <c r="E5" i="24"/>
  <c r="G28" i="24"/>
  <c r="P53" i="38"/>
  <c r="P40" i="37"/>
  <c r="L53" i="38"/>
  <c r="L40" i="37"/>
  <c r="L53" i="37"/>
  <c r="H53" i="38"/>
  <c r="H40" i="37"/>
  <c r="D53" i="38"/>
  <c r="D40" i="37"/>
  <c r="D53" i="37"/>
  <c r="P52" i="38"/>
  <c r="P39" i="37"/>
  <c r="L52" i="38"/>
  <c r="L39" i="37"/>
  <c r="L52" i="37"/>
  <c r="H52" i="38"/>
  <c r="H39" i="37"/>
  <c r="D52" i="38"/>
  <c r="D39" i="37"/>
  <c r="D52" i="37"/>
  <c r="P51" i="38"/>
  <c r="P51" i="39"/>
  <c r="P38" i="37"/>
  <c r="L51" i="38"/>
  <c r="L51" i="39"/>
  <c r="L38" i="37"/>
  <c r="L51" i="37"/>
  <c r="H51" i="38"/>
  <c r="H51" i="39"/>
  <c r="H38" i="37"/>
  <c r="D51" i="38"/>
  <c r="D51" i="39"/>
  <c r="D38" i="37"/>
  <c r="D51" i="37"/>
  <c r="P50" i="38"/>
  <c r="P50" i="39"/>
  <c r="P37" i="37"/>
  <c r="L50" i="38"/>
  <c r="L50" i="39"/>
  <c r="L37" i="37"/>
  <c r="L50" i="37"/>
  <c r="H50" i="38"/>
  <c r="H50" i="39"/>
  <c r="H37" i="37"/>
  <c r="D50" i="38"/>
  <c r="D50" i="39"/>
  <c r="D37" i="37"/>
  <c r="D50" i="37"/>
  <c r="P49" i="38"/>
  <c r="P49" i="39"/>
  <c r="P36" i="37"/>
  <c r="L49" i="38"/>
  <c r="L49" i="39"/>
  <c r="L36" i="37"/>
  <c r="L49" i="37"/>
  <c r="H49" i="38"/>
  <c r="H49" i="39"/>
  <c r="H36" i="37"/>
  <c r="D49" i="38"/>
  <c r="D49" i="39"/>
  <c r="D36" i="37"/>
  <c r="D49" i="37"/>
  <c r="P48" i="38"/>
  <c r="P48" i="39"/>
  <c r="P35" i="37"/>
  <c r="L48" i="38"/>
  <c r="L48" i="39"/>
  <c r="L35" i="37"/>
  <c r="L48" i="37"/>
  <c r="H48" i="38"/>
  <c r="H48" i="39"/>
  <c r="H35" i="37"/>
  <c r="D48" i="38"/>
  <c r="D48" i="39"/>
  <c r="D35" i="37"/>
  <c r="D48" i="37"/>
  <c r="P47" i="38"/>
  <c r="P34" i="37"/>
  <c r="L47" i="38"/>
  <c r="L34" i="37"/>
  <c r="L47" i="37"/>
  <c r="H47" i="38"/>
  <c r="H34" i="37"/>
  <c r="D47" i="38"/>
  <c r="D34" i="37"/>
  <c r="D47" i="37"/>
  <c r="P46" i="38"/>
  <c r="P46" i="37"/>
  <c r="P33" i="37"/>
  <c r="L46" i="38"/>
  <c r="L46" i="37"/>
  <c r="L33" i="37"/>
  <c r="H46" i="38"/>
  <c r="H46" i="37"/>
  <c r="H33" i="37"/>
  <c r="D46" i="38"/>
  <c r="D33" i="37"/>
  <c r="P45" i="38"/>
  <c r="P45" i="37"/>
  <c r="P32" i="37"/>
  <c r="L45" i="38"/>
  <c r="L45" i="37"/>
  <c r="L32" i="37"/>
  <c r="H45" i="38"/>
  <c r="H45" i="37"/>
  <c r="H32" i="37"/>
  <c r="D45" i="38"/>
  <c r="D32" i="37"/>
  <c r="P44" i="38"/>
  <c r="P44" i="39"/>
  <c r="L44" i="38"/>
  <c r="L44" i="39"/>
  <c r="H44" i="38"/>
  <c r="H44" i="39"/>
  <c r="D44" i="38"/>
  <c r="D44" i="39"/>
  <c r="M31" i="38"/>
  <c r="I31" i="38"/>
  <c r="E31" i="38"/>
  <c r="I44" i="38"/>
  <c r="I32" i="36"/>
  <c r="L30" i="36"/>
  <c r="L31" i="36"/>
  <c r="D30" i="36"/>
  <c r="D31" i="36"/>
  <c r="N8" i="36"/>
  <c r="J8" i="36"/>
  <c r="F8" i="36"/>
  <c r="Q45" i="37"/>
  <c r="Q46" i="37"/>
  <c r="I45" i="37"/>
  <c r="I46" i="37"/>
  <c r="Q53" i="37"/>
  <c r="M53" i="37"/>
  <c r="I53" i="37"/>
  <c r="E53" i="37"/>
  <c r="Q52" i="37"/>
  <c r="M52" i="37"/>
  <c r="I52" i="37"/>
  <c r="E52" i="37"/>
  <c r="Q47" i="37"/>
  <c r="M47" i="37"/>
  <c r="I47" i="37"/>
  <c r="E47" i="37"/>
  <c r="M46" i="37"/>
  <c r="E46" i="37"/>
  <c r="M45" i="37"/>
  <c r="E45" i="37"/>
  <c r="D8" i="36"/>
  <c r="O45" i="37"/>
  <c r="O46" i="37"/>
  <c r="O47" i="37"/>
  <c r="O48" i="37"/>
  <c r="O49" i="37"/>
  <c r="O50" i="37"/>
  <c r="O51" i="37"/>
  <c r="O52" i="37"/>
  <c r="O53" i="37"/>
  <c r="K45" i="37"/>
  <c r="K46" i="37"/>
  <c r="K47" i="37"/>
  <c r="K48" i="37"/>
  <c r="K49" i="37"/>
  <c r="K50" i="37"/>
  <c r="K51" i="37"/>
  <c r="K52" i="37"/>
  <c r="K53" i="37"/>
  <c r="G45" i="37"/>
  <c r="G46" i="37"/>
  <c r="G47" i="37"/>
  <c r="G48" i="37"/>
  <c r="G49" i="37"/>
  <c r="G50" i="37"/>
  <c r="G51" i="37"/>
  <c r="G52" i="37"/>
  <c r="G53" i="37"/>
  <c r="C45" i="37"/>
  <c r="C46" i="37"/>
  <c r="C47" i="37"/>
  <c r="C48" i="37"/>
  <c r="C49" i="37"/>
  <c r="C50" i="37"/>
  <c r="C51" i="37"/>
  <c r="C52" i="37"/>
  <c r="C53" i="37"/>
  <c r="N45" i="37"/>
  <c r="N46" i="37"/>
  <c r="J45" i="37"/>
  <c r="J46" i="37"/>
  <c r="F45" i="37"/>
  <c r="F46" i="37"/>
  <c r="B45" i="37"/>
  <c r="B46" i="37"/>
  <c r="B47" i="37"/>
  <c r="N32" i="36"/>
  <c r="J32" i="36"/>
  <c r="F32" i="36"/>
  <c r="B32" i="36"/>
  <c r="N31" i="36"/>
  <c r="J31" i="36"/>
  <c r="F31" i="36"/>
  <c r="B31" i="36"/>
  <c r="Q51" i="37"/>
  <c r="M51" i="37"/>
  <c r="I51" i="37"/>
  <c r="E51" i="37"/>
  <c r="Q50" i="37"/>
  <c r="M50" i="37"/>
  <c r="I50" i="37"/>
  <c r="E50" i="37"/>
  <c r="Q49" i="37"/>
  <c r="M49" i="37"/>
  <c r="I49" i="37"/>
  <c r="E49" i="37"/>
  <c r="Q48" i="37"/>
  <c r="M48" i="37"/>
  <c r="I48" i="37"/>
  <c r="E48" i="37"/>
  <c r="K23" i="27" l="1"/>
  <c r="E20" i="28"/>
  <c r="E27" i="26"/>
  <c r="C20" i="27"/>
  <c r="C33" i="26"/>
  <c r="C8" i="27"/>
  <c r="J28" i="26"/>
  <c r="D20" i="26"/>
  <c r="L11" i="15"/>
  <c r="L8" i="17"/>
  <c r="C32" i="26"/>
  <c r="H17" i="17"/>
  <c r="E178" i="6"/>
  <c r="L30" i="17"/>
  <c r="D23" i="28"/>
  <c r="C9" i="28"/>
  <c r="C13" i="27"/>
  <c r="D14" i="26"/>
  <c r="J10" i="27"/>
  <c r="K11" i="27"/>
  <c r="D20" i="27"/>
  <c r="J26" i="27"/>
  <c r="O8" i="28"/>
  <c r="C17" i="28"/>
  <c r="M31" i="28"/>
  <c r="K26" i="27"/>
  <c r="C31" i="27"/>
  <c r="D32" i="27"/>
  <c r="E33" i="27"/>
  <c r="E27" i="27"/>
  <c r="D8" i="26"/>
  <c r="J14" i="26"/>
  <c r="M5" i="28"/>
  <c r="Q6" i="27"/>
  <c r="N18" i="26"/>
  <c r="C8" i="28"/>
  <c r="J20" i="28"/>
  <c r="C5" i="27"/>
  <c r="E6" i="26"/>
  <c r="M10" i="26"/>
  <c r="C12" i="26"/>
  <c r="O6" i="26"/>
  <c r="L5" i="15"/>
  <c r="L13" i="15"/>
  <c r="L9" i="17"/>
  <c r="L10" i="17"/>
  <c r="L23" i="17"/>
  <c r="L8" i="16"/>
  <c r="L9" i="16"/>
  <c r="L11" i="16"/>
  <c r="L13" i="16"/>
  <c r="L15" i="16"/>
  <c r="L21" i="16"/>
  <c r="L24" i="16"/>
  <c r="L25" i="16"/>
  <c r="C29" i="26"/>
  <c r="L17" i="16"/>
  <c r="H18" i="16"/>
  <c r="J24" i="28"/>
  <c r="G18" i="26"/>
  <c r="C21" i="26"/>
  <c r="E23" i="26"/>
  <c r="G25" i="26"/>
  <c r="C27" i="26"/>
  <c r="L22" i="17"/>
  <c r="I20" i="16"/>
  <c r="C17" i="27"/>
  <c r="I29" i="13"/>
  <c r="E9" i="15"/>
  <c r="L22" i="15"/>
  <c r="C28" i="27"/>
  <c r="L16" i="15"/>
  <c r="B54" i="6"/>
  <c r="B62" i="6" s="1"/>
  <c r="J6" i="28"/>
  <c r="Q24" i="17"/>
  <c r="D11" i="27"/>
  <c r="O170" i="6"/>
  <c r="L10" i="15"/>
  <c r="G169" i="6"/>
  <c r="D31" i="27"/>
  <c r="N33" i="27"/>
  <c r="M7" i="28"/>
  <c r="N8" i="28"/>
  <c r="J8" i="26"/>
  <c r="D23" i="26"/>
  <c r="M24" i="26"/>
  <c r="C26" i="26"/>
  <c r="C12" i="27"/>
  <c r="I30" i="15"/>
  <c r="Q25" i="15"/>
  <c r="J21" i="28"/>
  <c r="J31" i="28"/>
  <c r="D28" i="27"/>
  <c r="J28" i="27"/>
  <c r="M10" i="27"/>
  <c r="M14" i="27"/>
  <c r="C9" i="27"/>
  <c r="D17" i="27"/>
  <c r="M18" i="27"/>
  <c r="M6" i="26"/>
  <c r="L25" i="15"/>
  <c r="O30" i="15"/>
  <c r="L17" i="15"/>
  <c r="C21" i="28"/>
  <c r="M23" i="28"/>
  <c r="E24" i="27"/>
  <c r="C23" i="28"/>
  <c r="C13" i="26"/>
  <c r="C22" i="26"/>
  <c r="N9" i="26"/>
  <c r="H170" i="6"/>
  <c r="J6" i="27"/>
  <c r="D12" i="27"/>
  <c r="J16" i="26"/>
  <c r="C6" i="27"/>
  <c r="D21" i="27"/>
  <c r="C7" i="26"/>
  <c r="L5" i="27"/>
  <c r="J11" i="26"/>
  <c r="J5" i="15"/>
  <c r="J6" i="15"/>
  <c r="J7" i="15"/>
  <c r="J8" i="15"/>
  <c r="J9" i="15"/>
  <c r="J10" i="15"/>
  <c r="J11" i="15"/>
  <c r="J12" i="15"/>
  <c r="J13" i="15"/>
  <c r="J14" i="15"/>
  <c r="J15" i="15"/>
  <c r="F18" i="28"/>
  <c r="N5" i="28"/>
  <c r="C10" i="27"/>
  <c r="O23" i="17"/>
  <c r="L5" i="16"/>
  <c r="O6" i="15"/>
  <c r="O22" i="15"/>
  <c r="L9" i="15"/>
  <c r="L23" i="15"/>
  <c r="C20" i="26"/>
  <c r="C24" i="26"/>
  <c r="L5" i="17"/>
  <c r="L6" i="17"/>
  <c r="L21" i="17"/>
  <c r="L6" i="16"/>
  <c r="L7" i="16"/>
  <c r="L10" i="16"/>
  <c r="L12" i="16"/>
  <c r="L14" i="16"/>
  <c r="L20" i="16"/>
  <c r="L22" i="16"/>
  <c r="L23" i="16"/>
  <c r="L26" i="16"/>
  <c r="L29" i="15"/>
  <c r="O20" i="26"/>
  <c r="C31" i="26"/>
  <c r="L17" i="17"/>
  <c r="L30" i="16"/>
  <c r="L31" i="16"/>
  <c r="H33" i="16"/>
  <c r="O25" i="26"/>
  <c r="O30" i="27"/>
  <c r="L20" i="17"/>
  <c r="L24" i="17"/>
  <c r="P18" i="27"/>
  <c r="O9" i="17"/>
  <c r="L26" i="15"/>
  <c r="C18" i="26"/>
  <c r="J21" i="27"/>
  <c r="C26" i="27"/>
  <c r="L6" i="15"/>
  <c r="L14" i="15"/>
  <c r="B3" i="7"/>
  <c r="B3" i="12" s="1"/>
  <c r="C22" i="28"/>
  <c r="Q24" i="28"/>
  <c r="C23" i="26"/>
  <c r="C32" i="27"/>
  <c r="D6" i="28"/>
  <c r="P6" i="26"/>
  <c r="Q7" i="26"/>
  <c r="C9" i="26"/>
  <c r="E11" i="26"/>
  <c r="Q20" i="26"/>
  <c r="P23" i="26"/>
  <c r="D9" i="28"/>
  <c r="I7" i="17"/>
  <c r="J23" i="28"/>
  <c r="D31" i="15"/>
  <c r="D33" i="15"/>
  <c r="Q6" i="16"/>
  <c r="Q7" i="16"/>
  <c r="Q8" i="16"/>
  <c r="Q9" i="16"/>
  <c r="Q10" i="16"/>
  <c r="C30" i="27"/>
  <c r="C8" i="26"/>
  <c r="C32" i="28"/>
  <c r="L168" i="6"/>
  <c r="E17" i="27"/>
  <c r="J22" i="27"/>
  <c r="C18" i="27"/>
  <c r="C7" i="28"/>
  <c r="J5" i="27"/>
  <c r="J23" i="27"/>
  <c r="J33" i="27"/>
  <c r="D9" i="27"/>
  <c r="M7" i="27"/>
  <c r="D14" i="27"/>
  <c r="C25" i="27"/>
  <c r="D32" i="28"/>
  <c r="C33" i="27"/>
  <c r="C28" i="26"/>
  <c r="C6" i="26"/>
  <c r="C10" i="26"/>
  <c r="L7" i="17"/>
  <c r="C31" i="28"/>
  <c r="H27" i="15"/>
  <c r="N9" i="28"/>
  <c r="D11" i="26"/>
  <c r="M32" i="26"/>
  <c r="M24" i="28"/>
  <c r="E30" i="27"/>
  <c r="M7" i="26"/>
  <c r="G26" i="26"/>
  <c r="Q5" i="16"/>
  <c r="Q17" i="16"/>
  <c r="Q31" i="37"/>
  <c r="B29" i="13"/>
  <c r="J10" i="28"/>
  <c r="L18" i="15"/>
  <c r="C11" i="27"/>
  <c r="J18" i="27"/>
  <c r="L20" i="27"/>
  <c r="O23" i="27"/>
  <c r="M6" i="28"/>
  <c r="J30" i="27"/>
  <c r="P9" i="27"/>
  <c r="L21" i="27"/>
  <c r="C24" i="27"/>
  <c r="L18" i="27"/>
  <c r="C5" i="28"/>
  <c r="E10" i="27"/>
  <c r="J13" i="27"/>
  <c r="N18" i="28"/>
  <c r="Q7" i="27"/>
  <c r="O12" i="26"/>
  <c r="M5" i="27"/>
  <c r="C7" i="27"/>
  <c r="D8" i="27"/>
  <c r="E9" i="27"/>
  <c r="J14" i="27"/>
  <c r="M17" i="27"/>
  <c r="C23" i="27"/>
  <c r="D24" i="27"/>
  <c r="C16" i="28"/>
  <c r="K17" i="28"/>
  <c r="J32" i="28"/>
  <c r="J9" i="27"/>
  <c r="J25" i="27"/>
  <c r="M22" i="28"/>
  <c r="C14" i="27"/>
  <c r="M9" i="26"/>
  <c r="Q26" i="26"/>
  <c r="J20" i="27"/>
  <c r="J24" i="27"/>
  <c r="J7" i="26"/>
  <c r="M8" i="28"/>
  <c r="C10" i="28"/>
  <c r="J26" i="26"/>
  <c r="L7" i="15"/>
  <c r="L15" i="15"/>
  <c r="L21" i="15"/>
  <c r="C20" i="28"/>
  <c r="C24" i="28"/>
  <c r="J30" i="26"/>
  <c r="D22" i="28"/>
  <c r="E23" i="28"/>
  <c r="D31" i="28"/>
  <c r="C25" i="26"/>
  <c r="C11" i="26"/>
  <c r="Q6" i="17"/>
  <c r="Q21" i="16"/>
  <c r="Q22" i="16"/>
  <c r="E33" i="28"/>
  <c r="C21" i="27"/>
  <c r="L24" i="15"/>
  <c r="N25" i="27"/>
  <c r="C22" i="27"/>
  <c r="D8" i="15"/>
  <c r="L12" i="15"/>
  <c r="Q23" i="17"/>
  <c r="P24" i="28"/>
  <c r="K22" i="28"/>
  <c r="C30" i="28"/>
  <c r="M32" i="27"/>
  <c r="J8" i="28"/>
  <c r="C5" i="26"/>
  <c r="E7" i="26"/>
  <c r="J12" i="26"/>
  <c r="E24" i="26"/>
  <c r="D32" i="26"/>
  <c r="L31" i="15"/>
  <c r="L33" i="15"/>
  <c r="I11" i="16"/>
  <c r="I12" i="16"/>
  <c r="I13" i="16"/>
  <c r="I14" i="16"/>
  <c r="I15" i="16"/>
  <c r="I17" i="16"/>
  <c r="I18" i="16"/>
  <c r="Q30" i="27"/>
  <c r="D33" i="27"/>
  <c r="Q168" i="6"/>
  <c r="D170" i="6"/>
  <c r="E29" i="10"/>
  <c r="M31" i="37"/>
  <c r="H164" i="6"/>
  <c r="E31" i="37"/>
  <c r="Q27" i="13"/>
  <c r="Q19" i="12"/>
  <c r="M16" i="23"/>
  <c r="I15" i="23"/>
  <c r="I15" i="26" s="1"/>
  <c r="Q15" i="23"/>
  <c r="K15" i="24"/>
  <c r="K15" i="27" s="1"/>
  <c r="O15" i="24"/>
  <c r="L15" i="24"/>
  <c r="L169" i="6"/>
  <c r="E27" i="12"/>
  <c r="E19" i="14"/>
  <c r="E19" i="17" s="1"/>
  <c r="C27" i="12"/>
  <c r="C19" i="14"/>
  <c r="B16" i="13"/>
  <c r="B4" i="14"/>
  <c r="B4" i="13"/>
  <c r="B167" i="6"/>
  <c r="B127" i="6"/>
  <c r="B174" i="6"/>
  <c r="D15" i="23"/>
  <c r="M19" i="21"/>
  <c r="D29" i="25"/>
  <c r="G27" i="13"/>
  <c r="D16" i="14"/>
  <c r="N16" i="14"/>
  <c r="N16" i="17" s="1"/>
  <c r="K27" i="24"/>
  <c r="F3" i="23"/>
  <c r="I29" i="25"/>
  <c r="K19" i="23"/>
  <c r="D29" i="23"/>
  <c r="D16" i="25"/>
  <c r="M29" i="13"/>
  <c r="O16" i="23"/>
  <c r="P10" i="28"/>
  <c r="Q14" i="27"/>
  <c r="G13" i="27"/>
  <c r="H26" i="27"/>
  <c r="H17" i="26"/>
  <c r="N21" i="27"/>
  <c r="E5" i="27"/>
  <c r="E25" i="27"/>
  <c r="Q10" i="28"/>
  <c r="P30" i="28"/>
  <c r="Q31" i="28"/>
  <c r="E20" i="27"/>
  <c r="G16" i="26"/>
  <c r="E12" i="27"/>
  <c r="Q22" i="27"/>
  <c r="E9" i="26"/>
  <c r="H30" i="26"/>
  <c r="E31" i="26"/>
  <c r="E5" i="28"/>
  <c r="Q9" i="28"/>
  <c r="E13" i="26"/>
  <c r="E6" i="27"/>
  <c r="E6" i="28"/>
  <c r="K20" i="16"/>
  <c r="K21" i="16"/>
  <c r="K22" i="16"/>
  <c r="K23" i="16"/>
  <c r="K24" i="16"/>
  <c r="K25" i="16"/>
  <c r="K26" i="16"/>
  <c r="N13" i="26"/>
  <c r="Q26" i="27"/>
  <c r="E7" i="28"/>
  <c r="E28" i="26"/>
  <c r="P5" i="27"/>
  <c r="Q10" i="27"/>
  <c r="P17" i="27"/>
  <c r="N24" i="27"/>
  <c r="P26" i="27"/>
  <c r="N7" i="26"/>
  <c r="Q14" i="26"/>
  <c r="P15" i="26"/>
  <c r="P21" i="26"/>
  <c r="P8" i="27"/>
  <c r="Q9" i="27"/>
  <c r="E13" i="27"/>
  <c r="Q17" i="27"/>
  <c r="E21" i="27"/>
  <c r="E20" i="26"/>
  <c r="E31" i="28"/>
  <c r="K31" i="27"/>
  <c r="E26" i="27"/>
  <c r="E14" i="27"/>
  <c r="Q17" i="28"/>
  <c r="Q5" i="26"/>
  <c r="N19" i="28"/>
  <c r="E7" i="27"/>
  <c r="K9" i="27"/>
  <c r="E11" i="27"/>
  <c r="K13" i="27"/>
  <c r="E14" i="26"/>
  <c r="E8" i="27"/>
  <c r="Q13" i="16"/>
  <c r="E22" i="26"/>
  <c r="O7" i="27"/>
  <c r="O30" i="28"/>
  <c r="F21" i="28"/>
  <c r="O24" i="27"/>
  <c r="O24" i="28"/>
  <c r="O32" i="28"/>
  <c r="O7" i="26"/>
  <c r="O30" i="26"/>
  <c r="O5" i="26"/>
  <c r="O26" i="26"/>
  <c r="O17" i="27"/>
  <c r="K7" i="28"/>
  <c r="I5" i="27"/>
  <c r="O17" i="28"/>
  <c r="I29" i="28"/>
  <c r="F32" i="26"/>
  <c r="O24" i="26"/>
  <c r="O33" i="27"/>
  <c r="I18" i="26"/>
  <c r="O16" i="27"/>
  <c r="O18" i="27"/>
  <c r="O10" i="26"/>
  <c r="F8" i="26"/>
  <c r="I24" i="28"/>
  <c r="F6" i="26"/>
  <c r="F10" i="28"/>
  <c r="F10" i="26"/>
  <c r="O21" i="28"/>
  <c r="O8" i="26"/>
  <c r="F13" i="27"/>
  <c r="O32" i="26"/>
  <c r="O27" i="26"/>
  <c r="O17" i="26"/>
  <c r="F24" i="28"/>
  <c r="I28" i="26"/>
  <c r="O25" i="27"/>
  <c r="I20" i="26"/>
  <c r="N26" i="27"/>
  <c r="N7" i="28"/>
  <c r="P23" i="28"/>
  <c r="N11" i="27"/>
  <c r="P7" i="27"/>
  <c r="N23" i="27"/>
  <c r="N28" i="27"/>
  <c r="Q13" i="26"/>
  <c r="N8" i="26"/>
  <c r="N23" i="26"/>
  <c r="N20" i="28"/>
  <c r="Q23" i="28"/>
  <c r="P6" i="27"/>
  <c r="Q18" i="27"/>
  <c r="Q10" i="26"/>
  <c r="P13" i="26"/>
  <c r="P5" i="28"/>
  <c r="Q25" i="26"/>
  <c r="P30" i="27"/>
  <c r="N32" i="27"/>
  <c r="P24" i="26"/>
  <c r="G6" i="26"/>
  <c r="Q8" i="27"/>
  <c r="P21" i="28"/>
  <c r="Q22" i="26"/>
  <c r="N31" i="26"/>
  <c r="N14" i="26"/>
  <c r="N10" i="28"/>
  <c r="P22" i="27"/>
  <c r="G30" i="26"/>
  <c r="N17" i="27"/>
  <c r="N22" i="28"/>
  <c r="N25" i="26"/>
  <c r="Q22" i="28"/>
  <c r="P7" i="26"/>
  <c r="G28" i="27"/>
  <c r="Q5" i="27"/>
  <c r="G7" i="27"/>
  <c r="N14" i="27"/>
  <c r="N22" i="27"/>
  <c r="P24" i="27"/>
  <c r="Q25" i="27"/>
  <c r="G22" i="27"/>
  <c r="P28" i="27"/>
  <c r="N30" i="27"/>
  <c r="P32" i="27"/>
  <c r="Q33" i="27"/>
  <c r="N16" i="27"/>
  <c r="Q27" i="27"/>
  <c r="Q32" i="28"/>
  <c r="Q17" i="26"/>
  <c r="Q5" i="28"/>
  <c r="N23" i="28"/>
  <c r="N9" i="27"/>
  <c r="P25" i="27"/>
  <c r="N27" i="27"/>
  <c r="N32" i="26"/>
  <c r="N27" i="26"/>
  <c r="P11" i="26"/>
  <c r="P22" i="28"/>
  <c r="N24" i="28"/>
  <c r="N8" i="27"/>
  <c r="N12" i="27"/>
  <c r="H17" i="27"/>
  <c r="N20" i="27"/>
  <c r="Q23" i="27"/>
  <c r="Q28" i="27"/>
  <c r="P9" i="26"/>
  <c r="N5" i="26"/>
  <c r="N22" i="26"/>
  <c r="Q8" i="26"/>
  <c r="N24" i="26"/>
  <c r="P26" i="26"/>
  <c r="Q32" i="27"/>
  <c r="P29" i="28"/>
  <c r="P17" i="26"/>
  <c r="N12" i="26"/>
  <c r="P14" i="26"/>
  <c r="N21" i="26"/>
  <c r="N31" i="28"/>
  <c r="N10" i="27"/>
  <c r="P12" i="27"/>
  <c r="Q13" i="27"/>
  <c r="N18" i="27"/>
  <c r="P20" i="27"/>
  <c r="Q21" i="27"/>
  <c r="P9" i="28"/>
  <c r="N32" i="28"/>
  <c r="N13" i="27"/>
  <c r="P28" i="26"/>
  <c r="P21" i="27"/>
  <c r="N10" i="26"/>
  <c r="P12" i="26"/>
  <c r="P30" i="26"/>
  <c r="Q31" i="26"/>
  <c r="Q15" i="27"/>
  <c r="P8" i="26"/>
  <c r="P25" i="26"/>
  <c r="N28" i="26"/>
  <c r="P8" i="28"/>
  <c r="P10" i="27"/>
  <c r="Q11" i="27"/>
  <c r="P5" i="26"/>
  <c r="N11" i="26"/>
  <c r="Q8" i="28"/>
  <c r="P20" i="28"/>
  <c r="N5" i="27"/>
  <c r="N30" i="28"/>
  <c r="P7" i="28"/>
  <c r="P18" i="26"/>
  <c r="Q23" i="26"/>
  <c r="Q9" i="26"/>
  <c r="Q20" i="27"/>
  <c r="P31" i="26"/>
  <c r="N26" i="26"/>
  <c r="P33" i="27"/>
  <c r="G17" i="27"/>
  <c r="P23" i="27"/>
  <c r="N31" i="27"/>
  <c r="E18" i="27"/>
  <c r="Q30" i="28"/>
  <c r="P17" i="28"/>
  <c r="I30" i="17"/>
  <c r="I8" i="16"/>
  <c r="I17" i="15"/>
  <c r="H16" i="15"/>
  <c r="H28" i="16"/>
  <c r="O17" i="15"/>
  <c r="I5" i="17"/>
  <c r="I9" i="17"/>
  <c r="I32" i="17"/>
  <c r="H22" i="15"/>
  <c r="I32" i="15"/>
  <c r="O30" i="16"/>
  <c r="O31" i="16"/>
  <c r="O32" i="16"/>
  <c r="O33" i="16"/>
  <c r="H20" i="15"/>
  <c r="H6" i="17"/>
  <c r="H9" i="16"/>
  <c r="H11" i="16"/>
  <c r="H13" i="16"/>
  <c r="H15" i="16"/>
  <c r="H21" i="16"/>
  <c r="H25" i="16"/>
  <c r="H31" i="17"/>
  <c r="H17" i="16"/>
  <c r="H12" i="15"/>
  <c r="I10" i="16"/>
  <c r="I28" i="15"/>
  <c r="K9" i="16"/>
  <c r="K10" i="16"/>
  <c r="K11" i="16"/>
  <c r="K12" i="16"/>
  <c r="K13" i="16"/>
  <c r="K14" i="16"/>
  <c r="K15" i="16"/>
  <c r="K30" i="16"/>
  <c r="K31" i="16"/>
  <c r="K32" i="16"/>
  <c r="K33" i="16"/>
  <c r="K6" i="17"/>
  <c r="K7" i="17"/>
  <c r="K17" i="17"/>
  <c r="K31" i="17"/>
  <c r="K32" i="17"/>
  <c r="K28" i="16"/>
  <c r="K17" i="16"/>
  <c r="K18" i="16"/>
  <c r="K8" i="17"/>
  <c r="K9" i="17"/>
  <c r="K20" i="17"/>
  <c r="Q167" i="6"/>
  <c r="Q9" i="17"/>
  <c r="D9" i="15"/>
  <c r="D25" i="15"/>
  <c r="Q170" i="6"/>
  <c r="C9" i="17"/>
  <c r="C20" i="17"/>
  <c r="D22" i="16"/>
  <c r="D32" i="16"/>
  <c r="D6" i="17"/>
  <c r="D20" i="16"/>
  <c r="D26" i="16"/>
  <c r="D17" i="16"/>
  <c r="D28" i="15"/>
  <c r="D146" i="6"/>
  <c r="D144" i="6"/>
  <c r="D145" i="6"/>
  <c r="C28" i="16"/>
  <c r="C8" i="16"/>
  <c r="D7" i="15"/>
  <c r="D15" i="15"/>
  <c r="D21" i="17"/>
  <c r="D7" i="16"/>
  <c r="Q169" i="6"/>
  <c r="D30" i="17"/>
  <c r="D32" i="17"/>
  <c r="D28" i="16"/>
  <c r="D6" i="15"/>
  <c r="D14" i="15"/>
  <c r="Q32" i="17"/>
  <c r="C5" i="16"/>
  <c r="C5" i="17"/>
  <c r="O6" i="17"/>
  <c r="O17" i="17"/>
  <c r="C24" i="17"/>
  <c r="C30" i="17"/>
  <c r="O31" i="17"/>
  <c r="D5" i="15"/>
  <c r="D13" i="15"/>
  <c r="D21" i="15"/>
  <c r="D24" i="16"/>
  <c r="D10" i="17"/>
  <c r="D5" i="17"/>
  <c r="D9" i="17"/>
  <c r="D30" i="15"/>
  <c r="D32" i="15"/>
  <c r="Q22" i="17"/>
  <c r="D30" i="16"/>
  <c r="D23" i="15"/>
  <c r="D6" i="16"/>
  <c r="D20" i="17"/>
  <c r="D22" i="17"/>
  <c r="D10" i="16"/>
  <c r="D12" i="16"/>
  <c r="D14" i="16"/>
  <c r="D23" i="16"/>
  <c r="D31" i="17"/>
  <c r="D31" i="16"/>
  <c r="D20" i="15"/>
  <c r="D26" i="15"/>
  <c r="C6" i="16"/>
  <c r="C17" i="16"/>
  <c r="C18" i="16"/>
  <c r="O20" i="16"/>
  <c r="O21" i="16"/>
  <c r="O22" i="16"/>
  <c r="O23" i="16"/>
  <c r="O24" i="16"/>
  <c r="O25" i="16"/>
  <c r="O26" i="16"/>
  <c r="G30" i="16"/>
  <c r="G31" i="16"/>
  <c r="G32" i="16"/>
  <c r="G33" i="16"/>
  <c r="C13" i="15"/>
  <c r="D11" i="15"/>
  <c r="D168" i="6"/>
  <c r="O24" i="15"/>
  <c r="D8" i="17"/>
  <c r="D23" i="17"/>
  <c r="D24" i="17"/>
  <c r="D5" i="16"/>
  <c r="D8" i="16"/>
  <c r="D9" i="16"/>
  <c r="D11" i="16"/>
  <c r="D13" i="16"/>
  <c r="D15" i="16"/>
  <c r="D21" i="16"/>
  <c r="D25" i="16"/>
  <c r="Q171" i="6"/>
  <c r="D22" i="15"/>
  <c r="H168" i="6"/>
  <c r="D10" i="15"/>
  <c r="Q8" i="17"/>
  <c r="H177" i="6"/>
  <c r="D169" i="6"/>
  <c r="D171" i="6"/>
  <c r="H165" i="6"/>
  <c r="H169" i="6"/>
  <c r="H176" i="6"/>
  <c r="H171" i="6"/>
  <c r="H178" i="6"/>
  <c r="G15" i="24"/>
  <c r="O16" i="25"/>
  <c r="K19" i="14"/>
  <c r="O27" i="24"/>
  <c r="H16" i="25"/>
  <c r="K29" i="14"/>
  <c r="L16" i="14"/>
  <c r="H174" i="6"/>
  <c r="C96" i="6"/>
  <c r="C95" i="6"/>
  <c r="I16" i="25"/>
  <c r="I16" i="28" s="1"/>
  <c r="M29" i="14"/>
  <c r="E29" i="13"/>
  <c r="H131" i="6"/>
  <c r="P136" i="6"/>
  <c r="O19" i="25"/>
  <c r="K16" i="25"/>
  <c r="F16" i="23"/>
  <c r="O3" i="9"/>
  <c r="D16" i="23"/>
  <c r="O19" i="23"/>
  <c r="H4" i="10"/>
  <c r="P29" i="23"/>
  <c r="F19" i="24"/>
  <c r="C174" i="6"/>
  <c r="L19" i="14"/>
  <c r="E19" i="13"/>
  <c r="D29" i="12"/>
  <c r="Q29" i="12"/>
  <c r="C29" i="25"/>
  <c r="Q29" i="14"/>
  <c r="H14" i="26"/>
  <c r="E20" i="16"/>
  <c r="O32" i="17"/>
  <c r="D6" i="26"/>
  <c r="O27" i="16"/>
  <c r="P13" i="27"/>
  <c r="O26" i="27"/>
  <c r="Q12" i="26"/>
  <c r="E30" i="28"/>
  <c r="E3" i="9"/>
  <c r="I31" i="37"/>
  <c r="F33" i="26"/>
  <c r="Q16" i="14"/>
  <c r="G21" i="28"/>
  <c r="Q19" i="14"/>
  <c r="O22" i="27"/>
  <c r="M4" i="13"/>
  <c r="H31" i="28"/>
  <c r="L9" i="28"/>
  <c r="E6" i="16"/>
  <c r="I32" i="26"/>
  <c r="E26" i="15"/>
  <c r="D18" i="27"/>
  <c r="M29" i="24"/>
  <c r="Q16" i="25"/>
  <c r="E25" i="16"/>
  <c r="E27" i="16"/>
  <c r="E23" i="17"/>
  <c r="E6" i="17"/>
  <c r="E22" i="16"/>
  <c r="E7" i="17"/>
  <c r="E6" i="15"/>
  <c r="E13" i="15"/>
  <c r="E8" i="16"/>
  <c r="E25" i="15"/>
  <c r="H129" i="6"/>
  <c r="H138" i="6"/>
  <c r="I24" i="16"/>
  <c r="I22" i="16"/>
  <c r="I143" i="6"/>
  <c r="I147" i="6"/>
  <c r="I21" i="17"/>
  <c r="I6" i="17"/>
  <c r="I33" i="16"/>
  <c r="I144" i="6"/>
  <c r="I20" i="15"/>
  <c r="I12" i="15"/>
  <c r="I21" i="16"/>
  <c r="I32" i="16"/>
  <c r="I25" i="27"/>
  <c r="I24" i="27"/>
  <c r="I11" i="26"/>
  <c r="I20" i="17"/>
  <c r="E8" i="17"/>
  <c r="E31" i="17"/>
  <c r="G21" i="16"/>
  <c r="G24" i="16"/>
  <c r="G26" i="16"/>
  <c r="I31" i="17"/>
  <c r="E23" i="16"/>
  <c r="E5" i="15"/>
  <c r="H179" i="6"/>
  <c r="I6" i="16"/>
  <c r="I7" i="16"/>
  <c r="I26" i="15"/>
  <c r="K160" i="6"/>
  <c r="I23" i="16"/>
  <c r="M25" i="27"/>
  <c r="I20" i="27"/>
  <c r="M31" i="26"/>
  <c r="I5" i="28"/>
  <c r="I10" i="27"/>
  <c r="H13" i="27"/>
  <c r="Q16" i="23"/>
  <c r="I32" i="27"/>
  <c r="I10" i="28"/>
  <c r="M17" i="28"/>
  <c r="I18" i="27"/>
  <c r="E9" i="17"/>
  <c r="E20" i="17"/>
  <c r="E28" i="16"/>
  <c r="H11" i="15"/>
  <c r="H30" i="17"/>
  <c r="I11" i="15"/>
  <c r="H21" i="17"/>
  <c r="H5" i="16"/>
  <c r="H8" i="16"/>
  <c r="E20" i="15"/>
  <c r="I146" i="6"/>
  <c r="I19" i="12"/>
  <c r="H31" i="15"/>
  <c r="H33" i="15"/>
  <c r="I30" i="27"/>
  <c r="D18" i="26"/>
  <c r="I23" i="28"/>
  <c r="D9" i="26"/>
  <c r="D22" i="26"/>
  <c r="H26" i="26"/>
  <c r="I22" i="17"/>
  <c r="H10" i="15"/>
  <c r="M24" i="27"/>
  <c r="B27" i="13"/>
  <c r="B19" i="13"/>
  <c r="E7" i="16"/>
  <c r="E10" i="16"/>
  <c r="E31" i="16"/>
  <c r="I13" i="27"/>
  <c r="I33" i="27"/>
  <c r="I30" i="28"/>
  <c r="I6" i="27"/>
  <c r="I28" i="27"/>
  <c r="G20" i="16"/>
  <c r="G22" i="16"/>
  <c r="G23" i="16"/>
  <c r="G25" i="16"/>
  <c r="E24" i="16"/>
  <c r="L170" i="6"/>
  <c r="L171" i="6"/>
  <c r="G22" i="15"/>
  <c r="I23" i="17"/>
  <c r="I5" i="16"/>
  <c r="I31" i="16"/>
  <c r="M10" i="28"/>
  <c r="M23" i="26"/>
  <c r="I9" i="16"/>
  <c r="I25" i="15"/>
  <c r="H144" i="6"/>
  <c r="H145" i="6"/>
  <c r="H18" i="15"/>
  <c r="I174" i="6"/>
  <c r="M9" i="28"/>
  <c r="I9" i="27"/>
  <c r="M13" i="27"/>
  <c r="I21" i="27"/>
  <c r="D30" i="28"/>
  <c r="M33" i="27"/>
  <c r="D5" i="27"/>
  <c r="I26" i="27"/>
  <c r="M30" i="28"/>
  <c r="M15" i="27"/>
  <c r="I24" i="17"/>
  <c r="I20" i="28"/>
  <c r="F6" i="27"/>
  <c r="M9" i="27"/>
  <c r="I17" i="27"/>
  <c r="M21" i="27"/>
  <c r="M28" i="26"/>
  <c r="I31" i="28"/>
  <c r="I8" i="27"/>
  <c r="M12" i="27"/>
  <c r="I27" i="27"/>
  <c r="I22" i="27"/>
  <c r="D8" i="28"/>
  <c r="D25" i="27"/>
  <c r="I5" i="26"/>
  <c r="I13" i="26"/>
  <c r="D30" i="26"/>
  <c r="I15" i="27"/>
  <c r="M6" i="27"/>
  <c r="D13" i="27"/>
  <c r="M17" i="26"/>
  <c r="M22" i="26"/>
  <c r="M25" i="26"/>
  <c r="I7" i="27"/>
  <c r="M11" i="27"/>
  <c r="I10" i="26"/>
  <c r="D13" i="26"/>
  <c r="M14" i="26"/>
  <c r="E22" i="17"/>
  <c r="D7" i="28"/>
  <c r="Q29" i="25"/>
  <c r="L29" i="25"/>
  <c r="D7" i="27"/>
  <c r="I30" i="16"/>
  <c r="H9" i="15"/>
  <c r="H25" i="15"/>
  <c r="L24" i="28"/>
  <c r="H140" i="6"/>
  <c r="I8" i="15"/>
  <c r="I145" i="6"/>
  <c r="Q29" i="23"/>
  <c r="H24" i="16"/>
  <c r="I21" i="15"/>
  <c r="I10" i="17"/>
  <c r="H20" i="17"/>
  <c r="H24" i="17"/>
  <c r="I26" i="16"/>
  <c r="I22" i="15"/>
  <c r="M3" i="14"/>
  <c r="E32" i="17"/>
  <c r="E30" i="16"/>
  <c r="H24" i="15"/>
  <c r="G4" i="24"/>
  <c r="I18" i="15"/>
  <c r="C16" i="23"/>
  <c r="E98" i="6"/>
  <c r="E173" i="6"/>
  <c r="E95" i="6"/>
  <c r="E100" i="6"/>
  <c r="H7" i="15"/>
  <c r="H15" i="15"/>
  <c r="H23" i="15"/>
  <c r="H30" i="16"/>
  <c r="H9" i="17"/>
  <c r="H10" i="17"/>
  <c r="F16" i="14"/>
  <c r="H10" i="16"/>
  <c r="H12" i="16"/>
  <c r="H14" i="16"/>
  <c r="H20" i="16"/>
  <c r="E28" i="15"/>
  <c r="H32" i="16"/>
  <c r="I13" i="15"/>
  <c r="H17" i="15"/>
  <c r="H30" i="15"/>
  <c r="H32" i="15"/>
  <c r="H26" i="16"/>
  <c r="I23" i="15"/>
  <c r="H31" i="16"/>
  <c r="E17" i="15"/>
  <c r="H22" i="17"/>
  <c r="B29" i="14"/>
  <c r="I6" i="15"/>
  <c r="I9" i="15"/>
  <c r="I10" i="15"/>
  <c r="I14" i="15"/>
  <c r="H28" i="15"/>
  <c r="E21" i="17"/>
  <c r="H8" i="15"/>
  <c r="I17" i="17"/>
  <c r="H32" i="17"/>
  <c r="D22" i="27"/>
  <c r="D26" i="27"/>
  <c r="D5" i="26"/>
  <c r="D17" i="26"/>
  <c r="I16" i="17"/>
  <c r="G9" i="16"/>
  <c r="G10" i="16"/>
  <c r="G11" i="16"/>
  <c r="G12" i="16"/>
  <c r="G13" i="16"/>
  <c r="G14" i="16"/>
  <c r="G15" i="16"/>
  <c r="F9" i="28"/>
  <c r="D24" i="26"/>
  <c r="E32" i="16"/>
  <c r="P19" i="12"/>
  <c r="H5" i="15"/>
  <c r="H13" i="15"/>
  <c r="H21" i="15"/>
  <c r="G24" i="26"/>
  <c r="H22" i="16"/>
  <c r="H5" i="17"/>
  <c r="H7" i="17"/>
  <c r="H8" i="17"/>
  <c r="H23" i="17"/>
  <c r="H6" i="16"/>
  <c r="H7" i="16"/>
  <c r="H23" i="16"/>
  <c r="D25" i="26"/>
  <c r="I5" i="15"/>
  <c r="I7" i="15"/>
  <c r="I15" i="15"/>
  <c r="M164" i="6"/>
  <c r="I8" i="17"/>
  <c r="I28" i="16"/>
  <c r="I24" i="15"/>
  <c r="P16" i="23"/>
  <c r="H26" i="15"/>
  <c r="D4" i="14"/>
  <c r="I25" i="16"/>
  <c r="H6" i="15"/>
  <c r="H14" i="15"/>
  <c r="D24" i="28"/>
  <c r="I31" i="15"/>
  <c r="I33" i="15"/>
  <c r="D18" i="15"/>
  <c r="M4" i="10"/>
  <c r="P155" i="6"/>
  <c r="P179" i="6"/>
  <c r="H130" i="6"/>
  <c r="H139" i="6"/>
  <c r="H163" i="6"/>
  <c r="C27" i="24"/>
  <c r="G16" i="28"/>
  <c r="G6" i="27"/>
  <c r="G30" i="27"/>
  <c r="G11" i="26"/>
  <c r="G8" i="27"/>
  <c r="E16" i="23"/>
  <c r="C19" i="25"/>
  <c r="G20" i="27"/>
  <c r="H154" i="6"/>
  <c r="I9" i="28"/>
  <c r="J5" i="28"/>
  <c r="J5" i="26"/>
  <c r="J9" i="26"/>
  <c r="J17" i="26"/>
  <c r="J17" i="27"/>
  <c r="J25" i="26"/>
  <c r="J22" i="28"/>
  <c r="J11" i="27"/>
  <c r="J13" i="26"/>
  <c r="E16" i="24"/>
  <c r="E16" i="25"/>
  <c r="G10" i="28"/>
  <c r="G23" i="26"/>
  <c r="N96" i="6"/>
  <c r="H127" i="6"/>
  <c r="H137" i="6"/>
  <c r="H128" i="6"/>
  <c r="C127" i="6"/>
  <c r="G17" i="28"/>
  <c r="G22" i="28"/>
  <c r="P15" i="24"/>
  <c r="G31" i="27"/>
  <c r="G9" i="26"/>
  <c r="M15" i="23"/>
  <c r="E16" i="14"/>
  <c r="B4" i="10"/>
  <c r="G33" i="26"/>
  <c r="G12" i="27"/>
  <c r="G30" i="28"/>
  <c r="G5" i="27"/>
  <c r="G9" i="27"/>
  <c r="G8" i="28"/>
  <c r="G23" i="28"/>
  <c r="G14" i="27"/>
  <c r="G28" i="26"/>
  <c r="O169" i="6"/>
  <c r="K27" i="13"/>
  <c r="K27" i="12"/>
  <c r="C15" i="24"/>
  <c r="C15" i="23"/>
  <c r="G11" i="27"/>
  <c r="G23" i="27"/>
  <c r="G10" i="27"/>
  <c r="G32" i="27"/>
  <c r="G8" i="26"/>
  <c r="H161" i="6"/>
  <c r="G9" i="28"/>
  <c r="G5" i="26"/>
  <c r="I6" i="26"/>
  <c r="I26" i="26"/>
  <c r="I6" i="28"/>
  <c r="I33" i="26"/>
  <c r="I32" i="28"/>
  <c r="I9" i="26"/>
  <c r="I21" i="28"/>
  <c r="I8" i="28"/>
  <c r="J9" i="28"/>
  <c r="J30" i="28"/>
  <c r="J32" i="27"/>
  <c r="G27" i="26"/>
  <c r="I12" i="26"/>
  <c r="I30" i="26"/>
  <c r="P15" i="16"/>
  <c r="P23" i="16"/>
  <c r="G20" i="28"/>
  <c r="G24" i="27"/>
  <c r="H19" i="14"/>
  <c r="J31" i="27"/>
  <c r="I23" i="26"/>
  <c r="J24" i="26"/>
  <c r="I23" i="27"/>
  <c r="O4" i="14"/>
  <c r="O29" i="14"/>
  <c r="E16" i="10"/>
  <c r="H153" i="6"/>
  <c r="G6" i="28"/>
  <c r="G33" i="27"/>
  <c r="I12" i="27"/>
  <c r="P8" i="15"/>
  <c r="P12" i="15"/>
  <c r="P20" i="15"/>
  <c r="P24" i="15"/>
  <c r="G24" i="28"/>
  <c r="J23" i="26"/>
  <c r="J31" i="26"/>
  <c r="G29" i="25"/>
  <c r="P21" i="16"/>
  <c r="P17" i="17"/>
  <c r="P30" i="17"/>
  <c r="P31" i="17"/>
  <c r="J17" i="28"/>
  <c r="J20" i="26"/>
  <c r="J8" i="27"/>
  <c r="K16" i="23"/>
  <c r="I25" i="26"/>
  <c r="E11" i="16"/>
  <c r="E29" i="25"/>
  <c r="K3" i="9"/>
  <c r="J6" i="26"/>
  <c r="I31" i="26"/>
  <c r="J32" i="26"/>
  <c r="J7" i="27"/>
  <c r="I14" i="27"/>
  <c r="I31" i="27"/>
  <c r="I21" i="26"/>
  <c r="I17" i="28"/>
  <c r="K29" i="25"/>
  <c r="I11" i="27"/>
  <c r="H29" i="10"/>
  <c r="J12" i="27"/>
  <c r="J22" i="26"/>
  <c r="J15" i="27"/>
  <c r="G14" i="26"/>
  <c r="I17" i="26"/>
  <c r="J18" i="26"/>
  <c r="H29" i="13"/>
  <c r="I29" i="26"/>
  <c r="G31" i="26"/>
  <c r="Q16" i="12"/>
  <c r="K31" i="37"/>
  <c r="J10" i="26"/>
  <c r="G4" i="10"/>
  <c r="E18" i="15"/>
  <c r="J33" i="26"/>
  <c r="O18" i="26"/>
  <c r="N31" i="37"/>
  <c r="J21" i="26"/>
  <c r="J7" i="28"/>
  <c r="H3" i="9"/>
  <c r="E33" i="26"/>
  <c r="E12" i="16"/>
  <c r="E15" i="16"/>
  <c r="E18" i="16"/>
  <c r="F25" i="27"/>
  <c r="P178" i="6"/>
  <c r="H152" i="6"/>
  <c r="P152" i="6"/>
  <c r="P144" i="6"/>
  <c r="P141" i="6"/>
  <c r="P170" i="6"/>
  <c r="P168" i="6"/>
  <c r="P167" i="6"/>
  <c r="P171" i="6"/>
  <c r="P162" i="6"/>
  <c r="F26" i="27"/>
  <c r="H7" i="27"/>
  <c r="F30" i="27"/>
  <c r="L8" i="26"/>
  <c r="L29" i="26"/>
  <c r="H6" i="28"/>
  <c r="F17" i="27"/>
  <c r="L12" i="26"/>
  <c r="H24" i="28"/>
  <c r="F5" i="26"/>
  <c r="F13" i="26"/>
  <c r="P5" i="15"/>
  <c r="P9" i="15"/>
  <c r="P17" i="15"/>
  <c r="P25" i="15"/>
  <c r="F22" i="28"/>
  <c r="P9" i="17"/>
  <c r="P6" i="16"/>
  <c r="P12" i="16"/>
  <c r="F25" i="26"/>
  <c r="F10" i="27"/>
  <c r="H12" i="27"/>
  <c r="F22" i="27"/>
  <c r="H24" i="27"/>
  <c r="L5" i="28"/>
  <c r="H23" i="28"/>
  <c r="H30" i="28"/>
  <c r="F21" i="27"/>
  <c r="L28" i="27"/>
  <c r="L32" i="27"/>
  <c r="F24" i="26"/>
  <c r="F23" i="27"/>
  <c r="F28" i="27"/>
  <c r="L6" i="28"/>
  <c r="H17" i="28"/>
  <c r="L33" i="27"/>
  <c r="L10" i="26"/>
  <c r="F28" i="26"/>
  <c r="L17" i="28"/>
  <c r="L22" i="28"/>
  <c r="L5" i="26"/>
  <c r="F7" i="26"/>
  <c r="H9" i="28"/>
  <c r="H7" i="28"/>
  <c r="H32" i="28"/>
  <c r="H15" i="26"/>
  <c r="P6" i="15"/>
  <c r="P10" i="15"/>
  <c r="P14" i="15"/>
  <c r="P18" i="15"/>
  <c r="P22" i="15"/>
  <c r="P26" i="15"/>
  <c r="P7" i="16"/>
  <c r="P14" i="16"/>
  <c r="P7" i="17"/>
  <c r="P8" i="17"/>
  <c r="P22" i="17"/>
  <c r="P23" i="17"/>
  <c r="P22" i="16"/>
  <c r="P26" i="16"/>
  <c r="P17" i="16"/>
  <c r="F8" i="27"/>
  <c r="G13" i="26"/>
  <c r="G20" i="26"/>
  <c r="G7" i="28"/>
  <c r="G22" i="26"/>
  <c r="P169" i="6"/>
  <c r="P22" i="26"/>
  <c r="P31" i="27"/>
  <c r="P6" i="28"/>
  <c r="P14" i="27"/>
  <c r="P16" i="28"/>
  <c r="Q20" i="28"/>
  <c r="Q28" i="26"/>
  <c r="Q21" i="28"/>
  <c r="P137" i="6"/>
  <c r="P128" i="6"/>
  <c r="P161" i="6"/>
  <c r="F31" i="27"/>
  <c r="F6" i="28"/>
  <c r="F12" i="26"/>
  <c r="F9" i="26"/>
  <c r="F17" i="26"/>
  <c r="F31" i="28"/>
  <c r="F14" i="27"/>
  <c r="F32" i="28"/>
  <c r="L11" i="27"/>
  <c r="H28" i="27"/>
  <c r="H32" i="27"/>
  <c r="L25" i="27"/>
  <c r="F8" i="28"/>
  <c r="L31" i="28"/>
  <c r="F12" i="27"/>
  <c r="F7" i="28"/>
  <c r="F30" i="28"/>
  <c r="F22" i="26"/>
  <c r="P13" i="15"/>
  <c r="P21" i="15"/>
  <c r="F18" i="26"/>
  <c r="P31" i="16"/>
  <c r="P33" i="16"/>
  <c r="P10" i="17"/>
  <c r="H25" i="26"/>
  <c r="H33" i="26"/>
  <c r="P32" i="16"/>
  <c r="P176" i="6"/>
  <c r="H8" i="27"/>
  <c r="L12" i="27"/>
  <c r="F18" i="27"/>
  <c r="L30" i="28"/>
  <c r="F5" i="27"/>
  <c r="F11" i="27"/>
  <c r="H6" i="26"/>
  <c r="L23" i="28"/>
  <c r="F20" i="28"/>
  <c r="H10" i="27"/>
  <c r="F20" i="27"/>
  <c r="L22" i="27"/>
  <c r="F24" i="27"/>
  <c r="F5" i="28"/>
  <c r="H30" i="27"/>
  <c r="H162" i="6"/>
  <c r="P25" i="16"/>
  <c r="P5" i="17"/>
  <c r="P6" i="17"/>
  <c r="P5" i="16"/>
  <c r="P8" i="16"/>
  <c r="P160" i="6"/>
  <c r="H8" i="28"/>
  <c r="O5" i="16"/>
  <c r="Q30" i="26"/>
  <c r="P9" i="16"/>
  <c r="O10" i="15"/>
  <c r="O32" i="15"/>
  <c r="P30" i="15"/>
  <c r="P32" i="15"/>
  <c r="P32" i="28"/>
  <c r="O20" i="15"/>
  <c r="P32" i="17"/>
  <c r="O15" i="15"/>
  <c r="K31" i="15"/>
  <c r="H31" i="26"/>
  <c r="Q7" i="28"/>
  <c r="Q33" i="26"/>
  <c r="F23" i="28"/>
  <c r="N20" i="26"/>
  <c r="N33" i="26"/>
  <c r="N7" i="27"/>
  <c r="P131" i="6"/>
  <c r="P164" i="6"/>
  <c r="G31" i="28"/>
  <c r="Q31" i="27"/>
  <c r="F32" i="27"/>
  <c r="H20" i="26"/>
  <c r="P20" i="26"/>
  <c r="Q21" i="26"/>
  <c r="H24" i="26"/>
  <c r="F26" i="26"/>
  <c r="G15" i="26"/>
  <c r="H11" i="27"/>
  <c r="K5" i="17"/>
  <c r="K23" i="17"/>
  <c r="K24" i="17"/>
  <c r="K30" i="17"/>
  <c r="P7" i="15"/>
  <c r="P11" i="15"/>
  <c r="P15" i="15"/>
  <c r="P23" i="15"/>
  <c r="P28" i="15"/>
  <c r="P11" i="16"/>
  <c r="P10" i="16"/>
  <c r="P18" i="16"/>
  <c r="P20" i="17"/>
  <c r="P21" i="17"/>
  <c r="P24" i="17"/>
  <c r="P24" i="16"/>
  <c r="P28" i="16"/>
  <c r="F30" i="26"/>
  <c r="F31" i="26"/>
  <c r="P33" i="26"/>
  <c r="P32" i="26"/>
  <c r="Q12" i="27"/>
  <c r="G17" i="26"/>
  <c r="H18" i="26"/>
  <c r="F21" i="26"/>
  <c r="F17" i="28"/>
  <c r="P31" i="28"/>
  <c r="F11" i="26"/>
  <c r="F20" i="26"/>
  <c r="G21" i="26"/>
  <c r="H22" i="26"/>
  <c r="G7" i="26"/>
  <c r="E32" i="27"/>
  <c r="H8" i="26"/>
  <c r="Q24" i="16"/>
  <c r="Q23" i="15"/>
  <c r="Q24" i="15"/>
  <c r="F9" i="27"/>
  <c r="G25" i="27"/>
  <c r="E28" i="27"/>
  <c r="E18" i="26"/>
  <c r="Q30" i="17"/>
  <c r="O20" i="17"/>
  <c r="Q32" i="16"/>
  <c r="Q5" i="15"/>
  <c r="Q6" i="15"/>
  <c r="Q7" i="15"/>
  <c r="Q8" i="15"/>
  <c r="Q9" i="15"/>
  <c r="Q10" i="15"/>
  <c r="Q11" i="15"/>
  <c r="Q12" i="15"/>
  <c r="Q13" i="15"/>
  <c r="Q14" i="15"/>
  <c r="Q15" i="15"/>
  <c r="G18" i="27"/>
  <c r="O30" i="17"/>
  <c r="I171" i="6"/>
  <c r="I168" i="6"/>
  <c r="L28" i="16"/>
  <c r="C165" i="6"/>
  <c r="I22" i="26"/>
  <c r="F23" i="26"/>
  <c r="G32" i="26"/>
  <c r="P13" i="16"/>
  <c r="D17" i="15"/>
  <c r="P31" i="15"/>
  <c r="P33" i="15"/>
  <c r="N30" i="26"/>
  <c r="D7" i="17"/>
  <c r="P20" i="16"/>
  <c r="O12" i="15"/>
  <c r="O28" i="15"/>
  <c r="D17" i="17"/>
  <c r="L31" i="17"/>
  <c r="D18" i="16"/>
  <c r="L18" i="16"/>
  <c r="P30" i="16"/>
  <c r="L32" i="16"/>
  <c r="D33" i="16"/>
  <c r="L33" i="16"/>
  <c r="P27" i="15"/>
  <c r="C17" i="26"/>
  <c r="C19" i="26"/>
  <c r="I24" i="26"/>
  <c r="N17" i="28"/>
  <c r="F33" i="27"/>
  <c r="F14" i="26"/>
  <c r="G21" i="27"/>
  <c r="I14" i="26"/>
  <c r="Q18" i="26"/>
  <c r="L20" i="15"/>
  <c r="D24" i="15"/>
  <c r="L28" i="15"/>
  <c r="L32" i="17"/>
  <c r="C6" i="28"/>
  <c r="L8" i="15"/>
  <c r="D12" i="15"/>
  <c r="C30" i="26"/>
  <c r="Q32" i="26"/>
  <c r="N21" i="28"/>
  <c r="I7" i="28"/>
  <c r="P10" i="26"/>
  <c r="Q11" i="26"/>
  <c r="Q24" i="26"/>
  <c r="I22" i="28"/>
  <c r="L30" i="15"/>
  <c r="L32" i="15"/>
  <c r="F7" i="27"/>
  <c r="Q24" i="27"/>
  <c r="I8" i="26"/>
  <c r="G10" i="26"/>
  <c r="N17" i="26"/>
  <c r="Q28" i="15"/>
  <c r="P3" i="9"/>
  <c r="K18" i="26"/>
  <c r="L27" i="13"/>
  <c r="L27" i="12"/>
  <c r="G4" i="12"/>
  <c r="M163" i="6"/>
  <c r="G10" i="17"/>
  <c r="G7" i="16"/>
  <c r="G146" i="6"/>
  <c r="G144" i="6"/>
  <c r="O31" i="37"/>
  <c r="J31" i="37"/>
  <c r="E32" i="28"/>
  <c r="E21" i="28"/>
  <c r="E24" i="28"/>
  <c r="E21" i="26"/>
  <c r="E26" i="26"/>
  <c r="E32" i="26"/>
  <c r="E10" i="28"/>
  <c r="E12" i="26"/>
  <c r="E25" i="26"/>
  <c r="D16" i="12"/>
  <c r="G16" i="17"/>
  <c r="Q18" i="16"/>
  <c r="Q147" i="6"/>
  <c r="Q18" i="15"/>
  <c r="Q20" i="16"/>
  <c r="Q12" i="16"/>
  <c r="Q144" i="6"/>
  <c r="Q26" i="15"/>
  <c r="Q22" i="15"/>
  <c r="Q30" i="16"/>
  <c r="Q25" i="16"/>
  <c r="Q15" i="16"/>
  <c r="Q11" i="16"/>
  <c r="Q10" i="17"/>
  <c r="Q7" i="17"/>
  <c r="Q31" i="17"/>
  <c r="Q143" i="6"/>
  <c r="Q145" i="6"/>
  <c r="Q14" i="16"/>
  <c r="Q23" i="16"/>
  <c r="M96" i="6"/>
  <c r="M150" i="6"/>
  <c r="H29" i="23"/>
  <c r="O96" i="6"/>
  <c r="O174" i="6"/>
  <c r="M29" i="25"/>
  <c r="K14" i="26"/>
  <c r="K30" i="27"/>
  <c r="K23" i="28"/>
  <c r="O16" i="12"/>
  <c r="G168" i="6"/>
  <c r="G171" i="6"/>
  <c r="G170" i="6"/>
  <c r="H167" i="6"/>
  <c r="H143" i="6"/>
  <c r="L19" i="23"/>
  <c r="K6" i="27"/>
  <c r="G22" i="17"/>
  <c r="E22" i="27"/>
  <c r="G5" i="15"/>
  <c r="G13" i="15"/>
  <c r="B30" i="17"/>
  <c r="N29" i="14"/>
  <c r="H16" i="13"/>
  <c r="E17" i="26"/>
  <c r="G23" i="15"/>
  <c r="N29" i="25"/>
  <c r="G30" i="15"/>
  <c r="Q26" i="16"/>
  <c r="Q21" i="15"/>
  <c r="Q17" i="17"/>
  <c r="Q31" i="16"/>
  <c r="Q33" i="16"/>
  <c r="P145" i="6"/>
  <c r="E9" i="28"/>
  <c r="E5" i="26"/>
  <c r="L9" i="27"/>
  <c r="E17" i="28"/>
  <c r="K12" i="26"/>
  <c r="F17" i="15"/>
  <c r="F18" i="15"/>
  <c r="F20" i="15"/>
  <c r="F21" i="15"/>
  <c r="F22" i="15"/>
  <c r="F23" i="15"/>
  <c r="F24" i="15"/>
  <c r="F25" i="15"/>
  <c r="F26" i="15"/>
  <c r="E8" i="28"/>
  <c r="G19" i="23"/>
  <c r="E22" i="28"/>
  <c r="G31" i="15"/>
  <c r="K30" i="15"/>
  <c r="E30" i="26"/>
  <c r="G9" i="15"/>
  <c r="G17" i="15"/>
  <c r="G20" i="15"/>
  <c r="C17" i="17"/>
  <c r="Q20" i="15"/>
  <c r="E10" i="26"/>
  <c r="Q21" i="17"/>
  <c r="C16" i="14"/>
  <c r="F31" i="37"/>
  <c r="G5" i="28"/>
  <c r="O9" i="26"/>
  <c r="G12" i="26"/>
  <c r="Q30" i="15"/>
  <c r="Q31" i="15"/>
  <c r="Q32" i="15"/>
  <c r="Q33" i="15"/>
  <c r="C31" i="39"/>
  <c r="P140" i="6"/>
  <c r="H29" i="25"/>
  <c r="E31" i="27"/>
  <c r="E8" i="26"/>
  <c r="G7" i="17"/>
  <c r="G32" i="17"/>
  <c r="Q28" i="16"/>
  <c r="G7" i="15"/>
  <c r="Q27" i="15"/>
  <c r="G8" i="15"/>
  <c r="Q5" i="17"/>
  <c r="E23" i="27"/>
  <c r="Q17" i="15"/>
  <c r="G167" i="6"/>
  <c r="Q20" i="17"/>
  <c r="O167" i="6"/>
  <c r="L4" i="12"/>
  <c r="G4" i="14"/>
  <c r="P153" i="6"/>
  <c r="E19" i="25"/>
  <c r="L27" i="24"/>
  <c r="J28" i="15"/>
  <c r="K14" i="27"/>
  <c r="K7" i="26"/>
  <c r="K28" i="27"/>
  <c r="K23" i="26"/>
  <c r="K8" i="28"/>
  <c r="L19" i="25"/>
  <c r="K10" i="26"/>
  <c r="J31" i="17"/>
  <c r="J32" i="17"/>
  <c r="K23" i="15"/>
  <c r="K153" i="6"/>
  <c r="K6" i="16"/>
  <c r="N29" i="23"/>
  <c r="J11" i="16"/>
  <c r="M27" i="12"/>
  <c r="M27" i="13"/>
  <c r="M19" i="13"/>
  <c r="G174" i="6"/>
  <c r="G97" i="6"/>
  <c r="M20" i="26"/>
  <c r="M8" i="26"/>
  <c r="M18" i="15"/>
  <c r="M8" i="17"/>
  <c r="M26" i="16"/>
  <c r="M10" i="16"/>
  <c r="M22" i="15"/>
  <c r="M32" i="16"/>
  <c r="G160" i="6"/>
  <c r="K20" i="28"/>
  <c r="K33" i="26"/>
  <c r="K30" i="26"/>
  <c r="K9" i="28"/>
  <c r="K22" i="27"/>
  <c r="K20" i="26"/>
  <c r="M24" i="17"/>
  <c r="K5" i="27"/>
  <c r="K21" i="27"/>
  <c r="K8" i="26"/>
  <c r="F29" i="25"/>
  <c r="K33" i="27"/>
  <c r="M7" i="16"/>
  <c r="M8" i="16"/>
  <c r="F143" i="6"/>
  <c r="K27" i="26"/>
  <c r="K17" i="15"/>
  <c r="M21" i="16"/>
  <c r="I160" i="6"/>
  <c r="J26" i="16"/>
  <c r="D19" i="14"/>
  <c r="D27" i="12"/>
  <c r="J31" i="16"/>
  <c r="C128" i="6"/>
  <c r="C137" i="6"/>
  <c r="K18" i="27"/>
  <c r="K20" i="27"/>
  <c r="K9" i="26"/>
  <c r="K26" i="26"/>
  <c r="K5" i="28"/>
  <c r="K7" i="27"/>
  <c r="K10" i="27"/>
  <c r="H44" i="37"/>
  <c r="K13" i="26"/>
  <c r="K15" i="26"/>
  <c r="K8" i="27"/>
  <c r="K12" i="27"/>
  <c r="K17" i="27"/>
  <c r="K22" i="26"/>
  <c r="K21" i="28"/>
  <c r="K21" i="26"/>
  <c r="M23" i="17"/>
  <c r="J30" i="15"/>
  <c r="J31" i="15"/>
  <c r="J32" i="15"/>
  <c r="J33" i="15"/>
  <c r="K31" i="28"/>
  <c r="K6" i="26"/>
  <c r="F127" i="6"/>
  <c r="P4" i="10"/>
  <c r="K11" i="26"/>
  <c r="B31" i="37"/>
  <c r="K5" i="26"/>
  <c r="K24" i="28"/>
  <c r="D15" i="27"/>
  <c r="D31" i="26"/>
  <c r="D10" i="27"/>
  <c r="D12" i="26"/>
  <c r="D5" i="28"/>
  <c r="D26" i="26"/>
  <c r="D23" i="27"/>
  <c r="D21" i="28"/>
  <c r="D20" i="28"/>
  <c r="D28" i="26"/>
  <c r="D10" i="26"/>
  <c r="D10" i="28"/>
  <c r="M22" i="27"/>
  <c r="M20" i="27"/>
  <c r="M26" i="27"/>
  <c r="M12" i="26"/>
  <c r="M21" i="28"/>
  <c r="M30" i="27"/>
  <c r="M33" i="26"/>
  <c r="M11" i="26"/>
  <c r="M5" i="26"/>
  <c r="M8" i="27"/>
  <c r="M12" i="16"/>
  <c r="M13" i="16"/>
  <c r="M15" i="16"/>
  <c r="M17" i="16"/>
  <c r="G29" i="14"/>
  <c r="O27" i="12"/>
  <c r="O19" i="14"/>
  <c r="G19" i="12"/>
  <c r="D29" i="14"/>
  <c r="O4" i="10"/>
  <c r="K32" i="26"/>
  <c r="D21" i="26"/>
  <c r="O29" i="23"/>
  <c r="B5" i="17"/>
  <c r="J5" i="17"/>
  <c r="B6" i="17"/>
  <c r="B8" i="17"/>
  <c r="J9" i="17"/>
  <c r="B20" i="17"/>
  <c r="J21" i="17"/>
  <c r="J22" i="17"/>
  <c r="J23" i="17"/>
  <c r="J24" i="17"/>
  <c r="B6" i="16"/>
  <c r="B8" i="16"/>
  <c r="J21" i="16"/>
  <c r="J23" i="16"/>
  <c r="E33" i="15"/>
  <c r="D6" i="27"/>
  <c r="K24" i="15"/>
  <c r="G6" i="17"/>
  <c r="O4" i="13"/>
  <c r="M19" i="14"/>
  <c r="L19" i="12"/>
  <c r="I7" i="26"/>
  <c r="P146" i="6"/>
  <c r="P139" i="6"/>
  <c r="P138" i="6"/>
  <c r="P154" i="6"/>
  <c r="H146" i="6"/>
  <c r="J9" i="16"/>
  <c r="F29" i="14"/>
  <c r="K24" i="26"/>
  <c r="D33" i="26"/>
  <c r="K7" i="15"/>
  <c r="K8" i="15"/>
  <c r="K20" i="15"/>
  <c r="M30" i="15"/>
  <c r="O31" i="39"/>
  <c r="K25" i="26"/>
  <c r="M20" i="28"/>
  <c r="C29" i="21"/>
  <c r="M4" i="17"/>
  <c r="E10" i="17"/>
  <c r="J29" i="14"/>
  <c r="E26" i="16"/>
  <c r="E22" i="15"/>
  <c r="E23" i="15"/>
  <c r="K25" i="27"/>
  <c r="M28" i="27"/>
  <c r="M18" i="26"/>
  <c r="E17" i="17"/>
  <c r="E30" i="17"/>
  <c r="E7" i="15"/>
  <c r="E10" i="15"/>
  <c r="E11" i="15"/>
  <c r="E14" i="15"/>
  <c r="E15" i="15"/>
  <c r="K18" i="15"/>
  <c r="K28" i="26"/>
  <c r="K33" i="15"/>
  <c r="G26" i="27"/>
  <c r="P163" i="6"/>
  <c r="P165" i="6"/>
  <c r="P177" i="6"/>
  <c r="H141" i="6"/>
  <c r="P147" i="6"/>
  <c r="J17" i="15"/>
  <c r="J18" i="15"/>
  <c r="J20" i="15"/>
  <c r="J21" i="15"/>
  <c r="J22" i="15"/>
  <c r="J23" i="15"/>
  <c r="J24" i="15"/>
  <c r="J25" i="15"/>
  <c r="J26" i="15"/>
  <c r="M21" i="26"/>
  <c r="K6" i="28"/>
  <c r="L7" i="28"/>
  <c r="K10" i="28"/>
  <c r="O29" i="25"/>
  <c r="D30" i="27"/>
  <c r="M31" i="27"/>
  <c r="D7" i="26"/>
  <c r="K10" i="17"/>
  <c r="K21" i="17"/>
  <c r="K22" i="17"/>
  <c r="K24" i="27"/>
  <c r="M19" i="12"/>
  <c r="C30" i="15"/>
  <c r="F27" i="16"/>
  <c r="M26" i="26"/>
  <c r="M30" i="26"/>
  <c r="F29" i="23"/>
  <c r="K31" i="26"/>
  <c r="G26" i="15"/>
  <c r="E31" i="15"/>
  <c r="C31" i="37"/>
  <c r="K31" i="39"/>
  <c r="K32" i="27"/>
  <c r="K17" i="26"/>
  <c r="K30" i="28"/>
  <c r="C3" i="23"/>
  <c r="E5" i="17"/>
  <c r="E21" i="15"/>
  <c r="D17" i="28"/>
  <c r="M23" i="27"/>
  <c r="E24" i="17"/>
  <c r="M16" i="16"/>
  <c r="K32" i="15"/>
  <c r="G4" i="13"/>
  <c r="J27" i="15"/>
  <c r="J16" i="14"/>
  <c r="J16" i="21"/>
  <c r="J16" i="24"/>
  <c r="N136" i="6"/>
  <c r="J127" i="6"/>
  <c r="J167" i="6"/>
  <c r="H19" i="10"/>
  <c r="H19" i="12"/>
  <c r="K95" i="6"/>
  <c r="K173" i="6"/>
  <c r="K100" i="6"/>
  <c r="K96" i="6"/>
  <c r="K99" i="6"/>
  <c r="L31" i="37"/>
  <c r="P44" i="37"/>
  <c r="F27" i="24"/>
  <c r="B30" i="15"/>
  <c r="B31" i="15"/>
  <c r="B32" i="15"/>
  <c r="B33" i="15"/>
  <c r="F15" i="23"/>
  <c r="F15" i="24"/>
  <c r="N15" i="24"/>
  <c r="N15" i="23"/>
  <c r="H27" i="23"/>
  <c r="H27" i="24"/>
  <c r="D19" i="12"/>
  <c r="L17" i="26"/>
  <c r="L11" i="26"/>
  <c r="L7" i="27"/>
  <c r="L24" i="26"/>
  <c r="L6" i="27"/>
  <c r="L28" i="26"/>
  <c r="L14" i="27"/>
  <c r="L14" i="26"/>
  <c r="Q96" i="6"/>
  <c r="C161" i="6"/>
  <c r="L10" i="28"/>
  <c r="N27" i="13"/>
  <c r="N27" i="12"/>
  <c r="F96" i="6"/>
  <c r="J27" i="23"/>
  <c r="J27" i="24"/>
  <c r="B20" i="16"/>
  <c r="B22" i="16"/>
  <c r="J27" i="13"/>
  <c r="M31" i="15"/>
  <c r="M14" i="16"/>
  <c r="M11" i="16"/>
  <c r="M9" i="16"/>
  <c r="M10" i="15"/>
  <c r="M139" i="6"/>
  <c r="M18" i="16"/>
  <c r="M17" i="17"/>
  <c r="M7" i="17"/>
  <c r="M22" i="17"/>
  <c r="M5" i="17"/>
  <c r="M33" i="16"/>
  <c r="O143" i="6"/>
  <c r="O8" i="16"/>
  <c r="O22" i="17"/>
  <c r="O6" i="16"/>
  <c r="O5" i="17"/>
  <c r="M24" i="16"/>
  <c r="L23" i="27"/>
  <c r="O171" i="6"/>
  <c r="O168" i="6"/>
  <c r="O7" i="28"/>
  <c r="O13" i="26"/>
  <c r="O23" i="28"/>
  <c r="O6" i="27"/>
  <c r="O22" i="26"/>
  <c r="O15" i="26"/>
  <c r="O10" i="27"/>
  <c r="O22" i="28"/>
  <c r="O5" i="28"/>
  <c r="O21" i="26"/>
  <c r="O28" i="27"/>
  <c r="O28" i="26"/>
  <c r="O32" i="27"/>
  <c r="O9" i="28"/>
  <c r="O160" i="6"/>
  <c r="P151" i="6"/>
  <c r="P175" i="6"/>
  <c r="B27" i="12"/>
  <c r="B19" i="14"/>
  <c r="E15" i="24"/>
  <c r="E15" i="23"/>
  <c r="J4" i="24"/>
  <c r="D44" i="37"/>
  <c r="F27" i="23"/>
  <c r="F27" i="12"/>
  <c r="C29" i="14"/>
  <c r="O3" i="14"/>
  <c r="K97" i="6"/>
  <c r="L3" i="12"/>
  <c r="E19" i="12"/>
  <c r="C29" i="24"/>
  <c r="J29" i="23"/>
  <c r="K98" i="6"/>
  <c r="E16" i="12"/>
  <c r="H19" i="13"/>
  <c r="H27" i="13"/>
  <c r="I19" i="14"/>
  <c r="I3" i="14"/>
  <c r="P127" i="6"/>
  <c r="P143" i="6"/>
  <c r="D4" i="12"/>
  <c r="I169" i="6"/>
  <c r="I170" i="6"/>
  <c r="M44" i="37"/>
  <c r="M19" i="24"/>
  <c r="M27" i="23"/>
  <c r="M27" i="24"/>
  <c r="I16" i="24"/>
  <c r="B31" i="16"/>
  <c r="M19" i="10"/>
  <c r="I167" i="6"/>
  <c r="L25" i="26"/>
  <c r="E29" i="23"/>
  <c r="E29" i="21"/>
  <c r="M29" i="23"/>
  <c r="M29" i="21"/>
  <c r="E4" i="13"/>
  <c r="M138" i="6"/>
  <c r="K29" i="23"/>
  <c r="L32" i="26"/>
  <c r="M23" i="16"/>
  <c r="O5" i="15"/>
  <c r="O11" i="15"/>
  <c r="O13" i="15"/>
  <c r="O25" i="15"/>
  <c r="M29" i="12"/>
  <c r="M29" i="10"/>
  <c r="M33" i="15"/>
  <c r="I29" i="10"/>
  <c r="O7" i="17"/>
  <c r="M16" i="14"/>
  <c r="O24" i="17"/>
  <c r="M31" i="16"/>
  <c r="Q4" i="14"/>
  <c r="B16" i="14"/>
  <c r="O16" i="21"/>
  <c r="B19" i="10"/>
  <c r="K151" i="6"/>
  <c r="K175" i="6"/>
  <c r="J96" i="6"/>
  <c r="J174" i="6"/>
  <c r="I27" i="13"/>
  <c r="I27" i="12"/>
  <c r="H32" i="26"/>
  <c r="H6" i="27"/>
  <c r="H13" i="26"/>
  <c r="H5" i="27"/>
  <c r="H22" i="28"/>
  <c r="H10" i="28"/>
  <c r="H18" i="27"/>
  <c r="H28" i="26"/>
  <c r="H23" i="26"/>
  <c r="H21" i="28"/>
  <c r="H33" i="27"/>
  <c r="H7" i="26"/>
  <c r="H10" i="26"/>
  <c r="F19" i="23"/>
  <c r="L7" i="26"/>
  <c r="H5" i="28"/>
  <c r="O9" i="16"/>
  <c r="O11" i="16"/>
  <c r="O12" i="16"/>
  <c r="O13" i="16"/>
  <c r="O14" i="16"/>
  <c r="O15" i="16"/>
  <c r="B5" i="15"/>
  <c r="B6" i="15"/>
  <c r="B7" i="15"/>
  <c r="B8" i="15"/>
  <c r="B9" i="15"/>
  <c r="B10" i="15"/>
  <c r="B11" i="15"/>
  <c r="B12" i="15"/>
  <c r="B13" i="15"/>
  <c r="B14" i="15"/>
  <c r="B15" i="15"/>
  <c r="N17" i="15"/>
  <c r="N18" i="15"/>
  <c r="N20" i="15"/>
  <c r="N21" i="15"/>
  <c r="N22" i="15"/>
  <c r="N23" i="15"/>
  <c r="N24" i="15"/>
  <c r="N25" i="15"/>
  <c r="N26" i="15"/>
  <c r="O6" i="28"/>
  <c r="O10" i="28"/>
  <c r="H19" i="25"/>
  <c r="J29" i="25"/>
  <c r="O31" i="28"/>
  <c r="H11" i="26"/>
  <c r="L27" i="26"/>
  <c r="O8" i="17"/>
  <c r="P29" i="12"/>
  <c r="O31" i="15"/>
  <c r="O16" i="17"/>
  <c r="B30" i="16"/>
  <c r="J33" i="16"/>
  <c r="O26" i="15"/>
  <c r="O31" i="26"/>
  <c r="B7" i="17"/>
  <c r="B9" i="17"/>
  <c r="B10" i="17"/>
  <c r="H16" i="14"/>
  <c r="B21" i="17"/>
  <c r="B22" i="17"/>
  <c r="B23" i="17"/>
  <c r="B24" i="17"/>
  <c r="L29" i="14"/>
  <c r="B9" i="16"/>
  <c r="B10" i="16"/>
  <c r="B11" i="16"/>
  <c r="B12" i="16"/>
  <c r="B13" i="16"/>
  <c r="B14" i="16"/>
  <c r="B15" i="16"/>
  <c r="O7" i="15"/>
  <c r="K13" i="15"/>
  <c r="M16" i="12"/>
  <c r="O21" i="15"/>
  <c r="O23" i="15"/>
  <c r="E29" i="12"/>
  <c r="E24" i="15"/>
  <c r="E17" i="16"/>
  <c r="G31" i="39"/>
  <c r="M3" i="9"/>
  <c r="E96" i="6"/>
  <c r="O28" i="16"/>
  <c r="E29" i="14"/>
  <c r="L13" i="27"/>
  <c r="L21" i="28"/>
  <c r="H21" i="27"/>
  <c r="O11" i="26"/>
  <c r="L30" i="26"/>
  <c r="O33" i="26"/>
  <c r="I16" i="23"/>
  <c r="L21" i="26"/>
  <c r="H15" i="27"/>
  <c r="K19" i="25"/>
  <c r="L17" i="27"/>
  <c r="O21" i="27"/>
  <c r="H5" i="26"/>
  <c r="H9" i="26"/>
  <c r="L13" i="26"/>
  <c r="O10" i="16"/>
  <c r="L8" i="27"/>
  <c r="O11" i="27"/>
  <c r="H20" i="27"/>
  <c r="L24" i="27"/>
  <c r="O14" i="27"/>
  <c r="H23" i="27"/>
  <c r="O31" i="27"/>
  <c r="B28" i="15"/>
  <c r="O20" i="27"/>
  <c r="H25" i="27"/>
  <c r="H31" i="27"/>
  <c r="H12" i="26"/>
  <c r="H9" i="27"/>
  <c r="O8" i="27"/>
  <c r="O12" i="27"/>
  <c r="L16" i="28"/>
  <c r="L20" i="28"/>
  <c r="O5" i="27"/>
  <c r="M16" i="25"/>
  <c r="O9" i="27"/>
  <c r="O13" i="27"/>
  <c r="H22" i="27"/>
  <c r="L26" i="27"/>
  <c r="L9" i="26"/>
  <c r="H16" i="26"/>
  <c r="K16" i="14"/>
  <c r="O17" i="16"/>
  <c r="O18" i="16"/>
  <c r="B17" i="15"/>
  <c r="B18" i="15"/>
  <c r="B20" i="15"/>
  <c r="B21" i="15"/>
  <c r="B22" i="15"/>
  <c r="B23" i="15"/>
  <c r="B24" i="15"/>
  <c r="B25" i="15"/>
  <c r="B26" i="15"/>
  <c r="B31" i="39"/>
  <c r="J31" i="39"/>
  <c r="H14" i="27"/>
  <c r="O23" i="26"/>
  <c r="H20" i="28"/>
  <c r="L32" i="28"/>
  <c r="I16" i="21"/>
  <c r="L30" i="27"/>
  <c r="L20" i="26"/>
  <c r="O10" i="17"/>
  <c r="O21" i="17"/>
  <c r="E19" i="23"/>
  <c r="J7" i="16"/>
  <c r="O14" i="15"/>
  <c r="O33" i="15"/>
  <c r="J19" i="14"/>
  <c r="I16" i="12"/>
  <c r="I29" i="12"/>
  <c r="L15" i="26"/>
  <c r="G19" i="25"/>
  <c r="O20" i="28"/>
  <c r="J17" i="16"/>
  <c r="B33" i="16"/>
  <c r="O8" i="15"/>
  <c r="J17" i="17"/>
  <c r="B31" i="17"/>
  <c r="B32" i="17"/>
  <c r="H21" i="26"/>
  <c r="J12" i="16"/>
  <c r="O18" i="15"/>
  <c r="K8" i="16"/>
  <c r="F4" i="25"/>
  <c r="E14" i="16"/>
  <c r="B21" i="16"/>
  <c r="J25" i="16"/>
  <c r="B26" i="16"/>
  <c r="O9" i="15"/>
  <c r="K14" i="15"/>
  <c r="E30" i="15"/>
  <c r="M161" i="6"/>
  <c r="K138" i="6"/>
  <c r="E32" i="15"/>
  <c r="G31" i="37"/>
  <c r="I4" i="14"/>
  <c r="I29" i="14"/>
  <c r="E16" i="13"/>
  <c r="K44" i="37"/>
  <c r="I44" i="37"/>
  <c r="H3" i="25"/>
  <c r="H4" i="25"/>
  <c r="E19" i="24"/>
  <c r="E19" i="21"/>
  <c r="G16" i="13"/>
  <c r="G16" i="10"/>
  <c r="G19" i="13"/>
  <c r="G19" i="10"/>
  <c r="G29" i="13"/>
  <c r="G29" i="10"/>
  <c r="F4" i="12"/>
  <c r="F3" i="12"/>
  <c r="F16" i="12"/>
  <c r="F19" i="12"/>
  <c r="F29" i="12"/>
  <c r="G16" i="21"/>
  <c r="G16" i="24"/>
  <c r="O3" i="23"/>
  <c r="O4" i="23"/>
  <c r="I4" i="23"/>
  <c r="I3" i="23"/>
  <c r="D27" i="24"/>
  <c r="D27" i="23"/>
  <c r="E4" i="25"/>
  <c r="E3" i="25"/>
  <c r="E4" i="24"/>
  <c r="E4" i="21"/>
  <c r="H4" i="24"/>
  <c r="H4" i="21"/>
  <c r="P4" i="24"/>
  <c r="P4" i="21"/>
  <c r="K16" i="24"/>
  <c r="K16" i="21"/>
  <c r="J4" i="25"/>
  <c r="J3" i="25"/>
  <c r="F16" i="25"/>
  <c r="Q19" i="25"/>
  <c r="L16" i="24"/>
  <c r="L16" i="21"/>
  <c r="P16" i="24"/>
  <c r="P16" i="21"/>
  <c r="N19" i="24"/>
  <c r="N19" i="21"/>
  <c r="J4" i="23"/>
  <c r="J3" i="23"/>
  <c r="N16" i="23"/>
  <c r="K4" i="14"/>
  <c r="K3" i="14"/>
  <c r="G139" i="6"/>
  <c r="G163" i="6"/>
  <c r="G152" i="6"/>
  <c r="G176" i="6"/>
  <c r="J4" i="21"/>
  <c r="Q29" i="24"/>
  <c r="Q29" i="21"/>
  <c r="J29" i="24"/>
  <c r="J29" i="21"/>
  <c r="G29" i="21"/>
  <c r="G29" i="24"/>
  <c r="I19" i="23"/>
  <c r="I19" i="21"/>
  <c r="Q4" i="13"/>
  <c r="Q3" i="9"/>
  <c r="Q4" i="10"/>
  <c r="Q29" i="13"/>
  <c r="Q29" i="10"/>
  <c r="F168" i="6"/>
  <c r="F169" i="6"/>
  <c r="F170" i="6"/>
  <c r="F171" i="6"/>
  <c r="B154" i="6"/>
  <c r="B178" i="6"/>
  <c r="B141" i="6"/>
  <c r="B165" i="6"/>
  <c r="B128" i="6"/>
  <c r="B137" i="6"/>
  <c r="B161" i="6"/>
  <c r="F152" i="6"/>
  <c r="F176" i="6"/>
  <c r="F130" i="6"/>
  <c r="F139" i="6"/>
  <c r="F163" i="6"/>
  <c r="J154" i="6"/>
  <c r="J178" i="6"/>
  <c r="J141" i="6"/>
  <c r="J165" i="6"/>
  <c r="J128" i="6"/>
  <c r="J137" i="6"/>
  <c r="J161" i="6"/>
  <c r="N152" i="6"/>
  <c r="N176" i="6"/>
  <c r="N130" i="6"/>
  <c r="N139" i="6"/>
  <c r="N163" i="6"/>
  <c r="N144" i="6"/>
  <c r="N145" i="6"/>
  <c r="N146" i="6"/>
  <c r="N147" i="6"/>
  <c r="K4" i="23"/>
  <c r="M4" i="25"/>
  <c r="P3" i="23"/>
  <c r="J4" i="13"/>
  <c r="J4" i="10"/>
  <c r="J3" i="9"/>
  <c r="D137" i="6"/>
  <c r="D161" i="6"/>
  <c r="L137" i="6"/>
  <c r="L161" i="6"/>
  <c r="D138" i="6"/>
  <c r="D162" i="6"/>
  <c r="L139" i="6"/>
  <c r="L163" i="6"/>
  <c r="K128" i="6"/>
  <c r="K137" i="6"/>
  <c r="K161" i="6"/>
  <c r="K141" i="6"/>
  <c r="K165" i="6"/>
  <c r="D143" i="6"/>
  <c r="D167" i="6"/>
  <c r="L143" i="6"/>
  <c r="L167" i="6"/>
  <c r="L130" i="6"/>
  <c r="C154" i="6"/>
  <c r="C178" i="6"/>
  <c r="N17" i="17"/>
  <c r="F16" i="13"/>
  <c r="F16" i="10"/>
  <c r="D19" i="10"/>
  <c r="D19" i="13"/>
  <c r="F30" i="16"/>
  <c r="F32" i="16"/>
  <c r="N33" i="16"/>
  <c r="Q4" i="12"/>
  <c r="C168" i="6"/>
  <c r="C170" i="6"/>
  <c r="C169" i="6"/>
  <c r="C171" i="6"/>
  <c r="O153" i="6"/>
  <c r="O177" i="6"/>
  <c r="O131" i="6"/>
  <c r="O140" i="6"/>
  <c r="O164" i="6"/>
  <c r="C144" i="6"/>
  <c r="C146" i="6"/>
  <c r="C145" i="6"/>
  <c r="C147" i="6"/>
  <c r="B95" i="6"/>
  <c r="B97" i="6"/>
  <c r="B98" i="6"/>
  <c r="B99" i="6"/>
  <c r="B100" i="6"/>
  <c r="I4" i="12"/>
  <c r="I3" i="12"/>
  <c r="K131" i="6"/>
  <c r="K140" i="6"/>
  <c r="K164" i="6"/>
  <c r="N143" i="6"/>
  <c r="C153" i="6"/>
  <c r="C177" i="6"/>
  <c r="C140" i="6"/>
  <c r="C167" i="6"/>
  <c r="C31" i="17"/>
  <c r="F4" i="14"/>
  <c r="F3" i="14"/>
  <c r="N4" i="14"/>
  <c r="N3" i="14"/>
  <c r="F6" i="17"/>
  <c r="F8" i="17"/>
  <c r="F20" i="17"/>
  <c r="F4" i="13"/>
  <c r="F3" i="9"/>
  <c r="F4" i="10"/>
  <c r="N5" i="16"/>
  <c r="N7" i="16"/>
  <c r="N20" i="16"/>
  <c r="F24" i="16"/>
  <c r="N25" i="16"/>
  <c r="D29" i="10"/>
  <c r="D29" i="13"/>
  <c r="C4" i="12"/>
  <c r="C3" i="12"/>
  <c r="C20" i="15"/>
  <c r="C22" i="15"/>
  <c r="I153" i="6"/>
  <c r="I177" i="6"/>
  <c r="I141" i="6"/>
  <c r="I165" i="6"/>
  <c r="I128" i="6"/>
  <c r="I137" i="6"/>
  <c r="I161" i="6"/>
  <c r="Q153" i="6"/>
  <c r="Q177" i="6"/>
  <c r="Q131" i="6"/>
  <c r="Q140" i="6"/>
  <c r="Q164" i="6"/>
  <c r="M144" i="6"/>
  <c r="M146" i="6"/>
  <c r="M143" i="6"/>
  <c r="M145" i="6"/>
  <c r="M147" i="6"/>
  <c r="L151" i="6"/>
  <c r="L175" i="6"/>
  <c r="G130" i="6"/>
  <c r="N32" i="16"/>
  <c r="P95" i="6"/>
  <c r="C23" i="15"/>
  <c r="M7" i="15"/>
  <c r="M11" i="15"/>
  <c r="M15" i="15"/>
  <c r="F44" i="37"/>
  <c r="N44" i="37"/>
  <c r="O44" i="37"/>
  <c r="D31" i="37"/>
  <c r="P31" i="37"/>
  <c r="G27" i="24"/>
  <c r="L3" i="25"/>
  <c r="L4" i="25"/>
  <c r="F29" i="24"/>
  <c r="F29" i="21"/>
  <c r="G4" i="23"/>
  <c r="G3" i="23"/>
  <c r="Q27" i="23"/>
  <c r="N28" i="15"/>
  <c r="K16" i="13"/>
  <c r="K16" i="10"/>
  <c r="K19" i="13"/>
  <c r="K19" i="10"/>
  <c r="K29" i="13"/>
  <c r="K29" i="10"/>
  <c r="J4" i="12"/>
  <c r="J3" i="12"/>
  <c r="J16" i="12"/>
  <c r="J19" i="12"/>
  <c r="J29" i="12"/>
  <c r="D19" i="24"/>
  <c r="D19" i="21"/>
  <c r="G19" i="24"/>
  <c r="G19" i="21"/>
  <c r="O19" i="24"/>
  <c r="O19" i="21"/>
  <c r="M9" i="17"/>
  <c r="M32" i="17"/>
  <c r="K4" i="25"/>
  <c r="K3" i="25"/>
  <c r="M4" i="24"/>
  <c r="M4" i="21"/>
  <c r="Q4" i="21"/>
  <c r="Q4" i="24"/>
  <c r="C16" i="21"/>
  <c r="C16" i="24"/>
  <c r="M20" i="17"/>
  <c r="M30" i="17"/>
  <c r="N16" i="25"/>
  <c r="F19" i="25"/>
  <c r="F3" i="25"/>
  <c r="K4" i="21"/>
  <c r="K4" i="24"/>
  <c r="M16" i="24"/>
  <c r="M16" i="21"/>
  <c r="H19" i="21"/>
  <c r="H19" i="24"/>
  <c r="D3" i="23"/>
  <c r="D4" i="23"/>
  <c r="L3" i="23"/>
  <c r="L4" i="23"/>
  <c r="L16" i="23"/>
  <c r="M21" i="17"/>
  <c r="I4" i="13"/>
  <c r="I3" i="9"/>
  <c r="I4" i="10"/>
  <c r="C9" i="16"/>
  <c r="C10" i="16"/>
  <c r="C11" i="16"/>
  <c r="C12" i="16"/>
  <c r="C13" i="16"/>
  <c r="C14" i="16"/>
  <c r="C15" i="16"/>
  <c r="I16" i="13"/>
  <c r="I16" i="10"/>
  <c r="F5" i="15"/>
  <c r="F6" i="15"/>
  <c r="F7" i="15"/>
  <c r="F8" i="15"/>
  <c r="F9" i="15"/>
  <c r="F10" i="15"/>
  <c r="F11" i="15"/>
  <c r="F12" i="15"/>
  <c r="F13" i="15"/>
  <c r="F14" i="15"/>
  <c r="F15" i="15"/>
  <c r="H29" i="12"/>
  <c r="N30" i="15"/>
  <c r="N31" i="15"/>
  <c r="N32" i="15"/>
  <c r="N33" i="15"/>
  <c r="G140" i="6"/>
  <c r="G164" i="6"/>
  <c r="G153" i="6"/>
  <c r="G177" i="6"/>
  <c r="G145" i="6"/>
  <c r="N4" i="25"/>
  <c r="N3" i="25"/>
  <c r="I19" i="24"/>
  <c r="P29" i="24"/>
  <c r="P29" i="21"/>
  <c r="H19" i="23"/>
  <c r="P19" i="23"/>
  <c r="N3" i="23"/>
  <c r="N19" i="23"/>
  <c r="G5" i="17"/>
  <c r="C7" i="17"/>
  <c r="G24" i="17"/>
  <c r="G30" i="17"/>
  <c r="C32" i="17"/>
  <c r="M5" i="16"/>
  <c r="M6" i="16"/>
  <c r="Q19" i="13"/>
  <c r="Q19" i="10"/>
  <c r="G5" i="16"/>
  <c r="J168" i="6"/>
  <c r="J169" i="6"/>
  <c r="J170" i="6"/>
  <c r="J171" i="6"/>
  <c r="B153" i="6"/>
  <c r="B177" i="6"/>
  <c r="B131" i="6"/>
  <c r="B140" i="6"/>
  <c r="B164" i="6"/>
  <c r="F155" i="6"/>
  <c r="F179" i="6"/>
  <c r="F151" i="6"/>
  <c r="F175" i="6"/>
  <c r="F129" i="6"/>
  <c r="F138" i="6"/>
  <c r="F162" i="6"/>
  <c r="J153" i="6"/>
  <c r="J177" i="6"/>
  <c r="J131" i="6"/>
  <c r="J140" i="6"/>
  <c r="J164" i="6"/>
  <c r="N155" i="6"/>
  <c r="N179" i="6"/>
  <c r="N151" i="6"/>
  <c r="N175" i="6"/>
  <c r="N129" i="6"/>
  <c r="N138" i="6"/>
  <c r="N162" i="6"/>
  <c r="J144" i="6"/>
  <c r="J145" i="6"/>
  <c r="J146" i="6"/>
  <c r="J147" i="6"/>
  <c r="N4" i="24"/>
  <c r="E29" i="24"/>
  <c r="C4" i="23"/>
  <c r="J15" i="23"/>
  <c r="G29" i="23"/>
  <c r="C21" i="17"/>
  <c r="J14" i="16"/>
  <c r="B23" i="16"/>
  <c r="G11" i="15"/>
  <c r="G27" i="15"/>
  <c r="J4" i="14"/>
  <c r="J3" i="14"/>
  <c r="C8" i="17"/>
  <c r="K4" i="13"/>
  <c r="J19" i="10"/>
  <c r="J19" i="13"/>
  <c r="M30" i="16"/>
  <c r="D141" i="6"/>
  <c r="D165" i="6"/>
  <c r="E129" i="6"/>
  <c r="E138" i="6"/>
  <c r="E162" i="6"/>
  <c r="H151" i="6"/>
  <c r="H175" i="6"/>
  <c r="M154" i="6"/>
  <c r="M178" i="6"/>
  <c r="C139" i="6"/>
  <c r="F19" i="21"/>
  <c r="F4" i="23"/>
  <c r="M6" i="17"/>
  <c r="B25" i="16"/>
  <c r="J28" i="16"/>
  <c r="C7" i="15"/>
  <c r="M17" i="15"/>
  <c r="F17" i="17"/>
  <c r="P19" i="14"/>
  <c r="N30" i="17"/>
  <c r="N31" i="17"/>
  <c r="N32" i="17"/>
  <c r="D4" i="10"/>
  <c r="D4" i="13"/>
  <c r="D3" i="9"/>
  <c r="H16" i="10"/>
  <c r="F17" i="16"/>
  <c r="B18" i="16"/>
  <c r="L19" i="10"/>
  <c r="L19" i="13"/>
  <c r="N29" i="13"/>
  <c r="N29" i="10"/>
  <c r="N31" i="16"/>
  <c r="F33" i="16"/>
  <c r="E4" i="12"/>
  <c r="E3" i="12"/>
  <c r="M6" i="15"/>
  <c r="G18" i="15"/>
  <c r="C29" i="12"/>
  <c r="C31" i="15"/>
  <c r="C33" i="15"/>
  <c r="K167" i="6"/>
  <c r="K169" i="6"/>
  <c r="K171" i="6"/>
  <c r="K174" i="6"/>
  <c r="K176" i="6"/>
  <c r="K178" i="6"/>
  <c r="K168" i="6"/>
  <c r="K170" i="6"/>
  <c r="O152" i="6"/>
  <c r="O176" i="6"/>
  <c r="O130" i="6"/>
  <c r="O139" i="6"/>
  <c r="O163" i="6"/>
  <c r="F150" i="6"/>
  <c r="F174" i="6"/>
  <c r="N98" i="6"/>
  <c r="G4" i="21"/>
  <c r="L33" i="26"/>
  <c r="C23" i="17"/>
  <c r="G8" i="16"/>
  <c r="J20" i="16"/>
  <c r="J30" i="16"/>
  <c r="J16" i="10"/>
  <c r="J16" i="13"/>
  <c r="M20" i="16"/>
  <c r="M28" i="16"/>
  <c r="G6" i="16"/>
  <c r="J136" i="6"/>
  <c r="J160" i="6"/>
  <c r="E141" i="6"/>
  <c r="E165" i="6"/>
  <c r="M153" i="6"/>
  <c r="M177" i="6"/>
  <c r="C138" i="6"/>
  <c r="M140" i="6"/>
  <c r="C164" i="6"/>
  <c r="J16" i="25"/>
  <c r="J15" i="16"/>
  <c r="N22" i="16"/>
  <c r="J32" i="16"/>
  <c r="C11" i="15"/>
  <c r="G32" i="15"/>
  <c r="F5" i="17"/>
  <c r="N5" i="17"/>
  <c r="J6" i="17"/>
  <c r="N7" i="17"/>
  <c r="J8" i="17"/>
  <c r="F9" i="17"/>
  <c r="N10" i="17"/>
  <c r="G19" i="17"/>
  <c r="J20" i="17"/>
  <c r="F21" i="17"/>
  <c r="F22" i="17"/>
  <c r="F23" i="17"/>
  <c r="F24" i="17"/>
  <c r="J5" i="16"/>
  <c r="J6" i="16"/>
  <c r="J8" i="16"/>
  <c r="F9" i="16"/>
  <c r="F10" i="16"/>
  <c r="F11" i="16"/>
  <c r="F12" i="16"/>
  <c r="F13" i="16"/>
  <c r="F14" i="16"/>
  <c r="F15" i="16"/>
  <c r="D16" i="10"/>
  <c r="D16" i="13"/>
  <c r="F19" i="13"/>
  <c r="F19" i="10"/>
  <c r="F22" i="16"/>
  <c r="N23" i="16"/>
  <c r="F25" i="16"/>
  <c r="B28" i="16"/>
  <c r="K4" i="12"/>
  <c r="K3" i="12"/>
  <c r="K4" i="10"/>
  <c r="G6" i="15"/>
  <c r="G10" i="15"/>
  <c r="K11" i="15"/>
  <c r="C12" i="15"/>
  <c r="K12" i="15"/>
  <c r="G14" i="15"/>
  <c r="K21" i="15"/>
  <c r="G24" i="15"/>
  <c r="K26" i="15"/>
  <c r="G28" i="15"/>
  <c r="E168" i="6"/>
  <c r="E170" i="6"/>
  <c r="E175" i="6"/>
  <c r="E177" i="6"/>
  <c r="E167" i="6"/>
  <c r="E169" i="6"/>
  <c r="E171" i="6"/>
  <c r="I152" i="6"/>
  <c r="I176" i="6"/>
  <c r="I131" i="6"/>
  <c r="I140" i="6"/>
  <c r="I164" i="6"/>
  <c r="I127" i="6"/>
  <c r="Q152" i="6"/>
  <c r="Q176" i="6"/>
  <c r="Q130" i="6"/>
  <c r="Q139" i="6"/>
  <c r="Q163" i="6"/>
  <c r="E13" i="16"/>
  <c r="E144" i="6"/>
  <c r="E146" i="6"/>
  <c r="E151" i="6"/>
  <c r="E153" i="6"/>
  <c r="E5" i="16"/>
  <c r="E21" i="16"/>
  <c r="E143" i="6"/>
  <c r="E145" i="6"/>
  <c r="E147" i="6"/>
  <c r="D151" i="6"/>
  <c r="D175" i="6"/>
  <c r="L152" i="6"/>
  <c r="L176" i="6"/>
  <c r="L153" i="6"/>
  <c r="L177" i="6"/>
  <c r="L154" i="6"/>
  <c r="L178" i="6"/>
  <c r="G131" i="6"/>
  <c r="E176" i="6"/>
  <c r="M24" i="15"/>
  <c r="H98" i="6"/>
  <c r="H100" i="6"/>
  <c r="H95" i="6"/>
  <c r="H97" i="6"/>
  <c r="H99" i="6"/>
  <c r="E33" i="16"/>
  <c r="H4" i="13"/>
  <c r="N24" i="16"/>
  <c r="C25" i="15"/>
  <c r="P27" i="13"/>
  <c r="E8" i="15"/>
  <c r="E12" i="15"/>
  <c r="C17" i="15"/>
  <c r="C44" i="37"/>
  <c r="Q44" i="37"/>
  <c r="F4" i="24"/>
  <c r="F4" i="21"/>
  <c r="F16" i="24"/>
  <c r="F16" i="21"/>
  <c r="E4" i="14"/>
  <c r="E3" i="14"/>
  <c r="C4" i="13"/>
  <c r="C3" i="9"/>
  <c r="C4" i="10"/>
  <c r="O16" i="13"/>
  <c r="O16" i="10"/>
  <c r="O19" i="13"/>
  <c r="O19" i="10"/>
  <c r="O29" i="13"/>
  <c r="O29" i="10"/>
  <c r="N4" i="12"/>
  <c r="N3" i="12"/>
  <c r="N16" i="12"/>
  <c r="N19" i="12"/>
  <c r="N29" i="12"/>
  <c r="G3" i="25"/>
  <c r="G4" i="25"/>
  <c r="L19" i="24"/>
  <c r="L19" i="21"/>
  <c r="P19" i="24"/>
  <c r="P19" i="21"/>
  <c r="M4" i="23"/>
  <c r="M3" i="23"/>
  <c r="C3" i="25"/>
  <c r="C4" i="25"/>
  <c r="D4" i="24"/>
  <c r="D4" i="21"/>
  <c r="L4" i="24"/>
  <c r="L4" i="21"/>
  <c r="I4" i="25"/>
  <c r="I3" i="25"/>
  <c r="H16" i="24"/>
  <c r="H16" i="21"/>
  <c r="Q19" i="24"/>
  <c r="Q19" i="21"/>
  <c r="J19" i="21"/>
  <c r="J19" i="24"/>
  <c r="I19" i="13"/>
  <c r="I19" i="10"/>
  <c r="G137" i="6"/>
  <c r="G161" i="6"/>
  <c r="G141" i="6"/>
  <c r="G165" i="6"/>
  <c r="G154" i="6"/>
  <c r="G178" i="6"/>
  <c r="Q4" i="25"/>
  <c r="Q3" i="25"/>
  <c r="I19" i="25"/>
  <c r="I29" i="24"/>
  <c r="I29" i="21"/>
  <c r="L29" i="24"/>
  <c r="L29" i="21"/>
  <c r="P27" i="23"/>
  <c r="P27" i="24"/>
  <c r="Q16" i="13"/>
  <c r="Q16" i="10"/>
  <c r="N168" i="6"/>
  <c r="N169" i="6"/>
  <c r="N170" i="6"/>
  <c r="N171" i="6"/>
  <c r="B152" i="6"/>
  <c r="B176" i="6"/>
  <c r="B130" i="6"/>
  <c r="B139" i="6"/>
  <c r="B163" i="6"/>
  <c r="F154" i="6"/>
  <c r="F178" i="6"/>
  <c r="F141" i="6"/>
  <c r="F165" i="6"/>
  <c r="F128" i="6"/>
  <c r="F137" i="6"/>
  <c r="F161" i="6"/>
  <c r="J152" i="6"/>
  <c r="J176" i="6"/>
  <c r="J130" i="6"/>
  <c r="J139" i="6"/>
  <c r="J163" i="6"/>
  <c r="N154" i="6"/>
  <c r="N178" i="6"/>
  <c r="N141" i="6"/>
  <c r="N165" i="6"/>
  <c r="N128" i="6"/>
  <c r="N137" i="6"/>
  <c r="N161" i="6"/>
  <c r="F144" i="6"/>
  <c r="F145" i="6"/>
  <c r="F146" i="6"/>
  <c r="F147" i="6"/>
  <c r="O3" i="12"/>
  <c r="O4" i="12"/>
  <c r="L127" i="6"/>
  <c r="D139" i="6"/>
  <c r="D163" i="6"/>
  <c r="L140" i="6"/>
  <c r="L164" i="6"/>
  <c r="K130" i="6"/>
  <c r="K139" i="6"/>
  <c r="K163" i="6"/>
  <c r="L131" i="6"/>
  <c r="C152" i="6"/>
  <c r="C176" i="6"/>
  <c r="E155" i="6"/>
  <c r="E179" i="6"/>
  <c r="L4" i="14"/>
  <c r="L3" i="14"/>
  <c r="P4" i="14"/>
  <c r="P3" i="14"/>
  <c r="F30" i="17"/>
  <c r="L4" i="10"/>
  <c r="L4" i="13"/>
  <c r="L3" i="9"/>
  <c r="N16" i="13"/>
  <c r="N16" i="10"/>
  <c r="F18" i="16"/>
  <c r="D27" i="13"/>
  <c r="F31" i="16"/>
  <c r="C16" i="12"/>
  <c r="O155" i="6"/>
  <c r="O179" i="6"/>
  <c r="O151" i="6"/>
  <c r="O175" i="6"/>
  <c r="O129" i="6"/>
  <c r="O138" i="6"/>
  <c r="O162" i="6"/>
  <c r="E16" i="21"/>
  <c r="N4" i="23"/>
  <c r="E19" i="10"/>
  <c r="J29" i="10"/>
  <c r="J29" i="13"/>
  <c r="O29" i="12"/>
  <c r="F136" i="6"/>
  <c r="F160" i="6"/>
  <c r="O98" i="6"/>
  <c r="E128" i="6"/>
  <c r="E137" i="6"/>
  <c r="E161" i="6"/>
  <c r="C151" i="6"/>
  <c r="C175" i="6"/>
  <c r="C155" i="6"/>
  <c r="C179" i="6"/>
  <c r="C143" i="6"/>
  <c r="C162" i="6"/>
  <c r="F5" i="16"/>
  <c r="F7" i="17"/>
  <c r="F10" i="17"/>
  <c r="N19" i="14"/>
  <c r="H29" i="14"/>
  <c r="N6" i="16"/>
  <c r="N8" i="16"/>
  <c r="N9" i="16"/>
  <c r="N10" i="16"/>
  <c r="N11" i="16"/>
  <c r="N12" i="16"/>
  <c r="N13" i="16"/>
  <c r="N14" i="16"/>
  <c r="N15" i="16"/>
  <c r="L16" i="10"/>
  <c r="L16" i="13"/>
  <c r="F20" i="16"/>
  <c r="N21" i="16"/>
  <c r="F23" i="16"/>
  <c r="F28" i="16"/>
  <c r="L29" i="10"/>
  <c r="L29" i="13"/>
  <c r="C8" i="15"/>
  <c r="G16" i="12"/>
  <c r="C26" i="15"/>
  <c r="M168" i="6"/>
  <c r="M170" i="6"/>
  <c r="M167" i="6"/>
  <c r="M169" i="6"/>
  <c r="M171" i="6"/>
  <c r="I155" i="6"/>
  <c r="I179" i="6"/>
  <c r="I151" i="6"/>
  <c r="I175" i="6"/>
  <c r="I130" i="6"/>
  <c r="I139" i="6"/>
  <c r="I163" i="6"/>
  <c r="Q155" i="6"/>
  <c r="Q179" i="6"/>
  <c r="Q151" i="6"/>
  <c r="Q175" i="6"/>
  <c r="Q129" i="6"/>
  <c r="Q138" i="6"/>
  <c r="Q162" i="6"/>
  <c r="G8" i="17"/>
  <c r="G17" i="17"/>
  <c r="L96" i="6"/>
  <c r="G143" i="6"/>
  <c r="M21" i="15"/>
  <c r="M25" i="15"/>
  <c r="G31" i="17"/>
  <c r="C9" i="15"/>
  <c r="G21" i="17"/>
  <c r="M8" i="15"/>
  <c r="M12" i="15"/>
  <c r="C141" i="6"/>
  <c r="B44" i="37"/>
  <c r="J44" i="37"/>
  <c r="G44" i="37"/>
  <c r="E44" i="37"/>
  <c r="H31" i="37"/>
  <c r="L44" i="37"/>
  <c r="D4" i="25"/>
  <c r="D3" i="25"/>
  <c r="P4" i="25"/>
  <c r="P3" i="25"/>
  <c r="I27" i="23"/>
  <c r="G28" i="16"/>
  <c r="F28" i="15"/>
  <c r="C16" i="13"/>
  <c r="C16" i="10"/>
  <c r="C19" i="13"/>
  <c r="C19" i="10"/>
  <c r="C29" i="13"/>
  <c r="C29" i="10"/>
  <c r="B4" i="12"/>
  <c r="B16" i="12"/>
  <c r="B19" i="12"/>
  <c r="B29" i="12"/>
  <c r="O3" i="25"/>
  <c r="O4" i="25"/>
  <c r="I4" i="21"/>
  <c r="I4" i="24"/>
  <c r="C19" i="24"/>
  <c r="C19" i="21"/>
  <c r="K19" i="24"/>
  <c r="K19" i="21"/>
  <c r="K29" i="21"/>
  <c r="K29" i="24"/>
  <c r="E4" i="23"/>
  <c r="E3" i="23"/>
  <c r="Q3" i="23"/>
  <c r="Q4" i="23"/>
  <c r="J19" i="25"/>
  <c r="C4" i="21"/>
  <c r="C4" i="24"/>
  <c r="O4" i="24"/>
  <c r="O4" i="21"/>
  <c r="D16" i="24"/>
  <c r="D16" i="21"/>
  <c r="Q16" i="24"/>
  <c r="Q16" i="21"/>
  <c r="O29" i="21"/>
  <c r="O29" i="24"/>
  <c r="H4" i="23"/>
  <c r="H3" i="23"/>
  <c r="M31" i="17"/>
  <c r="G3" i="9"/>
  <c r="C7" i="16"/>
  <c r="G17" i="16"/>
  <c r="G18" i="16"/>
  <c r="C20" i="16"/>
  <c r="C21" i="16"/>
  <c r="C22" i="16"/>
  <c r="C23" i="16"/>
  <c r="C24" i="16"/>
  <c r="C25" i="16"/>
  <c r="C26" i="16"/>
  <c r="C27" i="16"/>
  <c r="C30" i="16"/>
  <c r="C31" i="16"/>
  <c r="C32" i="16"/>
  <c r="C33" i="16"/>
  <c r="H3" i="12"/>
  <c r="H4" i="12"/>
  <c r="N5" i="15"/>
  <c r="N6" i="15"/>
  <c r="N7" i="15"/>
  <c r="N8" i="15"/>
  <c r="N9" i="15"/>
  <c r="N10" i="15"/>
  <c r="N11" i="15"/>
  <c r="N12" i="15"/>
  <c r="N13" i="15"/>
  <c r="N14" i="15"/>
  <c r="N15" i="15"/>
  <c r="F30" i="15"/>
  <c r="F31" i="15"/>
  <c r="F32" i="15"/>
  <c r="F33" i="15"/>
  <c r="G138" i="6"/>
  <c r="G162" i="6"/>
  <c r="G151" i="6"/>
  <c r="G175" i="6"/>
  <c r="G128" i="6"/>
  <c r="G147" i="6"/>
  <c r="F31" i="39"/>
  <c r="N31" i="39"/>
  <c r="D19" i="25"/>
  <c r="P19" i="25"/>
  <c r="D29" i="21"/>
  <c r="D29" i="24"/>
  <c r="H29" i="24"/>
  <c r="H29" i="21"/>
  <c r="N29" i="24"/>
  <c r="N29" i="21"/>
  <c r="D19" i="23"/>
  <c r="Q19" i="23"/>
  <c r="J19" i="23"/>
  <c r="C4" i="14"/>
  <c r="C3" i="14"/>
  <c r="G9" i="17"/>
  <c r="G20" i="17"/>
  <c r="C22" i="17"/>
  <c r="P4" i="12"/>
  <c r="P3" i="12"/>
  <c r="P16" i="12"/>
  <c r="B168" i="6"/>
  <c r="B169" i="6"/>
  <c r="B170" i="6"/>
  <c r="B171" i="6"/>
  <c r="B155" i="6"/>
  <c r="B179" i="6"/>
  <c r="B151" i="6"/>
  <c r="B175" i="6"/>
  <c r="B129" i="6"/>
  <c r="B138" i="6"/>
  <c r="B162" i="6"/>
  <c r="F153" i="6"/>
  <c r="F177" i="6"/>
  <c r="F131" i="6"/>
  <c r="F140" i="6"/>
  <c r="F164" i="6"/>
  <c r="J155" i="6"/>
  <c r="J179" i="6"/>
  <c r="J151" i="6"/>
  <c r="J175" i="6"/>
  <c r="J129" i="6"/>
  <c r="J138" i="6"/>
  <c r="J162" i="6"/>
  <c r="N153" i="6"/>
  <c r="N177" i="6"/>
  <c r="N131" i="6"/>
  <c r="N140" i="6"/>
  <c r="N164" i="6"/>
  <c r="B144" i="6"/>
  <c r="B145" i="6"/>
  <c r="B146" i="6"/>
  <c r="B147" i="6"/>
  <c r="M3" i="25"/>
  <c r="P4" i="23"/>
  <c r="J10" i="16"/>
  <c r="J18" i="16"/>
  <c r="M25" i="16"/>
  <c r="C5" i="15"/>
  <c r="C6" i="17"/>
  <c r="C10" i="17"/>
  <c r="G23" i="17"/>
  <c r="P16" i="10"/>
  <c r="P16" i="13"/>
  <c r="P29" i="10"/>
  <c r="P29" i="13"/>
  <c r="O19" i="12"/>
  <c r="L6" i="26"/>
  <c r="L22" i="26"/>
  <c r="L18" i="26"/>
  <c r="L26" i="26"/>
  <c r="L31" i="27"/>
  <c r="L138" i="6"/>
  <c r="L162" i="6"/>
  <c r="D140" i="6"/>
  <c r="D164" i="6"/>
  <c r="L141" i="6"/>
  <c r="L165" i="6"/>
  <c r="E127" i="6"/>
  <c r="E136" i="6"/>
  <c r="E160" i="6"/>
  <c r="E131" i="6"/>
  <c r="E140" i="6"/>
  <c r="E164" i="6"/>
  <c r="D128" i="6"/>
  <c r="L128" i="6"/>
  <c r="D129" i="6"/>
  <c r="D131" i="6"/>
  <c r="M152" i="6"/>
  <c r="M176" i="6"/>
  <c r="M155" i="6"/>
  <c r="M179" i="6"/>
  <c r="M137" i="6"/>
  <c r="C163" i="6"/>
  <c r="M165" i="6"/>
  <c r="L31" i="26"/>
  <c r="L10" i="27"/>
  <c r="K3" i="23"/>
  <c r="M19" i="23"/>
  <c r="M10" i="17"/>
  <c r="J13" i="16"/>
  <c r="N26" i="16"/>
  <c r="G21" i="15"/>
  <c r="G33" i="15"/>
  <c r="H4" i="14"/>
  <c r="H3" i="14"/>
  <c r="B17" i="17"/>
  <c r="J30" i="17"/>
  <c r="F31" i="17"/>
  <c r="F32" i="17"/>
  <c r="B17" i="16"/>
  <c r="N17" i="16"/>
  <c r="N18" i="16"/>
  <c r="F29" i="13"/>
  <c r="F29" i="10"/>
  <c r="B32" i="16"/>
  <c r="M4" i="12"/>
  <c r="M14" i="15"/>
  <c r="K16" i="12"/>
  <c r="C18" i="15"/>
  <c r="M20" i="15"/>
  <c r="M26" i="15"/>
  <c r="K29" i="12"/>
  <c r="C32" i="15"/>
  <c r="O154" i="6"/>
  <c r="O178" i="6"/>
  <c r="O141" i="6"/>
  <c r="O165" i="6"/>
  <c r="O128" i="6"/>
  <c r="O137" i="6"/>
  <c r="O161" i="6"/>
  <c r="K5" i="16"/>
  <c r="K143" i="6"/>
  <c r="K145" i="6"/>
  <c r="K147" i="6"/>
  <c r="K150" i="6"/>
  <c r="K152" i="6"/>
  <c r="K154" i="6"/>
  <c r="K144" i="6"/>
  <c r="K146" i="6"/>
  <c r="B96" i="6"/>
  <c r="N150" i="6"/>
  <c r="N174" i="6"/>
  <c r="J22" i="16"/>
  <c r="N28" i="16"/>
  <c r="G15" i="15"/>
  <c r="E4" i="10"/>
  <c r="P19" i="10"/>
  <c r="P19" i="13"/>
  <c r="M22" i="16"/>
  <c r="K7" i="16"/>
  <c r="B136" i="6"/>
  <c r="B160" i="6"/>
  <c r="E130" i="6"/>
  <c r="E139" i="6"/>
  <c r="E163" i="6"/>
  <c r="B143" i="6"/>
  <c r="F167" i="6"/>
  <c r="J143" i="6"/>
  <c r="N167" i="6"/>
  <c r="M151" i="6"/>
  <c r="M175" i="6"/>
  <c r="K155" i="6"/>
  <c r="K179" i="6"/>
  <c r="M162" i="6"/>
  <c r="L23" i="26"/>
  <c r="M19" i="25"/>
  <c r="L8" i="28"/>
  <c r="B7" i="16"/>
  <c r="J24" i="16"/>
  <c r="N30" i="16"/>
  <c r="G25" i="15"/>
  <c r="N6" i="17"/>
  <c r="J7" i="17"/>
  <c r="N8" i="17"/>
  <c r="N9" i="17"/>
  <c r="J10" i="17"/>
  <c r="P16" i="14"/>
  <c r="F19" i="14"/>
  <c r="N20" i="17"/>
  <c r="N21" i="17"/>
  <c r="N22" i="17"/>
  <c r="N23" i="17"/>
  <c r="N24" i="17"/>
  <c r="P29" i="14"/>
  <c r="B5" i="16"/>
  <c r="N4" i="13"/>
  <c r="N3" i="9"/>
  <c r="N4" i="10"/>
  <c r="F6" i="16"/>
  <c r="F7" i="16"/>
  <c r="F8" i="16"/>
  <c r="M16" i="10"/>
  <c r="N19" i="13"/>
  <c r="N19" i="10"/>
  <c r="F21" i="16"/>
  <c r="B24" i="16"/>
  <c r="F26" i="16"/>
  <c r="K5" i="15"/>
  <c r="C6" i="15"/>
  <c r="K6" i="15"/>
  <c r="K9" i="15"/>
  <c r="C10" i="15"/>
  <c r="K10" i="15"/>
  <c r="G12" i="15"/>
  <c r="C14" i="15"/>
  <c r="K15" i="15"/>
  <c r="C19" i="12"/>
  <c r="K19" i="12"/>
  <c r="K22" i="15"/>
  <c r="C24" i="15"/>
  <c r="K25" i="15"/>
  <c r="C28" i="15"/>
  <c r="K28" i="15"/>
  <c r="G29" i="12"/>
  <c r="I154" i="6"/>
  <c r="I178" i="6"/>
  <c r="I129" i="6"/>
  <c r="I138" i="6"/>
  <c r="I162" i="6"/>
  <c r="Q154" i="6"/>
  <c r="Q178" i="6"/>
  <c r="Q141" i="6"/>
  <c r="Q165" i="6"/>
  <c r="Q128" i="6"/>
  <c r="Q137" i="6"/>
  <c r="Q161" i="6"/>
  <c r="O144" i="6"/>
  <c r="O145" i="6"/>
  <c r="O146" i="6"/>
  <c r="O147" i="6"/>
  <c r="O7" i="16"/>
  <c r="D152" i="6"/>
  <c r="D176" i="6"/>
  <c r="D153" i="6"/>
  <c r="D177" i="6"/>
  <c r="D154" i="6"/>
  <c r="D178" i="6"/>
  <c r="G129" i="6"/>
  <c r="E174" i="6"/>
  <c r="K177" i="6"/>
  <c r="B29" i="10"/>
  <c r="M23" i="15"/>
  <c r="M28" i="15"/>
  <c r="K162" i="6"/>
  <c r="P150" i="6"/>
  <c r="P174" i="6"/>
  <c r="P99" i="6"/>
  <c r="E152" i="6"/>
  <c r="P4" i="13"/>
  <c r="C15" i="15"/>
  <c r="E9" i="16"/>
  <c r="C21" i="15"/>
  <c r="M32" i="15"/>
  <c r="E154" i="6"/>
  <c r="M5" i="15"/>
  <c r="M9" i="15"/>
  <c r="M13" i="15"/>
  <c r="E150" i="6"/>
  <c r="C149" i="6"/>
  <c r="C173" i="6"/>
  <c r="M141" i="6"/>
  <c r="B3" i="14" l="1"/>
  <c r="B65" i="6"/>
  <c r="B66" i="6"/>
  <c r="B68" i="6"/>
  <c r="B64" i="6"/>
  <c r="B67" i="6"/>
  <c r="P29" i="16"/>
  <c r="C4" i="17"/>
  <c r="D29" i="27"/>
  <c r="D4" i="28"/>
  <c r="N19" i="17"/>
  <c r="L29" i="27"/>
  <c r="M3" i="26"/>
  <c r="C29" i="15"/>
  <c r="F4" i="26"/>
  <c r="K4" i="16"/>
  <c r="D4" i="26"/>
  <c r="F3" i="28"/>
  <c r="O19" i="27"/>
  <c r="N3" i="17"/>
  <c r="M4" i="28"/>
  <c r="Q4" i="16"/>
  <c r="Q29" i="27"/>
  <c r="J4" i="26"/>
  <c r="H4" i="27"/>
  <c r="I4" i="17"/>
  <c r="F4" i="28"/>
  <c r="J19" i="17"/>
  <c r="K29" i="26"/>
  <c r="D4" i="15"/>
  <c r="O3" i="17"/>
  <c r="J27" i="26"/>
  <c r="D19" i="15"/>
  <c r="G4" i="16"/>
  <c r="C3" i="26"/>
  <c r="J29" i="17"/>
  <c r="D27" i="15"/>
  <c r="L27" i="15"/>
  <c r="H19" i="17"/>
  <c r="C19" i="28"/>
  <c r="O3" i="13"/>
  <c r="L16" i="17"/>
  <c r="D16" i="17"/>
  <c r="G29" i="15"/>
  <c r="C19" i="15"/>
  <c r="P29" i="17"/>
  <c r="P19" i="16"/>
  <c r="K16" i="15"/>
  <c r="O19" i="15"/>
  <c r="P4" i="26"/>
  <c r="P4" i="15"/>
  <c r="C3" i="17"/>
  <c r="D19" i="26"/>
  <c r="H29" i="27"/>
  <c r="D19" i="28"/>
  <c r="D16" i="27"/>
  <c r="E3" i="26"/>
  <c r="I4" i="27"/>
  <c r="B4" i="15"/>
  <c r="C19" i="16"/>
  <c r="D3" i="28"/>
  <c r="H29" i="17"/>
  <c r="C16" i="15"/>
  <c r="L3" i="17"/>
  <c r="I19" i="28"/>
  <c r="H16" i="27"/>
  <c r="L4" i="27"/>
  <c r="C3" i="28"/>
  <c r="P19" i="27"/>
  <c r="G3" i="28"/>
  <c r="N19" i="15"/>
  <c r="N3" i="15"/>
  <c r="E4" i="17"/>
  <c r="F4" i="27"/>
  <c r="P27" i="16"/>
  <c r="K3" i="15"/>
  <c r="F19" i="16"/>
  <c r="J4" i="17"/>
  <c r="C4" i="26"/>
  <c r="H19" i="26"/>
  <c r="N3" i="28"/>
  <c r="I4" i="16"/>
  <c r="L3" i="26"/>
  <c r="Q4" i="27"/>
  <c r="K3" i="28"/>
  <c r="K29" i="16"/>
  <c r="K16" i="16"/>
  <c r="G4" i="26"/>
  <c r="L3" i="28"/>
  <c r="D29" i="16"/>
  <c r="F4" i="17"/>
  <c r="I4" i="15"/>
  <c r="P3" i="26"/>
  <c r="G29" i="27"/>
  <c r="J3" i="26"/>
  <c r="Q19" i="28"/>
  <c r="E3" i="28"/>
  <c r="I3" i="26"/>
  <c r="G16" i="27"/>
  <c r="G29" i="16"/>
  <c r="G16" i="16"/>
  <c r="H3" i="28"/>
  <c r="I29" i="17"/>
  <c r="I16" i="15"/>
  <c r="K16" i="17"/>
  <c r="K19" i="28"/>
  <c r="M16" i="15"/>
  <c r="I27" i="15"/>
  <c r="Q4" i="17"/>
  <c r="M16" i="17"/>
  <c r="I16" i="27"/>
  <c r="M19" i="27"/>
  <c r="I3" i="17"/>
  <c r="C29" i="27"/>
  <c r="F27" i="26"/>
  <c r="E15" i="27"/>
  <c r="J27" i="27"/>
  <c r="N27" i="15"/>
  <c r="N15" i="26"/>
  <c r="F27" i="27"/>
  <c r="H19" i="15"/>
  <c r="M19" i="15"/>
  <c r="O29" i="28"/>
  <c r="O4" i="16"/>
  <c r="O29" i="26"/>
  <c r="D29" i="17"/>
  <c r="O27" i="15"/>
  <c r="F29" i="28"/>
  <c r="M27" i="16"/>
  <c r="G4" i="17"/>
  <c r="C16" i="17"/>
  <c r="G19" i="26"/>
  <c r="N29" i="28"/>
  <c r="N29" i="17"/>
  <c r="D16" i="15"/>
  <c r="P3" i="13"/>
  <c r="P3" i="16" s="1"/>
  <c r="H3" i="13"/>
  <c r="Q16" i="15"/>
  <c r="K29" i="28"/>
  <c r="K27" i="16"/>
  <c r="E16" i="17"/>
  <c r="P15" i="27"/>
  <c r="E16" i="27"/>
  <c r="C27" i="27"/>
  <c r="B29" i="17"/>
  <c r="F16" i="17"/>
  <c r="Q16" i="28"/>
  <c r="M4" i="16"/>
  <c r="Q16" i="17"/>
  <c r="D29" i="15"/>
  <c r="F19" i="27"/>
  <c r="D16" i="26"/>
  <c r="O19" i="28"/>
  <c r="M29" i="17"/>
  <c r="O27" i="27"/>
  <c r="O16" i="26"/>
  <c r="K19" i="26"/>
  <c r="O15" i="27"/>
  <c r="M16" i="26"/>
  <c r="M19" i="26"/>
  <c r="H3" i="26"/>
  <c r="J19" i="28"/>
  <c r="K19" i="27"/>
  <c r="B16" i="15"/>
  <c r="I27" i="26"/>
  <c r="L16" i="16"/>
  <c r="O19" i="16"/>
  <c r="E3" i="15"/>
  <c r="D4" i="16"/>
  <c r="E29" i="27"/>
  <c r="N19" i="26"/>
  <c r="N4" i="28"/>
  <c r="F16" i="28"/>
  <c r="E4" i="28"/>
  <c r="F19" i="15"/>
  <c r="M29" i="26"/>
  <c r="M27" i="27"/>
  <c r="E16" i="15"/>
  <c r="J27" i="16"/>
  <c r="J16" i="27"/>
  <c r="K3" i="13"/>
  <c r="Q29" i="26"/>
  <c r="B19" i="16"/>
  <c r="E19" i="16"/>
  <c r="M29" i="16"/>
  <c r="Q19" i="15"/>
  <c r="M19" i="28"/>
  <c r="K29" i="15"/>
  <c r="H3" i="17"/>
  <c r="P16" i="15"/>
  <c r="J19" i="26"/>
  <c r="Q16" i="27"/>
  <c r="K29" i="27"/>
  <c r="O4" i="28"/>
  <c r="C29" i="16"/>
  <c r="C16" i="16"/>
  <c r="P3" i="28"/>
  <c r="O29" i="15"/>
  <c r="N4" i="26"/>
  <c r="P3" i="17"/>
  <c r="O4" i="15"/>
  <c r="P27" i="27"/>
  <c r="Q4" i="28"/>
  <c r="I19" i="16"/>
  <c r="Q19" i="27"/>
  <c r="I4" i="28"/>
  <c r="D4" i="27"/>
  <c r="M4" i="26"/>
  <c r="L19" i="27"/>
  <c r="N29" i="15"/>
  <c r="N16" i="15"/>
  <c r="C4" i="16"/>
  <c r="F16" i="27"/>
  <c r="K4" i="15"/>
  <c r="E4" i="15"/>
  <c r="N29" i="16"/>
  <c r="P19" i="17"/>
  <c r="G29" i="26"/>
  <c r="N4" i="27"/>
  <c r="N3" i="26"/>
  <c r="P29" i="27"/>
  <c r="I16" i="16"/>
  <c r="L16" i="26"/>
  <c r="D3" i="26"/>
  <c r="M16" i="27"/>
  <c r="F19" i="28"/>
  <c r="C16" i="27"/>
  <c r="J4" i="15"/>
  <c r="K19" i="16"/>
  <c r="Q27" i="26"/>
  <c r="F29" i="27"/>
  <c r="N4" i="17"/>
  <c r="F16" i="16"/>
  <c r="K4" i="26"/>
  <c r="Q29" i="16"/>
  <c r="K4" i="17"/>
  <c r="J3" i="28"/>
  <c r="D27" i="26"/>
  <c r="O4" i="26"/>
  <c r="F4" i="15"/>
  <c r="G19" i="16"/>
  <c r="E19" i="27"/>
  <c r="E29" i="17"/>
  <c r="L29" i="17"/>
  <c r="J29" i="28"/>
  <c r="F19" i="26"/>
  <c r="I27" i="16"/>
  <c r="B16" i="17"/>
  <c r="M29" i="15"/>
  <c r="H27" i="16"/>
  <c r="E19" i="15"/>
  <c r="C29" i="17"/>
  <c r="J4" i="27"/>
  <c r="B27" i="15"/>
  <c r="H27" i="27"/>
  <c r="F15" i="27"/>
  <c r="F29" i="26"/>
  <c r="F29" i="17"/>
  <c r="L19" i="15"/>
  <c r="G19" i="15"/>
  <c r="D19" i="17"/>
  <c r="M19" i="16"/>
  <c r="L19" i="28"/>
  <c r="E19" i="28"/>
  <c r="O16" i="15"/>
  <c r="M29" i="28"/>
  <c r="L27" i="16"/>
  <c r="E29" i="28"/>
  <c r="O29" i="17"/>
  <c r="C15" i="27"/>
  <c r="E16" i="26"/>
  <c r="P19" i="15"/>
  <c r="L29" i="28"/>
  <c r="B27" i="16"/>
  <c r="I19" i="15"/>
  <c r="Q16" i="26"/>
  <c r="Q19" i="17"/>
  <c r="C29" i="28"/>
  <c r="L19" i="17"/>
  <c r="F16" i="26"/>
  <c r="K29" i="17"/>
  <c r="O16" i="28"/>
  <c r="D16" i="28"/>
  <c r="F3" i="26"/>
  <c r="G27" i="16"/>
  <c r="B4" i="16"/>
  <c r="C19" i="17"/>
  <c r="Q15" i="26"/>
  <c r="Q27" i="16"/>
  <c r="F29" i="16"/>
  <c r="M3" i="28"/>
  <c r="E4" i="26"/>
  <c r="B29" i="15"/>
  <c r="G16" i="15"/>
  <c r="N16" i="16"/>
  <c r="L4" i="17"/>
  <c r="Q16" i="16"/>
  <c r="Q3" i="28"/>
  <c r="I3" i="28"/>
  <c r="N4" i="15"/>
  <c r="D16" i="16"/>
  <c r="Q19" i="16"/>
  <c r="H29" i="15"/>
  <c r="K4" i="28"/>
  <c r="D19" i="27"/>
  <c r="J19" i="15"/>
  <c r="J3" i="15"/>
  <c r="G27" i="27"/>
  <c r="F4" i="16"/>
  <c r="P16" i="27"/>
  <c r="K16" i="27"/>
  <c r="I4" i="26"/>
  <c r="F3" i="15"/>
  <c r="G19" i="28"/>
  <c r="E19" i="26"/>
  <c r="M3" i="13"/>
  <c r="E29" i="15"/>
  <c r="P29" i="15"/>
  <c r="I19" i="17"/>
  <c r="B19" i="17"/>
  <c r="N27" i="16"/>
  <c r="N15" i="27"/>
  <c r="M27" i="15"/>
  <c r="L27" i="27"/>
  <c r="L4" i="15"/>
  <c r="H29" i="28"/>
  <c r="H29" i="26"/>
  <c r="K16" i="26"/>
  <c r="G29" i="28"/>
  <c r="C15" i="26"/>
  <c r="M15" i="26"/>
  <c r="P16" i="26"/>
  <c r="G4" i="27"/>
  <c r="M3" i="17"/>
  <c r="M29" i="27"/>
  <c r="Q29" i="17"/>
  <c r="P29" i="26"/>
  <c r="K19" i="17"/>
  <c r="D15" i="26"/>
  <c r="B16" i="16"/>
  <c r="E27" i="15"/>
  <c r="N4" i="16"/>
  <c r="F19" i="17"/>
  <c r="M4" i="15"/>
  <c r="K3" i="26"/>
  <c r="N29" i="27"/>
  <c r="H4" i="15"/>
  <c r="H4" i="26"/>
  <c r="O4" i="27"/>
  <c r="Q4" i="26"/>
  <c r="D27" i="16"/>
  <c r="P4" i="16"/>
  <c r="K19" i="15"/>
  <c r="N19" i="16"/>
  <c r="P16" i="17"/>
  <c r="H4" i="17"/>
  <c r="P16" i="16"/>
  <c r="Q19" i="26"/>
  <c r="P19" i="28"/>
  <c r="O29" i="27"/>
  <c r="C4" i="27"/>
  <c r="Q3" i="26"/>
  <c r="C19" i="27"/>
  <c r="O3" i="28"/>
  <c r="B19" i="15"/>
  <c r="B3" i="15"/>
  <c r="P4" i="28"/>
  <c r="L29" i="16"/>
  <c r="J29" i="16"/>
  <c r="L4" i="16"/>
  <c r="P4" i="17"/>
  <c r="O3" i="15"/>
  <c r="P27" i="26"/>
  <c r="I29" i="27"/>
  <c r="J19" i="27"/>
  <c r="C4" i="28"/>
  <c r="G4" i="28"/>
  <c r="O29" i="16"/>
  <c r="O16" i="16"/>
  <c r="H4" i="16"/>
  <c r="J16" i="28"/>
  <c r="J16" i="16"/>
  <c r="L19" i="16"/>
  <c r="J19" i="16"/>
  <c r="J3" i="17"/>
  <c r="J15" i="26"/>
  <c r="P19" i="26"/>
  <c r="I19" i="27"/>
  <c r="L4" i="26"/>
  <c r="H19" i="27"/>
  <c r="K4" i="27"/>
  <c r="N16" i="28"/>
  <c r="M4" i="27"/>
  <c r="G19" i="27"/>
  <c r="J29" i="15"/>
  <c r="J16" i="15"/>
  <c r="G3" i="26"/>
  <c r="L4" i="28"/>
  <c r="C4" i="15"/>
  <c r="F3" i="17"/>
  <c r="I3" i="15"/>
  <c r="Q4" i="15"/>
  <c r="D19" i="16"/>
  <c r="J4" i="16"/>
  <c r="I19" i="26"/>
  <c r="J29" i="27"/>
  <c r="N16" i="26"/>
  <c r="N19" i="27"/>
  <c r="L16" i="27"/>
  <c r="J4" i="28"/>
  <c r="P4" i="27"/>
  <c r="E4" i="27"/>
  <c r="D27" i="27"/>
  <c r="O3" i="26"/>
  <c r="F29" i="15"/>
  <c r="F16" i="15"/>
  <c r="H4" i="28"/>
  <c r="E16" i="16"/>
  <c r="I29" i="15"/>
  <c r="M16" i="28"/>
  <c r="I16" i="26"/>
  <c r="H16" i="17"/>
  <c r="H19" i="28"/>
  <c r="B29" i="16"/>
  <c r="E4" i="16"/>
  <c r="E29" i="26"/>
  <c r="M27" i="26"/>
  <c r="H19" i="16"/>
  <c r="J29" i="26"/>
  <c r="L3" i="15"/>
  <c r="F27" i="15"/>
  <c r="E15" i="26"/>
  <c r="H27" i="26"/>
  <c r="F15" i="26"/>
  <c r="J16" i="17"/>
  <c r="M19" i="17"/>
  <c r="O19" i="17"/>
  <c r="N29" i="26"/>
  <c r="H16" i="16"/>
  <c r="L19" i="26"/>
  <c r="G4" i="15"/>
  <c r="H29" i="16"/>
  <c r="O4" i="17"/>
  <c r="K27" i="15"/>
  <c r="E16" i="28"/>
  <c r="D4" i="17"/>
  <c r="C16" i="26"/>
  <c r="Q29" i="28"/>
  <c r="E3" i="13"/>
  <c r="Q29" i="15"/>
  <c r="O19" i="26"/>
  <c r="K16" i="28"/>
  <c r="E29" i="16"/>
  <c r="H16" i="28"/>
  <c r="G15" i="27"/>
  <c r="I29" i="16"/>
  <c r="D29" i="26"/>
  <c r="K27" i="27"/>
  <c r="D29" i="28"/>
  <c r="B4" i="17"/>
  <c r="C27" i="15"/>
  <c r="L15" i="27"/>
  <c r="B63" i="6"/>
  <c r="G3" i="14"/>
  <c r="G3" i="12"/>
  <c r="G98" i="6"/>
  <c r="B150" i="6"/>
  <c r="P100" i="6"/>
  <c r="O149" i="6"/>
  <c r="O97" i="6"/>
  <c r="O100" i="6"/>
  <c r="O95" i="6"/>
  <c r="O99" i="6"/>
  <c r="N160" i="6"/>
  <c r="N127" i="6"/>
  <c r="P96" i="6"/>
  <c r="P97" i="6"/>
  <c r="P98" i="6"/>
  <c r="F99" i="6"/>
  <c r="J135" i="6"/>
  <c r="K136" i="6"/>
  <c r="I136" i="6"/>
  <c r="G150" i="6"/>
  <c r="I150" i="6"/>
  <c r="C150" i="6"/>
  <c r="G127" i="6"/>
  <c r="E149" i="6"/>
  <c r="H150" i="6"/>
  <c r="G136" i="6"/>
  <c r="J150" i="6"/>
  <c r="K127" i="6"/>
  <c r="Q3" i="12"/>
  <c r="E99" i="6"/>
  <c r="E97" i="6"/>
  <c r="C160" i="6"/>
  <c r="H135" i="6"/>
  <c r="D3" i="12"/>
  <c r="I95" i="6"/>
  <c r="I99" i="6"/>
  <c r="I100" i="6"/>
  <c r="I97" i="6"/>
  <c r="I98" i="6"/>
  <c r="N97" i="6"/>
  <c r="N100" i="6"/>
  <c r="N95" i="6"/>
  <c r="I96" i="6"/>
  <c r="F95" i="6"/>
  <c r="N173" i="6"/>
  <c r="F100" i="6"/>
  <c r="C136" i="6"/>
  <c r="N99" i="6"/>
  <c r="G173" i="6"/>
  <c r="H136" i="6"/>
  <c r="H160" i="6"/>
  <c r="O150" i="6"/>
  <c r="G96" i="6"/>
  <c r="Q98" i="6"/>
  <c r="G100" i="6"/>
  <c r="O136" i="6"/>
  <c r="M174" i="6"/>
  <c r="Q97" i="6"/>
  <c r="G99" i="6"/>
  <c r="M99" i="6"/>
  <c r="M100" i="6"/>
  <c r="M95" i="6"/>
  <c r="M97" i="6"/>
  <c r="M98" i="6"/>
  <c r="G95" i="6"/>
  <c r="Q173" i="6"/>
  <c r="Q95" i="6"/>
  <c r="Q100" i="6"/>
  <c r="O127" i="6"/>
  <c r="G29" i="17"/>
  <c r="Q99" i="6"/>
  <c r="O3" i="10"/>
  <c r="B3" i="10"/>
  <c r="G135" i="6"/>
  <c r="J98" i="6"/>
  <c r="O135" i="6"/>
  <c r="J149" i="6"/>
  <c r="M160" i="6"/>
  <c r="M127" i="6"/>
  <c r="H3" i="10"/>
  <c r="J100" i="6"/>
  <c r="J95" i="6"/>
  <c r="B3" i="13"/>
  <c r="Q150" i="6"/>
  <c r="K149" i="6"/>
  <c r="Q3" i="14"/>
  <c r="J97" i="6"/>
  <c r="Q174" i="6"/>
  <c r="F98" i="6"/>
  <c r="M136" i="6"/>
  <c r="F173" i="6"/>
  <c r="F97" i="6"/>
  <c r="D3" i="14"/>
  <c r="J99" i="6"/>
  <c r="D95" i="6"/>
  <c r="D97" i="6"/>
  <c r="D100" i="6"/>
  <c r="D99" i="6"/>
  <c r="D98" i="6"/>
  <c r="Q136" i="6"/>
  <c r="Q160" i="6"/>
  <c r="Q127" i="6"/>
  <c r="I3" i="24"/>
  <c r="I3" i="21"/>
  <c r="L150" i="6"/>
  <c r="L174" i="6"/>
  <c r="D136" i="6"/>
  <c r="D160" i="6"/>
  <c r="E3" i="17"/>
  <c r="H149" i="6"/>
  <c r="H173" i="6"/>
  <c r="Q3" i="24"/>
  <c r="Q3" i="21"/>
  <c r="F135" i="6"/>
  <c r="F159" i="6"/>
  <c r="J3" i="10"/>
  <c r="J3" i="13"/>
  <c r="Q3" i="13"/>
  <c r="Q3" i="10"/>
  <c r="N3" i="24"/>
  <c r="N3" i="21"/>
  <c r="H3" i="24"/>
  <c r="H3" i="21"/>
  <c r="E3" i="24"/>
  <c r="E3" i="21"/>
  <c r="P135" i="6"/>
  <c r="P159" i="6"/>
  <c r="L136" i="6"/>
  <c r="L160" i="6"/>
  <c r="D3" i="24"/>
  <c r="D3" i="21"/>
  <c r="F3" i="21"/>
  <c r="F3" i="24"/>
  <c r="K3" i="24"/>
  <c r="K3" i="21"/>
  <c r="C3" i="15"/>
  <c r="G3" i="24"/>
  <c r="G3" i="21"/>
  <c r="B149" i="6"/>
  <c r="B173" i="6"/>
  <c r="D127" i="6"/>
  <c r="K3" i="10"/>
  <c r="D150" i="6"/>
  <c r="D174" i="6"/>
  <c r="N3" i="13"/>
  <c r="N3" i="10"/>
  <c r="M3" i="12"/>
  <c r="M3" i="10"/>
  <c r="O3" i="24"/>
  <c r="O3" i="21"/>
  <c r="C3" i="24"/>
  <c r="C3" i="21"/>
  <c r="L95" i="6"/>
  <c r="L100" i="6"/>
  <c r="L99" i="6"/>
  <c r="L98" i="6"/>
  <c r="L97" i="6"/>
  <c r="J3" i="21"/>
  <c r="J3" i="24"/>
  <c r="L3" i="24"/>
  <c r="L3" i="21"/>
  <c r="C3" i="13"/>
  <c r="C3" i="10"/>
  <c r="D3" i="10"/>
  <c r="D3" i="13"/>
  <c r="M3" i="21"/>
  <c r="M3" i="24"/>
  <c r="P149" i="6"/>
  <c r="P173" i="6"/>
  <c r="P3" i="24"/>
  <c r="P3" i="21"/>
  <c r="D96" i="6"/>
  <c r="E3" i="10"/>
  <c r="P3" i="15"/>
  <c r="H3" i="15"/>
  <c r="G3" i="13"/>
  <c r="G3" i="10"/>
  <c r="P3" i="10"/>
  <c r="N135" i="6"/>
  <c r="N159" i="6"/>
  <c r="L3" i="10"/>
  <c r="L3" i="13"/>
  <c r="B135" i="6"/>
  <c r="B159" i="6"/>
  <c r="I3" i="13"/>
  <c r="I3" i="10"/>
  <c r="F3" i="13"/>
  <c r="F3" i="10"/>
  <c r="K3" i="17"/>
  <c r="B3" i="17" l="1"/>
  <c r="K3" i="16"/>
  <c r="O3" i="16"/>
  <c r="H3" i="16"/>
  <c r="P3" i="27"/>
  <c r="N3" i="27"/>
  <c r="D3" i="27"/>
  <c r="E3" i="16"/>
  <c r="Q3" i="17"/>
  <c r="Q3" i="15"/>
  <c r="G3" i="17"/>
  <c r="F3" i="27"/>
  <c r="G3" i="15"/>
  <c r="M3" i="27"/>
  <c r="L3" i="27"/>
  <c r="D3" i="17"/>
  <c r="O3" i="27"/>
  <c r="E3" i="27"/>
  <c r="Q3" i="27"/>
  <c r="I3" i="27"/>
  <c r="D3" i="15"/>
  <c r="J3" i="27"/>
  <c r="C3" i="27"/>
  <c r="G3" i="27"/>
  <c r="K3" i="27"/>
  <c r="H3" i="27"/>
  <c r="B3" i="16"/>
  <c r="M3" i="16"/>
  <c r="J159" i="6"/>
  <c r="O173" i="6"/>
  <c r="H159" i="6"/>
  <c r="G159" i="6"/>
  <c r="Q149" i="6"/>
  <c r="G149" i="6"/>
  <c r="N149" i="6"/>
  <c r="O159" i="6"/>
  <c r="K135" i="6"/>
  <c r="K159" i="6"/>
  <c r="I173" i="6"/>
  <c r="I149" i="6"/>
  <c r="J173" i="6"/>
  <c r="C135" i="6"/>
  <c r="C159" i="6"/>
  <c r="M149" i="6"/>
  <c r="M173" i="6"/>
  <c r="F149" i="6"/>
  <c r="I135" i="6"/>
  <c r="I159" i="6"/>
  <c r="E135" i="6"/>
  <c r="E159" i="6"/>
  <c r="M159" i="6"/>
  <c r="M135" i="6"/>
  <c r="L135" i="6"/>
  <c r="L159" i="6"/>
  <c r="N3" i="16"/>
  <c r="Q3" i="16"/>
  <c r="D149" i="6"/>
  <c r="D173" i="6"/>
  <c r="F3" i="16"/>
  <c r="I3" i="16"/>
  <c r="L3" i="16"/>
  <c r="G3" i="16"/>
  <c r="C3" i="16"/>
  <c r="D135" i="6"/>
  <c r="D159" i="6"/>
  <c r="M3" i="15"/>
  <c r="J3" i="16"/>
  <c r="D3" i="16"/>
  <c r="L149" i="6"/>
  <c r="L173" i="6"/>
  <c r="Q135" i="6"/>
  <c r="Q159" i="6"/>
  <c r="B25" i="4"/>
  <c r="B17" i="4"/>
  <c r="B34" i="4"/>
  <c r="B43" i="4"/>
  <c r="B37" i="4"/>
  <c r="B35" i="4"/>
  <c r="B4" i="4"/>
  <c r="B24" i="4"/>
  <c r="B23" i="4"/>
  <c r="B36" i="4"/>
  <c r="B7" i="4"/>
  <c r="B8" i="4"/>
  <c r="B33" i="4"/>
  <c r="B13" i="4"/>
  <c r="B16" i="4"/>
  <c r="B20" i="4"/>
  <c r="B38" i="4"/>
  <c r="B12" i="4"/>
  <c r="B22" i="4"/>
  <c r="B45" i="4"/>
  <c r="B29" i="4"/>
  <c r="B28" i="4"/>
  <c r="B11" i="4"/>
  <c r="B26" i="4"/>
  <c r="B42" i="4"/>
  <c r="B39" i="4"/>
  <c r="B9" i="4"/>
  <c r="B30" i="4"/>
  <c r="B27" i="4"/>
  <c r="B10" i="4"/>
  <c r="B21" i="4"/>
  <c r="B15" i="4"/>
  <c r="B44" i="4"/>
  <c r="B14" i="4"/>
</calcChain>
</file>

<file path=xl/sharedStrings.xml><?xml version="1.0" encoding="utf-8"?>
<sst xmlns="http://schemas.openxmlformats.org/spreadsheetml/2006/main" count="1166" uniqueCount="231">
  <si>
    <t>detailed split of CO2 emissions</t>
  </si>
  <si>
    <t>detailed split of useful energy demand</t>
  </si>
  <si>
    <t>detailed split of final energy consumption</t>
  </si>
  <si>
    <t>Agriculture sector summary</t>
  </si>
  <si>
    <t>Agriculture</t>
  </si>
  <si>
    <t>ICT and multimedia</t>
  </si>
  <si>
    <t>Miscellaneous building technologies</t>
  </si>
  <si>
    <t>Building lighting</t>
  </si>
  <si>
    <t>Street lighting</t>
  </si>
  <si>
    <t>Ventilation and others</t>
  </si>
  <si>
    <t>Services sector: Specific electric uses</t>
  </si>
  <si>
    <r>
      <t>CO</t>
    </r>
    <r>
      <rPr>
        <vertAlign val="subscript"/>
        <sz val="9"/>
        <color theme="1"/>
        <rFont val="Calibri"/>
        <family val="2"/>
        <scheme val="minor"/>
      </rPr>
      <t>2</t>
    </r>
    <r>
      <rPr>
        <sz val="9"/>
        <color theme="1"/>
        <rFont val="Calibri"/>
        <family val="2"/>
        <scheme val="minor"/>
      </rPr>
      <t xml:space="preserve"> emissions per useful surface area</t>
    </r>
  </si>
  <si>
    <t>Thermal energy service per useful surface area</t>
  </si>
  <si>
    <t>Final energy consumption per useful surface area</t>
  </si>
  <si>
    <r>
      <t>CO</t>
    </r>
    <r>
      <rPr>
        <vertAlign val="subscript"/>
        <sz val="9"/>
        <color theme="1"/>
        <rFont val="Calibri"/>
        <family val="2"/>
        <scheme val="minor"/>
      </rPr>
      <t>2</t>
    </r>
    <r>
      <rPr>
        <sz val="9"/>
        <color theme="1"/>
        <rFont val="Calibri"/>
        <family val="2"/>
        <scheme val="minor"/>
      </rPr>
      <t xml:space="preserve"> emissions per building</t>
    </r>
  </si>
  <si>
    <t>Thermal energy service per building</t>
  </si>
  <si>
    <t>Final energy consumption per building</t>
  </si>
  <si>
    <r>
      <t>CO</t>
    </r>
    <r>
      <rPr>
        <vertAlign val="subscript"/>
        <sz val="9"/>
        <color theme="1"/>
        <rFont val="Calibri"/>
        <family val="2"/>
        <scheme val="minor"/>
      </rPr>
      <t>2</t>
    </r>
    <r>
      <rPr>
        <sz val="9"/>
        <color theme="1"/>
        <rFont val="Calibri"/>
        <family val="2"/>
        <scheme val="minor"/>
      </rPr>
      <t xml:space="preserve"> emissions</t>
    </r>
  </si>
  <si>
    <t>System efficiency indicator of total stock</t>
  </si>
  <si>
    <t>Thermal energy service</t>
  </si>
  <si>
    <t>Final energy consumption</t>
  </si>
  <si>
    <t>Number of new and renovated buildings</t>
  </si>
  <si>
    <t>Services sector: Thermal uses in new and renovated buildings</t>
  </si>
  <si>
    <t>Number of buildings</t>
  </si>
  <si>
    <t>Services sector: Thermal uses</t>
  </si>
  <si>
    <t>Services sector summary</t>
  </si>
  <si>
    <t>Description</t>
  </si>
  <si>
    <t>Sheet</t>
  </si>
  <si>
    <t>Click on the link to jump to the sheet</t>
  </si>
  <si>
    <t>Energy intensity (toe/physical output index)</t>
  </si>
  <si>
    <t>Electricity</t>
  </si>
  <si>
    <t>Steam distributed</t>
  </si>
  <si>
    <t>Geothermal</t>
  </si>
  <si>
    <t>Solar</t>
  </si>
  <si>
    <t>Biomass and wastes</t>
  </si>
  <si>
    <t>Diesel oil (incl. biofuels)</t>
  </si>
  <si>
    <t>LPG</t>
  </si>
  <si>
    <t>Liquids</t>
  </si>
  <si>
    <t>Solids</t>
  </si>
  <si>
    <t>Commercial  refrigeration</t>
  </si>
  <si>
    <t>Ratio of energy service to energy consumption (system efficiency indicator)</t>
  </si>
  <si>
    <t>Gases</t>
  </si>
  <si>
    <t>Derived heat</t>
  </si>
  <si>
    <t>Cooling</t>
  </si>
  <si>
    <t>Space heating</t>
  </si>
  <si>
    <t>Specific electricity uses</t>
  </si>
  <si>
    <t>Catering</t>
  </si>
  <si>
    <t>Hot water</t>
  </si>
  <si>
    <t>Thermal uses</t>
  </si>
  <si>
    <t>Emissions per capita (kg CO2 / capita)</t>
  </si>
  <si>
    <t>Thermal energy service per capita (kWh useful / capita)</t>
  </si>
  <si>
    <t>Energy consumption per capita (kWh / capita)</t>
  </si>
  <si>
    <t>Emissions per useful surface area (kg CO2 / sqm)</t>
  </si>
  <si>
    <t>Thermal energy service per useful surface area (kWh useful / sqm)</t>
  </si>
  <si>
    <t>Energy consumption per useful surface area (kWh / sqm)</t>
  </si>
  <si>
    <t>Emissions per building (kg CO2 / representative building cell)</t>
  </si>
  <si>
    <t>Thermal energy service per building (kWh useful / representative building cell)</t>
  </si>
  <si>
    <t>Energy consumption per building (kWh / representative building cell)</t>
  </si>
  <si>
    <t>Additional building indicators</t>
  </si>
  <si>
    <t>Share of emissions in end-uses (in %)</t>
  </si>
  <si>
    <t>Emissions by end-uses (kt of CO2)</t>
  </si>
  <si>
    <t>Geothermal energy</t>
  </si>
  <si>
    <t>Liquid biofuels</t>
  </si>
  <si>
    <t>Biogas</t>
  </si>
  <si>
    <t>Renewable energies and wastes</t>
  </si>
  <si>
    <t>Gas/Diesel oil and other liquids (without biofuels)</t>
  </si>
  <si>
    <t>Liquified petroleum gas (LPG)</t>
  </si>
  <si>
    <t>Emissions by fuel - Eurostat structure (kt of CO2)</t>
  </si>
  <si>
    <t>Emissions</t>
  </si>
  <si>
    <t>Shares of energy consumption in end-uses (in %)</t>
  </si>
  <si>
    <t>Energy consumption by end-uses (ktoe)</t>
  </si>
  <si>
    <t>Energy consumption by fuel - Eurostat structure (ktoe)</t>
  </si>
  <si>
    <t>Energy consumption</t>
  </si>
  <si>
    <t>Avoided energy use (thermal integrity effect)</t>
  </si>
  <si>
    <t>(expressed in kWh/m2 of floor area and adjusted for weather conditions)</t>
  </si>
  <si>
    <t>Energy comfort for space heating purposes</t>
  </si>
  <si>
    <t>U-values (weighted average based on building stock per floor area, W/m2K)</t>
  </si>
  <si>
    <t>Building Characteristics and Energy Comfort</t>
  </si>
  <si>
    <t>New and renovated buildings useful surface area (in sqm/representative building cell)</t>
  </si>
  <si>
    <t>Services useful surface area (in sqm/representative building cell)</t>
  </si>
  <si>
    <t>Services useful surface area (in sqm/employee)</t>
  </si>
  <si>
    <t>Services useful surface area (in sqm/capita)</t>
  </si>
  <si>
    <t>Representative building cell size (employees/representative building cell)</t>
  </si>
  <si>
    <t>Value added per capita relative to EU28</t>
  </si>
  <si>
    <t>Value added per capita (€2010)</t>
  </si>
  <si>
    <t>Value added per employee (€2010)</t>
  </si>
  <si>
    <t>GDP per capita (€2010)</t>
  </si>
  <si>
    <t>Indicators</t>
  </si>
  <si>
    <t>Relative heating degree-days</t>
  </si>
  <si>
    <t>Mean heating degree-days over period 1980 - 2015</t>
  </si>
  <si>
    <t>Actual heating degree-days</t>
  </si>
  <si>
    <t>New and renovated buildings useful surface area (in 000 sqm)</t>
  </si>
  <si>
    <t>Total services useful surface area (in 000 sqm)</t>
  </si>
  <si>
    <t>Number of representative building cells</t>
  </si>
  <si>
    <t>Employment data (employees)</t>
  </si>
  <si>
    <t>Value added (M€2010)</t>
  </si>
  <si>
    <t>Gross Domestic product (M€2010)</t>
  </si>
  <si>
    <t>Population (inhabitants)</t>
  </si>
  <si>
    <t>Gases incl. biogas</t>
  </si>
  <si>
    <t>Gas/Diesel oil incl. biofuels (GDO)</t>
  </si>
  <si>
    <t>Electric space cooling</t>
  </si>
  <si>
    <t>Gas heat pumps</t>
  </si>
  <si>
    <t>Space cooling</t>
  </si>
  <si>
    <t>Circulation, other electricity</t>
  </si>
  <si>
    <t>Conventional electric heating</t>
  </si>
  <si>
    <t>Advanced electric heating</t>
  </si>
  <si>
    <t>Conventional gas heaters</t>
  </si>
  <si>
    <t>Stock of buildings</t>
  </si>
  <si>
    <t>Electricity in circulation and other use</t>
  </si>
  <si>
    <t>Final energy consumption (ktoe)</t>
  </si>
  <si>
    <t>Thermal energy service (ktoe useful)</t>
  </si>
  <si>
    <t>Ratio of energy service to energy consumption</t>
  </si>
  <si>
    <t>CO2 emissions (kt CO2)</t>
  </si>
  <si>
    <t>Solar (as of solar equiped buildings)</t>
  </si>
  <si>
    <t>Solar (as of total)</t>
  </si>
  <si>
    <t>Final energy consumption (kWh / representative building cell)</t>
  </si>
  <si>
    <t>Thermal energy service (kWh useful / representative building cell)</t>
  </si>
  <si>
    <t>CO2 emissions (kg CO2 / representative building cell)</t>
  </si>
  <si>
    <t>Final energy consumption (kWh / sqm)</t>
  </si>
  <si>
    <t>Thermal energy service (kWh useful / sqm)</t>
  </si>
  <si>
    <t>CO2 emissions (kg CO2 / sqm)</t>
  </si>
  <si>
    <t>ICT and multimedia (unit per capita)</t>
  </si>
  <si>
    <t>Miscellaneous building technologies (sqm per building cell)</t>
  </si>
  <si>
    <t>Street lighting (unit per capita)</t>
  </si>
  <si>
    <t>Ventilation and others (sqm per building cell)</t>
  </si>
  <si>
    <t>Penetration factor</t>
  </si>
  <si>
    <t>ICT and multimedia (W per appliance)</t>
  </si>
  <si>
    <t>Miscellaneous building technologies (W per serviced m2)</t>
  </si>
  <si>
    <t>Street lighting (W per appliance)</t>
  </si>
  <si>
    <t>Ventilation and others (W per serviced m2)</t>
  </si>
  <si>
    <t>W per new appliance (in average operating mode)</t>
  </si>
  <si>
    <t>W per appliance (in average operating mode)</t>
  </si>
  <si>
    <t>Operating hours per appliance</t>
  </si>
  <si>
    <t>ICT and multimedia (000 units)</t>
  </si>
  <si>
    <t>Miscellaneous building technologies (serviced mio m2)</t>
  </si>
  <si>
    <t>Street lighting (000 units)</t>
  </si>
  <si>
    <t>Ventilation and others (serviced mio m2)</t>
  </si>
  <si>
    <t>Number of replaced appliances</t>
  </si>
  <si>
    <t>Number of new appliances</t>
  </si>
  <si>
    <t>Stock of appliances</t>
  </si>
  <si>
    <t>Total MW installed (in average operating mode)</t>
  </si>
  <si>
    <t>Lumens per useful surface area (lumen per sqm)</t>
  </si>
  <si>
    <t>Emission intensity (kt of CO2 / ktoe)</t>
  </si>
  <si>
    <t>Useful energy demand intensity (toe useful / physical output index)</t>
  </si>
  <si>
    <t>Energy intensity (toe / physical output index)</t>
  </si>
  <si>
    <t>Value added intensity (toe / M€2010)</t>
  </si>
  <si>
    <t>Residual fuel oil and other liquids</t>
  </si>
  <si>
    <t>Gas/diesel oil (without biofuels)</t>
  </si>
  <si>
    <t>by fuel (EUROSTAT DATA)</t>
  </si>
  <si>
    <t>Energy consumption (ktoe)</t>
  </si>
  <si>
    <t>Idle capacity (production index)</t>
  </si>
  <si>
    <t>Decommissioned capacity (production index)</t>
  </si>
  <si>
    <t>Capacity investment (production index)</t>
  </si>
  <si>
    <t>Installed capacity (production index)</t>
  </si>
  <si>
    <t>Physical output (index)</t>
  </si>
  <si>
    <t>Pumping devices (electric)</t>
  </si>
  <si>
    <t>Pumping devices (diesel oil incl. biofuels)</t>
  </si>
  <si>
    <t>Specific heat uses</t>
  </si>
  <si>
    <t>Farming machine drives (diesel oil incl. biofuels)</t>
  </si>
  <si>
    <t>Low enthalpy heat</t>
  </si>
  <si>
    <t>Motor drives</t>
  </si>
  <si>
    <t>Ventilation</t>
  </si>
  <si>
    <t>Lighting</t>
  </si>
  <si>
    <t>Agriculture, forestry and fishing</t>
  </si>
  <si>
    <t>Market shares of energy uses (%)</t>
  </si>
  <si>
    <t>Biomass</t>
  </si>
  <si>
    <t>Gases (incl. biogas)</t>
  </si>
  <si>
    <t>Fuel oil and other liquids</t>
  </si>
  <si>
    <t>Detailed split of energy consumption (ktoe)</t>
  </si>
  <si>
    <t>Ratio of useful energy demand to final energy consumption (system efficiency indicator)</t>
  </si>
  <si>
    <t>Market shares of useful energy demand (%)</t>
  </si>
  <si>
    <t>Detailed split of useful energy demand (ktoe)</t>
  </si>
  <si>
    <t>Emission intensity (kt of CO2 per ktoe)</t>
  </si>
  <si>
    <t>Market shares of CO2 emissions by subsector (%)</t>
  </si>
  <si>
    <t>Detailed split of CO2 emissions by subsector (kt of CO2)</t>
  </si>
  <si>
    <t>JRC-IDEES - Integrated Database of the European Energy System (2000-2015)</t>
  </si>
  <si>
    <t>Services and Agriculture sector</t>
  </si>
  <si>
    <t>Legal Notice</t>
  </si>
  <si>
    <t>Neither the European Commission nor any person acting on behalf of the Commission is responsible for the use which might be made of this information.</t>
  </si>
  <si>
    <t>Permission to Use</t>
  </si>
  <si>
    <t>Reproduction of the data is authorized provided the source is appropriately acknowledged.</t>
  </si>
  <si>
    <t>JRC-IDEES 2015</t>
  </si>
  <si>
    <t>© European Union</t>
  </si>
  <si>
    <t>Building lighting (mio units)</t>
  </si>
  <si>
    <t>Building lighting (W per appliance)</t>
  </si>
  <si>
    <t>Building lighting (unit per building cell)</t>
  </si>
  <si>
    <t>version 1.0</t>
  </si>
  <si>
    <t>© European Union 2017-2018</t>
  </si>
  <si>
    <t>Commercial refrigeration (000 units)</t>
  </si>
  <si>
    <t>Commercial refrigeration (W per appliance)</t>
  </si>
  <si>
    <t>Commercial refrigeration (unit per capita)</t>
  </si>
  <si>
    <t>Commercial refrigeration</t>
  </si>
  <si>
    <t>Specific electric uses in services</t>
  </si>
  <si>
    <t>Prepared by JRC C.6</t>
  </si>
  <si>
    <t>The information made available is property of the Joint Research Centre of the European Commission.</t>
  </si>
  <si>
    <t>IT</t>
  </si>
  <si>
    <t>Italy</t>
  </si>
  <si>
    <t>IT - Services sector summary</t>
  </si>
  <si>
    <t>IT - Number of buildings</t>
  </si>
  <si>
    <t>IT - Final energy consumption</t>
  </si>
  <si>
    <t>IT - Thermal energy service</t>
  </si>
  <si>
    <t>IT - System efficiency indicators of total stock</t>
  </si>
  <si>
    <t>IT - CO2 emissions</t>
  </si>
  <si>
    <t>IT - Final energy consumption per building</t>
  </si>
  <si>
    <t>IT - Thermal energy service per building</t>
  </si>
  <si>
    <t>IT - CO2 emissions per building</t>
  </si>
  <si>
    <t>IT - Final energy consumption per useful surface area</t>
  </si>
  <si>
    <t>IT - Thermal energy service per useful surface area</t>
  </si>
  <si>
    <t>IT - CO2 emissions per useful surface area</t>
  </si>
  <si>
    <t>IT - Number of new and renovated buildings</t>
  </si>
  <si>
    <t>IT - Final energy consumption in new and renovated buildings</t>
  </si>
  <si>
    <t>IT - Thermal energy service in new and renovated buildings</t>
  </si>
  <si>
    <t>IT - System efficiency indicators in new and renovated buildings</t>
  </si>
  <si>
    <t>IT - CO2 emissions in new and renovated buildings</t>
  </si>
  <si>
    <t>IT - Final energy consumption in new and renovated buildings (per building)</t>
  </si>
  <si>
    <t>IT - Thermal energy service in new and renovated buildings (per building)</t>
  </si>
  <si>
    <t>IT - CO2 emissions in new and renovated buildings (per building)</t>
  </si>
  <si>
    <t>IT - Final energy consumption in new and renovated buildings (per surface area)</t>
  </si>
  <si>
    <t>IT - Thermal energy service in new and renovated buildings (per surface area)</t>
  </si>
  <si>
    <t>IT - CO2 emissions in new and renovated buildings (per surface area)</t>
  </si>
  <si>
    <t>IT - Specific electric uses in services</t>
  </si>
  <si>
    <t>IT - Ventilation and others</t>
  </si>
  <si>
    <t>IT - Street lighting</t>
  </si>
  <si>
    <t>IT - Building lighting</t>
  </si>
  <si>
    <t>IT - Commercial refrigeration</t>
  </si>
  <si>
    <t>IT - Miscellaneous building technologies</t>
  </si>
  <si>
    <t>IT - ICT and multimedia</t>
  </si>
  <si>
    <t>IT - Agriculture</t>
  </si>
  <si>
    <t>IT - Agriculture - final energy consumption</t>
  </si>
  <si>
    <t>IT - Agriculture - useful energy demand</t>
  </si>
  <si>
    <t>IT - Agriculture - CO2 emissions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</si>
</sst>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6">
    <numFmt numFmtId="164" formatCode="_-* #,##0.00_-;\-* #,##0.00_-;_-* &quot;-&quot;??_-;_-@_-"/>
    <numFmt numFmtId="165" formatCode="#,##0.000;\-#,##0.000;&quot;-&quot;"/>
    <numFmt numFmtId="166" formatCode="#,##0.0;\-#,##0.0;&quot;-&quot;"/>
    <numFmt numFmtId="167" formatCode="#,##0.000;\-#,##0.000;&quot;&quot;"/>
    <numFmt numFmtId="168" formatCode="0.0%;\-0.0%;&quot;-&quot;"/>
    <numFmt numFmtId="169" formatCode="#,##0;\-#,##0;&quot;-&quot;"/>
    <numFmt numFmtId="170" formatCode="#,##0.0;\-#,##0.0;&quot;&quot;"/>
    <numFmt numFmtId="171" formatCode="0.0;\-0.0;&quot;-&quot;"/>
    <numFmt numFmtId="172" formatCode="#,##0;\-#,##0;&quot;&quot;"/>
    <numFmt numFmtId="173" formatCode="#,##0.00;\-#,##0.00;&quot;-&quot;"/>
    <numFmt numFmtId="174" formatCode="#,##0.000000000000000000_ ;\-#,##0.000000000000000000\ "/>
    <numFmt numFmtId="175" formatCode="0.00%;\-0.00%;&quot;-&quot;"/>
    <numFmt numFmtId="176" formatCode="mmmm\ yyyy"/>
    <numFmt numFmtId="177" formatCode="#,##0.0"/>
    <numFmt numFmtId="178" formatCode="0.0;\-0.0;&quot;&quot;"/>
    <numFmt numFmtId="179" formatCode="0.000;\-0.000;&quot;&quot;"/>
  </numFmts>
  <fonts count="4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9"/>
      <color theme="10"/>
      <name val="Calibri"/>
      <family val="2"/>
      <scheme val="minor"/>
    </font>
    <font>
      <b/>
      <sz val="9"/>
      <color theme="1"/>
      <name val="Calibri"/>
      <family val="2"/>
      <scheme val="minor"/>
    </font>
    <font>
      <vertAlign val="subscript"/>
      <sz val="9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14"/>
      <color rgb="FF0070C0"/>
      <name val="Calibri"/>
      <family val="2"/>
      <scheme val="minor"/>
    </font>
    <font>
      <sz val="10"/>
      <name val="Arial"/>
      <family val="2"/>
      <charset val="161"/>
    </font>
    <font>
      <sz val="10"/>
      <name val="Arial"/>
      <family val="2"/>
    </font>
    <font>
      <b/>
      <sz val="8"/>
      <color theme="3" tint="-0.499984740745262"/>
      <name val="Calibri"/>
      <family val="2"/>
      <scheme val="minor"/>
    </font>
    <font>
      <sz val="8"/>
      <color theme="3" tint="-0.499984740745262"/>
      <name val="Calibri"/>
      <family val="2"/>
      <scheme val="minor"/>
    </font>
    <font>
      <b/>
      <sz val="8"/>
      <color rgb="FFC00000"/>
      <name val="Calibri"/>
      <family val="2"/>
      <scheme val="minor"/>
    </font>
    <font>
      <sz val="9"/>
      <color rgb="FFC00000"/>
      <name val="Calibri"/>
      <family val="2"/>
      <scheme val="minor"/>
    </font>
    <font>
      <sz val="10"/>
      <color theme="3" tint="-0.499984740745262"/>
      <name val="Calibri"/>
      <family val="2"/>
      <scheme val="minor"/>
    </font>
    <font>
      <b/>
      <sz val="10"/>
      <color rgb="FF002060"/>
      <name val="Calibri"/>
      <family val="2"/>
      <scheme val="minor"/>
    </font>
    <font>
      <sz val="8"/>
      <color rgb="FFC00000"/>
      <name val="Calibri"/>
      <family val="2"/>
      <scheme val="minor"/>
    </font>
    <font>
      <i/>
      <sz val="8"/>
      <color theme="3" tint="-0.499984740745262"/>
      <name val="Calibri"/>
      <family val="2"/>
      <scheme val="minor"/>
    </font>
    <font>
      <b/>
      <sz val="10"/>
      <color theme="9" tint="-0.499984740745262"/>
      <name val="Calibri"/>
      <family val="2"/>
      <scheme val="minor"/>
    </font>
    <font>
      <sz val="8"/>
      <color rgb="FF002060"/>
      <name val="Calibri"/>
      <family val="2"/>
      <scheme val="minor"/>
    </font>
    <font>
      <b/>
      <sz val="8"/>
      <color rgb="FF002060"/>
      <name val="Calibri"/>
      <family val="2"/>
      <scheme val="minor"/>
    </font>
    <font>
      <i/>
      <sz val="8"/>
      <color indexed="56"/>
      <name val="Calibri"/>
      <family val="2"/>
      <scheme val="minor"/>
    </font>
    <font>
      <sz val="10"/>
      <color rgb="FFC00000"/>
      <name val="Calibri"/>
      <family val="2"/>
      <scheme val="minor"/>
    </font>
    <font>
      <i/>
      <sz val="8"/>
      <color indexed="56" tint="-0.499984740745262"/>
      <name val="Calibri"/>
      <family val="2"/>
      <scheme val="minor"/>
    </font>
    <font>
      <sz val="9"/>
      <color theme="3" tint="-0.499984740745262"/>
      <name val="Calibri"/>
      <family val="2"/>
      <scheme val="minor"/>
    </font>
    <font>
      <i/>
      <sz val="8"/>
      <color rgb="FF002060"/>
      <name val="Calibri"/>
      <family val="2"/>
      <scheme val="minor"/>
    </font>
    <font>
      <sz val="8"/>
      <color rgb="FF0070C0"/>
      <name val="Calibri"/>
      <family val="2"/>
      <scheme val="minor"/>
    </font>
    <font>
      <sz val="8"/>
      <color theme="6" tint="-0.499984740745262"/>
      <name val="Calibri"/>
      <family val="2"/>
      <scheme val="minor"/>
    </font>
    <font>
      <sz val="10"/>
      <color rgb="FF002060"/>
      <name val="Calibri"/>
      <family val="2"/>
      <scheme val="minor"/>
    </font>
    <font>
      <sz val="8"/>
      <name val="Calibri"/>
      <family val="2"/>
      <scheme val="minor"/>
    </font>
    <font>
      <sz val="8"/>
      <color theme="0" tint="-0.499984740745262"/>
      <name val="Calibri"/>
      <family val="2"/>
      <scheme val="minor"/>
    </font>
    <font>
      <b/>
      <sz val="10"/>
      <color theme="3" tint="-0.499984740745262"/>
      <name val="Calibri"/>
      <family val="2"/>
      <scheme val="minor"/>
    </font>
    <font>
      <b/>
      <sz val="20"/>
      <name val="Arial"/>
      <family val="2"/>
    </font>
    <font>
      <b/>
      <sz val="24"/>
      <name val="Arial"/>
      <family val="2"/>
    </font>
    <font>
      <sz val="8"/>
      <name val="Arial"/>
      <family val="2"/>
    </font>
    <font>
      <b/>
      <sz val="22"/>
      <name val="Arial"/>
      <family val="2"/>
    </font>
    <font>
      <b/>
      <u/>
      <sz val="16"/>
      <name val="Arial"/>
      <family val="2"/>
    </font>
    <font>
      <b/>
      <sz val="14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/>
      <top style="hair">
        <color auto="1"/>
      </top>
      <bottom style="hair">
        <color auto="1"/>
      </bottom>
      <diagonal/>
    </border>
  </borders>
  <cellStyleXfs count="9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164" fontId="1" fillId="0" borderId="0" applyFont="0" applyFill="0" applyBorder="0" applyAlignment="0" applyProtection="0"/>
    <xf numFmtId="0" fontId="11" fillId="0" borderId="0"/>
    <xf numFmtId="0" fontId="12" fillId="0" borderId="0"/>
    <xf numFmtId="9" fontId="11" fillId="0" borderId="0" applyFont="0" applyFill="0" applyBorder="0" applyAlignment="0" applyProtection="0"/>
    <xf numFmtId="9" fontId="12" fillId="0" borderId="0" applyFont="0" applyFill="0" applyBorder="0" applyAlignment="0" applyProtection="0"/>
  </cellStyleXfs>
  <cellXfs count="238">
    <xf numFmtId="0" fontId="0" fillId="0" borderId="0" xfId="0"/>
    <xf numFmtId="0" fontId="3" fillId="0" borderId="0" xfId="0" applyFont="1" applyAlignment="1">
      <alignment horizontal="left" indent="1"/>
    </xf>
    <xf numFmtId="0" fontId="5" fillId="0" borderId="0" xfId="3" applyFont="1" applyAlignment="1">
      <alignment horizontal="left" indent="2"/>
    </xf>
    <xf numFmtId="0" fontId="3" fillId="0" borderId="0" xfId="0" applyFont="1"/>
    <xf numFmtId="0" fontId="5" fillId="0" borderId="0" xfId="3" applyFont="1" applyAlignment="1">
      <alignment horizontal="left" indent="1"/>
    </xf>
    <xf numFmtId="0" fontId="6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5" fillId="0" borderId="0" xfId="3" applyFont="1"/>
    <xf numFmtId="0" fontId="4" fillId="0" borderId="0" xfId="3"/>
    <xf numFmtId="0" fontId="5" fillId="0" borderId="0" xfId="3" applyFont="1" applyAlignment="1">
      <alignment horizontal="left"/>
    </xf>
    <xf numFmtId="0" fontId="8" fillId="0" borderId="0" xfId="0" applyFont="1"/>
    <xf numFmtId="0" fontId="9" fillId="0" borderId="1" xfId="0" applyFont="1" applyBorder="1"/>
    <xf numFmtId="0" fontId="9" fillId="0" borderId="0" xfId="0" applyFont="1" applyBorder="1"/>
    <xf numFmtId="0" fontId="10" fillId="0" borderId="0" xfId="0" applyFont="1"/>
    <xf numFmtId="0" fontId="9" fillId="0" borderId="0" xfId="0" applyFont="1"/>
    <xf numFmtId="1" fontId="13" fillId="2" borderId="2" xfId="5" applyNumberFormat="1" applyFont="1" applyFill="1" applyBorder="1" applyAlignment="1">
      <alignment horizontal="center" vertical="center"/>
    </xf>
    <xf numFmtId="0" fontId="14" fillId="0" borderId="0" xfId="5" applyFont="1" applyAlignment="1">
      <alignment vertical="center"/>
    </xf>
    <xf numFmtId="0" fontId="14" fillId="3" borderId="0" xfId="5" applyFont="1" applyFill="1" applyAlignment="1">
      <alignment vertical="center"/>
    </xf>
    <xf numFmtId="166" fontId="14" fillId="3" borderId="1" xfId="1" applyNumberFormat="1" applyFont="1" applyFill="1" applyBorder="1" applyAlignment="1">
      <alignment vertical="center"/>
    </xf>
    <xf numFmtId="0" fontId="14" fillId="0" borderId="1" xfId="5" applyFont="1" applyFill="1" applyBorder="1" applyAlignment="1">
      <alignment horizontal="left" vertical="center" indent="2"/>
    </xf>
    <xf numFmtId="166" fontId="14" fillId="3" borderId="3" xfId="1" applyNumberFormat="1" applyFont="1" applyFill="1" applyBorder="1" applyAlignment="1">
      <alignment vertical="center"/>
    </xf>
    <xf numFmtId="0" fontId="14" fillId="0" borderId="3" xfId="5" applyFont="1" applyFill="1" applyBorder="1" applyAlignment="1">
      <alignment horizontal="left" vertical="center" indent="3"/>
    </xf>
    <xf numFmtId="166" fontId="14" fillId="3" borderId="0" xfId="1" applyNumberFormat="1" applyFont="1" applyFill="1" applyBorder="1" applyAlignment="1">
      <alignment vertical="center"/>
    </xf>
    <xf numFmtId="0" fontId="14" fillId="0" borderId="0" xfId="5" applyFont="1" applyFill="1" applyBorder="1" applyAlignment="1">
      <alignment horizontal="left" vertical="center" indent="3"/>
    </xf>
    <xf numFmtId="166" fontId="14" fillId="3" borderId="4" xfId="1" applyNumberFormat="1" applyFont="1" applyFill="1" applyBorder="1" applyAlignment="1">
      <alignment vertical="center"/>
    </xf>
    <xf numFmtId="0" fontId="14" fillId="0" borderId="4" xfId="5" applyFont="1" applyBorder="1" applyAlignment="1">
      <alignment horizontal="left" vertical="center" indent="2"/>
    </xf>
    <xf numFmtId="166" fontId="15" fillId="4" borderId="5" xfId="5" applyNumberFormat="1" applyFont="1" applyFill="1" applyBorder="1" applyAlignment="1">
      <alignment vertical="center"/>
    </xf>
    <xf numFmtId="0" fontId="16" fillId="4" borderId="5" xfId="5" applyFont="1" applyFill="1" applyBorder="1" applyAlignment="1">
      <alignment horizontal="left" vertical="center" indent="1"/>
    </xf>
    <xf numFmtId="0" fontId="14" fillId="3" borderId="0" xfId="5" applyNumberFormat="1" applyFont="1" applyFill="1" applyAlignment="1">
      <alignment vertical="center"/>
    </xf>
    <xf numFmtId="0" fontId="14" fillId="0" borderId="1" xfId="5" applyFont="1" applyFill="1" applyBorder="1" applyAlignment="1">
      <alignment horizontal="left" vertical="center" indent="3"/>
    </xf>
    <xf numFmtId="166" fontId="14" fillId="0" borderId="0" xfId="1" applyNumberFormat="1" applyFont="1" applyFill="1" applyBorder="1" applyAlignment="1">
      <alignment vertical="center"/>
    </xf>
    <xf numFmtId="166" fontId="15" fillId="4" borderId="4" xfId="5" applyNumberFormat="1" applyFont="1" applyFill="1" applyBorder="1" applyAlignment="1">
      <alignment vertical="center"/>
    </xf>
    <xf numFmtId="0" fontId="16" fillId="4" borderId="4" xfId="5" applyFont="1" applyFill="1" applyBorder="1" applyAlignment="1">
      <alignment horizontal="left" vertical="center" indent="1"/>
    </xf>
    <xf numFmtId="0" fontId="14" fillId="0" borderId="0" xfId="5" applyNumberFormat="1" applyFont="1" applyAlignment="1">
      <alignment vertical="center"/>
    </xf>
    <xf numFmtId="0" fontId="17" fillId="5" borderId="2" xfId="5" applyNumberFormat="1" applyFont="1" applyFill="1" applyBorder="1" applyAlignment="1">
      <alignment vertical="center"/>
    </xf>
    <xf numFmtId="0" fontId="18" fillId="5" borderId="2" xfId="5" applyNumberFormat="1" applyFont="1" applyFill="1" applyBorder="1" applyAlignment="1">
      <alignment horizontal="left" vertical="center"/>
    </xf>
    <xf numFmtId="167" fontId="14" fillId="3" borderId="1" xfId="5" applyNumberFormat="1" applyFont="1" applyFill="1" applyBorder="1" applyAlignment="1">
      <alignment vertical="center"/>
    </xf>
    <xf numFmtId="167" fontId="14" fillId="3" borderId="0" xfId="5" applyNumberFormat="1" applyFont="1" applyFill="1" applyBorder="1" applyAlignment="1">
      <alignment vertical="center"/>
    </xf>
    <xf numFmtId="167" fontId="14" fillId="3" borderId="5" xfId="5" applyNumberFormat="1" applyFont="1" applyFill="1" applyBorder="1" applyAlignment="1">
      <alignment vertical="center"/>
    </xf>
    <xf numFmtId="167" fontId="19" fillId="4" borderId="2" xfId="1" applyNumberFormat="1" applyFont="1" applyFill="1" applyBorder="1" applyAlignment="1">
      <alignment vertical="center"/>
    </xf>
    <xf numFmtId="0" fontId="16" fillId="4" borderId="2" xfId="5" applyFont="1" applyFill="1" applyBorder="1" applyAlignment="1">
      <alignment horizontal="left" vertical="center" indent="1"/>
    </xf>
    <xf numFmtId="168" fontId="14" fillId="3" borderId="2" xfId="5" applyNumberFormat="1" applyFont="1" applyFill="1" applyBorder="1" applyAlignment="1">
      <alignment vertical="center"/>
    </xf>
    <xf numFmtId="0" fontId="20" fillId="0" borderId="2" xfId="5" applyFont="1" applyFill="1" applyBorder="1" applyAlignment="1">
      <alignment horizontal="left" vertical="center" indent="2"/>
    </xf>
    <xf numFmtId="168" fontId="14" fillId="3" borderId="1" xfId="5" applyNumberFormat="1" applyFont="1" applyFill="1" applyBorder="1" applyAlignment="1">
      <alignment vertical="center"/>
    </xf>
    <xf numFmtId="168" fontId="14" fillId="3" borderId="0" xfId="5" applyNumberFormat="1" applyFont="1" applyFill="1" applyBorder="1" applyAlignment="1">
      <alignment vertical="center"/>
    </xf>
    <xf numFmtId="168" fontId="14" fillId="3" borderId="5" xfId="5" applyNumberFormat="1" applyFont="1" applyFill="1" applyBorder="1" applyAlignment="1">
      <alignment vertical="center"/>
    </xf>
    <xf numFmtId="0" fontId="20" fillId="0" borderId="2" xfId="5" applyFont="1" applyBorder="1" applyAlignment="1">
      <alignment horizontal="left" vertical="center" indent="2"/>
    </xf>
    <xf numFmtId="168" fontId="19" fillId="4" borderId="2" xfId="2" applyNumberFormat="1" applyFont="1" applyFill="1" applyBorder="1" applyAlignment="1">
      <alignment vertical="center"/>
    </xf>
    <xf numFmtId="166" fontId="14" fillId="0" borderId="1" xfId="5" applyNumberFormat="1" applyFont="1" applyBorder="1" applyAlignment="1">
      <alignment vertical="center"/>
    </xf>
    <xf numFmtId="0" fontId="14" fillId="3" borderId="1" xfId="5" applyFont="1" applyFill="1" applyBorder="1" applyAlignment="1">
      <alignment horizontal="left" vertical="center" indent="2"/>
    </xf>
    <xf numFmtId="166" fontId="14" fillId="0" borderId="0" xfId="5" applyNumberFormat="1" applyFont="1" applyBorder="1" applyAlignment="1">
      <alignment vertical="center"/>
    </xf>
    <xf numFmtId="0" fontId="14" fillId="3" borderId="0" xfId="5" applyFont="1" applyFill="1" applyBorder="1" applyAlignment="1">
      <alignment horizontal="left" vertical="center" indent="2"/>
    </xf>
    <xf numFmtId="0" fontId="14" fillId="3" borderId="0" xfId="5" applyFont="1" applyFill="1" applyBorder="1" applyAlignment="1">
      <alignment horizontal="left" vertical="center" indent="3"/>
    </xf>
    <xf numFmtId="166" fontId="14" fillId="0" borderId="5" xfId="5" applyNumberFormat="1" applyFont="1" applyBorder="1" applyAlignment="1">
      <alignment vertical="center"/>
    </xf>
    <xf numFmtId="0" fontId="14" fillId="3" borderId="5" xfId="5" applyFont="1" applyFill="1" applyBorder="1" applyAlignment="1">
      <alignment horizontal="left" vertical="center" indent="2"/>
    </xf>
    <xf numFmtId="166" fontId="15" fillId="4" borderId="2" xfId="5" applyNumberFormat="1" applyFont="1" applyFill="1" applyBorder="1" applyAlignment="1">
      <alignment vertical="center"/>
    </xf>
    <xf numFmtId="166" fontId="14" fillId="3" borderId="0" xfId="5" applyNumberFormat="1" applyFont="1" applyFill="1" applyAlignment="1">
      <alignment vertical="center"/>
    </xf>
    <xf numFmtId="166" fontId="14" fillId="0" borderId="1" xfId="5" applyNumberFormat="1" applyFont="1" applyFill="1" applyBorder="1" applyAlignment="1">
      <alignment vertical="center"/>
    </xf>
    <xf numFmtId="166" fontId="14" fillId="0" borderId="5" xfId="5" applyNumberFormat="1" applyFont="1" applyFill="1" applyBorder="1" applyAlignment="1">
      <alignment vertical="center"/>
    </xf>
    <xf numFmtId="0" fontId="14" fillId="0" borderId="5" xfId="5" applyFont="1" applyFill="1" applyBorder="1" applyAlignment="1">
      <alignment horizontal="left" vertical="center" indent="2"/>
    </xf>
    <xf numFmtId="166" fontId="13" fillId="4" borderId="0" xfId="5" applyNumberFormat="1" applyFont="1" applyFill="1" applyBorder="1" applyAlignment="1">
      <alignment vertical="center"/>
    </xf>
    <xf numFmtId="0" fontId="20" fillId="4" borderId="0" xfId="5" applyFont="1" applyFill="1" applyBorder="1" applyAlignment="1">
      <alignment horizontal="left" vertical="center" indent="2"/>
    </xf>
    <xf numFmtId="169" fontId="14" fillId="4" borderId="5" xfId="5" applyNumberFormat="1" applyFont="1" applyFill="1" applyBorder="1" applyAlignment="1">
      <alignment vertical="center"/>
    </xf>
    <xf numFmtId="0" fontId="19" fillId="4" borderId="5" xfId="5" applyFont="1" applyFill="1" applyBorder="1" applyAlignment="1">
      <alignment horizontal="left" vertical="center" indent="1"/>
    </xf>
    <xf numFmtId="165" fontId="13" fillId="4" borderId="5" xfId="5" applyNumberFormat="1" applyFont="1" applyFill="1" applyBorder="1" applyAlignment="1">
      <alignment vertical="center"/>
    </xf>
    <xf numFmtId="170" fontId="14" fillId="0" borderId="1" xfId="5" applyNumberFormat="1" applyFont="1" applyFill="1" applyBorder="1" applyAlignment="1">
      <alignment vertical="center"/>
    </xf>
    <xf numFmtId="167" fontId="14" fillId="0" borderId="1" xfId="5" applyNumberFormat="1" applyFont="1" applyFill="1" applyBorder="1" applyAlignment="1">
      <alignment vertical="center"/>
    </xf>
    <xf numFmtId="0" fontId="13" fillId="0" borderId="1" xfId="5" applyFont="1" applyFill="1" applyBorder="1" applyAlignment="1">
      <alignment horizontal="left" vertical="center" indent="1"/>
    </xf>
    <xf numFmtId="166" fontId="14" fillId="0" borderId="0" xfId="5" applyNumberFormat="1" applyFont="1" applyFill="1" applyBorder="1" applyAlignment="1">
      <alignment vertical="center"/>
    </xf>
    <xf numFmtId="0" fontId="13" fillId="0" borderId="0" xfId="5" applyFont="1" applyFill="1" applyBorder="1" applyAlignment="1">
      <alignment horizontal="left" vertical="center" indent="1"/>
    </xf>
    <xf numFmtId="165" fontId="14" fillId="0" borderId="0" xfId="5" applyNumberFormat="1" applyFont="1" applyFill="1" applyBorder="1" applyAlignment="1">
      <alignment vertical="center"/>
    </xf>
    <xf numFmtId="165" fontId="14" fillId="0" borderId="5" xfId="5" applyNumberFormat="1" applyFont="1" applyFill="1" applyBorder="1" applyAlignment="1">
      <alignment vertical="center"/>
    </xf>
    <xf numFmtId="0" fontId="13" fillId="0" borderId="5" xfId="5" applyFont="1" applyFill="1" applyBorder="1" applyAlignment="1">
      <alignment horizontal="left" vertical="center" indent="1"/>
    </xf>
    <xf numFmtId="165" fontId="14" fillId="0" borderId="1" xfId="5" applyNumberFormat="1" applyFont="1" applyFill="1" applyBorder="1" applyAlignment="1">
      <alignment vertical="center"/>
    </xf>
    <xf numFmtId="169" fontId="14" fillId="0" borderId="0" xfId="5" applyNumberFormat="1" applyFont="1" applyFill="1" applyBorder="1" applyAlignment="1">
      <alignment vertical="center"/>
    </xf>
    <xf numFmtId="169" fontId="14" fillId="0" borderId="5" xfId="5" applyNumberFormat="1" applyFont="1" applyFill="1" applyBorder="1" applyAlignment="1">
      <alignment vertical="center"/>
    </xf>
    <xf numFmtId="0" fontId="20" fillId="0" borderId="1" xfId="5" applyFont="1" applyFill="1" applyBorder="1" applyAlignment="1">
      <alignment horizontal="left" vertical="center"/>
    </xf>
    <xf numFmtId="0" fontId="13" fillId="0" borderId="0" xfId="5" applyFont="1" applyFill="1" applyBorder="1" applyAlignment="1">
      <alignment horizontal="left" vertical="center"/>
    </xf>
    <xf numFmtId="0" fontId="13" fillId="0" borderId="5" xfId="5" applyFont="1" applyFill="1" applyBorder="1" applyAlignment="1">
      <alignment horizontal="left" vertical="center"/>
    </xf>
    <xf numFmtId="172" fontId="14" fillId="0" borderId="1" xfId="5" applyNumberFormat="1" applyFont="1" applyFill="1" applyBorder="1" applyAlignment="1">
      <alignment vertical="center"/>
    </xf>
    <xf numFmtId="0" fontId="13" fillId="0" borderId="1" xfId="5" applyFont="1" applyFill="1" applyBorder="1" applyAlignment="1">
      <alignment horizontal="left" vertical="center"/>
    </xf>
    <xf numFmtId="172" fontId="14" fillId="0" borderId="0" xfId="5" applyNumberFormat="1" applyFont="1" applyFill="1" applyBorder="1" applyAlignment="1">
      <alignment vertical="center"/>
    </xf>
    <xf numFmtId="169" fontId="14" fillId="0" borderId="3" xfId="5" applyNumberFormat="1" applyFont="1" applyFill="1" applyBorder="1" applyAlignment="1">
      <alignment vertical="center"/>
    </xf>
    <xf numFmtId="0" fontId="13" fillId="0" borderId="3" xfId="5" applyFont="1" applyFill="1" applyBorder="1" applyAlignment="1">
      <alignment horizontal="left" vertical="center"/>
    </xf>
    <xf numFmtId="169" fontId="14" fillId="0" borderId="1" xfId="5" applyNumberFormat="1" applyFont="1" applyFill="1" applyBorder="1" applyAlignment="1">
      <alignment vertical="center"/>
    </xf>
    <xf numFmtId="0" fontId="21" fillId="2" borderId="2" xfId="5" applyFont="1" applyFill="1" applyBorder="1" applyAlignment="1">
      <alignment horizontal="left" vertical="center"/>
    </xf>
    <xf numFmtId="169" fontId="14" fillId="3" borderId="1" xfId="1" applyNumberFormat="1" applyFont="1" applyFill="1" applyBorder="1" applyAlignment="1">
      <alignment vertical="center"/>
    </xf>
    <xf numFmtId="169" fontId="14" fillId="3" borderId="0" xfId="1" applyNumberFormat="1" applyFont="1" applyFill="1" applyAlignment="1">
      <alignment vertical="center"/>
    </xf>
    <xf numFmtId="0" fontId="14" fillId="3" borderId="0" xfId="5" applyFont="1" applyFill="1" applyAlignment="1">
      <alignment horizontal="left" vertical="center" indent="2"/>
    </xf>
    <xf numFmtId="169" fontId="22" fillId="4" borderId="2" xfId="1" applyNumberFormat="1" applyFont="1" applyFill="1" applyBorder="1" applyAlignment="1">
      <alignment vertical="center"/>
    </xf>
    <xf numFmtId="0" fontId="23" fillId="4" borderId="2" xfId="5" applyFont="1" applyFill="1" applyBorder="1" applyAlignment="1">
      <alignment horizontal="left" vertical="center" indent="1"/>
    </xf>
    <xf numFmtId="0" fontId="20" fillId="3" borderId="1" xfId="5" applyFont="1" applyFill="1" applyBorder="1" applyAlignment="1">
      <alignment horizontal="left" vertical="center" indent="2"/>
    </xf>
    <xf numFmtId="169" fontId="24" fillId="3" borderId="6" xfId="1" applyNumberFormat="1" applyFont="1" applyFill="1" applyBorder="1" applyAlignment="1">
      <alignment vertical="center"/>
    </xf>
    <xf numFmtId="0" fontId="20" fillId="3" borderId="6" xfId="5" applyFont="1" applyFill="1" applyBorder="1" applyAlignment="1">
      <alignment horizontal="left" vertical="center" indent="2"/>
    </xf>
    <xf numFmtId="169" fontId="14" fillId="3" borderId="0" xfId="1" applyNumberFormat="1" applyFont="1" applyFill="1" applyBorder="1" applyAlignment="1">
      <alignment vertical="center"/>
    </xf>
    <xf numFmtId="169" fontId="14" fillId="0" borderId="0" xfId="1" applyNumberFormat="1" applyFont="1" applyFill="1" applyAlignment="1">
      <alignment vertical="center"/>
    </xf>
    <xf numFmtId="169" fontId="20" fillId="3" borderId="7" xfId="1" applyNumberFormat="1" applyFont="1" applyFill="1" applyBorder="1" applyAlignment="1">
      <alignment vertical="center"/>
    </xf>
    <xf numFmtId="0" fontId="20" fillId="3" borderId="7" xfId="5" applyFont="1" applyFill="1" applyBorder="1" applyAlignment="1">
      <alignment horizontal="left" vertical="center" indent="2"/>
    </xf>
    <xf numFmtId="169" fontId="19" fillId="6" borderId="2" xfId="1" applyNumberFormat="1" applyFont="1" applyFill="1" applyBorder="1" applyAlignment="1">
      <alignment vertical="center"/>
    </xf>
    <xf numFmtId="0" fontId="25" fillId="6" borderId="2" xfId="5" applyFont="1" applyFill="1" applyBorder="1" applyAlignment="1">
      <alignment horizontal="left" vertical="center"/>
    </xf>
    <xf numFmtId="166" fontId="14" fillId="3" borderId="0" xfId="1" applyNumberFormat="1" applyFont="1" applyFill="1" applyAlignment="1">
      <alignment vertical="center"/>
    </xf>
    <xf numFmtId="166" fontId="22" fillId="4" borderId="2" xfId="1" applyNumberFormat="1" applyFont="1" applyFill="1" applyBorder="1" applyAlignment="1">
      <alignment vertical="center"/>
    </xf>
    <xf numFmtId="166" fontId="24" fillId="3" borderId="6" xfId="1" applyNumberFormat="1" applyFont="1" applyFill="1" applyBorder="1" applyAlignment="1">
      <alignment vertical="center"/>
    </xf>
    <xf numFmtId="166" fontId="14" fillId="0" borderId="0" xfId="1" applyNumberFormat="1" applyFont="1" applyFill="1" applyAlignment="1">
      <alignment vertical="center"/>
    </xf>
    <xf numFmtId="166" fontId="14" fillId="3" borderId="7" xfId="1" applyNumberFormat="1" applyFont="1" applyFill="1" applyBorder="1" applyAlignment="1">
      <alignment vertical="center"/>
    </xf>
    <xf numFmtId="0" fontId="14" fillId="3" borderId="7" xfId="5" applyFont="1" applyFill="1" applyBorder="1" applyAlignment="1">
      <alignment horizontal="left" vertical="center" indent="2"/>
    </xf>
    <xf numFmtId="166" fontId="19" fillId="6" borderId="2" xfId="1" applyNumberFormat="1" applyFont="1" applyFill="1" applyBorder="1" applyAlignment="1">
      <alignment vertical="center"/>
    </xf>
    <xf numFmtId="166" fontId="26" fillId="3" borderId="6" xfId="1" applyNumberFormat="1" applyFont="1" applyFill="1" applyBorder="1" applyAlignment="1">
      <alignment vertical="center"/>
    </xf>
    <xf numFmtId="165" fontId="14" fillId="3" borderId="1" xfId="1" applyNumberFormat="1" applyFont="1" applyFill="1" applyBorder="1" applyAlignment="1">
      <alignment vertical="center"/>
    </xf>
    <xf numFmtId="165" fontId="14" fillId="3" borderId="0" xfId="1" applyNumberFormat="1" applyFont="1" applyFill="1" applyAlignment="1">
      <alignment vertical="center"/>
    </xf>
    <xf numFmtId="165" fontId="22" fillId="4" borderId="2" xfId="1" applyNumberFormat="1" applyFont="1" applyFill="1" applyBorder="1" applyAlignment="1">
      <alignment vertical="center"/>
    </xf>
    <xf numFmtId="165" fontId="20" fillId="3" borderId="6" xfId="1" applyNumberFormat="1" applyFont="1" applyFill="1" applyBorder="1" applyAlignment="1">
      <alignment vertical="center"/>
    </xf>
    <xf numFmtId="165" fontId="14" fillId="3" borderId="0" xfId="1" applyNumberFormat="1" applyFont="1" applyFill="1" applyBorder="1" applyAlignment="1">
      <alignment vertical="center"/>
    </xf>
    <xf numFmtId="165" fontId="14" fillId="0" borderId="0" xfId="1" applyNumberFormat="1" applyFont="1" applyFill="1" applyAlignment="1">
      <alignment vertical="center"/>
    </xf>
    <xf numFmtId="165" fontId="14" fillId="3" borderId="7" xfId="1" applyNumberFormat="1" applyFont="1" applyFill="1" applyBorder="1" applyAlignment="1">
      <alignment vertical="center"/>
    </xf>
    <xf numFmtId="165" fontId="19" fillId="6" borderId="2" xfId="1" applyNumberFormat="1" applyFont="1" applyFill="1" applyBorder="1" applyAlignment="1">
      <alignment vertical="center"/>
    </xf>
    <xf numFmtId="166" fontId="20" fillId="3" borderId="6" xfId="1" applyNumberFormat="1" applyFont="1" applyFill="1" applyBorder="1" applyAlignment="1">
      <alignment vertical="center"/>
    </xf>
    <xf numFmtId="166" fontId="20" fillId="3" borderId="1" xfId="1" applyNumberFormat="1" applyFont="1" applyFill="1" applyBorder="1" applyAlignment="1">
      <alignment vertical="center"/>
    </xf>
    <xf numFmtId="169" fontId="20" fillId="3" borderId="1" xfId="1" applyNumberFormat="1" applyFont="1" applyFill="1" applyBorder="1" applyAlignment="1">
      <alignment vertical="center"/>
    </xf>
    <xf numFmtId="169" fontId="20" fillId="3" borderId="6" xfId="1" applyNumberFormat="1" applyFont="1" applyFill="1" applyBorder="1" applyAlignment="1">
      <alignment vertical="center"/>
    </xf>
    <xf numFmtId="0" fontId="21" fillId="2" borderId="2" xfId="5" applyFont="1" applyFill="1" applyBorder="1" applyAlignment="1">
      <alignment horizontal="left" vertical="center" wrapText="1"/>
    </xf>
    <xf numFmtId="166" fontId="14" fillId="3" borderId="6" xfId="1" applyNumberFormat="1" applyFont="1" applyFill="1" applyBorder="1" applyAlignment="1">
      <alignment vertical="center"/>
    </xf>
    <xf numFmtId="165" fontId="14" fillId="3" borderId="6" xfId="1" applyNumberFormat="1" applyFont="1" applyFill="1" applyBorder="1" applyAlignment="1">
      <alignment vertical="center"/>
    </xf>
    <xf numFmtId="165" fontId="14" fillId="0" borderId="1" xfId="5" applyNumberFormat="1" applyFont="1" applyBorder="1" applyAlignment="1">
      <alignment vertical="center"/>
    </xf>
    <xf numFmtId="165" fontId="14" fillId="0" borderId="0" xfId="5" applyNumberFormat="1" applyFont="1" applyBorder="1" applyAlignment="1">
      <alignment vertical="center"/>
    </xf>
    <xf numFmtId="165" fontId="14" fillId="0" borderId="0" xfId="5" applyNumberFormat="1" applyFont="1" applyAlignment="1">
      <alignment vertical="center"/>
    </xf>
    <xf numFmtId="165" fontId="23" fillId="6" borderId="2" xfId="2" applyNumberFormat="1" applyFont="1" applyFill="1" applyBorder="1" applyAlignment="1">
      <alignment vertical="center"/>
    </xf>
    <xf numFmtId="0" fontId="18" fillId="6" borderId="2" xfId="5" applyFont="1" applyFill="1" applyBorder="1" applyAlignment="1">
      <alignment horizontal="left" vertical="center"/>
    </xf>
    <xf numFmtId="166" fontId="14" fillId="0" borderId="0" xfId="5" applyNumberFormat="1" applyFont="1" applyAlignment="1">
      <alignment vertical="center"/>
    </xf>
    <xf numFmtId="166" fontId="23" fillId="6" borderId="2" xfId="5" applyNumberFormat="1" applyFont="1" applyFill="1" applyBorder="1" applyAlignment="1">
      <alignment vertical="center"/>
    </xf>
    <xf numFmtId="166" fontId="14" fillId="0" borderId="0" xfId="5" applyNumberFormat="1" applyFont="1" applyFill="1" applyAlignment="1">
      <alignment vertical="center"/>
    </xf>
    <xf numFmtId="171" fontId="14" fillId="0" borderId="1" xfId="5" applyNumberFormat="1" applyFont="1" applyBorder="1" applyAlignment="1">
      <alignment vertical="center"/>
    </xf>
    <xf numFmtId="171" fontId="14" fillId="0" borderId="0" xfId="5" applyNumberFormat="1" applyFont="1" applyBorder="1" applyAlignment="1">
      <alignment vertical="center"/>
    </xf>
    <xf numFmtId="171" fontId="14" fillId="0" borderId="0" xfId="5" applyNumberFormat="1" applyFont="1" applyAlignment="1">
      <alignment vertical="center"/>
    </xf>
    <xf numFmtId="171" fontId="23" fillId="6" borderId="2" xfId="5" applyNumberFormat="1" applyFont="1" applyFill="1" applyBorder="1" applyAlignment="1">
      <alignment vertical="center"/>
    </xf>
    <xf numFmtId="172" fontId="14" fillId="0" borderId="1" xfId="5" applyNumberFormat="1" applyFont="1" applyBorder="1" applyAlignment="1">
      <alignment vertical="center"/>
    </xf>
    <xf numFmtId="172" fontId="14" fillId="0" borderId="0" xfId="5" applyNumberFormat="1" applyFont="1" applyBorder="1" applyAlignment="1">
      <alignment vertical="center"/>
    </xf>
    <xf numFmtId="172" fontId="14" fillId="0" borderId="0" xfId="5" applyNumberFormat="1" applyFont="1" applyAlignment="1">
      <alignment vertical="center"/>
    </xf>
    <xf numFmtId="169" fontId="14" fillId="0" borderId="1" xfId="5" applyNumberFormat="1" applyFont="1" applyBorder="1" applyAlignment="1">
      <alignment vertical="center"/>
    </xf>
    <xf numFmtId="169" fontId="14" fillId="0" borderId="0" xfId="5" applyNumberFormat="1" applyFont="1" applyBorder="1" applyAlignment="1">
      <alignment vertical="center"/>
    </xf>
    <xf numFmtId="169" fontId="14" fillId="0" borderId="0" xfId="5" applyNumberFormat="1" applyFont="1" applyAlignment="1">
      <alignment vertical="center"/>
    </xf>
    <xf numFmtId="166" fontId="14" fillId="4" borderId="1" xfId="5" applyNumberFormat="1" applyFont="1" applyFill="1" applyBorder="1" applyAlignment="1">
      <alignment vertical="center"/>
    </xf>
    <xf numFmtId="0" fontId="27" fillId="4" borderId="1" xfId="5" applyFont="1" applyFill="1" applyBorder="1" applyAlignment="1">
      <alignment horizontal="left" vertical="center"/>
    </xf>
    <xf numFmtId="166" fontId="14" fillId="4" borderId="5" xfId="5" applyNumberFormat="1" applyFont="1" applyFill="1" applyBorder="1" applyAlignment="1">
      <alignment vertical="center"/>
    </xf>
    <xf numFmtId="0" fontId="27" fillId="4" borderId="5" xfId="5" applyFont="1" applyFill="1" applyBorder="1" applyAlignment="1">
      <alignment horizontal="left" vertical="center"/>
    </xf>
    <xf numFmtId="0" fontId="17" fillId="3" borderId="0" xfId="5" applyFont="1" applyFill="1" applyBorder="1" applyAlignment="1">
      <alignment horizontal="left" vertical="center"/>
    </xf>
    <xf numFmtId="171" fontId="14" fillId="4" borderId="2" xfId="5" applyNumberFormat="1" applyFont="1" applyFill="1" applyBorder="1" applyAlignment="1">
      <alignment vertical="center"/>
    </xf>
    <xf numFmtId="0" fontId="27" fillId="4" borderId="2" xfId="5" applyFont="1" applyFill="1" applyBorder="1" applyAlignment="1">
      <alignment horizontal="left" vertical="center"/>
    </xf>
    <xf numFmtId="0" fontId="17" fillId="3" borderId="0" xfId="5" applyFont="1" applyFill="1" applyAlignment="1">
      <alignment horizontal="left" vertical="center"/>
    </xf>
    <xf numFmtId="169" fontId="14" fillId="4" borderId="1" xfId="5" applyNumberFormat="1" applyFont="1" applyFill="1" applyBorder="1" applyAlignment="1">
      <alignment vertical="center"/>
    </xf>
    <xf numFmtId="169" fontId="14" fillId="4" borderId="0" xfId="5" applyNumberFormat="1" applyFont="1" applyFill="1" applyBorder="1" applyAlignment="1">
      <alignment vertical="center"/>
    </xf>
    <xf numFmtId="0" fontId="27" fillId="4" borderId="0" xfId="5" applyFont="1" applyFill="1" applyBorder="1" applyAlignment="1">
      <alignment horizontal="left" vertical="center"/>
    </xf>
    <xf numFmtId="165" fontId="14" fillId="4" borderId="7" xfId="5" applyNumberFormat="1" applyFont="1" applyFill="1" applyBorder="1" applyAlignment="1">
      <alignment vertical="center"/>
    </xf>
    <xf numFmtId="0" fontId="27" fillId="4" borderId="7" xfId="5" applyFont="1" applyFill="1" applyBorder="1" applyAlignment="1">
      <alignment horizontal="left" vertical="center"/>
    </xf>
    <xf numFmtId="166" fontId="14" fillId="4" borderId="2" xfId="5" applyNumberFormat="1" applyFont="1" applyFill="1" applyBorder="1" applyAlignment="1">
      <alignment vertical="center"/>
    </xf>
    <xf numFmtId="173" fontId="22" fillId="4" borderId="1" xfId="5" applyNumberFormat="1" applyFont="1" applyFill="1" applyBorder="1" applyAlignment="1">
      <alignment vertical="center"/>
    </xf>
    <xf numFmtId="0" fontId="23" fillId="4" borderId="1" xfId="5" applyFont="1" applyFill="1" applyBorder="1" applyAlignment="1">
      <alignment horizontal="left" vertical="center"/>
    </xf>
    <xf numFmtId="166" fontId="22" fillId="4" borderId="0" xfId="5" applyNumberFormat="1" applyFont="1" applyFill="1" applyBorder="1" applyAlignment="1">
      <alignment vertical="center"/>
    </xf>
    <xf numFmtId="0" fontId="23" fillId="4" borderId="0" xfId="5" applyFont="1" applyFill="1" applyBorder="1" applyAlignment="1">
      <alignment horizontal="left" vertical="center"/>
    </xf>
    <xf numFmtId="166" fontId="22" fillId="4" borderId="5" xfId="5" applyNumberFormat="1" applyFont="1" applyFill="1" applyBorder="1" applyAlignment="1">
      <alignment vertical="center"/>
    </xf>
    <xf numFmtId="0" fontId="23" fillId="4" borderId="5" xfId="5" applyFont="1" applyFill="1" applyBorder="1" applyAlignment="1">
      <alignment horizontal="left" vertical="center"/>
    </xf>
    <xf numFmtId="166" fontId="14" fillId="6" borderId="2" xfId="5" applyNumberFormat="1" applyFont="1" applyFill="1" applyBorder="1" applyAlignment="1">
      <alignment vertical="center"/>
    </xf>
    <xf numFmtId="0" fontId="23" fillId="6" borderId="2" xfId="5" applyFont="1" applyFill="1" applyBorder="1" applyAlignment="1">
      <alignment horizontal="left" vertical="center"/>
    </xf>
    <xf numFmtId="166" fontId="22" fillId="4" borderId="2" xfId="5" applyNumberFormat="1" applyFont="1" applyFill="1" applyBorder="1" applyAlignment="1">
      <alignment vertical="center"/>
    </xf>
    <xf numFmtId="0" fontId="28" fillId="4" borderId="2" xfId="5" applyFont="1" applyFill="1" applyBorder="1" applyAlignment="1">
      <alignment horizontal="left" vertical="center" indent="1"/>
    </xf>
    <xf numFmtId="174" fontId="14" fillId="0" borderId="0" xfId="5" applyNumberFormat="1" applyFont="1" applyAlignment="1">
      <alignment vertical="center"/>
    </xf>
    <xf numFmtId="166" fontId="22" fillId="6" borderId="1" xfId="5" applyNumberFormat="1" applyFont="1" applyFill="1" applyBorder="1" applyAlignment="1">
      <alignment vertical="center"/>
    </xf>
    <xf numFmtId="0" fontId="23" fillId="6" borderId="1" xfId="5" applyFont="1" applyFill="1" applyBorder="1" applyAlignment="1">
      <alignment horizontal="left" vertical="center"/>
    </xf>
    <xf numFmtId="166" fontId="22" fillId="4" borderId="3" xfId="5" applyNumberFormat="1" applyFont="1" applyFill="1" applyBorder="1" applyAlignment="1">
      <alignment vertical="center"/>
    </xf>
    <xf numFmtId="0" fontId="23" fillId="4" borderId="3" xfId="5" applyFont="1" applyFill="1" applyBorder="1" applyAlignment="1">
      <alignment horizontal="left" vertical="center" indent="1"/>
    </xf>
    <xf numFmtId="166" fontId="22" fillId="4" borderId="6" xfId="5" applyNumberFormat="1" applyFont="1" applyFill="1" applyBorder="1" applyAlignment="1">
      <alignment vertical="center"/>
    </xf>
    <xf numFmtId="0" fontId="23" fillId="4" borderId="6" xfId="5" applyFont="1" applyFill="1" applyBorder="1" applyAlignment="1">
      <alignment horizontal="left" vertical="center" indent="1"/>
    </xf>
    <xf numFmtId="166" fontId="22" fillId="6" borderId="5" xfId="5" applyNumberFormat="1" applyFont="1" applyFill="1" applyBorder="1" applyAlignment="1">
      <alignment vertical="center"/>
    </xf>
    <xf numFmtId="0" fontId="23" fillId="6" borderId="5" xfId="5" applyFont="1" applyFill="1" applyBorder="1" applyAlignment="1">
      <alignment horizontal="left" vertical="center"/>
    </xf>
    <xf numFmtId="166" fontId="22" fillId="6" borderId="2" xfId="5" applyNumberFormat="1" applyFont="1" applyFill="1" applyBorder="1" applyAlignment="1">
      <alignment vertical="center"/>
    </xf>
    <xf numFmtId="3" fontId="14" fillId="3" borderId="0" xfId="5" applyNumberFormat="1" applyFont="1" applyFill="1" applyAlignment="1">
      <alignment vertical="center"/>
    </xf>
    <xf numFmtId="173" fontId="29" fillId="0" borderId="1" xfId="5" applyNumberFormat="1" applyFont="1" applyFill="1" applyBorder="1" applyAlignment="1">
      <alignment vertical="center"/>
    </xf>
    <xf numFmtId="0" fontId="29" fillId="0" borderId="1" xfId="5" applyFont="1" applyFill="1" applyBorder="1" applyAlignment="1">
      <alignment horizontal="left" vertical="center" indent="2"/>
    </xf>
    <xf numFmtId="173" fontId="29" fillId="0" borderId="0" xfId="5" applyNumberFormat="1" applyFont="1" applyFill="1" applyBorder="1" applyAlignment="1">
      <alignment vertical="center"/>
    </xf>
    <xf numFmtId="0" fontId="29" fillId="0" borderId="0" xfId="5" applyFont="1" applyFill="1" applyBorder="1" applyAlignment="1">
      <alignment horizontal="left" vertical="center" indent="2"/>
    </xf>
    <xf numFmtId="173" fontId="30" fillId="0" borderId="3" xfId="5" applyNumberFormat="1" applyFont="1" applyFill="1" applyBorder="1" applyAlignment="1">
      <alignment vertical="center"/>
    </xf>
    <xf numFmtId="0" fontId="30" fillId="0" borderId="3" xfId="5" applyFont="1" applyFill="1" applyBorder="1" applyAlignment="1">
      <alignment horizontal="left" vertical="center" indent="2"/>
    </xf>
    <xf numFmtId="173" fontId="30" fillId="0" borderId="0" xfId="5" applyNumberFormat="1" applyFont="1" applyFill="1" applyBorder="1" applyAlignment="1">
      <alignment vertical="center"/>
    </xf>
    <xf numFmtId="0" fontId="30" fillId="0" borderId="0" xfId="5" applyFont="1" applyFill="1" applyBorder="1" applyAlignment="1">
      <alignment horizontal="left" vertical="center" indent="2"/>
    </xf>
    <xf numFmtId="173" fontId="30" fillId="0" borderId="5" xfId="5" applyNumberFormat="1" applyFont="1" applyFill="1" applyBorder="1" applyAlignment="1">
      <alignment vertical="center"/>
    </xf>
    <xf numFmtId="0" fontId="30" fillId="0" borderId="5" xfId="5" applyFont="1" applyFill="1" applyBorder="1" applyAlignment="1">
      <alignment horizontal="left" vertical="center" indent="2"/>
    </xf>
    <xf numFmtId="173" fontId="19" fillId="4" borderId="2" xfId="2" applyNumberFormat="1" applyFont="1" applyFill="1" applyBorder="1" applyAlignment="1">
      <alignment vertical="center"/>
    </xf>
    <xf numFmtId="0" fontId="19" fillId="4" borderId="2" xfId="5" applyFont="1" applyFill="1" applyBorder="1" applyAlignment="1">
      <alignment horizontal="left" vertical="center" indent="1"/>
    </xf>
    <xf numFmtId="165" fontId="31" fillId="6" borderId="2" xfId="5" applyNumberFormat="1" applyFont="1" applyFill="1" applyBorder="1" applyAlignment="1">
      <alignment vertical="center"/>
    </xf>
    <xf numFmtId="175" fontId="29" fillId="0" borderId="1" xfId="5" applyNumberFormat="1" applyFont="1" applyFill="1" applyBorder="1" applyAlignment="1">
      <alignment vertical="center"/>
    </xf>
    <xf numFmtId="175" fontId="29" fillId="0" borderId="0" xfId="5" applyNumberFormat="1" applyFont="1" applyFill="1" applyBorder="1" applyAlignment="1">
      <alignment vertical="center"/>
    </xf>
    <xf numFmtId="175" fontId="30" fillId="0" borderId="3" xfId="5" applyNumberFormat="1" applyFont="1" applyFill="1" applyBorder="1" applyAlignment="1">
      <alignment vertical="center"/>
    </xf>
    <xf numFmtId="175" fontId="30" fillId="0" borderId="0" xfId="5" applyNumberFormat="1" applyFont="1" applyFill="1" applyBorder="1" applyAlignment="1">
      <alignment vertical="center"/>
    </xf>
    <xf numFmtId="175" fontId="30" fillId="0" borderId="5" xfId="5" applyNumberFormat="1" applyFont="1" applyFill="1" applyBorder="1" applyAlignment="1">
      <alignment vertical="center"/>
    </xf>
    <xf numFmtId="175" fontId="19" fillId="4" borderId="2" xfId="2" applyNumberFormat="1" applyFont="1" applyFill="1" applyBorder="1" applyAlignment="1">
      <alignment vertical="center"/>
    </xf>
    <xf numFmtId="166" fontId="29" fillId="0" borderId="7" xfId="5" applyNumberFormat="1" applyFont="1" applyBorder="1" applyAlignment="1">
      <alignment vertical="center"/>
    </xf>
    <xf numFmtId="0" fontId="29" fillId="0" borderId="7" xfId="5" applyFont="1" applyFill="1" applyBorder="1" applyAlignment="1">
      <alignment horizontal="left" vertical="center" indent="2"/>
    </xf>
    <xf numFmtId="166" fontId="29" fillId="0" borderId="8" xfId="5" applyNumberFormat="1" applyFont="1" applyFill="1" applyBorder="1" applyAlignment="1">
      <alignment vertical="center"/>
    </xf>
    <xf numFmtId="0" fontId="29" fillId="0" borderId="8" xfId="5" applyFont="1" applyFill="1" applyBorder="1" applyAlignment="1">
      <alignment horizontal="left" vertical="center" indent="2"/>
    </xf>
    <xf numFmtId="166" fontId="32" fillId="0" borderId="0" xfId="5" applyNumberFormat="1" applyFont="1" applyFill="1" applyBorder="1" applyAlignment="1">
      <alignment vertical="center"/>
    </xf>
    <xf numFmtId="0" fontId="32" fillId="0" borderId="0" xfId="5" applyFont="1" applyFill="1" applyBorder="1" applyAlignment="1">
      <alignment horizontal="left" vertical="center" indent="3"/>
    </xf>
    <xf numFmtId="166" fontId="33" fillId="0" borderId="0" xfId="5" applyNumberFormat="1" applyFont="1" applyFill="1" applyBorder="1" applyAlignment="1">
      <alignment vertical="center"/>
    </xf>
    <xf numFmtId="0" fontId="33" fillId="0" borderId="0" xfId="5" applyFont="1" applyFill="1" applyBorder="1" applyAlignment="1">
      <alignment horizontal="left" vertical="center" indent="3"/>
    </xf>
    <xf numFmtId="166" fontId="33" fillId="0" borderId="0" xfId="5" applyNumberFormat="1" applyFont="1" applyFill="1" applyAlignment="1">
      <alignment vertical="center"/>
    </xf>
    <xf numFmtId="166" fontId="30" fillId="0" borderId="3" xfId="5" applyNumberFormat="1" applyFont="1" applyFill="1" applyBorder="1" applyAlignment="1">
      <alignment vertical="center"/>
    </xf>
    <xf numFmtId="166" fontId="30" fillId="0" borderId="0" xfId="5" applyNumberFormat="1" applyFont="1" applyFill="1" applyBorder="1" applyAlignment="1">
      <alignment vertical="center"/>
    </xf>
    <xf numFmtId="166" fontId="30" fillId="0" borderId="5" xfId="5" applyNumberFormat="1" applyFont="1" applyFill="1" applyBorder="1" applyAlignment="1">
      <alignment vertical="center"/>
    </xf>
    <xf numFmtId="0" fontId="25" fillId="4" borderId="2" xfId="5" applyFont="1" applyFill="1" applyBorder="1" applyAlignment="1">
      <alignment horizontal="left" vertical="center" indent="1"/>
    </xf>
    <xf numFmtId="165" fontId="29" fillId="0" borderId="1" xfId="5" applyNumberFormat="1" applyFont="1" applyFill="1" applyBorder="1" applyAlignment="1">
      <alignment vertical="center"/>
    </xf>
    <xf numFmtId="165" fontId="29" fillId="0" borderId="0" xfId="5" applyNumberFormat="1" applyFont="1" applyFill="1" applyBorder="1" applyAlignment="1">
      <alignment vertical="center"/>
    </xf>
    <xf numFmtId="165" fontId="30" fillId="0" borderId="3" xfId="5" applyNumberFormat="1" applyFont="1" applyFill="1" applyBorder="1" applyAlignment="1">
      <alignment vertical="center"/>
    </xf>
    <xf numFmtId="165" fontId="30" fillId="0" borderId="0" xfId="5" applyNumberFormat="1" applyFont="1" applyFill="1" applyBorder="1" applyAlignment="1">
      <alignment vertical="center"/>
    </xf>
    <xf numFmtId="165" fontId="30" fillId="0" borderId="5" xfId="5" applyNumberFormat="1" applyFont="1" applyFill="1" applyBorder="1" applyAlignment="1">
      <alignment vertical="center"/>
    </xf>
    <xf numFmtId="165" fontId="19" fillId="4" borderId="2" xfId="2" applyNumberFormat="1" applyFont="1" applyFill="1" applyBorder="1" applyAlignment="1">
      <alignment vertical="center"/>
    </xf>
    <xf numFmtId="0" fontId="34" fillId="6" borderId="2" xfId="5" applyNumberFormat="1" applyFont="1" applyFill="1" applyBorder="1" applyAlignment="1">
      <alignment horizontal="left" vertical="center"/>
    </xf>
    <xf numFmtId="0" fontId="18" fillId="6" borderId="2" xfId="5" applyNumberFormat="1" applyFont="1" applyFill="1" applyBorder="1" applyAlignment="1">
      <alignment horizontal="left" vertical="center"/>
    </xf>
    <xf numFmtId="0" fontId="35" fillId="0" borderId="2" xfId="6" applyFont="1" applyBorder="1" applyAlignment="1">
      <alignment vertical="center"/>
    </xf>
    <xf numFmtId="0" fontId="36" fillId="0" borderId="2" xfId="6" applyFont="1" applyBorder="1" applyAlignment="1">
      <alignment vertical="center"/>
    </xf>
    <xf numFmtId="0" fontId="37" fillId="0" borderId="2" xfId="6" applyFont="1" applyBorder="1" applyAlignment="1">
      <alignment vertical="center"/>
    </xf>
    <xf numFmtId="0" fontId="37" fillId="0" borderId="0" xfId="6" applyFont="1" applyAlignment="1">
      <alignment vertical="center"/>
    </xf>
    <xf numFmtId="0" fontId="32" fillId="0" borderId="0" xfId="6" applyFont="1" applyAlignment="1">
      <alignment vertical="center"/>
    </xf>
    <xf numFmtId="0" fontId="37" fillId="0" borderId="0" xfId="6" applyFont="1" applyAlignment="1">
      <alignment horizontal="center" vertical="center"/>
    </xf>
    <xf numFmtId="0" fontId="35" fillId="0" borderId="0" xfId="6" applyFont="1" applyBorder="1" applyAlignment="1">
      <alignment horizontal="left" vertical="center"/>
    </xf>
    <xf numFmtId="0" fontId="38" fillId="0" borderId="0" xfId="6" applyFont="1" applyBorder="1" applyAlignment="1">
      <alignment horizontal="left" vertical="center"/>
    </xf>
    <xf numFmtId="0" fontId="35" fillId="0" borderId="0" xfId="6" applyFont="1" applyBorder="1" applyAlignment="1">
      <alignment horizontal="right" vertical="center"/>
    </xf>
    <xf numFmtId="0" fontId="38" fillId="0" borderId="0" xfId="6" applyFont="1" applyAlignment="1">
      <alignment vertical="center"/>
    </xf>
    <xf numFmtId="0" fontId="36" fillId="0" borderId="0" xfId="6" applyFont="1" applyAlignment="1">
      <alignment vertical="center"/>
    </xf>
    <xf numFmtId="0" fontId="39" fillId="0" borderId="0" xfId="6" applyFont="1" applyAlignment="1">
      <alignment horizontal="left" vertical="center"/>
    </xf>
    <xf numFmtId="176" fontId="40" fillId="0" borderId="0" xfId="6" quotePrefix="1" applyNumberFormat="1" applyFont="1" applyAlignment="1">
      <alignment horizontal="left" vertical="center"/>
    </xf>
    <xf numFmtId="0" fontId="12" fillId="0" borderId="0" xfId="6" applyFont="1" applyAlignment="1">
      <alignment vertical="center"/>
    </xf>
    <xf numFmtId="0" fontId="2" fillId="0" borderId="0" xfId="0" applyFont="1" applyAlignment="1">
      <alignment vertical="center"/>
    </xf>
    <xf numFmtId="0" fontId="12" fillId="0" borderId="0" xfId="6" applyFont="1" applyAlignment="1">
      <alignment horizontal="center" vertical="center"/>
    </xf>
    <xf numFmtId="0" fontId="12" fillId="0" borderId="0" xfId="6" applyFont="1" applyAlignment="1">
      <alignment horizontal="right" vertical="center"/>
    </xf>
    <xf numFmtId="177" fontId="22" fillId="6" borderId="2" xfId="5" applyNumberFormat="1" applyFont="1" applyFill="1" applyBorder="1" applyAlignment="1">
      <alignment vertical="center"/>
    </xf>
    <xf numFmtId="178" fontId="14" fillId="0" borderId="5" xfId="5" applyNumberFormat="1" applyFont="1" applyFill="1" applyBorder="1" applyAlignment="1">
      <alignment vertical="center"/>
    </xf>
    <xf numFmtId="178" fontId="14" fillId="0" borderId="0" xfId="5" applyNumberFormat="1" applyFont="1" applyFill="1" applyBorder="1" applyAlignment="1">
      <alignment vertical="center"/>
    </xf>
    <xf numFmtId="179" fontId="14" fillId="0" borderId="1" xfId="5" applyNumberFormat="1" applyFont="1" applyFill="1" applyBorder="1" applyAlignment="1">
      <alignment vertical="center"/>
    </xf>
    <xf numFmtId="0" fontId="12" fillId="0" borderId="0" xfId="6" applyFont="1" applyAlignment="1">
      <alignment horizontal="center" vertical="center"/>
    </xf>
  </cellXfs>
  <cellStyles count="9">
    <cellStyle name="Comma" xfId="1" builtinId="3"/>
    <cellStyle name="Comma 2" xfId="4"/>
    <cellStyle name="Hyperlink" xfId="3" builtinId="8"/>
    <cellStyle name="Normal" xfId="0" builtinId="0"/>
    <cellStyle name="Normal 2" xfId="5"/>
    <cellStyle name="Normal 3" xfId="6"/>
    <cellStyle name="Percent" xfId="2" builtinId="5"/>
    <cellStyle name="Percent 2" xfId="7"/>
    <cellStyle name="Percent 3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29</xdr:row>
      <xdr:rowOff>0</xdr:rowOff>
    </xdr:from>
    <xdr:to>
      <xdr:col>3</xdr:col>
      <xdr:colOff>2877561</xdr:colOff>
      <xdr:row>41</xdr:row>
      <xdr:rowOff>47322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58200" y="4133850"/>
          <a:ext cx="2877561" cy="20094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9:L75"/>
  <sheetViews>
    <sheetView showGridLines="0" tabSelected="1" zoomScale="80" zoomScaleNormal="80" workbookViewId="0"/>
  </sheetViews>
  <sheetFormatPr defaultRowHeight="11.25" x14ac:dyDescent="0.25"/>
  <cols>
    <col min="1" max="1" width="9.7109375" style="220" customWidth="1"/>
    <col min="2" max="2" width="9.7109375" style="221" customWidth="1"/>
    <col min="3" max="3" width="107.42578125" style="219" customWidth="1"/>
    <col min="4" max="4" width="44.7109375" style="219" customWidth="1"/>
    <col min="5" max="6" width="9.7109375" style="219" customWidth="1"/>
    <col min="7" max="16384" width="9.140625" style="219"/>
  </cols>
  <sheetData>
    <row r="9" spans="1:10" ht="30" x14ac:dyDescent="0.25">
      <c r="A9" s="216"/>
      <c r="B9" s="217" t="s">
        <v>175</v>
      </c>
      <c r="C9" s="218"/>
      <c r="D9" s="218"/>
      <c r="E9" s="218"/>
      <c r="F9" s="218"/>
    </row>
    <row r="10" spans="1:10" hidden="1" x14ac:dyDescent="0.25"/>
    <row r="11" spans="1:10" hidden="1" x14ac:dyDescent="0.25">
      <c r="B11" s="220"/>
      <c r="C11" s="220"/>
    </row>
    <row r="12" spans="1:10" ht="11.25" hidden="1" customHeight="1" x14ac:dyDescent="0.25">
      <c r="B12" s="220"/>
      <c r="C12" s="220"/>
    </row>
    <row r="13" spans="1:10" s="220" customFormat="1" ht="11.25" hidden="1" customHeight="1" x14ac:dyDescent="0.25">
      <c r="D13" s="219"/>
      <c r="E13" s="219"/>
      <c r="F13" s="219"/>
      <c r="G13" s="219"/>
      <c r="H13" s="219"/>
      <c r="I13" s="219"/>
      <c r="J13" s="219"/>
    </row>
    <row r="14" spans="1:10" s="220" customFormat="1" ht="12.75" customHeight="1" x14ac:dyDescent="0.25">
      <c r="D14" s="219"/>
      <c r="E14" s="219"/>
      <c r="F14" s="219"/>
      <c r="G14" s="219"/>
      <c r="H14" s="219"/>
      <c r="I14" s="219"/>
      <c r="J14" s="219"/>
    </row>
    <row r="15" spans="1:10" s="220" customFormat="1" ht="12.75" customHeight="1" x14ac:dyDescent="0.25">
      <c r="D15" s="219"/>
      <c r="E15" s="219"/>
      <c r="F15" s="219"/>
      <c r="G15" s="219"/>
      <c r="H15" s="219"/>
      <c r="I15" s="219"/>
      <c r="J15" s="219"/>
    </row>
    <row r="16" spans="1:10" s="220" customFormat="1" ht="12.75" customHeight="1" x14ac:dyDescent="0.25">
      <c r="D16" s="219"/>
      <c r="E16" s="219"/>
      <c r="F16" s="219"/>
      <c r="G16" s="219"/>
      <c r="H16" s="219"/>
      <c r="I16" s="219"/>
      <c r="J16" s="219"/>
    </row>
    <row r="17" spans="1:10" s="220" customFormat="1" ht="12.75" customHeight="1" x14ac:dyDescent="0.25">
      <c r="D17" s="219"/>
      <c r="E17" s="219"/>
      <c r="F17" s="219"/>
      <c r="G17" s="219"/>
      <c r="H17" s="219"/>
      <c r="I17" s="219"/>
      <c r="J17" s="219"/>
    </row>
    <row r="18" spans="1:10" s="220" customFormat="1" ht="12.75" customHeight="1" x14ac:dyDescent="0.25">
      <c r="D18" s="219"/>
      <c r="E18" s="219"/>
      <c r="F18" s="219"/>
      <c r="G18" s="219"/>
      <c r="H18" s="219"/>
      <c r="I18" s="219"/>
      <c r="J18" s="219"/>
    </row>
    <row r="19" spans="1:10" s="220" customFormat="1" x14ac:dyDescent="0.25">
      <c r="D19" s="219"/>
      <c r="E19" s="219"/>
      <c r="F19" s="219"/>
      <c r="G19" s="219"/>
      <c r="H19" s="219"/>
      <c r="I19" s="219"/>
      <c r="J19" s="219"/>
    </row>
    <row r="20" spans="1:10" s="220" customFormat="1" ht="11.25" customHeight="1" x14ac:dyDescent="0.25">
      <c r="D20" s="219"/>
      <c r="E20" s="219"/>
      <c r="F20" s="219"/>
      <c r="G20" s="219"/>
      <c r="H20" s="219"/>
      <c r="I20" s="219"/>
      <c r="J20" s="219"/>
    </row>
    <row r="21" spans="1:10" s="220" customFormat="1" ht="11.25" customHeight="1" x14ac:dyDescent="0.25">
      <c r="D21" s="219"/>
      <c r="E21" s="219"/>
      <c r="F21" s="219"/>
      <c r="G21" s="219"/>
      <c r="H21" s="219"/>
      <c r="I21" s="219"/>
      <c r="J21" s="219"/>
    </row>
    <row r="22" spans="1:10" s="220" customFormat="1" ht="11.25" customHeight="1" x14ac:dyDescent="0.25">
      <c r="B22" s="221"/>
      <c r="C22" s="219"/>
      <c r="D22" s="219"/>
      <c r="E22" s="219"/>
      <c r="F22" s="219"/>
      <c r="G22" s="219"/>
      <c r="H22" s="219"/>
      <c r="I22" s="219"/>
      <c r="J22" s="219"/>
    </row>
    <row r="23" spans="1:10" s="220" customFormat="1" ht="27.75" x14ac:dyDescent="0.25">
      <c r="B23" s="222"/>
      <c r="C23" s="223" t="s">
        <v>196</v>
      </c>
      <c r="D23" s="224"/>
      <c r="E23" s="219"/>
      <c r="F23" s="219"/>
      <c r="G23" s="219"/>
      <c r="H23" s="219"/>
      <c r="I23" s="219"/>
      <c r="J23" s="219"/>
    </row>
    <row r="24" spans="1:10" s="220" customFormat="1" ht="11.25" customHeight="1" x14ac:dyDescent="0.25">
      <c r="B24" s="221"/>
      <c r="C24" s="219"/>
      <c r="D24" s="219"/>
      <c r="E24" s="219"/>
      <c r="F24" s="219"/>
      <c r="G24" s="219"/>
      <c r="H24" s="219"/>
      <c r="I24" s="219"/>
      <c r="J24" s="219"/>
    </row>
    <row r="25" spans="1:10" s="220" customFormat="1" ht="13.5" customHeight="1" x14ac:dyDescent="0.25">
      <c r="B25" s="221"/>
      <c r="C25" s="219"/>
      <c r="D25" s="219"/>
      <c r="E25" s="219"/>
      <c r="F25" s="219"/>
      <c r="G25" s="219"/>
      <c r="H25" s="219"/>
      <c r="I25" s="219"/>
      <c r="J25" s="219"/>
    </row>
    <row r="26" spans="1:10" s="220" customFormat="1" ht="10.5" customHeight="1" x14ac:dyDescent="0.25">
      <c r="B26" s="221"/>
      <c r="C26" s="219"/>
      <c r="D26" s="219"/>
      <c r="E26" s="219"/>
      <c r="F26" s="219"/>
      <c r="G26" s="219"/>
      <c r="H26" s="219"/>
      <c r="I26" s="219"/>
      <c r="J26" s="219"/>
    </row>
    <row r="27" spans="1:10" x14ac:dyDescent="0.25">
      <c r="A27" s="219"/>
    </row>
    <row r="28" spans="1:10" s="220" customFormat="1" ht="11.25" customHeight="1" x14ac:dyDescent="0.25">
      <c r="B28" s="221"/>
      <c r="C28" s="219"/>
      <c r="D28" s="219"/>
      <c r="E28" s="219"/>
      <c r="F28" s="219"/>
      <c r="G28" s="219"/>
      <c r="H28" s="219"/>
      <c r="I28" s="219"/>
      <c r="J28" s="219"/>
    </row>
    <row r="29" spans="1:10" s="220" customFormat="1" x14ac:dyDescent="0.25">
      <c r="B29" s="221"/>
      <c r="C29" s="219"/>
      <c r="D29" s="219"/>
      <c r="E29" s="219"/>
      <c r="F29" s="219"/>
      <c r="G29" s="219"/>
      <c r="H29" s="219"/>
      <c r="I29" s="219"/>
      <c r="J29" s="219"/>
    </row>
    <row r="30" spans="1:10" s="220" customFormat="1" ht="27.75" x14ac:dyDescent="0.25">
      <c r="B30" s="221"/>
      <c r="C30" s="225" t="s">
        <v>176</v>
      </c>
      <c r="D30" s="219"/>
      <c r="E30" s="219"/>
      <c r="F30" s="219"/>
      <c r="G30" s="219"/>
      <c r="H30" s="219"/>
      <c r="I30" s="219"/>
      <c r="J30" s="219"/>
    </row>
    <row r="31" spans="1:10" s="220" customFormat="1" ht="11.25" customHeight="1" x14ac:dyDescent="0.25">
      <c r="B31" s="221"/>
      <c r="C31" s="226"/>
      <c r="D31" s="219"/>
      <c r="E31" s="219"/>
      <c r="F31" s="219"/>
      <c r="G31" s="219"/>
      <c r="H31" s="219"/>
      <c r="I31" s="219"/>
      <c r="J31" s="219"/>
    </row>
    <row r="32" spans="1:10" s="220" customFormat="1" ht="11.25" customHeight="1" x14ac:dyDescent="0.25">
      <c r="B32" s="221"/>
      <c r="C32" s="226"/>
      <c r="D32" s="219"/>
      <c r="E32" s="219"/>
      <c r="F32" s="219"/>
      <c r="G32" s="219"/>
      <c r="H32" s="219"/>
      <c r="I32" s="219"/>
      <c r="J32" s="219"/>
    </row>
    <row r="33" spans="1:12" s="220" customFormat="1" ht="11.25" customHeight="1" x14ac:dyDescent="0.25">
      <c r="B33" s="221"/>
      <c r="C33" s="219"/>
      <c r="D33" s="219"/>
      <c r="E33" s="219"/>
      <c r="F33" s="219"/>
      <c r="G33" s="219"/>
      <c r="H33" s="219"/>
      <c r="I33" s="219"/>
      <c r="J33" s="219"/>
    </row>
    <row r="34" spans="1:12" s="220" customFormat="1" ht="11.25" customHeight="1" x14ac:dyDescent="0.25">
      <c r="B34" s="221"/>
      <c r="C34" s="219"/>
      <c r="D34" s="219"/>
      <c r="E34" s="219"/>
      <c r="F34" s="219"/>
      <c r="G34" s="219"/>
      <c r="H34" s="219"/>
      <c r="I34" s="219"/>
      <c r="J34" s="219"/>
    </row>
    <row r="35" spans="1:12" s="220" customFormat="1" ht="11.25" customHeight="1" x14ac:dyDescent="0.25">
      <c r="B35" s="221"/>
      <c r="C35" s="219"/>
      <c r="D35" s="219"/>
      <c r="E35" s="219"/>
      <c r="F35" s="219"/>
      <c r="G35" s="219"/>
      <c r="H35" s="219"/>
      <c r="I35" s="219"/>
      <c r="J35" s="219"/>
    </row>
    <row r="36" spans="1:12" s="220" customFormat="1" ht="13.5" customHeight="1" x14ac:dyDescent="0.25">
      <c r="B36" s="221"/>
      <c r="C36" s="219"/>
      <c r="D36" s="219"/>
      <c r="E36" s="219"/>
      <c r="F36" s="219"/>
      <c r="G36" s="219"/>
      <c r="H36" s="219"/>
      <c r="I36" s="219"/>
      <c r="J36" s="219"/>
    </row>
    <row r="37" spans="1:12" s="220" customFormat="1" ht="10.5" customHeight="1" x14ac:dyDescent="0.25">
      <c r="B37" s="221"/>
      <c r="C37" s="219"/>
      <c r="D37" s="219"/>
      <c r="E37" s="219"/>
      <c r="F37" s="219"/>
      <c r="G37" s="219"/>
      <c r="H37" s="219"/>
      <c r="I37" s="219"/>
      <c r="J37" s="219"/>
    </row>
    <row r="38" spans="1:12" x14ac:dyDescent="0.25">
      <c r="A38" s="219"/>
    </row>
    <row r="39" spans="1:12" s="220" customFormat="1" ht="12.75" customHeight="1" x14ac:dyDescent="0.25">
      <c r="B39" s="221"/>
      <c r="C39" s="219"/>
      <c r="E39" s="219"/>
      <c r="F39" s="219"/>
      <c r="G39" s="219"/>
      <c r="H39" s="219"/>
      <c r="I39" s="219"/>
      <c r="J39" s="219"/>
    </row>
    <row r="40" spans="1:12" s="220" customFormat="1" x14ac:dyDescent="0.25">
      <c r="B40" s="221"/>
      <c r="C40" s="219"/>
      <c r="E40" s="219"/>
      <c r="F40" s="219"/>
      <c r="G40" s="219"/>
      <c r="H40" s="219"/>
      <c r="I40" s="219"/>
      <c r="J40" s="219"/>
    </row>
    <row r="41" spans="1:12" s="220" customFormat="1" x14ac:dyDescent="0.25">
      <c r="B41" s="221"/>
      <c r="C41" s="219"/>
      <c r="D41" s="219"/>
      <c r="E41" s="219"/>
      <c r="F41" s="219"/>
      <c r="G41" s="219"/>
      <c r="H41" s="219"/>
      <c r="I41" s="219"/>
      <c r="J41" s="219"/>
    </row>
    <row r="42" spans="1:12" s="220" customFormat="1" ht="12.75" customHeight="1" x14ac:dyDescent="0.25">
      <c r="B42" s="221"/>
      <c r="C42" s="219"/>
      <c r="D42" s="219"/>
      <c r="E42" s="219"/>
      <c r="F42" s="219"/>
      <c r="G42" s="219"/>
      <c r="H42" s="219"/>
      <c r="I42" s="219"/>
      <c r="J42" s="219"/>
    </row>
    <row r="43" spans="1:12" ht="20.25" x14ac:dyDescent="0.25">
      <c r="D43" s="227" t="s">
        <v>193</v>
      </c>
    </row>
    <row r="44" spans="1:12" x14ac:dyDescent="0.25">
      <c r="A44" s="219"/>
      <c r="B44" s="219"/>
    </row>
    <row r="45" spans="1:12" ht="18" x14ac:dyDescent="0.25">
      <c r="A45" s="219"/>
      <c r="B45" s="219"/>
      <c r="D45" s="228">
        <v>43297.737546296295</v>
      </c>
    </row>
    <row r="46" spans="1:12" ht="12.75" x14ac:dyDescent="0.25">
      <c r="A46" s="219"/>
      <c r="B46" s="219"/>
      <c r="G46" s="229"/>
      <c r="H46" s="229"/>
      <c r="I46" s="229"/>
      <c r="J46" s="229"/>
      <c r="K46" s="229"/>
      <c r="L46" s="229"/>
    </row>
    <row r="47" spans="1:12" x14ac:dyDescent="0.25">
      <c r="A47" s="219"/>
      <c r="B47" s="219"/>
    </row>
    <row r="48" spans="1:12" x14ac:dyDescent="0.25">
      <c r="A48" s="219"/>
      <c r="B48" s="219"/>
    </row>
    <row r="49" spans="1:12" ht="15" x14ac:dyDescent="0.25">
      <c r="B49" s="230" t="s">
        <v>187</v>
      </c>
    </row>
    <row r="50" spans="1:12" ht="15" x14ac:dyDescent="0.25">
      <c r="B50" s="230"/>
    </row>
    <row r="51" spans="1:12" ht="15" x14ac:dyDescent="0.25">
      <c r="A51" s="229"/>
      <c r="B51" s="230" t="s">
        <v>177</v>
      </c>
      <c r="C51" s="229"/>
      <c r="D51" s="229"/>
      <c r="E51" s="229"/>
      <c r="F51" s="229"/>
    </row>
    <row r="52" spans="1:12" ht="15" x14ac:dyDescent="0.25">
      <c r="B52" s="230"/>
    </row>
    <row r="53" spans="1:12" ht="15" x14ac:dyDescent="0.25">
      <c r="B53" s="230" t="s">
        <v>194</v>
      </c>
    </row>
    <row r="54" spans="1:12" ht="15" x14ac:dyDescent="0.25">
      <c r="B54" s="230" t="s">
        <v>178</v>
      </c>
    </row>
    <row r="55" spans="1:12" ht="12.75" x14ac:dyDescent="0.25">
      <c r="B55" s="220"/>
      <c r="G55" s="229"/>
      <c r="H55" s="229"/>
      <c r="I55" s="229"/>
      <c r="J55" s="229"/>
      <c r="K55" s="229"/>
      <c r="L55" s="229"/>
    </row>
    <row r="56" spans="1:12" ht="15" x14ac:dyDescent="0.25">
      <c r="B56" s="230" t="s">
        <v>179</v>
      </c>
    </row>
    <row r="57" spans="1:12" ht="15" x14ac:dyDescent="0.25">
      <c r="B57" s="230" t="s">
        <v>180</v>
      </c>
    </row>
    <row r="62" spans="1:12" ht="12.75" x14ac:dyDescent="0.25">
      <c r="A62" s="229" t="s">
        <v>181</v>
      </c>
      <c r="B62" s="231"/>
      <c r="C62" s="237" t="s">
        <v>186</v>
      </c>
      <c r="D62" s="237"/>
      <c r="E62" s="232"/>
      <c r="F62" s="232" t="s">
        <v>182</v>
      </c>
    </row>
    <row r="65" spans="1:10" s="220" customFormat="1" ht="11.25" customHeight="1" x14ac:dyDescent="0.25">
      <c r="B65" s="221"/>
      <c r="C65" s="219"/>
      <c r="D65" s="219"/>
      <c r="E65" s="219"/>
      <c r="F65" s="219"/>
      <c r="G65" s="219"/>
      <c r="H65" s="219"/>
      <c r="I65" s="219"/>
      <c r="J65" s="219"/>
    </row>
    <row r="69" spans="1:10" x14ac:dyDescent="0.25">
      <c r="A69" s="219"/>
      <c r="B69" s="219"/>
    </row>
    <row r="70" spans="1:10" x14ac:dyDescent="0.25">
      <c r="A70" s="219"/>
      <c r="B70" s="219"/>
    </row>
    <row r="71" spans="1:10" x14ac:dyDescent="0.25">
      <c r="A71" s="219"/>
      <c r="B71" s="219"/>
    </row>
    <row r="72" spans="1:10" x14ac:dyDescent="0.25">
      <c r="A72" s="219"/>
      <c r="B72" s="219"/>
    </row>
    <row r="73" spans="1:10" x14ac:dyDescent="0.25">
      <c r="A73" s="219"/>
      <c r="B73" s="219"/>
    </row>
    <row r="74" spans="1:10" x14ac:dyDescent="0.25">
      <c r="A74" s="219"/>
      <c r="B74" s="219"/>
    </row>
    <row r="75" spans="1:10" x14ac:dyDescent="0.25">
      <c r="A75" s="219"/>
      <c r="B75" s="219"/>
    </row>
  </sheetData>
  <mergeCells count="1">
    <mergeCell ref="C62:D62"/>
  </mergeCells>
  <printOptions horizontalCentered="1" verticalCentered="1"/>
  <pageMargins left="0.39370078740157483" right="0.39370078740157483" top="0.39370078740157483" bottom="0.39370078740157483" header="0.31496062992125984" footer="0.31496062992125984"/>
  <pageSetup paperSize="9" scale="72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>
    <tabColor theme="6" tint="0.39997558519241921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204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116</v>
      </c>
      <c r="B3" s="106">
        <f>IF(SER_hh_tes!B3=0,0,1000000/0.086*SER_hh_tes!B3/SER_hh_num!B3)</f>
        <v>30468.829243185664</v>
      </c>
      <c r="C3" s="106">
        <f>IF(SER_hh_tes!C3=0,0,1000000/0.086*SER_hh_tes!C3/SER_hh_num!C3)</f>
        <v>31704.338203737392</v>
      </c>
      <c r="D3" s="106">
        <f>IF(SER_hh_tes!D3=0,0,1000000/0.086*SER_hh_tes!D3/SER_hh_num!D3)</f>
        <v>31351.787815142779</v>
      </c>
      <c r="E3" s="106">
        <f>IF(SER_hh_tes!E3=0,0,1000000/0.086*SER_hh_tes!E3/SER_hh_num!E3)</f>
        <v>36628.138931592483</v>
      </c>
      <c r="F3" s="106">
        <f>IF(SER_hh_tes!F3=0,0,1000000/0.086*SER_hh_tes!F3/SER_hh_num!F3)</f>
        <v>37797.967093338542</v>
      </c>
      <c r="G3" s="106">
        <f>IF(SER_hh_tes!G3=0,0,1000000/0.086*SER_hh_tes!G3/SER_hh_num!G3)</f>
        <v>43942.811258331516</v>
      </c>
      <c r="H3" s="106">
        <f>IF(SER_hh_tes!H3=0,0,1000000/0.086*SER_hh_tes!H3/SER_hh_num!H3)</f>
        <v>45178.726174756557</v>
      </c>
      <c r="I3" s="106">
        <f>IF(SER_hh_tes!I3=0,0,1000000/0.086*SER_hh_tes!I3/SER_hh_num!I3)</f>
        <v>43375.000999980082</v>
      </c>
      <c r="J3" s="106">
        <f>IF(SER_hh_tes!J3=0,0,1000000/0.086*SER_hh_tes!J3/SER_hh_num!J3)</f>
        <v>50477.345760273667</v>
      </c>
      <c r="K3" s="106">
        <f>IF(SER_hh_tes!K3=0,0,1000000/0.086*SER_hh_tes!K3/SER_hh_num!K3)</f>
        <v>50974.575332610228</v>
      </c>
      <c r="L3" s="106">
        <f>IF(SER_hh_tes!L3=0,0,1000000/0.086*SER_hh_tes!L3/SER_hh_num!L3)</f>
        <v>51725.406207901447</v>
      </c>
      <c r="M3" s="106">
        <f>IF(SER_hh_tes!M3=0,0,1000000/0.086*SER_hh_tes!M3/SER_hh_num!M3)</f>
        <v>47261.203768695734</v>
      </c>
      <c r="N3" s="106">
        <f>IF(SER_hh_tes!N3=0,0,1000000/0.086*SER_hh_tes!N3/SER_hh_num!N3)</f>
        <v>48731.559021278321</v>
      </c>
      <c r="O3" s="106">
        <f>IF(SER_hh_tes!O3=0,0,1000000/0.086*SER_hh_tes!O3/SER_hh_num!O3)</f>
        <v>49283.670678222261</v>
      </c>
      <c r="P3" s="106">
        <f>IF(SER_hh_tes!P3=0,0,1000000/0.086*SER_hh_tes!P3/SER_hh_num!P3)</f>
        <v>45051.76011453884</v>
      </c>
      <c r="Q3" s="106">
        <f>IF(SER_hh_tes!Q3=0,0,1000000/0.086*SER_hh_tes!Q3/SER_hh_num!Q3)</f>
        <v>50376.02588505148</v>
      </c>
    </row>
    <row r="4" spans="1:17" ht="12.95" customHeight="1" x14ac:dyDescent="0.25">
      <c r="A4" s="90" t="s">
        <v>44</v>
      </c>
      <c r="B4" s="101">
        <f>IF(SER_hh_tes!B4=0,0,1000000/0.086*SER_hh_tes!B4/SER_hh_num!B4)</f>
        <v>15349.601151158959</v>
      </c>
      <c r="C4" s="101">
        <f>IF(SER_hh_tes!C4=0,0,1000000/0.086*SER_hh_tes!C4/SER_hh_num!C4)</f>
        <v>16087.278548879038</v>
      </c>
      <c r="D4" s="101">
        <f>IF(SER_hh_tes!D4=0,0,1000000/0.086*SER_hh_tes!D4/SER_hh_num!D4)</f>
        <v>15274.92255978635</v>
      </c>
      <c r="E4" s="101">
        <f>IF(SER_hh_tes!E4=0,0,1000000/0.086*SER_hh_tes!E4/SER_hh_num!E4)</f>
        <v>19733.644682912884</v>
      </c>
      <c r="F4" s="101">
        <f>IF(SER_hh_tes!F4=0,0,1000000/0.086*SER_hh_tes!F4/SER_hh_num!F4)</f>
        <v>20380.756292438433</v>
      </c>
      <c r="G4" s="101">
        <f>IF(SER_hh_tes!G4=0,0,1000000/0.086*SER_hh_tes!G4/SER_hh_num!G4)</f>
        <v>26085.655387345898</v>
      </c>
      <c r="H4" s="101">
        <f>IF(SER_hh_tes!H4=0,0,1000000/0.086*SER_hh_tes!H4/SER_hh_num!H4)</f>
        <v>26612.669427336274</v>
      </c>
      <c r="I4" s="101">
        <f>IF(SER_hh_tes!I4=0,0,1000000/0.086*SER_hh_tes!I4/SER_hh_num!I4)</f>
        <v>24089.313275841363</v>
      </c>
      <c r="J4" s="101">
        <f>IF(SER_hh_tes!J4=0,0,1000000/0.086*SER_hh_tes!J4/SER_hh_num!J4)</f>
        <v>30590.512937753861</v>
      </c>
      <c r="K4" s="101">
        <f>IF(SER_hh_tes!K4=0,0,1000000/0.086*SER_hh_tes!K4/SER_hh_num!K4)</f>
        <v>30503.808312475452</v>
      </c>
      <c r="L4" s="101">
        <f>IF(SER_hh_tes!L4=0,0,1000000/0.086*SER_hh_tes!L4/SER_hh_num!L4)</f>
        <v>30648.590676933447</v>
      </c>
      <c r="M4" s="101">
        <f>IF(SER_hh_tes!M4=0,0,1000000/0.086*SER_hh_tes!M4/SER_hh_num!M4)</f>
        <v>25909.267635268403</v>
      </c>
      <c r="N4" s="101">
        <f>IF(SER_hh_tes!N4=0,0,1000000/0.086*SER_hh_tes!N4/SER_hh_num!N4)</f>
        <v>26983.189562547221</v>
      </c>
      <c r="O4" s="101">
        <f>IF(SER_hh_tes!O4=0,0,1000000/0.086*SER_hh_tes!O4/SER_hh_num!O4)</f>
        <v>27096.607106138483</v>
      </c>
      <c r="P4" s="101">
        <f>IF(SER_hh_tes!P4=0,0,1000000/0.086*SER_hh_tes!P4/SER_hh_num!P4)</f>
        <v>22365.655521556208</v>
      </c>
      <c r="Q4" s="101">
        <f>IF(SER_hh_tes!Q4=0,0,1000000/0.086*SER_hh_tes!Q4/SER_hh_num!Q4)</f>
        <v>27819.311911340545</v>
      </c>
    </row>
    <row r="5" spans="1:17" ht="12" customHeight="1" x14ac:dyDescent="0.25">
      <c r="A5" s="88" t="s">
        <v>38</v>
      </c>
      <c r="B5" s="100">
        <f>IF(SER_hh_tes!B5=0,0,1000000/0.086*SER_hh_tes!B5/SER_hh_num!B5)</f>
        <v>0</v>
      </c>
      <c r="C5" s="100">
        <f>IF(SER_hh_tes!C5=0,0,1000000/0.086*SER_hh_tes!C5/SER_hh_num!C5)</f>
        <v>0</v>
      </c>
      <c r="D5" s="100">
        <f>IF(SER_hh_tes!D5=0,0,1000000/0.086*SER_hh_tes!D5/SER_hh_num!D5)</f>
        <v>13545.334995727939</v>
      </c>
      <c r="E5" s="100">
        <f>IF(SER_hh_tes!E5=0,0,1000000/0.086*SER_hh_tes!E5/SER_hh_num!E5)</f>
        <v>17196.452945210647</v>
      </c>
      <c r="F5" s="100">
        <f>IF(SER_hh_tes!F5=0,0,1000000/0.086*SER_hh_tes!F5/SER_hh_num!F5)</f>
        <v>0</v>
      </c>
      <c r="G5" s="100">
        <f>IF(SER_hh_tes!G5=0,0,1000000/0.086*SER_hh_tes!G5/SER_hh_num!G5)</f>
        <v>0</v>
      </c>
      <c r="H5" s="100">
        <f>IF(SER_hh_tes!H5=0,0,1000000/0.086*SER_hh_tes!H5/SER_hh_num!H5)</f>
        <v>0</v>
      </c>
      <c r="I5" s="100">
        <f>IF(SER_hh_tes!I5=0,0,1000000/0.086*SER_hh_tes!I5/SER_hh_num!I5)</f>
        <v>0</v>
      </c>
      <c r="J5" s="100">
        <f>IF(SER_hh_tes!J5=0,0,1000000/0.086*SER_hh_tes!J5/SER_hh_num!J5)</f>
        <v>0</v>
      </c>
      <c r="K5" s="100">
        <f>IF(SER_hh_tes!K5=0,0,1000000/0.086*SER_hh_tes!K5/SER_hh_num!K5)</f>
        <v>0</v>
      </c>
      <c r="L5" s="100">
        <f>IF(SER_hh_tes!L5=0,0,1000000/0.086*SER_hh_tes!L5/SER_hh_num!L5)</f>
        <v>0</v>
      </c>
      <c r="M5" s="100">
        <f>IF(SER_hh_tes!M5=0,0,1000000/0.086*SER_hh_tes!M5/SER_hh_num!M5)</f>
        <v>0</v>
      </c>
      <c r="N5" s="100">
        <f>IF(SER_hh_tes!N5=0,0,1000000/0.086*SER_hh_tes!N5/SER_hh_num!N5)</f>
        <v>0</v>
      </c>
      <c r="O5" s="100">
        <f>IF(SER_hh_tes!O5=0,0,1000000/0.086*SER_hh_tes!O5/SER_hh_num!O5)</f>
        <v>0</v>
      </c>
      <c r="P5" s="100">
        <f>IF(SER_hh_tes!P5=0,0,1000000/0.086*SER_hh_tes!P5/SER_hh_num!P5)</f>
        <v>0</v>
      </c>
      <c r="Q5" s="100">
        <f>IF(SER_hh_tes!Q5=0,0,1000000/0.086*SER_hh_tes!Q5/SER_hh_num!Q5)</f>
        <v>0</v>
      </c>
    </row>
    <row r="6" spans="1:17" ht="12" customHeight="1" x14ac:dyDescent="0.25">
      <c r="A6" s="88" t="s">
        <v>66</v>
      </c>
      <c r="B6" s="100">
        <f>IF(SER_hh_tes!B6=0,0,1000000/0.086*SER_hh_tes!B6/SER_hh_num!B6)</f>
        <v>15044.749267090303</v>
      </c>
      <c r="C6" s="100">
        <f>IF(SER_hh_tes!C6=0,0,1000000/0.086*SER_hh_tes!C6/SER_hh_num!C6)</f>
        <v>15610.932554008035</v>
      </c>
      <c r="D6" s="100">
        <f>IF(SER_hh_tes!D6=0,0,1000000/0.086*SER_hh_tes!D6/SER_hh_num!D6)</f>
        <v>14786.871875145605</v>
      </c>
      <c r="E6" s="100">
        <f>IF(SER_hh_tes!E6=0,0,1000000/0.086*SER_hh_tes!E6/SER_hh_num!E6)</f>
        <v>18774.960162376243</v>
      </c>
      <c r="F6" s="100">
        <f>IF(SER_hh_tes!F6=0,0,1000000/0.086*SER_hh_tes!F6/SER_hh_num!F6)</f>
        <v>19312.643492062147</v>
      </c>
      <c r="G6" s="100">
        <f>IF(SER_hh_tes!G6=0,0,1000000/0.086*SER_hh_tes!G6/SER_hh_num!G6)</f>
        <v>24539.225666979306</v>
      </c>
      <c r="H6" s="100">
        <f>IF(SER_hh_tes!H6=0,0,1000000/0.086*SER_hh_tes!H6/SER_hh_num!H6)</f>
        <v>24839.180156069502</v>
      </c>
      <c r="I6" s="100">
        <f>IF(SER_hh_tes!I6=0,0,1000000/0.086*SER_hh_tes!I6/SER_hh_num!I6)</f>
        <v>22402.403523535097</v>
      </c>
      <c r="J6" s="100">
        <f>IF(SER_hh_tes!J6=0,0,1000000/0.086*SER_hh_tes!J6/SER_hh_num!J6)</f>
        <v>28189.98900791991</v>
      </c>
      <c r="K6" s="100">
        <f>IF(SER_hh_tes!K6=0,0,1000000/0.086*SER_hh_tes!K6/SER_hh_num!K6)</f>
        <v>28032.77667143329</v>
      </c>
      <c r="L6" s="100">
        <f>IF(SER_hh_tes!L6=0,0,1000000/0.086*SER_hh_tes!L6/SER_hh_num!L6)</f>
        <v>28114.068277321196</v>
      </c>
      <c r="M6" s="100">
        <f>IF(SER_hh_tes!M6=0,0,1000000/0.086*SER_hh_tes!M6/SER_hh_num!M6)</f>
        <v>23780.443992079869</v>
      </c>
      <c r="N6" s="100">
        <f>IF(SER_hh_tes!N6=0,0,1000000/0.086*SER_hh_tes!N6/SER_hh_num!N6)</f>
        <v>24771.462383390026</v>
      </c>
      <c r="O6" s="100">
        <f>IF(SER_hh_tes!O6=0,0,1000000/0.086*SER_hh_tes!O6/SER_hh_num!O6)</f>
        <v>24859.956373156994</v>
      </c>
      <c r="P6" s="100">
        <f>IF(SER_hh_tes!P6=0,0,1000000/0.086*SER_hh_tes!P6/SER_hh_num!P6)</f>
        <v>20569.332279621452</v>
      </c>
      <c r="Q6" s="100">
        <f>IF(SER_hh_tes!Q6=0,0,1000000/0.086*SER_hh_tes!Q6/SER_hh_num!Q6)</f>
        <v>25385.024387165795</v>
      </c>
    </row>
    <row r="7" spans="1:17" ht="12" customHeight="1" x14ac:dyDescent="0.25">
      <c r="A7" s="88" t="s">
        <v>99</v>
      </c>
      <c r="B7" s="100">
        <f>IF(SER_hh_tes!B7=0,0,1000000/0.086*SER_hh_tes!B7/SER_hh_num!B7)</f>
        <v>15044.749267090292</v>
      </c>
      <c r="C7" s="100">
        <f>IF(SER_hh_tes!C7=0,0,1000000/0.086*SER_hh_tes!C7/SER_hh_num!C7)</f>
        <v>11158.442235716704</v>
      </c>
      <c r="D7" s="100">
        <f>IF(SER_hh_tes!D7=0,0,1000000/0.086*SER_hh_tes!D7/SER_hh_num!D7)</f>
        <v>14737.382426701499</v>
      </c>
      <c r="E7" s="100">
        <f>IF(SER_hh_tes!E7=0,0,1000000/0.086*SER_hh_tes!E7/SER_hh_num!E7)</f>
        <v>20101.298169493683</v>
      </c>
      <c r="F7" s="100">
        <f>IF(SER_hh_tes!F7=0,0,1000000/0.086*SER_hh_tes!F7/SER_hh_num!F7)</f>
        <v>22045.465480798237</v>
      </c>
      <c r="G7" s="100">
        <f>IF(SER_hh_tes!G7=0,0,1000000/0.086*SER_hh_tes!G7/SER_hh_num!G7)</f>
        <v>24668.8699836835</v>
      </c>
      <c r="H7" s="100">
        <f>IF(SER_hh_tes!H7=0,0,1000000/0.086*SER_hh_tes!H7/SER_hh_num!H7)</f>
        <v>25939.120989632098</v>
      </c>
      <c r="I7" s="100">
        <f>IF(SER_hh_tes!I7=0,0,1000000/0.086*SER_hh_tes!I7/SER_hh_num!I7)</f>
        <v>24013.841582512541</v>
      </c>
      <c r="J7" s="100">
        <f>IF(SER_hh_tes!J7=0,0,1000000/0.086*SER_hh_tes!J7/SER_hh_num!J7)</f>
        <v>28441.25938390088</v>
      </c>
      <c r="K7" s="100">
        <f>IF(SER_hh_tes!K7=0,0,1000000/0.086*SER_hh_tes!K7/SER_hh_num!K7)</f>
        <v>26765.956244291814</v>
      </c>
      <c r="L7" s="100">
        <f>IF(SER_hh_tes!L7=0,0,1000000/0.086*SER_hh_tes!L7/SER_hh_num!L7)</f>
        <v>28634.177573285146</v>
      </c>
      <c r="M7" s="100">
        <f>IF(SER_hh_tes!M7=0,0,1000000/0.086*SER_hh_tes!M7/SER_hh_num!M7)</f>
        <v>25775.263007790731</v>
      </c>
      <c r="N7" s="100">
        <f>IF(SER_hh_tes!N7=0,0,1000000/0.086*SER_hh_tes!N7/SER_hh_num!N7)</f>
        <v>25114.417965151377</v>
      </c>
      <c r="O7" s="100">
        <f>IF(SER_hh_tes!O7=0,0,1000000/0.086*SER_hh_tes!O7/SER_hh_num!O7)</f>
        <v>24082.320254445243</v>
      </c>
      <c r="P7" s="100">
        <f>IF(SER_hh_tes!P7=0,0,1000000/0.086*SER_hh_tes!P7/SER_hh_num!P7)</f>
        <v>21351.981960136854</v>
      </c>
      <c r="Q7" s="100">
        <f>IF(SER_hh_tes!Q7=0,0,1000000/0.086*SER_hh_tes!Q7/SER_hh_num!Q7)</f>
        <v>25041.259917796859</v>
      </c>
    </row>
    <row r="8" spans="1:17" ht="12" customHeight="1" x14ac:dyDescent="0.25">
      <c r="A8" s="88" t="s">
        <v>101</v>
      </c>
      <c r="B8" s="100">
        <f>IF(SER_hh_tes!B8=0,0,1000000/0.086*SER_hh_tes!B8/SER_hh_num!B8)</f>
        <v>15269.297763614046</v>
      </c>
      <c r="C8" s="100">
        <f>IF(SER_hh_tes!C8=0,0,1000000/0.086*SER_hh_tes!C8/SER_hh_num!C8)</f>
        <v>15983.475357363397</v>
      </c>
      <c r="D8" s="100">
        <f>IF(SER_hh_tes!D8=0,0,1000000/0.086*SER_hh_tes!D8/SER_hh_num!D8)</f>
        <v>15185.32685158795</v>
      </c>
      <c r="E8" s="100">
        <f>IF(SER_hh_tes!E8=0,0,1000000/0.086*SER_hh_tes!E8/SER_hh_num!E8)</f>
        <v>19428.149779397449</v>
      </c>
      <c r="F8" s="100">
        <f>IF(SER_hh_tes!F8=0,0,1000000/0.086*SER_hh_tes!F8/SER_hh_num!F8)</f>
        <v>20041.623869297535</v>
      </c>
      <c r="G8" s="100">
        <f>IF(SER_hh_tes!G8=0,0,1000000/0.086*SER_hh_tes!G8/SER_hh_num!G8)</f>
        <v>25569.395751892585</v>
      </c>
      <c r="H8" s="100">
        <f>IF(SER_hh_tes!H8=0,0,1000000/0.086*SER_hh_tes!H8/SER_hh_num!H8)</f>
        <v>25954.87735007158</v>
      </c>
      <c r="I8" s="100">
        <f>IF(SER_hh_tes!I8=0,0,1000000/0.086*SER_hh_tes!I8/SER_hh_num!I8)</f>
        <v>23364.660673279614</v>
      </c>
      <c r="J8" s="100">
        <f>IF(SER_hh_tes!J8=0,0,1000000/0.086*SER_hh_tes!J8/SER_hh_num!J8)</f>
        <v>29490.259042117243</v>
      </c>
      <c r="K8" s="100">
        <f>IF(SER_hh_tes!K8=0,0,1000000/0.086*SER_hh_tes!K8/SER_hh_num!K8)</f>
        <v>29223.493198225955</v>
      </c>
      <c r="L8" s="100">
        <f>IF(SER_hh_tes!L8=0,0,1000000/0.086*SER_hh_tes!L8/SER_hh_num!L8)</f>
        <v>29193.354555862756</v>
      </c>
      <c r="M8" s="100">
        <f>IF(SER_hh_tes!M8=0,0,1000000/0.086*SER_hh_tes!M8/SER_hh_num!M8)</f>
        <v>24651.649790566797</v>
      </c>
      <c r="N8" s="100">
        <f>IF(SER_hh_tes!N8=0,0,1000000/0.086*SER_hh_tes!N8/SER_hh_num!N8)</f>
        <v>25584.477077481017</v>
      </c>
      <c r="O8" s="100">
        <f>IF(SER_hh_tes!O8=0,0,1000000/0.086*SER_hh_tes!O8/SER_hh_num!O8)</f>
        <v>25566.732019688585</v>
      </c>
      <c r="P8" s="100">
        <f>IF(SER_hh_tes!P8=0,0,1000000/0.086*SER_hh_tes!P8/SER_hh_num!P8)</f>
        <v>21018.542593004753</v>
      </c>
      <c r="Q8" s="100">
        <f>IF(SER_hh_tes!Q8=0,0,1000000/0.086*SER_hh_tes!Q8/SER_hh_num!Q8)</f>
        <v>25918.936485047074</v>
      </c>
    </row>
    <row r="9" spans="1:17" ht="12" customHeight="1" x14ac:dyDescent="0.25">
      <c r="A9" s="88" t="s">
        <v>106</v>
      </c>
      <c r="B9" s="100">
        <f>IF(SER_hh_tes!B9=0,0,1000000/0.086*SER_hh_tes!B9/SER_hh_num!B9)</f>
        <v>15035.032405339283</v>
      </c>
      <c r="C9" s="100">
        <f>IF(SER_hh_tes!C9=0,0,1000000/0.086*SER_hh_tes!C9/SER_hh_num!C9)</f>
        <v>16222.077063684965</v>
      </c>
      <c r="D9" s="100">
        <f>IF(SER_hh_tes!D9=0,0,1000000/0.086*SER_hh_tes!D9/SER_hh_num!D9)</f>
        <v>15001.555004245152</v>
      </c>
      <c r="E9" s="100">
        <f>IF(SER_hh_tes!E9=0,0,1000000/0.086*SER_hh_tes!E9/SER_hh_num!E9)</f>
        <v>19338.09089363605</v>
      </c>
      <c r="F9" s="100">
        <f>IF(SER_hh_tes!F9=0,0,1000000/0.086*SER_hh_tes!F9/SER_hh_num!F9)</f>
        <v>19830.829268413698</v>
      </c>
      <c r="G9" s="100">
        <f>IF(SER_hh_tes!G9=0,0,1000000/0.086*SER_hh_tes!G9/SER_hh_num!G9)</f>
        <v>25784.630770224874</v>
      </c>
      <c r="H9" s="100">
        <f>IF(SER_hh_tes!H9=0,0,1000000/0.086*SER_hh_tes!H9/SER_hh_num!H9)</f>
        <v>26222.721468575553</v>
      </c>
      <c r="I9" s="100">
        <f>IF(SER_hh_tes!I9=0,0,1000000/0.086*SER_hh_tes!I9/SER_hh_num!I9)</f>
        <v>23658.991498688771</v>
      </c>
      <c r="J9" s="100">
        <f>IF(SER_hh_tes!J9=0,0,1000000/0.086*SER_hh_tes!J9/SER_hh_num!J9)</f>
        <v>30343.546783651229</v>
      </c>
      <c r="K9" s="100">
        <f>IF(SER_hh_tes!K9=0,0,1000000/0.086*SER_hh_tes!K9/SER_hh_num!K9)</f>
        <v>30317.089800401376</v>
      </c>
      <c r="L9" s="100">
        <f>IF(SER_hh_tes!L9=0,0,1000000/0.086*SER_hh_tes!L9/SER_hh_num!L9)</f>
        <v>30390.201543753621</v>
      </c>
      <c r="M9" s="100">
        <f>IF(SER_hh_tes!M9=0,0,1000000/0.086*SER_hh_tes!M9/SER_hh_num!M9)</f>
        <v>25470.979460718034</v>
      </c>
      <c r="N9" s="100">
        <f>IF(SER_hh_tes!N9=0,0,1000000/0.086*SER_hh_tes!N9/SER_hh_num!N9)</f>
        <v>26838.39713953852</v>
      </c>
      <c r="O9" s="100">
        <f>IF(SER_hh_tes!O9=0,0,1000000/0.086*SER_hh_tes!O9/SER_hh_num!O9)</f>
        <v>26837.883953205615</v>
      </c>
      <c r="P9" s="100">
        <f>IF(SER_hh_tes!P9=0,0,1000000/0.086*SER_hh_tes!P9/SER_hh_num!P9)</f>
        <v>22085.082192312118</v>
      </c>
      <c r="Q9" s="100">
        <f>IF(SER_hh_tes!Q9=0,0,1000000/0.086*SER_hh_tes!Q9/SER_hh_num!Q9)</f>
        <v>27428.970570641661</v>
      </c>
    </row>
    <row r="10" spans="1:17" ht="12" customHeight="1" x14ac:dyDescent="0.25">
      <c r="A10" s="88" t="s">
        <v>34</v>
      </c>
      <c r="B10" s="100">
        <f>IF(SER_hh_tes!B10=0,0,1000000/0.086*SER_hh_tes!B10/SER_hh_num!B10)</f>
        <v>15193.707180625848</v>
      </c>
      <c r="C10" s="100">
        <f>IF(SER_hh_tes!C10=0,0,1000000/0.086*SER_hh_tes!C10/SER_hh_num!C10)</f>
        <v>15854.235882300947</v>
      </c>
      <c r="D10" s="100">
        <f>IF(SER_hh_tes!D10=0,0,1000000/0.086*SER_hh_tes!D10/SER_hh_num!D10)</f>
        <v>15040.653174636789</v>
      </c>
      <c r="E10" s="100">
        <f>IF(SER_hh_tes!E10=0,0,1000000/0.086*SER_hh_tes!E10/SER_hh_num!E10)</f>
        <v>19143.756799183924</v>
      </c>
      <c r="F10" s="100">
        <f>IF(SER_hh_tes!F10=0,0,1000000/0.086*SER_hh_tes!F10/SER_hh_num!F10)</f>
        <v>19782.308880935656</v>
      </c>
      <c r="G10" s="100">
        <f>IF(SER_hh_tes!G10=0,0,1000000/0.086*SER_hh_tes!G10/SER_hh_num!G10)</f>
        <v>25217.900397103214</v>
      </c>
      <c r="H10" s="100">
        <f>IF(SER_hh_tes!H10=0,0,1000000/0.086*SER_hh_tes!H10/SER_hh_num!H10)</f>
        <v>27623.23380159205</v>
      </c>
      <c r="I10" s="100">
        <f>IF(SER_hh_tes!I10=0,0,1000000/0.086*SER_hh_tes!I10/SER_hh_num!I10)</f>
        <v>22110.2800850563</v>
      </c>
      <c r="J10" s="100">
        <f>IF(SER_hh_tes!J10=0,0,1000000/0.086*SER_hh_tes!J10/SER_hh_num!J10)</f>
        <v>22456.830501232227</v>
      </c>
      <c r="K10" s="100">
        <f>IF(SER_hh_tes!K10=0,0,1000000/0.086*SER_hh_tes!K10/SER_hh_num!K10)</f>
        <v>29326.84172172418</v>
      </c>
      <c r="L10" s="100">
        <f>IF(SER_hh_tes!L10=0,0,1000000/0.086*SER_hh_tes!L10/SER_hh_num!L10)</f>
        <v>29544.653585054621</v>
      </c>
      <c r="M10" s="100">
        <f>IF(SER_hh_tes!M10=0,0,1000000/0.086*SER_hh_tes!M10/SER_hh_num!M10)</f>
        <v>25537.309766011291</v>
      </c>
      <c r="N10" s="100">
        <f>IF(SER_hh_tes!N10=0,0,1000000/0.086*SER_hh_tes!N10/SER_hh_num!N10)</f>
        <v>25336.679056062007</v>
      </c>
      <c r="O10" s="100">
        <f>IF(SER_hh_tes!O10=0,0,1000000/0.086*SER_hh_tes!O10/SER_hh_num!O10)</f>
        <v>25715.886190835918</v>
      </c>
      <c r="P10" s="100">
        <f>IF(SER_hh_tes!P10=0,0,1000000/0.086*SER_hh_tes!P10/SER_hh_num!P10)</f>
        <v>21210.361924025623</v>
      </c>
      <c r="Q10" s="100">
        <f>IF(SER_hh_tes!Q10=0,0,1000000/0.086*SER_hh_tes!Q10/SER_hh_num!Q10)</f>
        <v>26147.019784853488</v>
      </c>
    </row>
    <row r="11" spans="1:17" ht="12" customHeight="1" x14ac:dyDescent="0.25">
      <c r="A11" s="88" t="s">
        <v>61</v>
      </c>
      <c r="B11" s="100">
        <f>IF(SER_hh_tes!B11=0,0,1000000/0.086*SER_hh_tes!B11/SER_hh_num!B11)</f>
        <v>15480.817641609263</v>
      </c>
      <c r="C11" s="100">
        <f>IF(SER_hh_tes!C11=0,0,1000000/0.086*SER_hh_tes!C11/SER_hh_num!C11)</f>
        <v>15759.909594815384</v>
      </c>
      <c r="D11" s="100">
        <f>IF(SER_hh_tes!D11=0,0,1000000/0.086*SER_hh_tes!D11/SER_hh_num!D11)</f>
        <v>15059.598968846969</v>
      </c>
      <c r="E11" s="100">
        <f>IF(SER_hh_tes!E11=0,0,1000000/0.086*SER_hh_tes!E11/SER_hh_num!E11)</f>
        <v>19142.741424575961</v>
      </c>
      <c r="F11" s="100">
        <f>IF(SER_hh_tes!F11=0,0,1000000/0.086*SER_hh_tes!F11/SER_hh_num!F11)</f>
        <v>19700.887703613174</v>
      </c>
      <c r="G11" s="100">
        <f>IF(SER_hh_tes!G11=0,0,1000000/0.086*SER_hh_tes!G11/SER_hh_num!G11)</f>
        <v>25078.585736127723</v>
      </c>
      <c r="H11" s="100">
        <f>IF(SER_hh_tes!H11=0,0,1000000/0.086*SER_hh_tes!H11/SER_hh_num!H11)</f>
        <v>25376.758482557787</v>
      </c>
      <c r="I11" s="100">
        <f>IF(SER_hh_tes!I11=0,0,1000000/0.086*SER_hh_tes!I11/SER_hh_num!I11)</f>
        <v>25568.125796932189</v>
      </c>
      <c r="J11" s="100">
        <f>IF(SER_hh_tes!J11=0,0,1000000/0.086*SER_hh_tes!J11/SER_hh_num!J11)</f>
        <v>28622.310640333617</v>
      </c>
      <c r="K11" s="100">
        <f>IF(SER_hh_tes!K11=0,0,1000000/0.086*SER_hh_tes!K11/SER_hh_num!K11)</f>
        <v>28986.774708568919</v>
      </c>
      <c r="L11" s="100">
        <f>IF(SER_hh_tes!L11=0,0,1000000/0.086*SER_hh_tes!L11/SER_hh_num!L11)</f>
        <v>29244.78122664797</v>
      </c>
      <c r="M11" s="100">
        <f>IF(SER_hh_tes!M11=0,0,1000000/0.086*SER_hh_tes!M11/SER_hh_num!M11)</f>
        <v>25070.514350132147</v>
      </c>
      <c r="N11" s="100">
        <f>IF(SER_hh_tes!N11=0,0,1000000/0.086*SER_hh_tes!N11/SER_hh_num!N11)</f>
        <v>25354.134746710297</v>
      </c>
      <c r="O11" s="100">
        <f>IF(SER_hh_tes!O11=0,0,1000000/0.086*SER_hh_tes!O11/SER_hh_num!O11)</f>
        <v>25136.790665457305</v>
      </c>
      <c r="P11" s="100">
        <f>IF(SER_hh_tes!P11=0,0,1000000/0.086*SER_hh_tes!P11/SER_hh_num!P11)</f>
        <v>20613.827434511189</v>
      </c>
      <c r="Q11" s="100">
        <f>IF(SER_hh_tes!Q11=0,0,1000000/0.086*SER_hh_tes!Q11/SER_hh_num!Q11)</f>
        <v>25300.917557680052</v>
      </c>
    </row>
    <row r="12" spans="1:17" ht="12" customHeight="1" x14ac:dyDescent="0.25">
      <c r="A12" s="88" t="s">
        <v>42</v>
      </c>
      <c r="B12" s="100">
        <f>IF(SER_hh_tes!B12=0,0,1000000/0.086*SER_hh_tes!B12/SER_hh_num!B12)</f>
        <v>0</v>
      </c>
      <c r="C12" s="100">
        <f>IF(SER_hh_tes!C12=0,0,1000000/0.086*SER_hh_tes!C12/SER_hh_num!C12)</f>
        <v>0</v>
      </c>
      <c r="D12" s="100">
        <f>IF(SER_hh_tes!D12=0,0,1000000/0.086*SER_hh_tes!D12/SER_hh_num!D12)</f>
        <v>0</v>
      </c>
      <c r="E12" s="100">
        <f>IF(SER_hh_tes!E12=0,0,1000000/0.086*SER_hh_tes!E12/SER_hh_num!E12)</f>
        <v>0</v>
      </c>
      <c r="F12" s="100">
        <f>IF(SER_hh_tes!F12=0,0,1000000/0.086*SER_hh_tes!F12/SER_hh_num!F12)</f>
        <v>22338.372166101268</v>
      </c>
      <c r="G12" s="100">
        <f>IF(SER_hh_tes!G12=0,0,1000000/0.086*SER_hh_tes!G12/SER_hh_num!G12)</f>
        <v>22593.952182456604</v>
      </c>
      <c r="H12" s="100">
        <f>IF(SER_hh_tes!H12=0,0,1000000/0.086*SER_hh_tes!H12/SER_hh_num!H12)</f>
        <v>26344.434826295164</v>
      </c>
      <c r="I12" s="100">
        <f>IF(SER_hh_tes!I12=0,0,1000000/0.086*SER_hh_tes!I12/SER_hh_num!I12)</f>
        <v>23664.007186143539</v>
      </c>
      <c r="J12" s="100">
        <f>IF(SER_hh_tes!J12=0,0,1000000/0.086*SER_hh_tes!J12/SER_hh_num!J12)</f>
        <v>29773.158629376972</v>
      </c>
      <c r="K12" s="100">
        <f>IF(SER_hh_tes!K12=0,0,1000000/0.086*SER_hh_tes!K12/SER_hh_num!K12)</f>
        <v>29395.650336641669</v>
      </c>
      <c r="L12" s="100">
        <f>IF(SER_hh_tes!L12=0,0,1000000/0.086*SER_hh_tes!L12/SER_hh_num!L12)</f>
        <v>29272.061036254381</v>
      </c>
      <c r="M12" s="100">
        <f>IF(SER_hh_tes!M12=0,0,1000000/0.086*SER_hh_tes!M12/SER_hh_num!M12)</f>
        <v>28861.345104407639</v>
      </c>
      <c r="N12" s="100">
        <f>IF(SER_hh_tes!N12=0,0,1000000/0.086*SER_hh_tes!N12/SER_hh_num!N12)</f>
        <v>21488.306051748539</v>
      </c>
      <c r="O12" s="100">
        <f>IF(SER_hh_tes!O12=0,0,1000000/0.086*SER_hh_tes!O12/SER_hh_num!O12)</f>
        <v>25898.883127264246</v>
      </c>
      <c r="P12" s="100">
        <f>IF(SER_hh_tes!P12=0,0,1000000/0.086*SER_hh_tes!P12/SER_hh_num!P12)</f>
        <v>21494.235009288266</v>
      </c>
      <c r="Q12" s="100">
        <f>IF(SER_hh_tes!Q12=0,0,1000000/0.086*SER_hh_tes!Q12/SER_hh_num!Q12)</f>
        <v>26640.648939989442</v>
      </c>
    </row>
    <row r="13" spans="1:17" ht="12" customHeight="1" x14ac:dyDescent="0.25">
      <c r="A13" s="88" t="s">
        <v>105</v>
      </c>
      <c r="B13" s="100">
        <f>IF(SER_hh_tes!B13=0,0,1000000/0.086*SER_hh_tes!B13/SER_hh_num!B13)</f>
        <v>15325.582794288435</v>
      </c>
      <c r="C13" s="100">
        <f>IF(SER_hh_tes!C13=0,0,1000000/0.086*SER_hh_tes!C13/SER_hh_num!C13)</f>
        <v>16224.451047091341</v>
      </c>
      <c r="D13" s="100">
        <f>IF(SER_hh_tes!D13=0,0,1000000/0.086*SER_hh_tes!D13/SER_hh_num!D13)</f>
        <v>15624.412838868941</v>
      </c>
      <c r="E13" s="100">
        <f>IF(SER_hh_tes!E13=0,0,1000000/0.086*SER_hh_tes!E13/SER_hh_num!E13)</f>
        <v>19852.664325826656</v>
      </c>
      <c r="F13" s="100">
        <f>IF(SER_hh_tes!F13=0,0,1000000/0.086*SER_hh_tes!F13/SER_hh_num!F13)</f>
        <v>20493.400338772681</v>
      </c>
      <c r="G13" s="100">
        <f>IF(SER_hh_tes!G13=0,0,1000000/0.086*SER_hh_tes!G13/SER_hh_num!G13)</f>
        <v>26071.466628675349</v>
      </c>
      <c r="H13" s="100">
        <f>IF(SER_hh_tes!H13=0,0,1000000/0.086*SER_hh_tes!H13/SER_hh_num!H13)</f>
        <v>26359.269860127053</v>
      </c>
      <c r="I13" s="100">
        <f>IF(SER_hh_tes!I13=0,0,1000000/0.086*SER_hh_tes!I13/SER_hh_num!I13)</f>
        <v>23631.279545720088</v>
      </c>
      <c r="J13" s="100">
        <f>IF(SER_hh_tes!J13=0,0,1000000/0.086*SER_hh_tes!J13/SER_hh_num!J13)</f>
        <v>29695.79204057523</v>
      </c>
      <c r="K13" s="100">
        <f>IF(SER_hh_tes!K13=0,0,1000000/0.086*SER_hh_tes!K13/SER_hh_num!K13)</f>
        <v>29311.274723115366</v>
      </c>
      <c r="L13" s="100">
        <f>IF(SER_hh_tes!L13=0,0,1000000/0.086*SER_hh_tes!L13/SER_hh_num!L13)</f>
        <v>29680.355219689402</v>
      </c>
      <c r="M13" s="100">
        <f>IF(SER_hh_tes!M13=0,0,1000000/0.086*SER_hh_tes!M13/SER_hh_num!M13)</f>
        <v>27391.652920521461</v>
      </c>
      <c r="N13" s="100">
        <f>IF(SER_hh_tes!N13=0,0,1000000/0.086*SER_hh_tes!N13/SER_hh_num!N13)</f>
        <v>29748.217985914529</v>
      </c>
      <c r="O13" s="100">
        <f>IF(SER_hh_tes!O13=0,0,1000000/0.086*SER_hh_tes!O13/SER_hh_num!O13)</f>
        <v>29844.943327093748</v>
      </c>
      <c r="P13" s="100">
        <f>IF(SER_hh_tes!P13=0,0,1000000/0.086*SER_hh_tes!P13/SER_hh_num!P13)</f>
        <v>24590.883577144545</v>
      </c>
      <c r="Q13" s="100">
        <f>IF(SER_hh_tes!Q13=0,0,1000000/0.086*SER_hh_tes!Q13/SER_hh_num!Q13)</f>
        <v>30481.732041032512</v>
      </c>
    </row>
    <row r="14" spans="1:17" ht="12" customHeight="1" x14ac:dyDescent="0.25">
      <c r="A14" s="51" t="s">
        <v>104</v>
      </c>
      <c r="B14" s="22">
        <f>IF(SER_hh_tes!B14=0,0,1000000/0.086*SER_hh_tes!B14/SER_hh_num!B14)</f>
        <v>15325.582794288435</v>
      </c>
      <c r="C14" s="22">
        <f>IF(SER_hh_tes!C14=0,0,1000000/0.086*SER_hh_tes!C14/SER_hh_num!C14)</f>
        <v>15991.01437943927</v>
      </c>
      <c r="D14" s="22">
        <f>IF(SER_hh_tes!D14=0,0,1000000/0.086*SER_hh_tes!D14/SER_hh_num!D14)</f>
        <v>15399.417957506921</v>
      </c>
      <c r="E14" s="22">
        <f>IF(SER_hh_tes!E14=0,0,1000000/0.086*SER_hh_tes!E14/SER_hh_num!E14)</f>
        <v>19794.700498867223</v>
      </c>
      <c r="F14" s="22">
        <f>IF(SER_hh_tes!F14=0,0,1000000/0.086*SER_hh_tes!F14/SER_hh_num!F14)</f>
        <v>20457.943918345158</v>
      </c>
      <c r="G14" s="22">
        <f>IF(SER_hh_tes!G14=0,0,1000000/0.086*SER_hh_tes!G14/SER_hh_num!G14)</f>
        <v>26091.057528578884</v>
      </c>
      <c r="H14" s="22">
        <f>IF(SER_hh_tes!H14=0,0,1000000/0.086*SER_hh_tes!H14/SER_hh_num!H14)</f>
        <v>26395.922775576542</v>
      </c>
      <c r="I14" s="22">
        <f>IF(SER_hh_tes!I14=0,0,1000000/0.086*SER_hh_tes!I14/SER_hh_num!I14)</f>
        <v>23669.260220317163</v>
      </c>
      <c r="J14" s="22">
        <f>IF(SER_hh_tes!J14=0,0,1000000/0.086*SER_hh_tes!J14/SER_hh_num!J14)</f>
        <v>29740.786681547157</v>
      </c>
      <c r="K14" s="22">
        <f>IF(SER_hh_tes!K14=0,0,1000000/0.086*SER_hh_tes!K14/SER_hh_num!K14)</f>
        <v>29490.479777521556</v>
      </c>
      <c r="L14" s="22">
        <f>IF(SER_hh_tes!L14=0,0,1000000/0.086*SER_hh_tes!L14/SER_hh_num!L14)</f>
        <v>29366.550855108519</v>
      </c>
      <c r="M14" s="22">
        <f>IF(SER_hh_tes!M14=0,0,1000000/0.086*SER_hh_tes!M14/SER_hh_num!M14)</f>
        <v>24848.746450336381</v>
      </c>
      <c r="N14" s="22">
        <f>IF(SER_hh_tes!N14=0,0,1000000/0.086*SER_hh_tes!N14/SER_hh_num!N14)</f>
        <v>25813.373782111987</v>
      </c>
      <c r="O14" s="22">
        <f>IF(SER_hh_tes!O14=0,0,1000000/0.086*SER_hh_tes!O14/SER_hh_num!O14)</f>
        <v>25769.803897529218</v>
      </c>
      <c r="P14" s="22">
        <f>IF(SER_hh_tes!P14=0,0,1000000/0.086*SER_hh_tes!P14/SER_hh_num!P14)</f>
        <v>21155.402501526081</v>
      </c>
      <c r="Q14" s="22">
        <f>IF(SER_hh_tes!Q14=0,0,1000000/0.086*SER_hh_tes!Q14/SER_hh_num!Q14)</f>
        <v>26100.676677821157</v>
      </c>
    </row>
    <row r="15" spans="1:17" ht="12" customHeight="1" x14ac:dyDescent="0.25">
      <c r="A15" s="105" t="s">
        <v>108</v>
      </c>
      <c r="B15" s="104">
        <f>IF(SER_hh_tes!B15=0,0,1000000/0.086*SER_hh_tes!B15/SER_hh_num!B15)</f>
        <v>296.70232367947972</v>
      </c>
      <c r="C15" s="104">
        <f>IF(SER_hh_tes!C15=0,0,1000000/0.086*SER_hh_tes!C15/SER_hh_num!C15)</f>
        <v>310.95413076393066</v>
      </c>
      <c r="D15" s="104">
        <f>IF(SER_hh_tes!D15=0,0,1000000/0.086*SER_hh_tes!D15/SER_hh_num!D15)</f>
        <v>295.5235198311529</v>
      </c>
      <c r="E15" s="104">
        <f>IF(SER_hh_tes!E15=0,0,1000000/0.086*SER_hh_tes!E15/SER_hh_num!E15)</f>
        <v>381.01657167117941</v>
      </c>
      <c r="F15" s="104">
        <f>IF(SER_hh_tes!F15=0,0,1000000/0.086*SER_hh_tes!F15/SER_hh_num!F15)</f>
        <v>391.09637805577813</v>
      </c>
      <c r="G15" s="104">
        <f>IF(SER_hh_tes!G15=0,0,1000000/0.086*SER_hh_tes!G15/SER_hh_num!G15)</f>
        <v>503.47652773221193</v>
      </c>
      <c r="H15" s="104">
        <f>IF(SER_hh_tes!H15=0,0,1000000/0.086*SER_hh_tes!H15/SER_hh_num!H15)</f>
        <v>512.08846097191247</v>
      </c>
      <c r="I15" s="104">
        <f>IF(SER_hh_tes!I15=0,0,1000000/0.086*SER_hh_tes!I15/SER_hh_num!I15)</f>
        <v>461.57850836882977</v>
      </c>
      <c r="J15" s="104">
        <f>IF(SER_hh_tes!J15=0,0,1000000/0.086*SER_hh_tes!J15/SER_hh_num!J15)</f>
        <v>588.06623910016629</v>
      </c>
      <c r="K15" s="104">
        <f>IF(SER_hh_tes!K15=0,0,1000000/0.086*SER_hh_tes!K15/SER_hh_num!K15)</f>
        <v>583.77045058530666</v>
      </c>
      <c r="L15" s="104">
        <f>IF(SER_hh_tes!L15=0,0,1000000/0.086*SER_hh_tes!L15/SER_hh_num!L15)</f>
        <v>589.25013508722191</v>
      </c>
      <c r="M15" s="104">
        <f>IF(SER_hh_tes!M15=0,0,1000000/0.086*SER_hh_tes!M15/SER_hh_num!M15)</f>
        <v>486.14995530407145</v>
      </c>
      <c r="N15" s="104">
        <f>IF(SER_hh_tes!N15=0,0,1000000/0.086*SER_hh_tes!N15/SER_hh_num!N15)</f>
        <v>505.43415461170116</v>
      </c>
      <c r="O15" s="104">
        <f>IF(SER_hh_tes!O15=0,0,1000000/0.086*SER_hh_tes!O15/SER_hh_num!O15)</f>
        <v>499.70436712191076</v>
      </c>
      <c r="P15" s="104">
        <f>IF(SER_hh_tes!P15=0,0,1000000/0.086*SER_hh_tes!P15/SER_hh_num!P15)</f>
        <v>399.46276133055437</v>
      </c>
      <c r="Q15" s="104">
        <f>IF(SER_hh_tes!Q15=0,0,1000000/0.086*SER_hh_tes!Q15/SER_hh_num!Q15)</f>
        <v>496.5408952823754</v>
      </c>
    </row>
    <row r="16" spans="1:17" ht="12.95" customHeight="1" x14ac:dyDescent="0.25">
      <c r="A16" s="90" t="s">
        <v>102</v>
      </c>
      <c r="B16" s="101">
        <f>IF(SER_hh_tes!B16=0,0,1000000/0.086*SER_hh_tes!B16/SER_hh_num!B16)</f>
        <v>16543.95329291169</v>
      </c>
      <c r="C16" s="101">
        <f>IF(SER_hh_tes!C16=0,0,1000000/0.086*SER_hh_tes!C16/SER_hh_num!C16)</f>
        <v>16616.758636013892</v>
      </c>
      <c r="D16" s="101">
        <f>IF(SER_hh_tes!D16=0,0,1000000/0.086*SER_hh_tes!D16/SER_hh_num!D16)</f>
        <v>16678.558218934555</v>
      </c>
      <c r="E16" s="101">
        <f>IF(SER_hh_tes!E16=0,0,1000000/0.086*SER_hh_tes!E16/SER_hh_num!E16)</f>
        <v>16743.474856137727</v>
      </c>
      <c r="F16" s="101">
        <f>IF(SER_hh_tes!F16=0,0,1000000/0.086*SER_hh_tes!F16/SER_hh_num!F16)</f>
        <v>16865.937450305777</v>
      </c>
      <c r="G16" s="101">
        <f>IF(SER_hh_tes!G16=0,0,1000000/0.086*SER_hh_tes!G16/SER_hh_num!G16)</f>
        <v>16956.373437576713</v>
      </c>
      <c r="H16" s="101">
        <f>IF(SER_hh_tes!H16=0,0,1000000/0.086*SER_hh_tes!H16/SER_hh_num!H16)</f>
        <v>17145.883356011906</v>
      </c>
      <c r="I16" s="101">
        <f>IF(SER_hh_tes!I16=0,0,1000000/0.086*SER_hh_tes!I16/SER_hh_num!I16)</f>
        <v>17269.357206792563</v>
      </c>
      <c r="J16" s="101">
        <f>IF(SER_hh_tes!J16=0,0,1000000/0.086*SER_hh_tes!J16/SER_hh_num!J16)</f>
        <v>17409.666818391725</v>
      </c>
      <c r="K16" s="101">
        <f>IF(SER_hh_tes!K16=0,0,1000000/0.086*SER_hh_tes!K16/SER_hh_num!K16)</f>
        <v>17392.925560722502</v>
      </c>
      <c r="L16" s="101">
        <f>IF(SER_hh_tes!L16=0,0,1000000/0.086*SER_hh_tes!L16/SER_hh_num!L16)</f>
        <v>17494.018120246528</v>
      </c>
      <c r="M16" s="101">
        <f>IF(SER_hh_tes!M16=0,0,1000000/0.086*SER_hh_tes!M16/SER_hh_num!M16)</f>
        <v>17576.21209568104</v>
      </c>
      <c r="N16" s="101">
        <f>IF(SER_hh_tes!N16=0,0,1000000/0.086*SER_hh_tes!N16/SER_hh_num!N16)</f>
        <v>17923.843782387125</v>
      </c>
      <c r="O16" s="101">
        <f>IF(SER_hh_tes!O16=0,0,1000000/0.086*SER_hh_tes!O16/SER_hh_num!O16)</f>
        <v>18165.254072541851</v>
      </c>
      <c r="P16" s="101">
        <f>IF(SER_hh_tes!P16=0,0,1000000/0.086*SER_hh_tes!P16/SER_hh_num!P16)</f>
        <v>18842.504459924083</v>
      </c>
      <c r="Q16" s="101">
        <f>IF(SER_hh_tes!Q16=0,0,1000000/0.086*SER_hh_tes!Q16/SER_hh_num!Q16)</f>
        <v>19173.932078834336</v>
      </c>
    </row>
    <row r="17" spans="1:17" ht="12.95" customHeight="1" x14ac:dyDescent="0.25">
      <c r="A17" s="88" t="s">
        <v>101</v>
      </c>
      <c r="B17" s="103">
        <f>IF(SER_hh_tes!B17=0,0,1000000/0.086*SER_hh_tes!B17/SER_hh_num!B17)</f>
        <v>5284.7263927487056</v>
      </c>
      <c r="C17" s="103">
        <f>IF(SER_hh_tes!C17=0,0,1000000/0.086*SER_hh_tes!C17/SER_hh_num!C17)</f>
        <v>6018.8563244696006</v>
      </c>
      <c r="D17" s="103">
        <f>IF(SER_hh_tes!D17=0,0,1000000/0.086*SER_hh_tes!D17/SER_hh_num!D17)</f>
        <v>6538.0757329248136</v>
      </c>
      <c r="E17" s="103">
        <f>IF(SER_hh_tes!E17=0,0,1000000/0.086*SER_hh_tes!E17/SER_hh_num!E17)</f>
        <v>6941.108746775144</v>
      </c>
      <c r="F17" s="103">
        <f>IF(SER_hh_tes!F17=0,0,1000000/0.086*SER_hh_tes!F17/SER_hh_num!F17)</f>
        <v>7534.5991257602209</v>
      </c>
      <c r="G17" s="103">
        <f>IF(SER_hh_tes!G17=0,0,1000000/0.086*SER_hh_tes!G17/SER_hh_num!G17)</f>
        <v>7961.6831859670519</v>
      </c>
      <c r="H17" s="103">
        <f>IF(SER_hh_tes!H17=0,0,1000000/0.086*SER_hh_tes!H17/SER_hh_num!H17)</f>
        <v>8776.4588277282382</v>
      </c>
      <c r="I17" s="103">
        <f>IF(SER_hh_tes!I17=0,0,1000000/0.086*SER_hh_tes!I17/SER_hh_num!I17)</f>
        <v>9736.1669718376124</v>
      </c>
      <c r="J17" s="103">
        <f>IF(SER_hh_tes!J17=0,0,1000000/0.086*SER_hh_tes!J17/SER_hh_num!J17)</f>
        <v>10261.739033010404</v>
      </c>
      <c r="K17" s="103">
        <f>IF(SER_hh_tes!K17=0,0,1000000/0.086*SER_hh_tes!K17/SER_hh_num!K17)</f>
        <v>11033.460263787792</v>
      </c>
      <c r="L17" s="103">
        <f>IF(SER_hh_tes!L17=0,0,1000000/0.086*SER_hh_tes!L17/SER_hh_num!L17)</f>
        <v>11938.204032618285</v>
      </c>
      <c r="M17" s="103">
        <f>IF(SER_hh_tes!M17=0,0,1000000/0.086*SER_hh_tes!M17/SER_hh_num!M17)</f>
        <v>12625.448540602585</v>
      </c>
      <c r="N17" s="103">
        <f>IF(SER_hh_tes!N17=0,0,1000000/0.086*SER_hh_tes!N17/SER_hh_num!N17)</f>
        <v>13421.723225302652</v>
      </c>
      <c r="O17" s="103">
        <f>IF(SER_hh_tes!O17=0,0,1000000/0.086*SER_hh_tes!O17/SER_hh_num!O17)</f>
        <v>14736.545938549307</v>
      </c>
      <c r="P17" s="103">
        <f>IF(SER_hh_tes!P17=0,0,1000000/0.086*SER_hh_tes!P17/SER_hh_num!P17)</f>
        <v>16045.397104964637</v>
      </c>
      <c r="Q17" s="103">
        <f>IF(SER_hh_tes!Q17=0,0,1000000/0.086*SER_hh_tes!Q17/SER_hh_num!Q17)</f>
        <v>17784.150450433361</v>
      </c>
    </row>
    <row r="18" spans="1:17" ht="12" customHeight="1" x14ac:dyDescent="0.25">
      <c r="A18" s="88" t="s">
        <v>100</v>
      </c>
      <c r="B18" s="103">
        <f>IF(SER_hh_tes!B18=0,0,1000000/0.086*SER_hh_tes!B18/SER_hh_num!B18)</f>
        <v>16578.435623108799</v>
      </c>
      <c r="C18" s="103">
        <f>IF(SER_hh_tes!C18=0,0,1000000/0.086*SER_hh_tes!C18/SER_hh_num!C18)</f>
        <v>16664.121815537495</v>
      </c>
      <c r="D18" s="103">
        <f>IF(SER_hh_tes!D18=0,0,1000000/0.086*SER_hh_tes!D18/SER_hh_num!D18)</f>
        <v>16723.13723328265</v>
      </c>
      <c r="E18" s="103">
        <f>IF(SER_hh_tes!E18=0,0,1000000/0.086*SER_hh_tes!E18/SER_hh_num!E18)</f>
        <v>16790.466667275068</v>
      </c>
      <c r="F18" s="103">
        <f>IF(SER_hh_tes!F18=0,0,1000000/0.086*SER_hh_tes!F18/SER_hh_num!F18)</f>
        <v>16911.715778459798</v>
      </c>
      <c r="G18" s="103">
        <f>IF(SER_hh_tes!G18=0,0,1000000/0.086*SER_hh_tes!G18/SER_hh_num!G18)</f>
        <v>17001.211732006046</v>
      </c>
      <c r="H18" s="103">
        <f>IF(SER_hh_tes!H18=0,0,1000000/0.086*SER_hh_tes!H18/SER_hh_num!H18)</f>
        <v>17192.055163300829</v>
      </c>
      <c r="I18" s="103">
        <f>IF(SER_hh_tes!I18=0,0,1000000/0.086*SER_hh_tes!I18/SER_hh_num!I18)</f>
        <v>17322.186268962319</v>
      </c>
      <c r="J18" s="103">
        <f>IF(SER_hh_tes!J18=0,0,1000000/0.086*SER_hh_tes!J18/SER_hh_num!J18)</f>
        <v>17460.620238256128</v>
      </c>
      <c r="K18" s="103">
        <f>IF(SER_hh_tes!K18=0,0,1000000/0.086*SER_hh_tes!K18/SER_hh_num!K18)</f>
        <v>17446.988562973696</v>
      </c>
      <c r="L18" s="103">
        <f>IF(SER_hh_tes!L18=0,0,1000000/0.086*SER_hh_tes!L18/SER_hh_num!L18)</f>
        <v>17558.402179564637</v>
      </c>
      <c r="M18" s="103">
        <f>IF(SER_hh_tes!M18=0,0,1000000/0.086*SER_hh_tes!M18/SER_hh_num!M18)</f>
        <v>17643.901271072107</v>
      </c>
      <c r="N18" s="103">
        <f>IF(SER_hh_tes!N18=0,0,1000000/0.086*SER_hh_tes!N18/SER_hh_num!N18)</f>
        <v>18006.65553391806</v>
      </c>
      <c r="O18" s="103">
        <f>IF(SER_hh_tes!O18=0,0,1000000/0.086*SER_hh_tes!O18/SER_hh_num!O18)</f>
        <v>18254.061595759031</v>
      </c>
      <c r="P18" s="103">
        <f>IF(SER_hh_tes!P18=0,0,1000000/0.086*SER_hh_tes!P18/SER_hh_num!P18)</f>
        <v>18931.915655453595</v>
      </c>
      <c r="Q18" s="103">
        <f>IF(SER_hh_tes!Q18=0,0,1000000/0.086*SER_hh_tes!Q18/SER_hh_num!Q18)</f>
        <v>19231.040145514729</v>
      </c>
    </row>
    <row r="19" spans="1:17" ht="12.95" customHeight="1" x14ac:dyDescent="0.25">
      <c r="A19" s="90" t="s">
        <v>47</v>
      </c>
      <c r="B19" s="101">
        <f>IF(SER_hh_tes!B19=0,0,1000000/0.086*SER_hh_tes!B19/SER_hh_num!B19)</f>
        <v>5603.4999607592081</v>
      </c>
      <c r="C19" s="101">
        <f>IF(SER_hh_tes!C19=0,0,1000000/0.086*SER_hh_tes!C19/SER_hh_num!C19)</f>
        <v>5608.5169901509644</v>
      </c>
      <c r="D19" s="101">
        <f>IF(SER_hh_tes!D19=0,0,1000000/0.086*SER_hh_tes!D19/SER_hh_num!D19)</f>
        <v>5589.2866633526528</v>
      </c>
      <c r="E19" s="101">
        <f>IF(SER_hh_tes!E19=0,0,1000000/0.086*SER_hh_tes!E19/SER_hh_num!E19)</f>
        <v>5596.9724658425712</v>
      </c>
      <c r="F19" s="101">
        <f>IF(SER_hh_tes!F19=0,0,1000000/0.086*SER_hh_tes!F19/SER_hh_num!F19)</f>
        <v>5590.24045657035</v>
      </c>
      <c r="G19" s="101">
        <f>IF(SER_hh_tes!G19=0,0,1000000/0.086*SER_hh_tes!G19/SER_hh_num!G19)</f>
        <v>5621.6994627499034</v>
      </c>
      <c r="H19" s="101">
        <f>IF(SER_hh_tes!H19=0,0,1000000/0.086*SER_hh_tes!H19/SER_hh_num!H19)</f>
        <v>5620.9823356399811</v>
      </c>
      <c r="I19" s="101">
        <f>IF(SER_hh_tes!I19=0,0,1000000/0.086*SER_hh_tes!I19/SER_hh_num!I19)</f>
        <v>5634.1566402094677</v>
      </c>
      <c r="J19" s="101">
        <f>IF(SER_hh_tes!J19=0,0,1000000/0.086*SER_hh_tes!J19/SER_hh_num!J19)</f>
        <v>5675.8362820694419</v>
      </c>
      <c r="K19" s="101">
        <f>IF(SER_hh_tes!K19=0,0,1000000/0.086*SER_hh_tes!K19/SER_hh_num!K19)</f>
        <v>5675.8599962488279</v>
      </c>
      <c r="L19" s="101">
        <f>IF(SER_hh_tes!L19=0,0,1000000/0.086*SER_hh_tes!L19/SER_hh_num!L19)</f>
        <v>5665.9818083250684</v>
      </c>
      <c r="M19" s="101">
        <f>IF(SER_hh_tes!M19=0,0,1000000/0.086*SER_hh_tes!M19/SER_hh_num!M19)</f>
        <v>5717.4439409408487</v>
      </c>
      <c r="N19" s="101">
        <f>IF(SER_hh_tes!N19=0,0,1000000/0.086*SER_hh_tes!N19/SER_hh_num!N19)</f>
        <v>5757.4128094693269</v>
      </c>
      <c r="O19" s="101">
        <f>IF(SER_hh_tes!O19=0,0,1000000/0.086*SER_hh_tes!O19/SER_hh_num!O19)</f>
        <v>5798.1318495400828</v>
      </c>
      <c r="P19" s="101">
        <f>IF(SER_hh_tes!P19=0,0,1000000/0.086*SER_hh_tes!P19/SER_hh_num!P19)</f>
        <v>5840.5710979564174</v>
      </c>
      <c r="Q19" s="101">
        <f>IF(SER_hh_tes!Q19=0,0,1000000/0.086*SER_hh_tes!Q19/SER_hh_num!Q19)</f>
        <v>5977.7836610736667</v>
      </c>
    </row>
    <row r="20" spans="1:17" ht="12" customHeight="1" x14ac:dyDescent="0.25">
      <c r="A20" s="88" t="s">
        <v>38</v>
      </c>
      <c r="B20" s="100">
        <f>IF(SER_hh_tes!B20=0,0,1000000/0.086*SER_hh_tes!B20/SER_hh_num!B20)</f>
        <v>0</v>
      </c>
      <c r="C20" s="100">
        <f>IF(SER_hh_tes!C20=0,0,1000000/0.086*SER_hh_tes!C20/SER_hh_num!C20)</f>
        <v>0</v>
      </c>
      <c r="D20" s="100">
        <f>IF(SER_hh_tes!D20=0,0,1000000/0.086*SER_hh_tes!D20/SER_hh_num!D20)</f>
        <v>0</v>
      </c>
      <c r="E20" s="100">
        <f>IF(SER_hh_tes!E20=0,0,1000000/0.086*SER_hh_tes!E20/SER_hh_num!E20)</f>
        <v>0</v>
      </c>
      <c r="F20" s="100">
        <f>IF(SER_hh_tes!F20=0,0,1000000/0.086*SER_hh_tes!F20/SER_hh_num!F20)</f>
        <v>0</v>
      </c>
      <c r="G20" s="100">
        <f>IF(SER_hh_tes!G20=0,0,1000000/0.086*SER_hh_tes!G20/SER_hh_num!G20)</f>
        <v>0</v>
      </c>
      <c r="H20" s="100">
        <f>IF(SER_hh_tes!H20=0,0,1000000/0.086*SER_hh_tes!H20/SER_hh_num!H20)</f>
        <v>0</v>
      </c>
      <c r="I20" s="100">
        <f>IF(SER_hh_tes!I20=0,0,1000000/0.086*SER_hh_tes!I20/SER_hh_num!I20)</f>
        <v>0</v>
      </c>
      <c r="J20" s="100">
        <f>IF(SER_hh_tes!J20=0,0,1000000/0.086*SER_hh_tes!J20/SER_hh_num!J20)</f>
        <v>0</v>
      </c>
      <c r="K20" s="100">
        <f>IF(SER_hh_tes!K20=0,0,1000000/0.086*SER_hh_tes!K20/SER_hh_num!K20)</f>
        <v>0</v>
      </c>
      <c r="L20" s="100">
        <f>IF(SER_hh_tes!L20=0,0,1000000/0.086*SER_hh_tes!L20/SER_hh_num!L20)</f>
        <v>0</v>
      </c>
      <c r="M20" s="100">
        <f>IF(SER_hh_tes!M20=0,0,1000000/0.086*SER_hh_tes!M20/SER_hh_num!M20)</f>
        <v>0</v>
      </c>
      <c r="N20" s="100">
        <f>IF(SER_hh_tes!N20=0,0,1000000/0.086*SER_hh_tes!N20/SER_hh_num!N20)</f>
        <v>0</v>
      </c>
      <c r="O20" s="100">
        <f>IF(SER_hh_tes!O20=0,0,1000000/0.086*SER_hh_tes!O20/SER_hh_num!O20)</f>
        <v>0</v>
      </c>
      <c r="P20" s="100">
        <f>IF(SER_hh_tes!P20=0,0,1000000/0.086*SER_hh_tes!P20/SER_hh_num!P20)</f>
        <v>0</v>
      </c>
      <c r="Q20" s="100">
        <f>IF(SER_hh_tes!Q20=0,0,1000000/0.086*SER_hh_tes!Q20/SER_hh_num!Q20)</f>
        <v>0</v>
      </c>
    </row>
    <row r="21" spans="1:17" s="28" customFormat="1" ht="12" customHeight="1" x14ac:dyDescent="0.25">
      <c r="A21" s="88" t="s">
        <v>66</v>
      </c>
      <c r="B21" s="100">
        <f>IF(SER_hh_tes!B21=0,0,1000000/0.086*SER_hh_tes!B21/SER_hh_num!B21)</f>
        <v>5592.6148578398042</v>
      </c>
      <c r="C21" s="100">
        <f>IF(SER_hh_tes!C21=0,0,1000000/0.086*SER_hh_tes!C21/SER_hh_num!C21)</f>
        <v>5603.1680760896597</v>
      </c>
      <c r="D21" s="100">
        <f>IF(SER_hh_tes!D21=0,0,1000000/0.086*SER_hh_tes!D21/SER_hh_num!D21)</f>
        <v>5565.1599829329862</v>
      </c>
      <c r="E21" s="100">
        <f>IF(SER_hh_tes!E21=0,0,1000000/0.086*SER_hh_tes!E21/SER_hh_num!E21)</f>
        <v>5551.6235090916161</v>
      </c>
      <c r="F21" s="100">
        <f>IF(SER_hh_tes!F21=0,0,1000000/0.086*SER_hh_tes!F21/SER_hh_num!F21)</f>
        <v>5557.1334807821986</v>
      </c>
      <c r="G21" s="100">
        <f>IF(SER_hh_tes!G21=0,0,1000000/0.086*SER_hh_tes!G21/SER_hh_num!G21)</f>
        <v>5595.9171563041846</v>
      </c>
      <c r="H21" s="100">
        <f>IF(SER_hh_tes!H21=0,0,1000000/0.086*SER_hh_tes!H21/SER_hh_num!H21)</f>
        <v>5598.7839574008294</v>
      </c>
      <c r="I21" s="100">
        <f>IF(SER_hh_tes!I21=0,0,1000000/0.086*SER_hh_tes!I21/SER_hh_num!I21)</f>
        <v>5580.3134349694883</v>
      </c>
      <c r="J21" s="100">
        <f>IF(SER_hh_tes!J21=0,0,1000000/0.086*SER_hh_tes!J21/SER_hh_num!J21)</f>
        <v>5622.7304294708729</v>
      </c>
      <c r="K21" s="100">
        <f>IF(SER_hh_tes!K21=0,0,1000000/0.086*SER_hh_tes!K21/SER_hh_num!K21)</f>
        <v>5599.5399067030648</v>
      </c>
      <c r="L21" s="100">
        <f>IF(SER_hh_tes!L21=0,0,1000000/0.086*SER_hh_tes!L21/SER_hh_num!L21)</f>
        <v>5559.3107219961439</v>
      </c>
      <c r="M21" s="100">
        <f>IF(SER_hh_tes!M21=0,0,1000000/0.086*SER_hh_tes!M21/SER_hh_num!M21)</f>
        <v>5625.3380755212729</v>
      </c>
      <c r="N21" s="100">
        <f>IF(SER_hh_tes!N21=0,0,1000000/0.086*SER_hh_tes!N21/SER_hh_num!N21)</f>
        <v>5678.3242171962174</v>
      </c>
      <c r="O21" s="100">
        <f>IF(SER_hh_tes!O21=0,0,1000000/0.086*SER_hh_tes!O21/SER_hh_num!O21)</f>
        <v>5751.2627892483579</v>
      </c>
      <c r="P21" s="100">
        <f>IF(SER_hh_tes!P21=0,0,1000000/0.086*SER_hh_tes!P21/SER_hh_num!P21)</f>
        <v>5840.6820359710437</v>
      </c>
      <c r="Q21" s="100">
        <f>IF(SER_hh_tes!Q21=0,0,1000000/0.086*SER_hh_tes!Q21/SER_hh_num!Q21)</f>
        <v>5930.6073729731197</v>
      </c>
    </row>
    <row r="22" spans="1:17" ht="12" customHeight="1" x14ac:dyDescent="0.25">
      <c r="A22" s="88" t="s">
        <v>99</v>
      </c>
      <c r="B22" s="100">
        <f>IF(SER_hh_tes!B22=0,0,1000000/0.086*SER_hh_tes!B22/SER_hh_num!B22)</f>
        <v>5592.6148578398052</v>
      </c>
      <c r="C22" s="100">
        <f>IF(SER_hh_tes!C22=0,0,1000000/0.086*SER_hh_tes!C22/SER_hh_num!C22)</f>
        <v>5574.7006754844906</v>
      </c>
      <c r="D22" s="100">
        <f>IF(SER_hh_tes!D22=0,0,1000000/0.086*SER_hh_tes!D22/SER_hh_num!D22)</f>
        <v>5548.7276878514785</v>
      </c>
      <c r="E22" s="100">
        <f>IF(SER_hh_tes!E22=0,0,1000000/0.086*SER_hh_tes!E22/SER_hh_num!E22)</f>
        <v>5536.8523362253691</v>
      </c>
      <c r="F22" s="100">
        <f>IF(SER_hh_tes!F22=0,0,1000000/0.086*SER_hh_tes!F22/SER_hh_num!F22)</f>
        <v>5507.8223787842671</v>
      </c>
      <c r="G22" s="100">
        <f>IF(SER_hh_tes!G22=0,0,1000000/0.086*SER_hh_tes!G22/SER_hh_num!G22)</f>
        <v>5522.8079419912219</v>
      </c>
      <c r="H22" s="100">
        <f>IF(SER_hh_tes!H22=0,0,1000000/0.086*SER_hh_tes!H22/SER_hh_num!H22)</f>
        <v>5535.3446346229221</v>
      </c>
      <c r="I22" s="100">
        <f>IF(SER_hh_tes!I22=0,0,1000000/0.086*SER_hh_tes!I22/SER_hh_num!I22)</f>
        <v>5533.1545877808103</v>
      </c>
      <c r="J22" s="100">
        <f>IF(SER_hh_tes!J22=0,0,1000000/0.086*SER_hh_tes!J22/SER_hh_num!J22)</f>
        <v>5577.601462210112</v>
      </c>
      <c r="K22" s="100">
        <f>IF(SER_hh_tes!K22=0,0,1000000/0.086*SER_hh_tes!K22/SER_hh_num!K22)</f>
        <v>5580.4492347399728</v>
      </c>
      <c r="L22" s="100">
        <f>IF(SER_hh_tes!L22=0,0,1000000/0.086*SER_hh_tes!L22/SER_hh_num!L22)</f>
        <v>5586.2800412996003</v>
      </c>
      <c r="M22" s="100">
        <f>IF(SER_hh_tes!M22=0,0,1000000/0.086*SER_hh_tes!M22/SER_hh_num!M22)</f>
        <v>5705.4539473091554</v>
      </c>
      <c r="N22" s="100">
        <f>IF(SER_hh_tes!N22=0,0,1000000/0.086*SER_hh_tes!N22/SER_hh_num!N22)</f>
        <v>5790.642313980673</v>
      </c>
      <c r="O22" s="100">
        <f>IF(SER_hh_tes!O22=0,0,1000000/0.086*SER_hh_tes!O22/SER_hh_num!O22)</f>
        <v>5891.2176273319446</v>
      </c>
      <c r="P22" s="100">
        <f>IF(SER_hh_tes!P22=0,0,1000000/0.086*SER_hh_tes!P22/SER_hh_num!P22)</f>
        <v>5917.7200653070422</v>
      </c>
      <c r="Q22" s="100">
        <f>IF(SER_hh_tes!Q22=0,0,1000000/0.086*SER_hh_tes!Q22/SER_hh_num!Q22)</f>
        <v>5958.7391566691676</v>
      </c>
    </row>
    <row r="23" spans="1:17" ht="12" customHeight="1" x14ac:dyDescent="0.25">
      <c r="A23" s="88" t="s">
        <v>98</v>
      </c>
      <c r="B23" s="100">
        <f>IF(SER_hh_tes!B23=0,0,1000000/0.086*SER_hh_tes!B23/SER_hh_num!B23)</f>
        <v>5592.6148578398061</v>
      </c>
      <c r="C23" s="100">
        <f>IF(SER_hh_tes!C23=0,0,1000000/0.086*SER_hh_tes!C23/SER_hh_num!C23)</f>
        <v>5591.4616933986981</v>
      </c>
      <c r="D23" s="100">
        <f>IF(SER_hh_tes!D23=0,0,1000000/0.086*SER_hh_tes!D23/SER_hh_num!D23)</f>
        <v>5567.8045425564105</v>
      </c>
      <c r="E23" s="100">
        <f>IF(SER_hh_tes!E23=0,0,1000000/0.086*SER_hh_tes!E23/SER_hh_num!E23)</f>
        <v>5568.429991981694</v>
      </c>
      <c r="F23" s="100">
        <f>IF(SER_hh_tes!F23=0,0,1000000/0.086*SER_hh_tes!F23/SER_hh_num!F23)</f>
        <v>5546.8267561909743</v>
      </c>
      <c r="G23" s="100">
        <f>IF(SER_hh_tes!G23=0,0,1000000/0.086*SER_hh_tes!G23/SER_hh_num!G23)</f>
        <v>5587.0990777374736</v>
      </c>
      <c r="H23" s="100">
        <f>IF(SER_hh_tes!H23=0,0,1000000/0.086*SER_hh_tes!H23/SER_hh_num!H23)</f>
        <v>5561.884365816959</v>
      </c>
      <c r="I23" s="100">
        <f>IF(SER_hh_tes!I23=0,0,1000000/0.086*SER_hh_tes!I23/SER_hh_num!I23)</f>
        <v>5550.4333026977965</v>
      </c>
      <c r="J23" s="100">
        <f>IF(SER_hh_tes!J23=0,0,1000000/0.086*SER_hh_tes!J23/SER_hh_num!J23)</f>
        <v>5575.0314272146961</v>
      </c>
      <c r="K23" s="100">
        <f>IF(SER_hh_tes!K23=0,0,1000000/0.086*SER_hh_tes!K23/SER_hh_num!K23)</f>
        <v>5554.5366172676113</v>
      </c>
      <c r="L23" s="100">
        <f>IF(SER_hh_tes!L23=0,0,1000000/0.086*SER_hh_tes!L23/SER_hh_num!L23)</f>
        <v>5495.9259860939619</v>
      </c>
      <c r="M23" s="100">
        <f>IF(SER_hh_tes!M23=0,0,1000000/0.086*SER_hh_tes!M23/SER_hh_num!M23)</f>
        <v>5540.0909748598297</v>
      </c>
      <c r="N23" s="100">
        <f>IF(SER_hh_tes!N23=0,0,1000000/0.086*SER_hh_tes!N23/SER_hh_num!N23)</f>
        <v>5555.2527596992704</v>
      </c>
      <c r="O23" s="100">
        <f>IF(SER_hh_tes!O23=0,0,1000000/0.086*SER_hh_tes!O23/SER_hh_num!O23)</f>
        <v>5582.6320629856345</v>
      </c>
      <c r="P23" s="100">
        <f>IF(SER_hh_tes!P23=0,0,1000000/0.086*SER_hh_tes!P23/SER_hh_num!P23)</f>
        <v>5600.0029464596428</v>
      </c>
      <c r="Q23" s="100">
        <f>IF(SER_hh_tes!Q23=0,0,1000000/0.086*SER_hh_tes!Q23/SER_hh_num!Q23)</f>
        <v>5657.0608412437323</v>
      </c>
    </row>
    <row r="24" spans="1:17" ht="12" customHeight="1" x14ac:dyDescent="0.25">
      <c r="A24" s="88" t="s">
        <v>34</v>
      </c>
      <c r="B24" s="100">
        <f>IF(SER_hh_tes!B24=0,0,1000000/0.086*SER_hh_tes!B24/SER_hh_num!B24)</f>
        <v>0</v>
      </c>
      <c r="C24" s="100">
        <f>IF(SER_hh_tes!C24=0,0,1000000/0.086*SER_hh_tes!C24/SER_hh_num!C24)</f>
        <v>0</v>
      </c>
      <c r="D24" s="100">
        <f>IF(SER_hh_tes!D24=0,0,1000000/0.086*SER_hh_tes!D24/SER_hh_num!D24)</f>
        <v>0</v>
      </c>
      <c r="E24" s="100">
        <f>IF(SER_hh_tes!E24=0,0,1000000/0.086*SER_hh_tes!E24/SER_hh_num!E24)</f>
        <v>0</v>
      </c>
      <c r="F24" s="100">
        <f>IF(SER_hh_tes!F24=0,0,1000000/0.086*SER_hh_tes!F24/SER_hh_num!F24)</f>
        <v>0</v>
      </c>
      <c r="G24" s="100">
        <f>IF(SER_hh_tes!G24=0,0,1000000/0.086*SER_hh_tes!G24/SER_hh_num!G24)</f>
        <v>0</v>
      </c>
      <c r="H24" s="100">
        <f>IF(SER_hh_tes!H24=0,0,1000000/0.086*SER_hh_tes!H24/SER_hh_num!H24)</f>
        <v>0</v>
      </c>
      <c r="I24" s="100">
        <f>IF(SER_hh_tes!I24=0,0,1000000/0.086*SER_hh_tes!I24/SER_hh_num!I24)</f>
        <v>0</v>
      </c>
      <c r="J24" s="100">
        <f>IF(SER_hh_tes!J24=0,0,1000000/0.086*SER_hh_tes!J24/SER_hh_num!J24)</f>
        <v>0</v>
      </c>
      <c r="K24" s="100">
        <f>IF(SER_hh_tes!K24=0,0,1000000/0.086*SER_hh_tes!K24/SER_hh_num!K24)</f>
        <v>0</v>
      </c>
      <c r="L24" s="100">
        <f>IF(SER_hh_tes!L24=0,0,1000000/0.086*SER_hh_tes!L24/SER_hh_num!L24)</f>
        <v>0</v>
      </c>
      <c r="M24" s="100">
        <f>IF(SER_hh_tes!M24=0,0,1000000/0.086*SER_hh_tes!M24/SER_hh_num!M24)</f>
        <v>0</v>
      </c>
      <c r="N24" s="100">
        <f>IF(SER_hh_tes!N24=0,0,1000000/0.086*SER_hh_tes!N24/SER_hh_num!N24)</f>
        <v>0</v>
      </c>
      <c r="O24" s="100">
        <f>IF(SER_hh_tes!O24=0,0,1000000/0.086*SER_hh_tes!O24/SER_hh_num!O24)</f>
        <v>0</v>
      </c>
      <c r="P24" s="100">
        <f>IF(SER_hh_tes!P24=0,0,1000000/0.086*SER_hh_tes!P24/SER_hh_num!P24)</f>
        <v>0</v>
      </c>
      <c r="Q24" s="100">
        <f>IF(SER_hh_tes!Q24=0,0,1000000/0.086*SER_hh_tes!Q24/SER_hh_num!Q24)</f>
        <v>0</v>
      </c>
    </row>
    <row r="25" spans="1:17" ht="12" customHeight="1" x14ac:dyDescent="0.25">
      <c r="A25" s="88" t="s">
        <v>42</v>
      </c>
      <c r="B25" s="100">
        <f>IF(SER_hh_tes!B25=0,0,1000000/0.086*SER_hh_tes!B25/SER_hh_num!B25)</f>
        <v>0</v>
      </c>
      <c r="C25" s="100">
        <f>IF(SER_hh_tes!C25=0,0,1000000/0.086*SER_hh_tes!C25/SER_hh_num!C25)</f>
        <v>0</v>
      </c>
      <c r="D25" s="100">
        <f>IF(SER_hh_tes!D25=0,0,1000000/0.086*SER_hh_tes!D25/SER_hh_num!D25)</f>
        <v>0</v>
      </c>
      <c r="E25" s="100">
        <f>IF(SER_hh_tes!E25=0,0,1000000/0.086*SER_hh_tes!E25/SER_hh_num!E25)</f>
        <v>0</v>
      </c>
      <c r="F25" s="100">
        <f>IF(SER_hh_tes!F25=0,0,1000000/0.086*SER_hh_tes!F25/SER_hh_num!F25)</f>
        <v>5756.6252485169152</v>
      </c>
      <c r="G25" s="100">
        <f>IF(SER_hh_tes!G25=0,0,1000000/0.086*SER_hh_tes!G25/SER_hh_num!G25)</f>
        <v>5755.7144233088593</v>
      </c>
      <c r="H25" s="100">
        <f>IF(SER_hh_tes!H25=0,0,1000000/0.086*SER_hh_tes!H25/SER_hh_num!H25)</f>
        <v>5714.8802460904144</v>
      </c>
      <c r="I25" s="100">
        <f>IF(SER_hh_tes!I25=0,0,1000000/0.086*SER_hh_tes!I25/SER_hh_num!I25)</f>
        <v>5678.6401818350669</v>
      </c>
      <c r="J25" s="100">
        <f>IF(SER_hh_tes!J25=0,0,1000000/0.086*SER_hh_tes!J25/SER_hh_num!J25)</f>
        <v>5679.7529961679238</v>
      </c>
      <c r="K25" s="100">
        <f>IF(SER_hh_tes!K25=0,0,1000000/0.086*SER_hh_tes!K25/SER_hh_num!K25)</f>
        <v>5632.9825713021555</v>
      </c>
      <c r="L25" s="100">
        <f>IF(SER_hh_tes!L25=0,0,1000000/0.086*SER_hh_tes!L25/SER_hh_num!L25)</f>
        <v>5547.2849263397793</v>
      </c>
      <c r="M25" s="100">
        <f>IF(SER_hh_tes!M25=0,0,1000000/0.086*SER_hh_tes!M25/SER_hh_num!M25)</f>
        <v>5617.0483478452734</v>
      </c>
      <c r="N25" s="100">
        <f>IF(SER_hh_tes!N25=0,0,1000000/0.086*SER_hh_tes!N25/SER_hh_num!N25)</f>
        <v>5646.4275102583242</v>
      </c>
      <c r="O25" s="100">
        <f>IF(SER_hh_tes!O25=0,0,1000000/0.086*SER_hh_tes!O25/SER_hh_num!O25)</f>
        <v>5683.9956924428707</v>
      </c>
      <c r="P25" s="100">
        <f>IF(SER_hh_tes!P25=0,0,1000000/0.086*SER_hh_tes!P25/SER_hh_num!P25)</f>
        <v>5696.5316934323109</v>
      </c>
      <c r="Q25" s="100">
        <f>IF(SER_hh_tes!Q25=0,0,1000000/0.086*SER_hh_tes!Q25/SER_hh_num!Q25)</f>
        <v>5739.7434494305426</v>
      </c>
    </row>
    <row r="26" spans="1:17" ht="12" customHeight="1" x14ac:dyDescent="0.25">
      <c r="A26" s="88" t="s">
        <v>30</v>
      </c>
      <c r="B26" s="22">
        <f>IF(SER_hh_tes!B26=0,0,1000000/0.086*SER_hh_tes!B26/SER_hh_num!B26)</f>
        <v>5585.3035969348493</v>
      </c>
      <c r="C26" s="22">
        <f>IF(SER_hh_tes!C26=0,0,1000000/0.086*SER_hh_tes!C26/SER_hh_num!C26)</f>
        <v>5598.4368108746221</v>
      </c>
      <c r="D26" s="22">
        <f>IF(SER_hh_tes!D26=0,0,1000000/0.086*SER_hh_tes!D26/SER_hh_num!D26)</f>
        <v>5584.9776322030812</v>
      </c>
      <c r="E26" s="22">
        <f>IF(SER_hh_tes!E26=0,0,1000000/0.086*SER_hh_tes!E26/SER_hh_num!E26)</f>
        <v>5600.4829089346395</v>
      </c>
      <c r="F26" s="22">
        <f>IF(SER_hh_tes!F26=0,0,1000000/0.086*SER_hh_tes!F26/SER_hh_num!F26)</f>
        <v>5605.5792192332437</v>
      </c>
      <c r="G26" s="22">
        <f>IF(SER_hh_tes!G26=0,0,1000000/0.086*SER_hh_tes!G26/SER_hh_num!G26)</f>
        <v>5596.6457521540333</v>
      </c>
      <c r="H26" s="22">
        <f>IF(SER_hh_tes!H26=0,0,1000000/0.086*SER_hh_tes!H26/SER_hh_num!H26)</f>
        <v>5610.6216825212568</v>
      </c>
      <c r="I26" s="22">
        <f>IF(SER_hh_tes!I26=0,0,1000000/0.086*SER_hh_tes!I26/SER_hh_num!I26)</f>
        <v>5613.2846631308257</v>
      </c>
      <c r="J26" s="22">
        <f>IF(SER_hh_tes!J26=0,0,1000000/0.086*SER_hh_tes!J26/SER_hh_num!J26)</f>
        <v>5637.7720604561355</v>
      </c>
      <c r="K26" s="22">
        <f>IF(SER_hh_tes!K26=0,0,1000000/0.086*SER_hh_tes!K26/SER_hh_num!K26)</f>
        <v>5617.8916093284961</v>
      </c>
      <c r="L26" s="22">
        <f>IF(SER_hh_tes!L26=0,0,1000000/0.086*SER_hh_tes!L26/SER_hh_num!L26)</f>
        <v>5560.7886150067643</v>
      </c>
      <c r="M26" s="22">
        <f>IF(SER_hh_tes!M26=0,0,1000000/0.086*SER_hh_tes!M26/SER_hh_num!M26)</f>
        <v>5603.546031752684</v>
      </c>
      <c r="N26" s="22">
        <f>IF(SER_hh_tes!N26=0,0,1000000/0.086*SER_hh_tes!N26/SER_hh_num!N26)</f>
        <v>5637.635208465299</v>
      </c>
      <c r="O26" s="22">
        <f>IF(SER_hh_tes!O26=0,0,1000000/0.086*SER_hh_tes!O26/SER_hh_num!O26)</f>
        <v>5656.712588134541</v>
      </c>
      <c r="P26" s="22">
        <f>IF(SER_hh_tes!P26=0,0,1000000/0.086*SER_hh_tes!P26/SER_hh_num!P26)</f>
        <v>5711.9313021280459</v>
      </c>
      <c r="Q26" s="22">
        <f>IF(SER_hh_tes!Q26=0,0,1000000/0.086*SER_hh_tes!Q26/SER_hh_num!Q26)</f>
        <v>5951.22177289314</v>
      </c>
    </row>
    <row r="27" spans="1:17" ht="12" customHeight="1" x14ac:dyDescent="0.25">
      <c r="A27" s="93" t="s">
        <v>114</v>
      </c>
      <c r="B27" s="116">
        <f>IF(SER_hh_tes!B27=0,0,1000000/0.086*SER_hh_tes!B27/SER_hh_num!B19)</f>
        <v>13.341870750437849</v>
      </c>
      <c r="C27" s="116">
        <f>IF(SER_hh_tes!C27=0,0,1000000/0.086*SER_hh_tes!C27/SER_hh_num!C19)</f>
        <v>14.872902670619757</v>
      </c>
      <c r="D27" s="116">
        <f>IF(SER_hh_tes!D27=0,0,1000000/0.086*SER_hh_tes!D27/SER_hh_num!D19)</f>
        <v>16.439454727007366</v>
      </c>
      <c r="E27" s="116">
        <f>IF(SER_hh_tes!E27=0,0,1000000/0.086*SER_hh_tes!E27/SER_hh_num!E19)</f>
        <v>18.919446663582779</v>
      </c>
      <c r="F27" s="116">
        <f>IF(SER_hh_tes!F27=0,0,1000000/0.086*SER_hh_tes!F27/SER_hh_num!F19)</f>
        <v>21.547249445414664</v>
      </c>
      <c r="G27" s="116">
        <f>IF(SER_hh_tes!G27=0,0,1000000/0.086*SER_hh_tes!G27/SER_hh_num!G19)</f>
        <v>31.669937708032649</v>
      </c>
      <c r="H27" s="116">
        <f>IF(SER_hh_tes!H27=0,0,1000000/0.086*SER_hh_tes!H27/SER_hh_num!H19)</f>
        <v>39.299406987016042</v>
      </c>
      <c r="I27" s="116">
        <f>IF(SER_hh_tes!I27=0,0,1000000/0.086*SER_hh_tes!I27/SER_hh_num!I19)</f>
        <v>58.16305227231495</v>
      </c>
      <c r="J27" s="116">
        <f>IF(SER_hh_tes!J27=0,0,1000000/0.086*SER_hh_tes!J27/SER_hh_num!J19)</f>
        <v>74.202934974098341</v>
      </c>
      <c r="K27" s="116">
        <f>IF(SER_hh_tes!K27=0,0,1000000/0.086*SER_hh_tes!K27/SER_hh_num!K19)</f>
        <v>94.110526168164782</v>
      </c>
      <c r="L27" s="116">
        <f>IF(SER_hh_tes!L27=0,0,1000000/0.086*SER_hh_tes!L27/SER_hh_num!L19)</f>
        <v>140.42677628621047</v>
      </c>
      <c r="M27" s="116">
        <f>IF(SER_hh_tes!M27=0,0,1000000/0.086*SER_hh_tes!M27/SER_hh_num!M19)</f>
        <v>145.76690191613451</v>
      </c>
      <c r="N27" s="116">
        <f>IF(SER_hh_tes!N27=0,0,1000000/0.086*SER_hh_tes!N27/SER_hh_num!N19)</f>
        <v>160.81477463162065</v>
      </c>
      <c r="O27" s="116">
        <f>IF(SER_hh_tes!O27=0,0,1000000/0.086*SER_hh_tes!O27/SER_hh_num!O19)</f>
        <v>174.6044404168974</v>
      </c>
      <c r="P27" s="116">
        <f>IF(SER_hh_tes!P27=0,0,1000000/0.086*SER_hh_tes!P27/SER_hh_num!P19)</f>
        <v>184.12232665603477</v>
      </c>
      <c r="Q27" s="116">
        <f>IF(SER_hh_tes!Q27=0,0,1000000/0.086*SER_hh_tes!Q27/SER_hh_num!Q19)</f>
        <v>194.25571619530501</v>
      </c>
    </row>
    <row r="28" spans="1:17" ht="12" customHeight="1" x14ac:dyDescent="0.25">
      <c r="A28" s="91" t="s">
        <v>113</v>
      </c>
      <c r="B28" s="117">
        <f>IF(SER_hh_tes!B27=0,0,1000000/0.086*SER_hh_tes!B27/SER_hh_num!B27)</f>
        <v>3531.7527390111854</v>
      </c>
      <c r="C28" s="117">
        <f>IF(SER_hh_tes!C27=0,0,1000000/0.086*SER_hh_tes!C27/SER_hh_num!C27)</f>
        <v>3555.8697919305123</v>
      </c>
      <c r="D28" s="117">
        <f>IF(SER_hh_tes!D27=0,0,1000000/0.086*SER_hh_tes!D27/SER_hh_num!D27)</f>
        <v>3558.3685277814875</v>
      </c>
      <c r="E28" s="117">
        <f>IF(SER_hh_tes!E27=0,0,1000000/0.086*SER_hh_tes!E27/SER_hh_num!E27)</f>
        <v>3576.1343190350358</v>
      </c>
      <c r="F28" s="117">
        <f>IF(SER_hh_tes!F27=0,0,1000000/0.086*SER_hh_tes!F27/SER_hh_num!F27)</f>
        <v>3588.5886812147728</v>
      </c>
      <c r="G28" s="117">
        <f>IF(SER_hh_tes!G27=0,0,1000000/0.086*SER_hh_tes!G27/SER_hh_num!G27)</f>
        <v>3621.9921099151634</v>
      </c>
      <c r="H28" s="117">
        <f>IF(SER_hh_tes!H27=0,0,1000000/0.086*SER_hh_tes!H27/SER_hh_num!H27)</f>
        <v>3637.08468513653</v>
      </c>
      <c r="I28" s="117">
        <f>IF(SER_hh_tes!I27=0,0,1000000/0.086*SER_hh_tes!I27/SER_hh_num!I27)</f>
        <v>3657.706840255973</v>
      </c>
      <c r="J28" s="117">
        <f>IF(SER_hh_tes!J27=0,0,1000000/0.086*SER_hh_tes!J27/SER_hh_num!J27)</f>
        <v>3692.0057389335393</v>
      </c>
      <c r="K28" s="117">
        <f>IF(SER_hh_tes!K27=0,0,1000000/0.086*SER_hh_tes!K27/SER_hh_num!K27)</f>
        <v>3695.333122603824</v>
      </c>
      <c r="L28" s="117">
        <f>IF(SER_hh_tes!L27=0,0,1000000/0.086*SER_hh_tes!L27/SER_hh_num!L27)</f>
        <v>3695.8620132480683</v>
      </c>
      <c r="M28" s="117">
        <f>IF(SER_hh_tes!M27=0,0,1000000/0.086*SER_hh_tes!M27/SER_hh_num!M27)</f>
        <v>3709.6968781903684</v>
      </c>
      <c r="N28" s="117">
        <f>IF(SER_hh_tes!N27=0,0,1000000/0.086*SER_hh_tes!N27/SER_hh_num!N27)</f>
        <v>3714.9721239967421</v>
      </c>
      <c r="O28" s="117">
        <f>IF(SER_hh_tes!O27=0,0,1000000/0.086*SER_hh_tes!O27/SER_hh_num!O27)</f>
        <v>3731.1712373241362</v>
      </c>
      <c r="P28" s="117">
        <f>IF(SER_hh_tes!P27=0,0,1000000/0.086*SER_hh_tes!P27/SER_hh_num!P27)</f>
        <v>3740.7158285122323</v>
      </c>
      <c r="Q28" s="117">
        <f>IF(SER_hh_tes!Q27=0,0,1000000/0.086*SER_hh_tes!Q27/SER_hh_num!Q27)</f>
        <v>3776.9458516454165</v>
      </c>
    </row>
    <row r="29" spans="1:17" ht="12.95" customHeight="1" x14ac:dyDescent="0.25">
      <c r="A29" s="90" t="s">
        <v>46</v>
      </c>
      <c r="B29" s="101">
        <f>IF(SER_hh_tes!B29=0,0,1000000/0.086*SER_hh_tes!B29/SER_hh_num!B29)</f>
        <v>5220.0546581407571</v>
      </c>
      <c r="C29" s="101">
        <f>IF(SER_hh_tes!C29=0,0,1000000/0.086*SER_hh_tes!C29/SER_hh_num!C29)</f>
        <v>5299.5650525731326</v>
      </c>
      <c r="D29" s="101">
        <f>IF(SER_hh_tes!D29=0,0,1000000/0.086*SER_hh_tes!D29/SER_hh_num!D29)</f>
        <v>5322.1884482696769</v>
      </c>
      <c r="E29" s="101">
        <f>IF(SER_hh_tes!E29=0,0,1000000/0.086*SER_hh_tes!E29/SER_hh_num!E29)</f>
        <v>5811.0232951879716</v>
      </c>
      <c r="F29" s="101">
        <f>IF(SER_hh_tes!F29=0,0,1000000/0.086*SER_hh_tes!F29/SER_hh_num!F29)</f>
        <v>5836.7119998923163</v>
      </c>
      <c r="G29" s="101">
        <f>IF(SER_hh_tes!G29=0,0,1000000/0.086*SER_hh_tes!G29/SER_hh_num!G29)</f>
        <v>5872.7001318236771</v>
      </c>
      <c r="H29" s="101">
        <f>IF(SER_hh_tes!H29=0,0,1000000/0.086*SER_hh_tes!H29/SER_hh_num!H29)</f>
        <v>5925.0067180280985</v>
      </c>
      <c r="I29" s="101">
        <f>IF(SER_hh_tes!I29=0,0,1000000/0.086*SER_hh_tes!I29/SER_hh_num!I29)</f>
        <v>5904.9299827123614</v>
      </c>
      <c r="J29" s="101">
        <f>IF(SER_hh_tes!J29=0,0,1000000/0.086*SER_hh_tes!J29/SER_hh_num!J29)</f>
        <v>5988.5289353381158</v>
      </c>
      <c r="K29" s="101">
        <f>IF(SER_hh_tes!K29=0,0,1000000/0.086*SER_hh_tes!K29/SER_hh_num!K29)</f>
        <v>5986.8334440869257</v>
      </c>
      <c r="L29" s="101">
        <f>IF(SER_hh_tes!L29=0,0,1000000/0.086*SER_hh_tes!L29/SER_hh_num!L29)</f>
        <v>5993.9005211659114</v>
      </c>
      <c r="M29" s="101">
        <f>IF(SER_hh_tes!M29=0,0,1000000/0.086*SER_hh_tes!M29/SER_hh_num!M29)</f>
        <v>5964.6022566597676</v>
      </c>
      <c r="N29" s="101">
        <f>IF(SER_hh_tes!N29=0,0,1000000/0.086*SER_hh_tes!N29/SER_hh_num!N29)</f>
        <v>6025.2335654432163</v>
      </c>
      <c r="O29" s="101">
        <f>IF(SER_hh_tes!O29=0,0,1000000/0.086*SER_hh_tes!O29/SER_hh_num!O29)</f>
        <v>6024.313367866549</v>
      </c>
      <c r="P29" s="101">
        <f>IF(SER_hh_tes!P29=0,0,1000000/0.086*SER_hh_tes!P29/SER_hh_num!P29)</f>
        <v>5943.3433200023283</v>
      </c>
      <c r="Q29" s="101">
        <f>IF(SER_hh_tes!Q29=0,0,1000000/0.086*SER_hh_tes!Q29/SER_hh_num!Q29)</f>
        <v>5076.3241452231696</v>
      </c>
    </row>
    <row r="30" spans="1:17" ht="12" customHeight="1" x14ac:dyDescent="0.25">
      <c r="A30" s="88" t="s">
        <v>66</v>
      </c>
      <c r="B30" s="100">
        <f>IF(SER_hh_tes!B30=0,0,1000000/0.086*SER_hh_tes!B30/SER_hh_num!B30)</f>
        <v>5220.2046004640069</v>
      </c>
      <c r="C30" s="100">
        <f>IF(SER_hh_tes!C30=0,0,1000000/0.086*SER_hh_tes!C30/SER_hh_num!C30)</f>
        <v>5243.7463485631697</v>
      </c>
      <c r="D30" s="100">
        <f>IF(SER_hh_tes!D30=0,0,1000000/0.086*SER_hh_tes!D30/SER_hh_num!D30)</f>
        <v>5341.5030751286431</v>
      </c>
      <c r="E30" s="100">
        <f>IF(SER_hh_tes!E30=0,0,1000000/0.086*SER_hh_tes!E30/SER_hh_num!E30)</f>
        <v>5721.7083784535898</v>
      </c>
      <c r="F30" s="100">
        <f>IF(SER_hh_tes!F30=0,0,1000000/0.086*SER_hh_tes!F30/SER_hh_num!F30)</f>
        <v>5734.7438230020425</v>
      </c>
      <c r="G30" s="100">
        <f>IF(SER_hh_tes!G30=0,0,1000000/0.086*SER_hh_tes!G30/SER_hh_num!G30)</f>
        <v>5754.1067394764605</v>
      </c>
      <c r="H30" s="100">
        <f>IF(SER_hh_tes!H30=0,0,1000000/0.086*SER_hh_tes!H30/SER_hh_num!H30)</f>
        <v>5627.3927939966143</v>
      </c>
      <c r="I30" s="100">
        <f>IF(SER_hh_tes!I30=0,0,1000000/0.086*SER_hh_tes!I30/SER_hh_num!I30)</f>
        <v>6009.3709354020375</v>
      </c>
      <c r="J30" s="100">
        <f>IF(SER_hh_tes!J30=0,0,1000000/0.086*SER_hh_tes!J30/SER_hh_num!J30)</f>
        <v>5847.6479988388519</v>
      </c>
      <c r="K30" s="100">
        <f>IF(SER_hh_tes!K30=0,0,1000000/0.086*SER_hh_tes!K30/SER_hh_num!K30)</f>
        <v>5932.0743284176706</v>
      </c>
      <c r="L30" s="100">
        <f>IF(SER_hh_tes!L30=0,0,1000000/0.086*SER_hh_tes!L30/SER_hh_num!L30)</f>
        <v>5998.3990063469491</v>
      </c>
      <c r="M30" s="100">
        <f>IF(SER_hh_tes!M30=0,0,1000000/0.086*SER_hh_tes!M30/SER_hh_num!M30)</f>
        <v>6243.1430153780057</v>
      </c>
      <c r="N30" s="100">
        <f>IF(SER_hh_tes!N30=0,0,1000000/0.086*SER_hh_tes!N30/SER_hh_num!N30)</f>
        <v>5480.6911079395823</v>
      </c>
      <c r="O30" s="100">
        <f>IF(SER_hh_tes!O30=0,0,1000000/0.086*SER_hh_tes!O30/SER_hh_num!O30)</f>
        <v>5905.5011620694504</v>
      </c>
      <c r="P30" s="100">
        <f>IF(SER_hh_tes!P30=0,0,1000000/0.086*SER_hh_tes!P30/SER_hh_num!P30)</f>
        <v>5979.2914708752478</v>
      </c>
      <c r="Q30" s="100">
        <f>IF(SER_hh_tes!Q30=0,0,1000000/0.086*SER_hh_tes!Q30/SER_hh_num!Q30)</f>
        <v>5029.6617546778698</v>
      </c>
    </row>
    <row r="31" spans="1:17" ht="12" customHeight="1" x14ac:dyDescent="0.25">
      <c r="A31" s="88" t="s">
        <v>98</v>
      </c>
      <c r="B31" s="100">
        <f>IF(SER_hh_tes!B31=0,0,1000000/0.086*SER_hh_tes!B31/SER_hh_num!B31)</f>
        <v>5220.2046004640079</v>
      </c>
      <c r="C31" s="100">
        <f>IF(SER_hh_tes!C31=0,0,1000000/0.086*SER_hh_tes!C31/SER_hh_num!C31)</f>
        <v>5299.9825200014238</v>
      </c>
      <c r="D31" s="100">
        <f>IF(SER_hh_tes!D31=0,0,1000000/0.086*SER_hh_tes!D31/SER_hh_num!D31)</f>
        <v>5307.0340213417767</v>
      </c>
      <c r="E31" s="100">
        <f>IF(SER_hh_tes!E31=0,0,1000000/0.086*SER_hh_tes!E31/SER_hh_num!E31)</f>
        <v>5752.0910704347762</v>
      </c>
      <c r="F31" s="100">
        <f>IF(SER_hh_tes!F31=0,0,1000000/0.086*SER_hh_tes!F31/SER_hh_num!F31)</f>
        <v>5789.3105396197307</v>
      </c>
      <c r="G31" s="100">
        <f>IF(SER_hh_tes!G31=0,0,1000000/0.086*SER_hh_tes!G31/SER_hh_num!G31)</f>
        <v>5909.0207500904353</v>
      </c>
      <c r="H31" s="100">
        <f>IF(SER_hh_tes!H31=0,0,1000000/0.086*SER_hh_tes!H31/SER_hh_num!H31)</f>
        <v>5940.6570098345519</v>
      </c>
      <c r="I31" s="100">
        <f>IF(SER_hh_tes!I31=0,0,1000000/0.086*SER_hh_tes!I31/SER_hh_num!I31)</f>
        <v>5947.0743685334319</v>
      </c>
      <c r="J31" s="100">
        <f>IF(SER_hh_tes!J31=0,0,1000000/0.086*SER_hh_tes!J31/SER_hh_num!J31)</f>
        <v>6059.5212925138385</v>
      </c>
      <c r="K31" s="100">
        <f>IF(SER_hh_tes!K31=0,0,1000000/0.086*SER_hh_tes!K31/SER_hh_num!K31)</f>
        <v>6073.8411304260953</v>
      </c>
      <c r="L31" s="100">
        <f>IF(SER_hh_tes!L31=0,0,1000000/0.086*SER_hh_tes!L31/SER_hh_num!L31)</f>
        <v>6070.9597365081981</v>
      </c>
      <c r="M31" s="100">
        <f>IF(SER_hh_tes!M31=0,0,1000000/0.086*SER_hh_tes!M31/SER_hh_num!M31)</f>
        <v>6059.3343204062858</v>
      </c>
      <c r="N31" s="100">
        <f>IF(SER_hh_tes!N31=0,0,1000000/0.086*SER_hh_tes!N31/SER_hh_num!N31)</f>
        <v>6118.3486427392354</v>
      </c>
      <c r="O31" s="100">
        <f>IF(SER_hh_tes!O31=0,0,1000000/0.086*SER_hh_tes!O31/SER_hh_num!O31)</f>
        <v>6143.1508782193614</v>
      </c>
      <c r="P31" s="100">
        <f>IF(SER_hh_tes!P31=0,0,1000000/0.086*SER_hh_tes!P31/SER_hh_num!P31)</f>
        <v>6014.8984531522419</v>
      </c>
      <c r="Q31" s="100">
        <f>IF(SER_hh_tes!Q31=0,0,1000000/0.086*SER_hh_tes!Q31/SER_hh_num!Q31)</f>
        <v>5057.7766361168815</v>
      </c>
    </row>
    <row r="32" spans="1:17" ht="12" customHeight="1" x14ac:dyDescent="0.25">
      <c r="A32" s="88" t="s">
        <v>34</v>
      </c>
      <c r="B32" s="100">
        <f>IF(SER_hh_tes!B32=0,0,1000000/0.086*SER_hh_tes!B32/SER_hh_num!B32)</f>
        <v>0</v>
      </c>
      <c r="C32" s="100">
        <f>IF(SER_hh_tes!C32=0,0,1000000/0.086*SER_hh_tes!C32/SER_hh_num!C32)</f>
        <v>0</v>
      </c>
      <c r="D32" s="100">
        <f>IF(SER_hh_tes!D32=0,0,1000000/0.086*SER_hh_tes!D32/SER_hh_num!D32)</f>
        <v>0</v>
      </c>
      <c r="E32" s="100">
        <f>IF(SER_hh_tes!E32=0,0,1000000/0.086*SER_hh_tes!E32/SER_hh_num!E32)</f>
        <v>0</v>
      </c>
      <c r="F32" s="100">
        <f>IF(SER_hh_tes!F32=0,0,1000000/0.086*SER_hh_tes!F32/SER_hh_num!F32)</f>
        <v>0</v>
      </c>
      <c r="G32" s="100">
        <f>IF(SER_hh_tes!G32=0,0,1000000/0.086*SER_hh_tes!G32/SER_hh_num!G32)</f>
        <v>0</v>
      </c>
      <c r="H32" s="100">
        <f>IF(SER_hh_tes!H32=0,0,1000000/0.086*SER_hh_tes!H32/SER_hh_num!H32)</f>
        <v>0</v>
      </c>
      <c r="I32" s="100">
        <f>IF(SER_hh_tes!I32=0,0,1000000/0.086*SER_hh_tes!I32/SER_hh_num!I32)</f>
        <v>0</v>
      </c>
      <c r="J32" s="100">
        <f>IF(SER_hh_tes!J32=0,0,1000000/0.086*SER_hh_tes!J32/SER_hh_num!J32)</f>
        <v>0</v>
      </c>
      <c r="K32" s="100">
        <f>IF(SER_hh_tes!K32=0,0,1000000/0.086*SER_hh_tes!K32/SER_hh_num!K32)</f>
        <v>0</v>
      </c>
      <c r="L32" s="100">
        <f>IF(SER_hh_tes!L32=0,0,1000000/0.086*SER_hh_tes!L32/SER_hh_num!L32)</f>
        <v>0</v>
      </c>
      <c r="M32" s="100">
        <f>IF(SER_hh_tes!M32=0,0,1000000/0.086*SER_hh_tes!M32/SER_hh_num!M32)</f>
        <v>0</v>
      </c>
      <c r="N32" s="100">
        <f>IF(SER_hh_tes!N32=0,0,1000000/0.086*SER_hh_tes!N32/SER_hh_num!N32)</f>
        <v>0</v>
      </c>
      <c r="O32" s="100">
        <f>IF(SER_hh_tes!O32=0,0,1000000/0.086*SER_hh_tes!O32/SER_hh_num!O32)</f>
        <v>0</v>
      </c>
      <c r="P32" s="100">
        <f>IF(SER_hh_tes!P32=0,0,1000000/0.086*SER_hh_tes!P32/SER_hh_num!P32)</f>
        <v>0</v>
      </c>
      <c r="Q32" s="100">
        <f>IF(SER_hh_tes!Q32=0,0,1000000/0.086*SER_hh_tes!Q32/SER_hh_num!Q32)</f>
        <v>0</v>
      </c>
    </row>
    <row r="33" spans="1:17" ht="12" customHeight="1" x14ac:dyDescent="0.25">
      <c r="A33" s="49" t="s">
        <v>30</v>
      </c>
      <c r="B33" s="18">
        <f>IF(SER_hh_tes!B33=0,0,1000000/0.086*SER_hh_tes!B33/SER_hh_num!B33)</f>
        <v>5213.380193852523</v>
      </c>
      <c r="C33" s="18">
        <f>IF(SER_hh_tes!C33=0,0,1000000/0.086*SER_hh_tes!C33/SER_hh_num!C33)</f>
        <v>5395.5837544912529</v>
      </c>
      <c r="D33" s="18">
        <f>IF(SER_hh_tes!D33=0,0,1000000/0.086*SER_hh_tes!D33/SER_hh_num!D33)</f>
        <v>5418.9063001596096</v>
      </c>
      <c r="E33" s="18">
        <f>IF(SER_hh_tes!E33=0,0,1000000/0.086*SER_hh_tes!E33/SER_hh_num!E33)</f>
        <v>5911.6653310612164</v>
      </c>
      <c r="F33" s="18">
        <f>IF(SER_hh_tes!F33=0,0,1000000/0.086*SER_hh_tes!F33/SER_hh_num!F33)</f>
        <v>5923.7083915612448</v>
      </c>
      <c r="G33" s="18">
        <f>IF(SER_hh_tes!G33=0,0,1000000/0.086*SER_hh_tes!G33/SER_hh_num!G33)</f>
        <v>5857.2094034057518</v>
      </c>
      <c r="H33" s="18">
        <f>IF(SER_hh_tes!H33=0,0,1000000/0.086*SER_hh_tes!H33/SER_hh_num!H33)</f>
        <v>5970.5943291911599</v>
      </c>
      <c r="I33" s="18">
        <f>IF(SER_hh_tes!I33=0,0,1000000/0.086*SER_hh_tes!I33/SER_hh_num!I33)</f>
        <v>5833.303732780555</v>
      </c>
      <c r="J33" s="18">
        <f>IF(SER_hh_tes!J33=0,0,1000000/0.086*SER_hh_tes!J33/SER_hh_num!J33)</f>
        <v>5921.8476459709564</v>
      </c>
      <c r="K33" s="18">
        <f>IF(SER_hh_tes!K33=0,0,1000000/0.086*SER_hh_tes!K33/SER_hh_num!K33)</f>
        <v>5881.5147482205839</v>
      </c>
      <c r="L33" s="18">
        <f>IF(SER_hh_tes!L33=0,0,1000000/0.086*SER_hh_tes!L33/SER_hh_num!L33)</f>
        <v>5889.9110705231496</v>
      </c>
      <c r="M33" s="18">
        <f>IF(SER_hh_tes!M33=0,0,1000000/0.086*SER_hh_tes!M33/SER_hh_num!M33)</f>
        <v>5780.6000335556164</v>
      </c>
      <c r="N33" s="18">
        <f>IF(SER_hh_tes!N33=0,0,1000000/0.086*SER_hh_tes!N33/SER_hh_num!N33)</f>
        <v>6017.768933653585</v>
      </c>
      <c r="O33" s="18">
        <f>IF(SER_hh_tes!O33=0,0,1000000/0.086*SER_hh_tes!O33/SER_hh_num!O33)</f>
        <v>5891.3670957205777</v>
      </c>
      <c r="P33" s="18">
        <f>IF(SER_hh_tes!P33=0,0,1000000/0.086*SER_hh_tes!P33/SER_hh_num!P33)</f>
        <v>5834.7068762737681</v>
      </c>
      <c r="Q33" s="18">
        <f>IF(SER_hh_tes!Q33=0,0,1000000/0.086*SER_hh_tes!Q33/SER_hh_num!Q33)</f>
        <v>5143.4776620206039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>
    <tabColor theme="6" tint="0.39997558519241921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205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117</v>
      </c>
      <c r="B3" s="106">
        <f>IF(SER_hh_emi!B3=0,0,1000000*SER_hh_emi!B3/SER_hh_num!B3)</f>
        <v>8138.5641078116414</v>
      </c>
      <c r="C3" s="106">
        <f>IF(SER_hh_emi!C3=0,0,1000000*SER_hh_emi!C3/SER_hh_num!C3)</f>
        <v>8110.2714177165926</v>
      </c>
      <c r="D3" s="106">
        <f>IF(SER_hh_emi!D3=0,0,1000000*SER_hh_emi!D3/SER_hh_num!D3)</f>
        <v>7605.900827946879</v>
      </c>
      <c r="E3" s="106">
        <f>IF(SER_hh_emi!E3=0,0,1000000*SER_hh_emi!E3/SER_hh_num!E3)</f>
        <v>8590.0197211433697</v>
      </c>
      <c r="F3" s="106">
        <f>IF(SER_hh_emi!F3=0,0,1000000*SER_hh_emi!F3/SER_hh_num!F3)</f>
        <v>8517.0254954710872</v>
      </c>
      <c r="G3" s="106">
        <f>IF(SER_hh_emi!G3=0,0,1000000*SER_hh_emi!G3/SER_hh_num!G3)</f>
        <v>9891.9001412871403</v>
      </c>
      <c r="H3" s="106">
        <f>IF(SER_hh_emi!H3=0,0,1000000*SER_hh_emi!H3/SER_hh_num!H3)</f>
        <v>9788.5241959135092</v>
      </c>
      <c r="I3" s="106">
        <f>IF(SER_hh_emi!I3=0,0,1000000*SER_hh_emi!I3/SER_hh_num!I3)</f>
        <v>8992.8891720630581</v>
      </c>
      <c r="J3" s="106">
        <f>IF(SER_hh_emi!J3=0,0,1000000*SER_hh_emi!J3/SER_hh_num!J3)</f>
        <v>10658.405955157021</v>
      </c>
      <c r="K3" s="106">
        <f>IF(SER_hh_emi!K3=0,0,1000000*SER_hh_emi!K3/SER_hh_num!K3)</f>
        <v>10357.392000980193</v>
      </c>
      <c r="L3" s="106">
        <f>IF(SER_hh_emi!L3=0,0,1000000*SER_hh_emi!L3/SER_hh_num!L3)</f>
        <v>10322.274171934754</v>
      </c>
      <c r="M3" s="106">
        <f>IF(SER_hh_emi!M3=0,0,1000000*SER_hh_emi!M3/SER_hh_num!M3)</f>
        <v>8699.8335210032164</v>
      </c>
      <c r="N3" s="106">
        <f>IF(SER_hh_emi!N3=0,0,1000000*SER_hh_emi!N3/SER_hh_num!N3)</f>
        <v>8554.2786676642809</v>
      </c>
      <c r="O3" s="106">
        <f>IF(SER_hh_emi!O3=0,0,1000000*SER_hh_emi!O3/SER_hh_num!O3)</f>
        <v>8500.5731339108697</v>
      </c>
      <c r="P3" s="106">
        <f>IF(SER_hh_emi!P3=0,0,1000000*SER_hh_emi!P3/SER_hh_num!P3)</f>
        <v>7075.5138898577625</v>
      </c>
      <c r="Q3" s="106">
        <f>IF(SER_hh_emi!Q3=0,0,1000000*SER_hh_emi!Q3/SER_hh_num!Q3)</f>
        <v>7563.5894966535625</v>
      </c>
    </row>
    <row r="4" spans="1:17" ht="12.95" customHeight="1" x14ac:dyDescent="0.25">
      <c r="A4" s="90" t="s">
        <v>44</v>
      </c>
      <c r="B4" s="101">
        <f>IF(SER_hh_emi!B4=0,0,1000000*SER_hh_emi!B4/SER_hh_num!B4)</f>
        <v>4597.6756785517464</v>
      </c>
      <c r="C4" s="101">
        <f>IF(SER_hh_emi!C4=0,0,1000000*SER_hh_emi!C4/SER_hh_num!C4)</f>
        <v>4691.2846975795528</v>
      </c>
      <c r="D4" s="101">
        <f>IF(SER_hh_emi!D4=0,0,1000000*SER_hh_emi!D4/SER_hh_num!D4)</f>
        <v>4262.1847778996653</v>
      </c>
      <c r="E4" s="101">
        <f>IF(SER_hh_emi!E4=0,0,1000000*SER_hh_emi!E4/SER_hh_num!E4)</f>
        <v>5817.4547010682345</v>
      </c>
      <c r="F4" s="101">
        <f>IF(SER_hh_emi!F4=0,0,1000000*SER_hh_emi!F4/SER_hh_num!F4)</f>
        <v>5790.0704197556679</v>
      </c>
      <c r="G4" s="101">
        <f>IF(SER_hh_emi!G4=0,0,1000000*SER_hh_emi!G4/SER_hh_num!G4)</f>
        <v>7149.2985727453733</v>
      </c>
      <c r="H4" s="101">
        <f>IF(SER_hh_emi!H4=0,0,1000000*SER_hh_emi!H4/SER_hh_num!H4)</f>
        <v>7136.9706380984489</v>
      </c>
      <c r="I4" s="101">
        <f>IF(SER_hh_emi!I4=0,0,1000000*SER_hh_emi!I4/SER_hh_num!I4)</f>
        <v>6385.2550098727415</v>
      </c>
      <c r="J4" s="101">
        <f>IF(SER_hh_emi!J4=0,0,1000000*SER_hh_emi!J4/SER_hh_num!J4)</f>
        <v>8062.2758516214153</v>
      </c>
      <c r="K4" s="101">
        <f>IF(SER_hh_emi!K4=0,0,1000000*SER_hh_emi!K4/SER_hh_num!K4)</f>
        <v>7730.0622139564475</v>
      </c>
      <c r="L4" s="101">
        <f>IF(SER_hh_emi!L4=0,0,1000000*SER_hh_emi!L4/SER_hh_num!L4)</f>
        <v>7728.5147144675184</v>
      </c>
      <c r="M4" s="101">
        <f>IF(SER_hh_emi!M4=0,0,1000000*SER_hh_emi!M4/SER_hh_num!M4)</f>
        <v>6115.8717999730598</v>
      </c>
      <c r="N4" s="101">
        <f>IF(SER_hh_emi!N4=0,0,1000000*SER_hh_emi!N4/SER_hh_num!N4)</f>
        <v>6012.2739319980592</v>
      </c>
      <c r="O4" s="101">
        <f>IF(SER_hh_emi!O4=0,0,1000000*SER_hh_emi!O4/SER_hh_num!O4)</f>
        <v>5917.5099582957955</v>
      </c>
      <c r="P4" s="101">
        <f>IF(SER_hh_emi!P4=0,0,1000000*SER_hh_emi!P4/SER_hh_num!P4)</f>
        <v>4487.2245854512057</v>
      </c>
      <c r="Q4" s="101">
        <f>IF(SER_hh_emi!Q4=0,0,1000000*SER_hh_emi!Q4/SER_hh_num!Q4)</f>
        <v>4954.9015381241579</v>
      </c>
    </row>
    <row r="5" spans="1:17" ht="12" customHeight="1" x14ac:dyDescent="0.25">
      <c r="A5" s="88" t="s">
        <v>38</v>
      </c>
      <c r="B5" s="100">
        <f>IF(SER_hh_emi!B5=0,0,1000000*SER_hh_emi!B5/SER_hh_num!B5)</f>
        <v>0</v>
      </c>
      <c r="C5" s="100">
        <f>IF(SER_hh_emi!C5=0,0,1000000*SER_hh_emi!C5/SER_hh_num!C5)</f>
        <v>0</v>
      </c>
      <c r="D5" s="100">
        <f>IF(SER_hh_emi!D5=0,0,1000000*SER_hh_emi!D5/SER_hh_num!D5)</f>
        <v>10360.225006173589</v>
      </c>
      <c r="E5" s="100">
        <f>IF(SER_hh_emi!E5=0,0,1000000*SER_hh_emi!E5/SER_hh_num!E5)</f>
        <v>13147.982523803403</v>
      </c>
      <c r="F5" s="100">
        <f>IF(SER_hh_emi!F5=0,0,1000000*SER_hh_emi!F5/SER_hh_num!F5)</f>
        <v>0</v>
      </c>
      <c r="G5" s="100">
        <f>IF(SER_hh_emi!G5=0,0,1000000*SER_hh_emi!G5/SER_hh_num!G5)</f>
        <v>0</v>
      </c>
      <c r="H5" s="100">
        <f>IF(SER_hh_emi!H5=0,0,1000000*SER_hh_emi!H5/SER_hh_num!H5)</f>
        <v>0</v>
      </c>
      <c r="I5" s="100">
        <f>IF(SER_hh_emi!I5=0,0,1000000*SER_hh_emi!I5/SER_hh_num!I5)</f>
        <v>0</v>
      </c>
      <c r="J5" s="100">
        <f>IF(SER_hh_emi!J5=0,0,1000000*SER_hh_emi!J5/SER_hh_num!J5)</f>
        <v>0</v>
      </c>
      <c r="K5" s="100">
        <f>IF(SER_hh_emi!K5=0,0,1000000*SER_hh_emi!K5/SER_hh_num!K5)</f>
        <v>0</v>
      </c>
      <c r="L5" s="100">
        <f>IF(SER_hh_emi!L5=0,0,1000000*SER_hh_emi!L5/SER_hh_num!L5)</f>
        <v>0</v>
      </c>
      <c r="M5" s="100">
        <f>IF(SER_hh_emi!M5=0,0,1000000*SER_hh_emi!M5/SER_hh_num!M5)</f>
        <v>0</v>
      </c>
      <c r="N5" s="100">
        <f>IF(SER_hh_emi!N5=0,0,1000000*SER_hh_emi!N5/SER_hh_num!N5)</f>
        <v>0</v>
      </c>
      <c r="O5" s="100">
        <f>IF(SER_hh_emi!O5=0,0,1000000*SER_hh_emi!O5/SER_hh_num!O5)</f>
        <v>0</v>
      </c>
      <c r="P5" s="100">
        <f>IF(SER_hh_emi!P5=0,0,1000000*SER_hh_emi!P5/SER_hh_num!P5)</f>
        <v>0</v>
      </c>
      <c r="Q5" s="100">
        <f>IF(SER_hh_emi!Q5=0,0,1000000*SER_hh_emi!Q5/SER_hh_num!Q5)</f>
        <v>0</v>
      </c>
    </row>
    <row r="6" spans="1:17" ht="12" customHeight="1" x14ac:dyDescent="0.25">
      <c r="A6" s="88" t="s">
        <v>66</v>
      </c>
      <c r="B6" s="100">
        <f>IF(SER_hh_emi!B6=0,0,1000000*SER_hh_emi!B6/SER_hh_num!B6)</f>
        <v>5518.7701844848652</v>
      </c>
      <c r="C6" s="100">
        <f>IF(SER_hh_emi!C6=0,0,1000000*SER_hh_emi!C6/SER_hh_num!C6)</f>
        <v>5723.7284978527332</v>
      </c>
      <c r="D6" s="100">
        <f>IF(SER_hh_emi!D6=0,0,1000000*SER_hh_emi!D6/SER_hh_num!D6)</f>
        <v>5410.2957553884607</v>
      </c>
      <c r="E6" s="100">
        <f>IF(SER_hh_emi!E6=0,0,1000000*SER_hh_emi!E6/SER_hh_num!E6)</f>
        <v>6866.1128496791025</v>
      </c>
      <c r="F6" s="100">
        <f>IF(SER_hh_emi!F6=0,0,1000000*SER_hh_emi!F6/SER_hh_num!F6)</f>
        <v>7052.8451711693406</v>
      </c>
      <c r="G6" s="100">
        <f>IF(SER_hh_emi!G6=0,0,1000000*SER_hh_emi!G6/SER_hh_num!G6)</f>
        <v>8955.1426058144134</v>
      </c>
      <c r="H6" s="100">
        <f>IF(SER_hh_emi!H6=0,0,1000000*SER_hh_emi!H6/SER_hh_num!H6)</f>
        <v>9048.3118727707115</v>
      </c>
      <c r="I6" s="100">
        <f>IF(SER_hh_emi!I6=0,0,1000000*SER_hh_emi!I6/SER_hh_num!I6)</f>
        <v>8109.2428869857895</v>
      </c>
      <c r="J6" s="100">
        <f>IF(SER_hh_emi!J6=0,0,1000000*SER_hh_emi!J6/SER_hh_num!J6)</f>
        <v>10189.695933309833</v>
      </c>
      <c r="K6" s="100">
        <f>IF(SER_hh_emi!K6=0,0,1000000*SER_hh_emi!K6/SER_hh_num!K6)</f>
        <v>10054.522074460594</v>
      </c>
      <c r="L6" s="100">
        <f>IF(SER_hh_emi!L6=0,0,1000000*SER_hh_emi!L6/SER_hh_num!L6)</f>
        <v>9999.3215030630981</v>
      </c>
      <c r="M6" s="100">
        <f>IF(SER_hh_emi!M6=0,0,1000000*SER_hh_emi!M6/SER_hh_num!M6)</f>
        <v>8386.1800209061785</v>
      </c>
      <c r="N6" s="100">
        <f>IF(SER_hh_emi!N6=0,0,1000000*SER_hh_emi!N6/SER_hh_num!N6)</f>
        <v>8643.4470961726947</v>
      </c>
      <c r="O6" s="100">
        <f>IF(SER_hh_emi!O6=0,0,1000000*SER_hh_emi!O6/SER_hh_num!O6)</f>
        <v>8573.4032850456824</v>
      </c>
      <c r="P6" s="100">
        <f>IF(SER_hh_emi!P6=0,0,1000000*SER_hh_emi!P6/SER_hh_num!P6)</f>
        <v>7006.5754719698143</v>
      </c>
      <c r="Q6" s="100">
        <f>IF(SER_hh_emi!Q6=0,0,1000000*SER_hh_emi!Q6/SER_hh_num!Q6)</f>
        <v>8560.6921813905792</v>
      </c>
    </row>
    <row r="7" spans="1:17" ht="12" customHeight="1" x14ac:dyDescent="0.25">
      <c r="A7" s="88" t="s">
        <v>99</v>
      </c>
      <c r="B7" s="100">
        <f>IF(SER_hh_emi!B7=0,0,1000000*SER_hh_emi!B7/SER_hh_num!B7)</f>
        <v>6581.6396401528773</v>
      </c>
      <c r="C7" s="100">
        <f>IF(SER_hh_emi!C7=0,0,1000000*SER_hh_emi!C7/SER_hh_num!C7)</f>
        <v>4899.4056940831861</v>
      </c>
      <c r="D7" s="100">
        <f>IF(SER_hh_emi!D7=0,0,1000000*SER_hh_emi!D7/SER_hh_num!D7)</f>
        <v>6461.3565344010203</v>
      </c>
      <c r="E7" s="100">
        <f>IF(SER_hh_emi!E7=0,0,1000000*SER_hh_emi!E7/SER_hh_num!E7)</f>
        <v>8775.2099605980202</v>
      </c>
      <c r="F7" s="100">
        <f>IF(SER_hh_emi!F7=0,0,1000000*SER_hh_emi!F7/SER_hh_num!F7)</f>
        <v>9587.4936957738119</v>
      </c>
      <c r="G7" s="100">
        <f>IF(SER_hh_emi!G7=0,0,1000000*SER_hh_emi!G7/SER_hh_num!G7)</f>
        <v>10701.933046182612</v>
      </c>
      <c r="H7" s="100">
        <f>IF(SER_hh_emi!H7=0,0,1000000*SER_hh_emi!H7/SER_hh_num!H7)</f>
        <v>11220.709272950491</v>
      </c>
      <c r="I7" s="100">
        <f>IF(SER_hh_emi!I7=0,0,1000000*SER_hh_emi!I7/SER_hh_num!I7)</f>
        <v>10342.58835122416</v>
      </c>
      <c r="J7" s="100">
        <f>IF(SER_hh_emi!J7=0,0,1000000*SER_hh_emi!J7/SER_hh_num!J7)</f>
        <v>12223.858014781212</v>
      </c>
      <c r="K7" s="100">
        <f>IF(SER_hh_emi!K7=0,0,1000000*SER_hh_emi!K7/SER_hh_num!K7)</f>
        <v>11301.691149415927</v>
      </c>
      <c r="L7" s="100">
        <f>IF(SER_hh_emi!L7=0,0,1000000*SER_hh_emi!L7/SER_hh_num!L7)</f>
        <v>11958.137506033452</v>
      </c>
      <c r="M7" s="100">
        <f>IF(SER_hh_emi!M7=0,0,1000000*SER_hh_emi!M7/SER_hh_num!M7)</f>
        <v>10622.877994871933</v>
      </c>
      <c r="N7" s="100">
        <f>IF(SER_hh_emi!N7=0,0,1000000*SER_hh_emi!N7/SER_hh_num!N7)</f>
        <v>10260.059849429537</v>
      </c>
      <c r="O7" s="100">
        <f>IF(SER_hh_emi!O7=0,0,1000000*SER_hh_emi!O7/SER_hh_num!O7)</f>
        <v>9802.9342054599383</v>
      </c>
      <c r="P7" s="100">
        <f>IF(SER_hh_emi!P7=0,0,1000000*SER_hh_emi!P7/SER_hh_num!P7)</f>
        <v>8664.5035853235622</v>
      </c>
      <c r="Q7" s="100">
        <f>IF(SER_hh_emi!Q7=0,0,1000000*SER_hh_emi!Q7/SER_hh_num!Q7)</f>
        <v>10149.367535973288</v>
      </c>
    </row>
    <row r="8" spans="1:17" ht="12" customHeight="1" x14ac:dyDescent="0.25">
      <c r="A8" s="88" t="s">
        <v>101</v>
      </c>
      <c r="B8" s="100">
        <f>IF(SER_hh_emi!B8=0,0,1000000*SER_hh_emi!B8/SER_hh_num!B8)</f>
        <v>3145.4296474121484</v>
      </c>
      <c r="C8" s="100">
        <f>IF(SER_hh_emi!C8=0,0,1000000*SER_hh_emi!C8/SER_hh_num!C8)</f>
        <v>3262.2458825152721</v>
      </c>
      <c r="D8" s="100">
        <f>IF(SER_hh_emi!D8=0,0,1000000*SER_hh_emi!D8/SER_hh_num!D8)</f>
        <v>3083.6045172001395</v>
      </c>
      <c r="E8" s="100">
        <f>IF(SER_hh_emi!E8=0,0,1000000*SER_hh_emi!E8/SER_hh_num!E8)</f>
        <v>3913.3492060557815</v>
      </c>
      <c r="F8" s="100">
        <f>IF(SER_hh_emi!F8=0,0,1000000*SER_hh_emi!F8/SER_hh_num!F8)</f>
        <v>4019.7775153549683</v>
      </c>
      <c r="G8" s="100">
        <f>IF(SER_hh_emi!G8=0,0,1000000*SER_hh_emi!G8/SER_hh_num!G8)</f>
        <v>5103.9942065936184</v>
      </c>
      <c r="H8" s="100">
        <f>IF(SER_hh_emi!H8=0,0,1000000*SER_hh_emi!H8/SER_hh_num!H8)</f>
        <v>5157.096141393492</v>
      </c>
      <c r="I8" s="100">
        <f>IF(SER_hh_emi!I8=0,0,1000000*SER_hh_emi!I8/SER_hh_num!I8)</f>
        <v>4621.8726531683069</v>
      </c>
      <c r="J8" s="100">
        <f>IF(SER_hh_emi!J8=0,0,1000000*SER_hh_emi!J8/SER_hh_num!J8)</f>
        <v>5807.6293477220588</v>
      </c>
      <c r="K8" s="100">
        <f>IF(SER_hh_emi!K8=0,0,1000000*SER_hh_emi!K8/SER_hh_num!K8)</f>
        <v>5730.5868456851267</v>
      </c>
      <c r="L8" s="100">
        <f>IF(SER_hh_emi!L8=0,0,1000000*SER_hh_emi!L8/SER_hh_num!L8)</f>
        <v>5698.3351913737433</v>
      </c>
      <c r="M8" s="100">
        <f>IF(SER_hh_emi!M8=0,0,1000000*SER_hh_emi!M8/SER_hh_num!M8)</f>
        <v>4777.8823752479066</v>
      </c>
      <c r="N8" s="100">
        <f>IF(SER_hh_emi!N8=0,0,1000000*SER_hh_emi!N8/SER_hh_num!N8)</f>
        <v>4902.1581479449587</v>
      </c>
      <c r="O8" s="100">
        <f>IF(SER_hh_emi!O8=0,0,1000000*SER_hh_emi!O8/SER_hh_num!O8)</f>
        <v>4844.5558132960705</v>
      </c>
      <c r="P8" s="100">
        <f>IF(SER_hh_emi!P8=0,0,1000000*SER_hh_emi!P8/SER_hh_num!P8)</f>
        <v>3932.2434827646784</v>
      </c>
      <c r="Q8" s="100">
        <f>IF(SER_hh_emi!Q8=0,0,1000000*SER_hh_emi!Q8/SER_hh_num!Q8)</f>
        <v>4780.9479622231929</v>
      </c>
    </row>
    <row r="9" spans="1:17" ht="12" customHeight="1" x14ac:dyDescent="0.25">
      <c r="A9" s="88" t="s">
        <v>106</v>
      </c>
      <c r="B9" s="100">
        <f>IF(SER_hh_emi!B9=0,0,1000000*SER_hh_emi!B9/SER_hh_num!B9)</f>
        <v>4712.0232747190921</v>
      </c>
      <c r="C9" s="100">
        <f>IF(SER_hh_emi!C9=0,0,1000000*SER_hh_emi!C9/SER_hh_num!C9)</f>
        <v>5020.5000464125496</v>
      </c>
      <c r="D9" s="100">
        <f>IF(SER_hh_emi!D9=0,0,1000000*SER_hh_emi!D9/SER_hh_num!D9)</f>
        <v>4623.8959944069884</v>
      </c>
      <c r="E9" s="100">
        <f>IF(SER_hh_emi!E9=0,0,1000000*SER_hh_emi!E9/SER_hh_num!E9)</f>
        <v>5831.847822759466</v>
      </c>
      <c r="F9" s="100">
        <f>IF(SER_hh_emi!F9=0,0,1000000*SER_hh_emi!F9/SER_hh_num!F9)</f>
        <v>5945.3408558052142</v>
      </c>
      <c r="G9" s="100">
        <f>IF(SER_hh_emi!G9=0,0,1000000*SER_hh_emi!G9/SER_hh_num!G9)</f>
        <v>7665.8343811689201</v>
      </c>
      <c r="H9" s="100">
        <f>IF(SER_hh_emi!H9=0,0,1000000*SER_hh_emi!H9/SER_hh_num!H9)</f>
        <v>7707.5704926515864</v>
      </c>
      <c r="I9" s="100">
        <f>IF(SER_hh_emi!I9=0,0,1000000*SER_hh_emi!I9/SER_hh_num!I9)</f>
        <v>6872.2817513434011</v>
      </c>
      <c r="J9" s="100">
        <f>IF(SER_hh_emi!J9=0,0,1000000*SER_hh_emi!J9/SER_hh_num!J9)</f>
        <v>8711.7378727007381</v>
      </c>
      <c r="K9" s="100">
        <f>IF(SER_hh_emi!K9=0,0,1000000*SER_hh_emi!K9/SER_hh_num!K9)</f>
        <v>8613.6575404283212</v>
      </c>
      <c r="L9" s="100">
        <f>IF(SER_hh_emi!L9=0,0,1000000*SER_hh_emi!L9/SER_hh_num!L9)</f>
        <v>8540.9722785039339</v>
      </c>
      <c r="M9" s="100">
        <f>IF(SER_hh_emi!M9=0,0,1000000*SER_hh_emi!M9/SER_hh_num!M9)</f>
        <v>7113.2241998212648</v>
      </c>
      <c r="N9" s="100">
        <f>IF(SER_hh_emi!N9=0,0,1000000*SER_hh_emi!N9/SER_hh_num!N9)</f>
        <v>7413.1958347471145</v>
      </c>
      <c r="O9" s="100">
        <f>IF(SER_hh_emi!O9=0,0,1000000*SER_hh_emi!O9/SER_hh_num!O9)</f>
        <v>7325.8287946288583</v>
      </c>
      <c r="P9" s="100">
        <f>IF(SER_hh_emi!P9=0,0,1000000*SER_hh_emi!P9/SER_hh_num!P9)</f>
        <v>5963.4023945343379</v>
      </c>
      <c r="Q9" s="100">
        <f>IF(SER_hh_emi!Q9=0,0,1000000*SER_hh_emi!Q9/SER_hh_num!Q9)</f>
        <v>7310.3847466441193</v>
      </c>
    </row>
    <row r="10" spans="1:17" ht="12" customHeight="1" x14ac:dyDescent="0.25">
      <c r="A10" s="88" t="s">
        <v>34</v>
      </c>
      <c r="B10" s="100">
        <f>IF(SER_hh_emi!B10=0,0,1000000*SER_hh_emi!B10/SER_hh_num!B10)</f>
        <v>0</v>
      </c>
      <c r="C10" s="100">
        <f>IF(SER_hh_emi!C10=0,0,1000000*SER_hh_emi!C10/SER_hh_num!C10)</f>
        <v>0</v>
      </c>
      <c r="D10" s="100">
        <f>IF(SER_hh_emi!D10=0,0,1000000*SER_hh_emi!D10/SER_hh_num!D10)</f>
        <v>0</v>
      </c>
      <c r="E10" s="100">
        <f>IF(SER_hh_emi!E10=0,0,1000000*SER_hh_emi!E10/SER_hh_num!E10)</f>
        <v>0</v>
      </c>
      <c r="F10" s="100">
        <f>IF(SER_hh_emi!F10=0,0,1000000*SER_hh_emi!F10/SER_hh_num!F10)</f>
        <v>0</v>
      </c>
      <c r="G10" s="100">
        <f>IF(SER_hh_emi!G10=0,0,1000000*SER_hh_emi!G10/SER_hh_num!G10)</f>
        <v>0</v>
      </c>
      <c r="H10" s="100">
        <f>IF(SER_hh_emi!H10=0,0,1000000*SER_hh_emi!H10/SER_hh_num!H10)</f>
        <v>0</v>
      </c>
      <c r="I10" s="100">
        <f>IF(SER_hh_emi!I10=0,0,1000000*SER_hh_emi!I10/SER_hh_num!I10)</f>
        <v>0</v>
      </c>
      <c r="J10" s="100">
        <f>IF(SER_hh_emi!J10=0,0,1000000*SER_hh_emi!J10/SER_hh_num!J10)</f>
        <v>0</v>
      </c>
      <c r="K10" s="100">
        <f>IF(SER_hh_emi!K10=0,0,1000000*SER_hh_emi!K10/SER_hh_num!K10)</f>
        <v>0</v>
      </c>
      <c r="L10" s="100">
        <f>IF(SER_hh_emi!L10=0,0,1000000*SER_hh_emi!L10/SER_hh_num!L10)</f>
        <v>0</v>
      </c>
      <c r="M10" s="100">
        <f>IF(SER_hh_emi!M10=0,0,1000000*SER_hh_emi!M10/SER_hh_num!M10)</f>
        <v>0</v>
      </c>
      <c r="N10" s="100">
        <f>IF(SER_hh_emi!N10=0,0,1000000*SER_hh_emi!N10/SER_hh_num!N10)</f>
        <v>0</v>
      </c>
      <c r="O10" s="100">
        <f>IF(SER_hh_emi!O10=0,0,1000000*SER_hh_emi!O10/SER_hh_num!O10)</f>
        <v>0</v>
      </c>
      <c r="P10" s="100">
        <f>IF(SER_hh_emi!P10=0,0,1000000*SER_hh_emi!P10/SER_hh_num!P10)</f>
        <v>0</v>
      </c>
      <c r="Q10" s="100">
        <f>IF(SER_hh_emi!Q10=0,0,1000000*SER_hh_emi!Q10/SER_hh_num!Q10)</f>
        <v>0</v>
      </c>
    </row>
    <row r="11" spans="1:17" ht="12" customHeight="1" x14ac:dyDescent="0.25">
      <c r="A11" s="88" t="s">
        <v>61</v>
      </c>
      <c r="B11" s="100">
        <f>IF(SER_hh_emi!B11=0,0,1000000*SER_hh_emi!B11/SER_hh_num!B11)</f>
        <v>0</v>
      </c>
      <c r="C11" s="100">
        <f>IF(SER_hh_emi!C11=0,0,1000000*SER_hh_emi!C11/SER_hh_num!C11)</f>
        <v>0</v>
      </c>
      <c r="D11" s="100">
        <f>IF(SER_hh_emi!D11=0,0,1000000*SER_hh_emi!D11/SER_hh_num!D11)</f>
        <v>0</v>
      </c>
      <c r="E11" s="100">
        <f>IF(SER_hh_emi!E11=0,0,1000000*SER_hh_emi!E11/SER_hh_num!E11)</f>
        <v>0</v>
      </c>
      <c r="F11" s="100">
        <f>IF(SER_hh_emi!F11=0,0,1000000*SER_hh_emi!F11/SER_hh_num!F11)</f>
        <v>0</v>
      </c>
      <c r="G11" s="100">
        <f>IF(SER_hh_emi!G11=0,0,1000000*SER_hh_emi!G11/SER_hh_num!G11)</f>
        <v>0</v>
      </c>
      <c r="H11" s="100">
        <f>IF(SER_hh_emi!H11=0,0,1000000*SER_hh_emi!H11/SER_hh_num!H11)</f>
        <v>0</v>
      </c>
      <c r="I11" s="100">
        <f>IF(SER_hh_emi!I11=0,0,1000000*SER_hh_emi!I11/SER_hh_num!I11)</f>
        <v>0</v>
      </c>
      <c r="J11" s="100">
        <f>IF(SER_hh_emi!J11=0,0,1000000*SER_hh_emi!J11/SER_hh_num!J11)</f>
        <v>0</v>
      </c>
      <c r="K11" s="100">
        <f>IF(SER_hh_emi!K11=0,0,1000000*SER_hh_emi!K11/SER_hh_num!K11)</f>
        <v>0</v>
      </c>
      <c r="L11" s="100">
        <f>IF(SER_hh_emi!L11=0,0,1000000*SER_hh_emi!L11/SER_hh_num!L11)</f>
        <v>0</v>
      </c>
      <c r="M11" s="100">
        <f>IF(SER_hh_emi!M11=0,0,1000000*SER_hh_emi!M11/SER_hh_num!M11)</f>
        <v>0</v>
      </c>
      <c r="N11" s="100">
        <f>IF(SER_hh_emi!N11=0,0,1000000*SER_hh_emi!N11/SER_hh_num!N11)</f>
        <v>0</v>
      </c>
      <c r="O11" s="100">
        <f>IF(SER_hh_emi!O11=0,0,1000000*SER_hh_emi!O11/SER_hh_num!O11)</f>
        <v>0</v>
      </c>
      <c r="P11" s="100">
        <f>IF(SER_hh_emi!P11=0,0,1000000*SER_hh_emi!P11/SER_hh_num!P11)</f>
        <v>0</v>
      </c>
      <c r="Q11" s="100">
        <f>IF(SER_hh_emi!Q11=0,0,1000000*SER_hh_emi!Q11/SER_hh_num!Q11)</f>
        <v>0</v>
      </c>
    </row>
    <row r="12" spans="1:17" ht="12" customHeight="1" x14ac:dyDescent="0.25">
      <c r="A12" s="88" t="s">
        <v>42</v>
      </c>
      <c r="B12" s="100">
        <f>IF(SER_hh_emi!B12=0,0,1000000*SER_hh_emi!B12/SER_hh_num!B12)</f>
        <v>0</v>
      </c>
      <c r="C12" s="100">
        <f>IF(SER_hh_emi!C12=0,0,1000000*SER_hh_emi!C12/SER_hh_num!C12)</f>
        <v>0</v>
      </c>
      <c r="D12" s="100">
        <f>IF(SER_hh_emi!D12=0,0,1000000*SER_hh_emi!D12/SER_hh_num!D12)</f>
        <v>0</v>
      </c>
      <c r="E12" s="100">
        <f>IF(SER_hh_emi!E12=0,0,1000000*SER_hh_emi!E12/SER_hh_num!E12)</f>
        <v>0</v>
      </c>
      <c r="F12" s="100">
        <f>IF(SER_hh_emi!F12=0,0,1000000*SER_hh_emi!F12/SER_hh_num!F12)</f>
        <v>0</v>
      </c>
      <c r="G12" s="100">
        <f>IF(SER_hh_emi!G12=0,0,1000000*SER_hh_emi!G12/SER_hh_num!G12)</f>
        <v>0</v>
      </c>
      <c r="H12" s="100">
        <f>IF(SER_hh_emi!H12=0,0,1000000*SER_hh_emi!H12/SER_hh_num!H12)</f>
        <v>0</v>
      </c>
      <c r="I12" s="100">
        <f>IF(SER_hh_emi!I12=0,0,1000000*SER_hh_emi!I12/SER_hh_num!I12)</f>
        <v>0</v>
      </c>
      <c r="J12" s="100">
        <f>IF(SER_hh_emi!J12=0,0,1000000*SER_hh_emi!J12/SER_hh_num!J12)</f>
        <v>0</v>
      </c>
      <c r="K12" s="100">
        <f>IF(SER_hh_emi!K12=0,0,1000000*SER_hh_emi!K12/SER_hh_num!K12)</f>
        <v>0</v>
      </c>
      <c r="L12" s="100">
        <f>IF(SER_hh_emi!L12=0,0,1000000*SER_hh_emi!L12/SER_hh_num!L12)</f>
        <v>0</v>
      </c>
      <c r="M12" s="100">
        <f>IF(SER_hh_emi!M12=0,0,1000000*SER_hh_emi!M12/SER_hh_num!M12)</f>
        <v>0</v>
      </c>
      <c r="N12" s="100">
        <f>IF(SER_hh_emi!N12=0,0,1000000*SER_hh_emi!N12/SER_hh_num!N12)</f>
        <v>0</v>
      </c>
      <c r="O12" s="100">
        <f>IF(SER_hh_emi!O12=0,0,1000000*SER_hh_emi!O12/SER_hh_num!O12)</f>
        <v>0</v>
      </c>
      <c r="P12" s="100">
        <f>IF(SER_hh_emi!P12=0,0,1000000*SER_hh_emi!P12/SER_hh_num!P12)</f>
        <v>0</v>
      </c>
      <c r="Q12" s="100">
        <f>IF(SER_hh_emi!Q12=0,0,1000000*SER_hh_emi!Q12/SER_hh_num!Q12)</f>
        <v>0</v>
      </c>
    </row>
    <row r="13" spans="1:17" ht="12" customHeight="1" x14ac:dyDescent="0.25">
      <c r="A13" s="88" t="s">
        <v>105</v>
      </c>
      <c r="B13" s="100">
        <f>IF(SER_hh_emi!B13=0,0,1000000*SER_hh_emi!B13/SER_hh_num!B13)</f>
        <v>0</v>
      </c>
      <c r="C13" s="100">
        <f>IF(SER_hh_emi!C13=0,0,1000000*SER_hh_emi!C13/SER_hh_num!C13)</f>
        <v>0</v>
      </c>
      <c r="D13" s="100">
        <f>IF(SER_hh_emi!D13=0,0,1000000*SER_hh_emi!D13/SER_hh_num!D13)</f>
        <v>0</v>
      </c>
      <c r="E13" s="100">
        <f>IF(SER_hh_emi!E13=0,0,1000000*SER_hh_emi!E13/SER_hh_num!E13)</f>
        <v>0</v>
      </c>
      <c r="F13" s="100">
        <f>IF(SER_hh_emi!F13=0,0,1000000*SER_hh_emi!F13/SER_hh_num!F13)</f>
        <v>0</v>
      </c>
      <c r="G13" s="100">
        <f>IF(SER_hh_emi!G13=0,0,1000000*SER_hh_emi!G13/SER_hh_num!G13)</f>
        <v>0</v>
      </c>
      <c r="H13" s="100">
        <f>IF(SER_hh_emi!H13=0,0,1000000*SER_hh_emi!H13/SER_hh_num!H13)</f>
        <v>0</v>
      </c>
      <c r="I13" s="100">
        <f>IF(SER_hh_emi!I13=0,0,1000000*SER_hh_emi!I13/SER_hh_num!I13)</f>
        <v>0</v>
      </c>
      <c r="J13" s="100">
        <f>IF(SER_hh_emi!J13=0,0,1000000*SER_hh_emi!J13/SER_hh_num!J13)</f>
        <v>0</v>
      </c>
      <c r="K13" s="100">
        <f>IF(SER_hh_emi!K13=0,0,1000000*SER_hh_emi!K13/SER_hh_num!K13)</f>
        <v>0</v>
      </c>
      <c r="L13" s="100">
        <f>IF(SER_hh_emi!L13=0,0,1000000*SER_hh_emi!L13/SER_hh_num!L13)</f>
        <v>0</v>
      </c>
      <c r="M13" s="100">
        <f>IF(SER_hh_emi!M13=0,0,1000000*SER_hh_emi!M13/SER_hh_num!M13)</f>
        <v>0</v>
      </c>
      <c r="N13" s="100">
        <f>IF(SER_hh_emi!N13=0,0,1000000*SER_hh_emi!N13/SER_hh_num!N13)</f>
        <v>0</v>
      </c>
      <c r="O13" s="100">
        <f>IF(SER_hh_emi!O13=0,0,1000000*SER_hh_emi!O13/SER_hh_num!O13)</f>
        <v>0</v>
      </c>
      <c r="P13" s="100">
        <f>IF(SER_hh_emi!P13=0,0,1000000*SER_hh_emi!P13/SER_hh_num!P13)</f>
        <v>0</v>
      </c>
      <c r="Q13" s="100">
        <f>IF(SER_hh_emi!Q13=0,0,1000000*SER_hh_emi!Q13/SER_hh_num!Q13)</f>
        <v>0</v>
      </c>
    </row>
    <row r="14" spans="1:17" ht="12" customHeight="1" x14ac:dyDescent="0.25">
      <c r="A14" s="51" t="s">
        <v>104</v>
      </c>
      <c r="B14" s="22">
        <f>IF(SER_hh_emi!B14=0,0,1000000*SER_hh_emi!B14/SER_hh_num!B14)</f>
        <v>0</v>
      </c>
      <c r="C14" s="22">
        <f>IF(SER_hh_emi!C14=0,0,1000000*SER_hh_emi!C14/SER_hh_num!C14)</f>
        <v>0</v>
      </c>
      <c r="D14" s="22">
        <f>IF(SER_hh_emi!D14=0,0,1000000*SER_hh_emi!D14/SER_hh_num!D14)</f>
        <v>0</v>
      </c>
      <c r="E14" s="22">
        <f>IF(SER_hh_emi!E14=0,0,1000000*SER_hh_emi!E14/SER_hh_num!E14)</f>
        <v>0</v>
      </c>
      <c r="F14" s="22">
        <f>IF(SER_hh_emi!F14=0,0,1000000*SER_hh_emi!F14/SER_hh_num!F14)</f>
        <v>0</v>
      </c>
      <c r="G14" s="22">
        <f>IF(SER_hh_emi!G14=0,0,1000000*SER_hh_emi!G14/SER_hh_num!G14)</f>
        <v>0</v>
      </c>
      <c r="H14" s="22">
        <f>IF(SER_hh_emi!H14=0,0,1000000*SER_hh_emi!H14/SER_hh_num!H14)</f>
        <v>0</v>
      </c>
      <c r="I14" s="22">
        <f>IF(SER_hh_emi!I14=0,0,1000000*SER_hh_emi!I14/SER_hh_num!I14)</f>
        <v>0</v>
      </c>
      <c r="J14" s="22">
        <f>IF(SER_hh_emi!J14=0,0,1000000*SER_hh_emi!J14/SER_hh_num!J14)</f>
        <v>0</v>
      </c>
      <c r="K14" s="22">
        <f>IF(SER_hh_emi!K14=0,0,1000000*SER_hh_emi!K14/SER_hh_num!K14)</f>
        <v>0</v>
      </c>
      <c r="L14" s="22">
        <f>IF(SER_hh_emi!L14=0,0,1000000*SER_hh_emi!L14/SER_hh_num!L14)</f>
        <v>0</v>
      </c>
      <c r="M14" s="22">
        <f>IF(SER_hh_emi!M14=0,0,1000000*SER_hh_emi!M14/SER_hh_num!M14)</f>
        <v>0</v>
      </c>
      <c r="N14" s="22">
        <f>IF(SER_hh_emi!N14=0,0,1000000*SER_hh_emi!N14/SER_hh_num!N14)</f>
        <v>0</v>
      </c>
      <c r="O14" s="22">
        <f>IF(SER_hh_emi!O14=0,0,1000000*SER_hh_emi!O14/SER_hh_num!O14)</f>
        <v>0</v>
      </c>
      <c r="P14" s="22">
        <f>IF(SER_hh_emi!P14=0,0,1000000*SER_hh_emi!P14/SER_hh_num!P14)</f>
        <v>0</v>
      </c>
      <c r="Q14" s="22">
        <f>IF(SER_hh_emi!Q14=0,0,1000000*SER_hh_emi!Q14/SER_hh_num!Q14)</f>
        <v>0</v>
      </c>
    </row>
    <row r="15" spans="1:17" ht="12" customHeight="1" x14ac:dyDescent="0.25">
      <c r="A15" s="105" t="s">
        <v>108</v>
      </c>
      <c r="B15" s="104">
        <f>IF(SER_hh_emi!B15=0,0,1000000*SER_hh_emi!B15/SER_hh_num!B15)</f>
        <v>0</v>
      </c>
      <c r="C15" s="104">
        <f>IF(SER_hh_emi!C15=0,0,1000000*SER_hh_emi!C15/SER_hh_num!C15)</f>
        <v>0</v>
      </c>
      <c r="D15" s="104">
        <f>IF(SER_hh_emi!D15=0,0,1000000*SER_hh_emi!D15/SER_hh_num!D15)</f>
        <v>0</v>
      </c>
      <c r="E15" s="104">
        <f>IF(SER_hh_emi!E15=0,0,1000000*SER_hh_emi!E15/SER_hh_num!E15)</f>
        <v>0</v>
      </c>
      <c r="F15" s="104">
        <f>IF(SER_hh_emi!F15=0,0,1000000*SER_hh_emi!F15/SER_hh_num!F15)</f>
        <v>0</v>
      </c>
      <c r="G15" s="104">
        <f>IF(SER_hh_emi!G15=0,0,1000000*SER_hh_emi!G15/SER_hh_num!G15)</f>
        <v>0</v>
      </c>
      <c r="H15" s="104">
        <f>IF(SER_hh_emi!H15=0,0,1000000*SER_hh_emi!H15/SER_hh_num!H15)</f>
        <v>0</v>
      </c>
      <c r="I15" s="104">
        <f>IF(SER_hh_emi!I15=0,0,1000000*SER_hh_emi!I15/SER_hh_num!I15)</f>
        <v>0</v>
      </c>
      <c r="J15" s="104">
        <f>IF(SER_hh_emi!J15=0,0,1000000*SER_hh_emi!J15/SER_hh_num!J15)</f>
        <v>0</v>
      </c>
      <c r="K15" s="104">
        <f>IF(SER_hh_emi!K15=0,0,1000000*SER_hh_emi!K15/SER_hh_num!K15)</f>
        <v>0</v>
      </c>
      <c r="L15" s="104">
        <f>IF(SER_hh_emi!L15=0,0,1000000*SER_hh_emi!L15/SER_hh_num!L15)</f>
        <v>0</v>
      </c>
      <c r="M15" s="104">
        <f>IF(SER_hh_emi!M15=0,0,1000000*SER_hh_emi!M15/SER_hh_num!M15)</f>
        <v>0</v>
      </c>
      <c r="N15" s="104">
        <f>IF(SER_hh_emi!N15=0,0,1000000*SER_hh_emi!N15/SER_hh_num!N15)</f>
        <v>0</v>
      </c>
      <c r="O15" s="104">
        <f>IF(SER_hh_emi!O15=0,0,1000000*SER_hh_emi!O15/SER_hh_num!O15)</f>
        <v>0</v>
      </c>
      <c r="P15" s="104">
        <f>IF(SER_hh_emi!P15=0,0,1000000*SER_hh_emi!P15/SER_hh_num!P15)</f>
        <v>0</v>
      </c>
      <c r="Q15" s="104">
        <f>IF(SER_hh_emi!Q15=0,0,1000000*SER_hh_emi!Q15/SER_hh_num!Q15)</f>
        <v>0</v>
      </c>
    </row>
    <row r="16" spans="1:17" ht="12.95" customHeight="1" x14ac:dyDescent="0.25">
      <c r="A16" s="90" t="s">
        <v>102</v>
      </c>
      <c r="B16" s="101">
        <f>IF(SER_hh_emi!B16=0,0,1000000*SER_hh_emi!B16/SER_hh_num!B16)</f>
        <v>1.9489270932933076</v>
      </c>
      <c r="C16" s="101">
        <f>IF(SER_hh_emi!C16=0,0,1000000*SER_hh_emi!C16/SER_hh_num!C16)</f>
        <v>3.0233113286047022</v>
      </c>
      <c r="D16" s="101">
        <f>IF(SER_hh_emi!D16=0,0,1000000*SER_hh_emi!D16/SER_hh_num!D16)</f>
        <v>3.1781641108118626</v>
      </c>
      <c r="E16" s="101">
        <f>IF(SER_hh_emi!E16=0,0,1000000*SER_hh_emi!E16/SER_hh_num!E16)</f>
        <v>3.6067971983651366</v>
      </c>
      <c r="F16" s="101">
        <f>IF(SER_hh_emi!F16=0,0,1000000*SER_hh_emi!F16/SER_hh_num!F16)</f>
        <v>3.9461546235616889</v>
      </c>
      <c r="G16" s="101">
        <f>IF(SER_hh_emi!G16=0,0,1000000*SER_hh_emi!G16/SER_hh_num!G16)</f>
        <v>4.1838692399781907</v>
      </c>
      <c r="H16" s="101">
        <f>IF(SER_hh_emi!H16=0,0,1000000*SER_hh_emi!H16/SER_hh_num!H16)</f>
        <v>4.9977891996853101</v>
      </c>
      <c r="I16" s="101">
        <f>IF(SER_hh_emi!I16=0,0,1000000*SER_hh_emi!I16/SER_hh_num!I16)</f>
        <v>6.8563142847812664</v>
      </c>
      <c r="J16" s="101">
        <f>IF(SER_hh_emi!J16=0,0,1000000*SER_hh_emi!J16/SER_hh_num!J16)</f>
        <v>7.273324365842825</v>
      </c>
      <c r="K16" s="101">
        <f>IF(SER_hh_emi!K16=0,0,1000000*SER_hh_emi!K16/SER_hh_num!K16)</f>
        <v>9.1045840603086354</v>
      </c>
      <c r="L16" s="101">
        <f>IF(SER_hh_emi!L16=0,0,1000000*SER_hh_emi!L16/SER_hh_num!L16)</f>
        <v>12.963411032846329</v>
      </c>
      <c r="M16" s="101">
        <f>IF(SER_hh_emi!M16=0,0,1000000*SER_hh_emi!M16/SER_hh_num!M16)</f>
        <v>15.490370231372422</v>
      </c>
      <c r="N16" s="101">
        <f>IF(SER_hh_emi!N16=0,0,1000000*SER_hh_emi!N16/SER_hh_num!N16)</f>
        <v>21.224208505799911</v>
      </c>
      <c r="O16" s="101">
        <f>IF(SER_hh_emi!O16=0,0,1000000*SER_hh_emi!O16/SER_hh_num!O16)</f>
        <v>30.924782574212639</v>
      </c>
      <c r="P16" s="101">
        <f>IF(SER_hh_emi!P16=0,0,1000000*SER_hh_emi!P16/SER_hh_num!P16)</f>
        <v>39.457340655596376</v>
      </c>
      <c r="Q16" s="101">
        <f>IF(SER_hh_emi!Q16=0,0,1000000*SER_hh_emi!Q16/SER_hh_num!Q16)</f>
        <v>51.983040348571087</v>
      </c>
    </row>
    <row r="17" spans="1:17" ht="12.95" customHeight="1" x14ac:dyDescent="0.25">
      <c r="A17" s="88" t="s">
        <v>101</v>
      </c>
      <c r="B17" s="103">
        <f>IF(SER_hh_emi!B17=0,0,1000000*SER_hh_emi!B17/SER_hh_num!B17)</f>
        <v>638.31579179848291</v>
      </c>
      <c r="C17" s="103">
        <f>IF(SER_hh_emi!C17=0,0,1000000*SER_hh_emi!C17/SER_hh_num!C17)</f>
        <v>679.51417279985992</v>
      </c>
      <c r="D17" s="103">
        <f>IF(SER_hh_emi!D17=0,0,1000000*SER_hh_emi!D17/SER_hh_num!D17)</f>
        <v>726.12186249990077</v>
      </c>
      <c r="E17" s="103">
        <f>IF(SER_hh_emi!E17=0,0,1000000*SER_hh_emi!E17/SER_hh_num!E17)</f>
        <v>755.97504530157437</v>
      </c>
      <c r="F17" s="103">
        <f>IF(SER_hh_emi!F17=0,0,1000000*SER_hh_emi!F17/SER_hh_num!F17)</f>
        <v>808.3203062861819</v>
      </c>
      <c r="G17" s="103">
        <f>IF(SER_hh_emi!G17=0,0,1000000*SER_hh_emi!G17/SER_hh_num!G17)</f>
        <v>843.48001878804882</v>
      </c>
      <c r="H17" s="103">
        <f>IF(SER_hh_emi!H17=0,0,1000000*SER_hh_emi!H17/SER_hh_num!H17)</f>
        <v>910.93199388199741</v>
      </c>
      <c r="I17" s="103">
        <f>IF(SER_hh_emi!I17=0,0,1000000*SER_hh_emi!I17/SER_hh_num!I17)</f>
        <v>984.53635811995559</v>
      </c>
      <c r="J17" s="103">
        <f>IF(SER_hh_emi!J17=0,0,1000000*SER_hh_emi!J17/SER_hh_num!J17)</f>
        <v>1027.601252600097</v>
      </c>
      <c r="K17" s="103">
        <f>IF(SER_hh_emi!K17=0,0,1000000*SER_hh_emi!K17/SER_hh_num!K17)</f>
        <v>1080.0825905264594</v>
      </c>
      <c r="L17" s="103">
        <f>IF(SER_hh_emi!L17=0,0,1000000*SER_hh_emi!L17/SER_hh_num!L17)</f>
        <v>1131.5990236796579</v>
      </c>
      <c r="M17" s="103">
        <f>IF(SER_hh_emi!M17=0,0,1000000*SER_hh_emi!M17/SER_hh_num!M17)</f>
        <v>1148.4508466012769</v>
      </c>
      <c r="N17" s="103">
        <f>IF(SER_hh_emi!N17=0,0,1000000*SER_hh_emi!N17/SER_hh_num!N17)</f>
        <v>1175.0936008964666</v>
      </c>
      <c r="O17" s="103">
        <f>IF(SER_hh_emi!O17=0,0,1000000*SER_hh_emi!O17/SER_hh_num!O17)</f>
        <v>1224.8782868832143</v>
      </c>
      <c r="P17" s="103">
        <f>IF(SER_hh_emi!P17=0,0,1000000*SER_hh_emi!P17/SER_hh_num!P17)</f>
        <v>1273.826449594342</v>
      </c>
      <c r="Q17" s="103">
        <f>IF(SER_hh_emi!Q17=0,0,1000000*SER_hh_emi!Q17/SER_hh_num!Q17)</f>
        <v>1317.0420532757062</v>
      </c>
    </row>
    <row r="18" spans="1:17" ht="12" customHeight="1" x14ac:dyDescent="0.25">
      <c r="A18" s="88" t="s">
        <v>100</v>
      </c>
      <c r="B18" s="103">
        <f>IF(SER_hh_emi!B18=0,0,1000000*SER_hh_emi!B18/SER_hh_num!B18)</f>
        <v>0</v>
      </c>
      <c r="C18" s="103">
        <f>IF(SER_hh_emi!C18=0,0,1000000*SER_hh_emi!C18/SER_hh_num!C18)</f>
        <v>0</v>
      </c>
      <c r="D18" s="103">
        <f>IF(SER_hh_emi!D18=0,0,1000000*SER_hh_emi!D18/SER_hh_num!D18)</f>
        <v>0</v>
      </c>
      <c r="E18" s="103">
        <f>IF(SER_hh_emi!E18=0,0,1000000*SER_hh_emi!E18/SER_hh_num!E18)</f>
        <v>0</v>
      </c>
      <c r="F18" s="103">
        <f>IF(SER_hh_emi!F18=0,0,1000000*SER_hh_emi!F18/SER_hh_num!F18)</f>
        <v>0</v>
      </c>
      <c r="G18" s="103">
        <f>IF(SER_hh_emi!G18=0,0,1000000*SER_hh_emi!G18/SER_hh_num!G18)</f>
        <v>0</v>
      </c>
      <c r="H18" s="103">
        <f>IF(SER_hh_emi!H18=0,0,1000000*SER_hh_emi!H18/SER_hh_num!H18)</f>
        <v>0</v>
      </c>
      <c r="I18" s="103">
        <f>IF(SER_hh_emi!I18=0,0,1000000*SER_hh_emi!I18/SER_hh_num!I18)</f>
        <v>0</v>
      </c>
      <c r="J18" s="103">
        <f>IF(SER_hh_emi!J18=0,0,1000000*SER_hh_emi!J18/SER_hh_num!J18)</f>
        <v>0</v>
      </c>
      <c r="K18" s="103">
        <f>IF(SER_hh_emi!K18=0,0,1000000*SER_hh_emi!K18/SER_hh_num!K18)</f>
        <v>0</v>
      </c>
      <c r="L18" s="103">
        <f>IF(SER_hh_emi!L18=0,0,1000000*SER_hh_emi!L18/SER_hh_num!L18)</f>
        <v>0</v>
      </c>
      <c r="M18" s="103">
        <f>IF(SER_hh_emi!M18=0,0,1000000*SER_hh_emi!M18/SER_hh_num!M18)</f>
        <v>0</v>
      </c>
      <c r="N18" s="103">
        <f>IF(SER_hh_emi!N18=0,0,1000000*SER_hh_emi!N18/SER_hh_num!N18)</f>
        <v>0</v>
      </c>
      <c r="O18" s="103">
        <f>IF(SER_hh_emi!O18=0,0,1000000*SER_hh_emi!O18/SER_hh_num!O18)</f>
        <v>0</v>
      </c>
      <c r="P18" s="103">
        <f>IF(SER_hh_emi!P18=0,0,1000000*SER_hh_emi!P18/SER_hh_num!P18)</f>
        <v>0</v>
      </c>
      <c r="Q18" s="103">
        <f>IF(SER_hh_emi!Q18=0,0,1000000*SER_hh_emi!Q18/SER_hh_num!Q18)</f>
        <v>0</v>
      </c>
    </row>
    <row r="19" spans="1:17" ht="12.95" customHeight="1" x14ac:dyDescent="0.25">
      <c r="A19" s="90" t="s">
        <v>47</v>
      </c>
      <c r="B19" s="101">
        <f>IF(SER_hh_emi!B19=0,0,1000000*SER_hh_emi!B19/SER_hh_num!B19)</f>
        <v>1375.4930818991406</v>
      </c>
      <c r="C19" s="101">
        <f>IF(SER_hh_emi!C19=0,0,1000000*SER_hh_emi!C19/SER_hh_num!C19)</f>
        <v>1343.7094910203004</v>
      </c>
      <c r="D19" s="101">
        <f>IF(SER_hh_emi!D19=0,0,1000000*SER_hh_emi!D19/SER_hh_num!D19)</f>
        <v>1320.5996764875827</v>
      </c>
      <c r="E19" s="101">
        <f>IF(SER_hh_emi!E19=0,0,1000000*SER_hh_emi!E19/SER_hh_num!E19)</f>
        <v>1288.7966993414673</v>
      </c>
      <c r="F19" s="101">
        <f>IF(SER_hh_emi!F19=0,0,1000000*SER_hh_emi!F19/SER_hh_num!F19)</f>
        <v>1263.3906566324363</v>
      </c>
      <c r="G19" s="101">
        <f>IF(SER_hh_emi!G19=0,0,1000000*SER_hh_emi!G19/SER_hh_num!G19)</f>
        <v>1266.7525192997755</v>
      </c>
      <c r="H19" s="101">
        <f>IF(SER_hh_emi!H19=0,0,1000000*SER_hh_emi!H19/SER_hh_num!H19)</f>
        <v>1235.3325571173752</v>
      </c>
      <c r="I19" s="101">
        <f>IF(SER_hh_emi!I19=0,0,1000000*SER_hh_emi!I19/SER_hh_num!I19)</f>
        <v>1200.1660577941716</v>
      </c>
      <c r="J19" s="101">
        <f>IF(SER_hh_emi!J19=0,0,1000000*SER_hh_emi!J19/SER_hh_num!J19)</f>
        <v>1194.9385905188296</v>
      </c>
      <c r="K19" s="101">
        <f>IF(SER_hh_emi!K19=0,0,1000000*SER_hh_emi!K19/SER_hh_num!K19)</f>
        <v>1168.5784855242209</v>
      </c>
      <c r="L19" s="101">
        <f>IF(SER_hh_emi!L19=0,0,1000000*SER_hh_emi!L19/SER_hh_num!L19)</f>
        <v>1143.2240634230186</v>
      </c>
      <c r="M19" s="101">
        <f>IF(SER_hh_emi!M19=0,0,1000000*SER_hh_emi!M19/SER_hh_num!M19)</f>
        <v>1140.7683030441326</v>
      </c>
      <c r="N19" s="101">
        <f>IF(SER_hh_emi!N19=0,0,1000000*SER_hh_emi!N19/SER_hh_num!N19)</f>
        <v>1127.4200178092922</v>
      </c>
      <c r="O19" s="101">
        <f>IF(SER_hh_emi!O19=0,0,1000000*SER_hh_emi!O19/SER_hh_num!O19)</f>
        <v>1131.7948480995042</v>
      </c>
      <c r="P19" s="101">
        <f>IF(SER_hh_emi!P19=0,0,1000000*SER_hh_emi!P19/SER_hh_num!P19)</f>
        <v>1117.6677969468003</v>
      </c>
      <c r="Q19" s="101">
        <f>IF(SER_hh_emi!Q19=0,0,1000000*SER_hh_emi!Q19/SER_hh_num!Q19)</f>
        <v>1119.0156627046008</v>
      </c>
    </row>
    <row r="20" spans="1:17" ht="12" customHeight="1" x14ac:dyDescent="0.25">
      <c r="A20" s="88" t="s">
        <v>38</v>
      </c>
      <c r="B20" s="100">
        <f>IF(SER_hh_emi!B20=0,0,1000000*SER_hh_emi!B20/SER_hh_num!B20)</f>
        <v>0</v>
      </c>
      <c r="C20" s="100">
        <f>IF(SER_hh_emi!C20=0,0,1000000*SER_hh_emi!C20/SER_hh_num!C20)</f>
        <v>0</v>
      </c>
      <c r="D20" s="100">
        <f>IF(SER_hh_emi!D20=0,0,1000000*SER_hh_emi!D20/SER_hh_num!D20)</f>
        <v>0</v>
      </c>
      <c r="E20" s="100">
        <f>IF(SER_hh_emi!E20=0,0,1000000*SER_hh_emi!E20/SER_hh_num!E20)</f>
        <v>0</v>
      </c>
      <c r="F20" s="100">
        <f>IF(SER_hh_emi!F20=0,0,1000000*SER_hh_emi!F20/SER_hh_num!F20)</f>
        <v>0</v>
      </c>
      <c r="G20" s="100">
        <f>IF(SER_hh_emi!G20=0,0,1000000*SER_hh_emi!G20/SER_hh_num!G20)</f>
        <v>0</v>
      </c>
      <c r="H20" s="100">
        <f>IF(SER_hh_emi!H20=0,0,1000000*SER_hh_emi!H20/SER_hh_num!H20)</f>
        <v>0</v>
      </c>
      <c r="I20" s="100">
        <f>IF(SER_hh_emi!I20=0,0,1000000*SER_hh_emi!I20/SER_hh_num!I20)</f>
        <v>0</v>
      </c>
      <c r="J20" s="100">
        <f>IF(SER_hh_emi!J20=0,0,1000000*SER_hh_emi!J20/SER_hh_num!J20)</f>
        <v>0</v>
      </c>
      <c r="K20" s="100">
        <f>IF(SER_hh_emi!K20=0,0,1000000*SER_hh_emi!K20/SER_hh_num!K20)</f>
        <v>0</v>
      </c>
      <c r="L20" s="100">
        <f>IF(SER_hh_emi!L20=0,0,1000000*SER_hh_emi!L20/SER_hh_num!L20)</f>
        <v>0</v>
      </c>
      <c r="M20" s="100">
        <f>IF(SER_hh_emi!M20=0,0,1000000*SER_hh_emi!M20/SER_hh_num!M20)</f>
        <v>0</v>
      </c>
      <c r="N20" s="100">
        <f>IF(SER_hh_emi!N20=0,0,1000000*SER_hh_emi!N20/SER_hh_num!N20)</f>
        <v>0</v>
      </c>
      <c r="O20" s="100">
        <f>IF(SER_hh_emi!O20=0,0,1000000*SER_hh_emi!O20/SER_hh_num!O20)</f>
        <v>0</v>
      </c>
      <c r="P20" s="100">
        <f>IF(SER_hh_emi!P20=0,0,1000000*SER_hh_emi!P20/SER_hh_num!P20)</f>
        <v>0</v>
      </c>
      <c r="Q20" s="100">
        <f>IF(SER_hh_emi!Q20=0,0,1000000*SER_hh_emi!Q20/SER_hh_num!Q20)</f>
        <v>0</v>
      </c>
    </row>
    <row r="21" spans="1:17" s="28" customFormat="1" ht="12" customHeight="1" x14ac:dyDescent="0.25">
      <c r="A21" s="88" t="s">
        <v>66</v>
      </c>
      <c r="B21" s="100">
        <f>IF(SER_hh_emi!B21=0,0,1000000*SER_hh_emi!B21/SER_hh_num!B21)</f>
        <v>2316.6132782841478</v>
      </c>
      <c r="C21" s="100">
        <f>IF(SER_hh_emi!C21=0,0,1000000*SER_hh_emi!C21/SER_hh_num!C21)</f>
        <v>2309.192482687642</v>
      </c>
      <c r="D21" s="100">
        <f>IF(SER_hh_emi!D21=0,0,1000000*SER_hh_emi!D21/SER_hh_num!D21)</f>
        <v>2291.6159913052488</v>
      </c>
      <c r="E21" s="100">
        <f>IF(SER_hh_emi!E21=0,0,1000000*SER_hh_emi!E21/SER_hh_num!E21)</f>
        <v>2284.9274718482561</v>
      </c>
      <c r="F21" s="100">
        <f>IF(SER_hh_emi!F21=0,0,1000000*SER_hh_emi!F21/SER_hh_num!F21)</f>
        <v>2271.9185392673025</v>
      </c>
      <c r="G21" s="100">
        <f>IF(SER_hh_emi!G21=0,0,1000000*SER_hh_emi!G21/SER_hh_num!G21)</f>
        <v>2271.196415058917</v>
      </c>
      <c r="H21" s="100">
        <f>IF(SER_hh_emi!H21=0,0,1000000*SER_hh_emi!H21/SER_hh_num!H21)</f>
        <v>2254.9671438251635</v>
      </c>
      <c r="I21" s="100">
        <f>IF(SER_hh_emi!I21=0,0,1000000*SER_hh_emi!I21/SER_hh_num!I21)</f>
        <v>2240.1540252745235</v>
      </c>
      <c r="J21" s="100">
        <f>IF(SER_hh_emi!J21=0,0,1000000*SER_hh_emi!J21/SER_hh_num!J21)</f>
        <v>2239.1859651175741</v>
      </c>
      <c r="K21" s="100">
        <f>IF(SER_hh_emi!K21=0,0,1000000*SER_hh_emi!K21/SER_hh_num!K21)</f>
        <v>2219.5631322714812</v>
      </c>
      <c r="L21" s="100">
        <f>IF(SER_hh_emi!L21=0,0,1000000*SER_hh_emi!L21/SER_hh_num!L21)</f>
        <v>2185.4418600286572</v>
      </c>
      <c r="M21" s="100">
        <f>IF(SER_hh_emi!M21=0,0,1000000*SER_hh_emi!M21/SER_hh_num!M21)</f>
        <v>2188.3634470351644</v>
      </c>
      <c r="N21" s="100">
        <f>IF(SER_hh_emi!N21=0,0,1000000*SER_hh_emi!N21/SER_hh_num!N21)</f>
        <v>2177.9473227015906</v>
      </c>
      <c r="O21" s="100">
        <f>IF(SER_hh_emi!O21=0,0,1000000*SER_hh_emi!O21/SER_hh_num!O21)</f>
        <v>2171.2490660040662</v>
      </c>
      <c r="P21" s="100">
        <f>IF(SER_hh_emi!P21=0,0,1000000*SER_hh_emi!P21/SER_hh_num!P21)</f>
        <v>2159.3777163889981</v>
      </c>
      <c r="Q21" s="100">
        <f>IF(SER_hh_emi!Q21=0,0,1000000*SER_hh_emi!Q21/SER_hh_num!Q21)</f>
        <v>2163.3275566506054</v>
      </c>
    </row>
    <row r="22" spans="1:17" ht="12" customHeight="1" x14ac:dyDescent="0.25">
      <c r="A22" s="88" t="s">
        <v>99</v>
      </c>
      <c r="B22" s="100">
        <f>IF(SER_hh_emi!B22=0,0,1000000*SER_hh_emi!B22/SER_hh_num!B22)</f>
        <v>2767.8995597384646</v>
      </c>
      <c r="C22" s="100">
        <f>IF(SER_hh_emi!C22=0,0,1000000*SER_hh_emi!C22/SER_hh_num!C22)</f>
        <v>2769.1571815891343</v>
      </c>
      <c r="D22" s="100">
        <f>IF(SER_hh_emi!D22=0,0,1000000*SER_hh_emi!D22/SER_hh_num!D22)</f>
        <v>2751.2218091484083</v>
      </c>
      <c r="E22" s="100">
        <f>IF(SER_hh_emi!E22=0,0,1000000*SER_hh_emi!E22/SER_hh_num!E22)</f>
        <v>2739.4091105909088</v>
      </c>
      <c r="F22" s="100">
        <f>IF(SER_hh_emi!F22=0,0,1000000*SER_hh_emi!F22/SER_hh_num!F22)</f>
        <v>2722.3794567499513</v>
      </c>
      <c r="G22" s="100">
        <f>IF(SER_hh_emi!G22=0,0,1000000*SER_hh_emi!G22/SER_hh_num!G22)</f>
        <v>2719.2517212068428</v>
      </c>
      <c r="H22" s="100">
        <f>IF(SER_hh_emi!H22=0,0,1000000*SER_hh_emi!H22/SER_hh_num!H22)</f>
        <v>2704.3477124893375</v>
      </c>
      <c r="I22" s="100">
        <f>IF(SER_hh_emi!I22=0,0,1000000*SER_hh_emi!I22/SER_hh_num!I22)</f>
        <v>2688.072486090789</v>
      </c>
      <c r="J22" s="100">
        <f>IF(SER_hh_emi!J22=0,0,1000000*SER_hh_emi!J22/SER_hh_num!J22)</f>
        <v>2691.176799910832</v>
      </c>
      <c r="K22" s="100">
        <f>IF(SER_hh_emi!K22=0,0,1000000*SER_hh_emi!K22/SER_hh_num!K22)</f>
        <v>2656.1045895626626</v>
      </c>
      <c r="L22" s="100">
        <f>IF(SER_hh_emi!L22=0,0,1000000*SER_hh_emi!L22/SER_hh_num!L22)</f>
        <v>2612.2372284427056</v>
      </c>
      <c r="M22" s="100">
        <f>IF(SER_hh_emi!M22=0,0,1000000*SER_hh_emi!M22/SER_hh_num!M22)</f>
        <v>2608.9814443091218</v>
      </c>
      <c r="N22" s="100">
        <f>IF(SER_hh_emi!N22=0,0,1000000*SER_hh_emi!N22/SER_hh_num!N22)</f>
        <v>2595.3448544309717</v>
      </c>
      <c r="O22" s="100">
        <f>IF(SER_hh_emi!O22=0,0,1000000*SER_hh_emi!O22/SER_hh_num!O22)</f>
        <v>2592.8913509580302</v>
      </c>
      <c r="P22" s="100">
        <f>IF(SER_hh_emi!P22=0,0,1000000*SER_hh_emi!P22/SER_hh_num!P22)</f>
        <v>2581.3093053087878</v>
      </c>
      <c r="Q22" s="100">
        <f>IF(SER_hh_emi!Q22=0,0,1000000*SER_hh_emi!Q22/SER_hh_num!Q22)</f>
        <v>2590.9846560023202</v>
      </c>
    </row>
    <row r="23" spans="1:17" ht="12" customHeight="1" x14ac:dyDescent="0.25">
      <c r="A23" s="88" t="s">
        <v>98</v>
      </c>
      <c r="B23" s="100">
        <f>IF(SER_hh_emi!B23=0,0,1000000*SER_hh_emi!B23/SER_hh_num!B23)</f>
        <v>1977.2349400201431</v>
      </c>
      <c r="C23" s="100">
        <f>IF(SER_hh_emi!C23=0,0,1000000*SER_hh_emi!C23/SER_hh_num!C23)</f>
        <v>1970.9012733379664</v>
      </c>
      <c r="D23" s="100">
        <f>IF(SER_hh_emi!D23=0,0,1000000*SER_hh_emi!D23/SER_hh_num!D23)</f>
        <v>1955.8996961606235</v>
      </c>
      <c r="E23" s="100">
        <f>IF(SER_hh_emi!E23=0,0,1000000*SER_hh_emi!E23/SER_hh_num!E23)</f>
        <v>1950.191028904273</v>
      </c>
      <c r="F23" s="100">
        <f>IF(SER_hh_emi!F23=0,0,1000000*SER_hh_emi!F23/SER_hh_num!F23)</f>
        <v>1935.7514551977299</v>
      </c>
      <c r="G23" s="100">
        <f>IF(SER_hh_emi!G23=0,0,1000000*SER_hh_emi!G23/SER_hh_num!G23)</f>
        <v>1941.7636286052625</v>
      </c>
      <c r="H23" s="100">
        <f>IF(SER_hh_emi!H23=0,0,1000000*SER_hh_emi!H23/SER_hh_num!H23)</f>
        <v>1924.6198177154972</v>
      </c>
      <c r="I23" s="100">
        <f>IF(SER_hh_emi!I23=0,0,1000000*SER_hh_emi!I23/SER_hh_num!I23)</f>
        <v>1911.9767858190937</v>
      </c>
      <c r="J23" s="100">
        <f>IF(SER_hh_emi!J23=0,0,1000000*SER_hh_emi!J23/SER_hh_num!J23)</f>
        <v>1911.1505441738836</v>
      </c>
      <c r="K23" s="100">
        <f>IF(SER_hh_emi!K23=0,0,1000000*SER_hh_emi!K23/SER_hh_num!K23)</f>
        <v>1894.4024096927556</v>
      </c>
      <c r="L23" s="100">
        <f>IF(SER_hh_emi!L23=0,0,1000000*SER_hh_emi!L23/SER_hh_num!L23)</f>
        <v>1865.0212543319542</v>
      </c>
      <c r="M23" s="100">
        <f>IF(SER_hh_emi!M23=0,0,1000000*SER_hh_emi!M23/SER_hh_num!M23)</f>
        <v>1869.0514307161177</v>
      </c>
      <c r="N23" s="100">
        <f>IF(SER_hh_emi!N23=0,0,1000000*SER_hh_emi!N23/SER_hh_num!N23)</f>
        <v>1858.363097990306</v>
      </c>
      <c r="O23" s="100">
        <f>IF(SER_hh_emi!O23=0,0,1000000*SER_hh_emi!O23/SER_hh_num!O23)</f>
        <v>1857.6658675393344</v>
      </c>
      <c r="P23" s="100">
        <f>IF(SER_hh_emi!P23=0,0,1000000*SER_hh_emi!P23/SER_hh_num!P23)</f>
        <v>1851.8205974794278</v>
      </c>
      <c r="Q23" s="100">
        <f>IF(SER_hh_emi!Q23=0,0,1000000*SER_hh_emi!Q23/SER_hh_num!Q23)</f>
        <v>1861.486254706615</v>
      </c>
    </row>
    <row r="24" spans="1:17" ht="12" customHeight="1" x14ac:dyDescent="0.25">
      <c r="A24" s="88" t="s">
        <v>34</v>
      </c>
      <c r="B24" s="100">
        <f>IF(SER_hh_emi!B24=0,0,1000000*SER_hh_emi!B24/SER_hh_num!B24)</f>
        <v>0</v>
      </c>
      <c r="C24" s="100">
        <f>IF(SER_hh_emi!C24=0,0,1000000*SER_hh_emi!C24/SER_hh_num!C24)</f>
        <v>0</v>
      </c>
      <c r="D24" s="100">
        <f>IF(SER_hh_emi!D24=0,0,1000000*SER_hh_emi!D24/SER_hh_num!D24)</f>
        <v>0</v>
      </c>
      <c r="E24" s="100">
        <f>IF(SER_hh_emi!E24=0,0,1000000*SER_hh_emi!E24/SER_hh_num!E24)</f>
        <v>0</v>
      </c>
      <c r="F24" s="100">
        <f>IF(SER_hh_emi!F24=0,0,1000000*SER_hh_emi!F24/SER_hh_num!F24)</f>
        <v>0</v>
      </c>
      <c r="G24" s="100">
        <f>IF(SER_hh_emi!G24=0,0,1000000*SER_hh_emi!G24/SER_hh_num!G24)</f>
        <v>0</v>
      </c>
      <c r="H24" s="100">
        <f>IF(SER_hh_emi!H24=0,0,1000000*SER_hh_emi!H24/SER_hh_num!H24)</f>
        <v>0</v>
      </c>
      <c r="I24" s="100">
        <f>IF(SER_hh_emi!I24=0,0,1000000*SER_hh_emi!I24/SER_hh_num!I24)</f>
        <v>0</v>
      </c>
      <c r="J24" s="100">
        <f>IF(SER_hh_emi!J24=0,0,1000000*SER_hh_emi!J24/SER_hh_num!J24)</f>
        <v>0</v>
      </c>
      <c r="K24" s="100">
        <f>IF(SER_hh_emi!K24=0,0,1000000*SER_hh_emi!K24/SER_hh_num!K24)</f>
        <v>0</v>
      </c>
      <c r="L24" s="100">
        <f>IF(SER_hh_emi!L24=0,0,1000000*SER_hh_emi!L24/SER_hh_num!L24)</f>
        <v>0</v>
      </c>
      <c r="M24" s="100">
        <f>IF(SER_hh_emi!M24=0,0,1000000*SER_hh_emi!M24/SER_hh_num!M24)</f>
        <v>0</v>
      </c>
      <c r="N24" s="100">
        <f>IF(SER_hh_emi!N24=0,0,1000000*SER_hh_emi!N24/SER_hh_num!N24)</f>
        <v>0</v>
      </c>
      <c r="O24" s="100">
        <f>IF(SER_hh_emi!O24=0,0,1000000*SER_hh_emi!O24/SER_hh_num!O24)</f>
        <v>0</v>
      </c>
      <c r="P24" s="100">
        <f>IF(SER_hh_emi!P24=0,0,1000000*SER_hh_emi!P24/SER_hh_num!P24)</f>
        <v>0</v>
      </c>
      <c r="Q24" s="100">
        <f>IF(SER_hh_emi!Q24=0,0,1000000*SER_hh_emi!Q24/SER_hh_num!Q24)</f>
        <v>0</v>
      </c>
    </row>
    <row r="25" spans="1:17" ht="12" customHeight="1" x14ac:dyDescent="0.25">
      <c r="A25" s="88" t="s">
        <v>42</v>
      </c>
      <c r="B25" s="100">
        <f>IF(SER_hh_emi!B25=0,0,1000000*SER_hh_emi!B25/SER_hh_num!B25)</f>
        <v>0</v>
      </c>
      <c r="C25" s="100">
        <f>IF(SER_hh_emi!C25=0,0,1000000*SER_hh_emi!C25/SER_hh_num!C25)</f>
        <v>0</v>
      </c>
      <c r="D25" s="100">
        <f>IF(SER_hh_emi!D25=0,0,1000000*SER_hh_emi!D25/SER_hh_num!D25)</f>
        <v>0</v>
      </c>
      <c r="E25" s="100">
        <f>IF(SER_hh_emi!E25=0,0,1000000*SER_hh_emi!E25/SER_hh_num!E25)</f>
        <v>0</v>
      </c>
      <c r="F25" s="100">
        <f>IF(SER_hh_emi!F25=0,0,1000000*SER_hh_emi!F25/SER_hh_num!F25)</f>
        <v>0</v>
      </c>
      <c r="G25" s="100">
        <f>IF(SER_hh_emi!G25=0,0,1000000*SER_hh_emi!G25/SER_hh_num!G25)</f>
        <v>0</v>
      </c>
      <c r="H25" s="100">
        <f>IF(SER_hh_emi!H25=0,0,1000000*SER_hh_emi!H25/SER_hh_num!H25)</f>
        <v>0</v>
      </c>
      <c r="I25" s="100">
        <f>IF(SER_hh_emi!I25=0,0,1000000*SER_hh_emi!I25/SER_hh_num!I25)</f>
        <v>0</v>
      </c>
      <c r="J25" s="100">
        <f>IF(SER_hh_emi!J25=0,0,1000000*SER_hh_emi!J25/SER_hh_num!J25)</f>
        <v>0</v>
      </c>
      <c r="K25" s="100">
        <f>IF(SER_hh_emi!K25=0,0,1000000*SER_hh_emi!K25/SER_hh_num!K25)</f>
        <v>0</v>
      </c>
      <c r="L25" s="100">
        <f>IF(SER_hh_emi!L25=0,0,1000000*SER_hh_emi!L25/SER_hh_num!L25)</f>
        <v>0</v>
      </c>
      <c r="M25" s="100">
        <f>IF(SER_hh_emi!M25=0,0,1000000*SER_hh_emi!M25/SER_hh_num!M25)</f>
        <v>0</v>
      </c>
      <c r="N25" s="100">
        <f>IF(SER_hh_emi!N25=0,0,1000000*SER_hh_emi!N25/SER_hh_num!N25)</f>
        <v>0</v>
      </c>
      <c r="O25" s="100">
        <f>IF(SER_hh_emi!O25=0,0,1000000*SER_hh_emi!O25/SER_hh_num!O25)</f>
        <v>0</v>
      </c>
      <c r="P25" s="100">
        <f>IF(SER_hh_emi!P25=0,0,1000000*SER_hh_emi!P25/SER_hh_num!P25)</f>
        <v>0</v>
      </c>
      <c r="Q25" s="100">
        <f>IF(SER_hh_emi!Q25=0,0,1000000*SER_hh_emi!Q25/SER_hh_num!Q25)</f>
        <v>0</v>
      </c>
    </row>
    <row r="26" spans="1:17" ht="12" customHeight="1" x14ac:dyDescent="0.25">
      <c r="A26" s="88" t="s">
        <v>30</v>
      </c>
      <c r="B26" s="22">
        <f>IF(SER_hh_emi!B26=0,0,1000000*SER_hh_emi!B26/SER_hh_num!B26)</f>
        <v>0</v>
      </c>
      <c r="C26" s="22">
        <f>IF(SER_hh_emi!C26=0,0,1000000*SER_hh_emi!C26/SER_hh_num!C26)</f>
        <v>0</v>
      </c>
      <c r="D26" s="22">
        <f>IF(SER_hh_emi!D26=0,0,1000000*SER_hh_emi!D26/SER_hh_num!D26)</f>
        <v>0</v>
      </c>
      <c r="E26" s="22">
        <f>IF(SER_hh_emi!E26=0,0,1000000*SER_hh_emi!E26/SER_hh_num!E26)</f>
        <v>0</v>
      </c>
      <c r="F26" s="22">
        <f>IF(SER_hh_emi!F26=0,0,1000000*SER_hh_emi!F26/SER_hh_num!F26)</f>
        <v>0</v>
      </c>
      <c r="G26" s="22">
        <f>IF(SER_hh_emi!G26=0,0,1000000*SER_hh_emi!G26/SER_hh_num!G26)</f>
        <v>0</v>
      </c>
      <c r="H26" s="22">
        <f>IF(SER_hh_emi!H26=0,0,1000000*SER_hh_emi!H26/SER_hh_num!H26)</f>
        <v>0</v>
      </c>
      <c r="I26" s="22">
        <f>IF(SER_hh_emi!I26=0,0,1000000*SER_hh_emi!I26/SER_hh_num!I26)</f>
        <v>0</v>
      </c>
      <c r="J26" s="22">
        <f>IF(SER_hh_emi!J26=0,0,1000000*SER_hh_emi!J26/SER_hh_num!J26)</f>
        <v>0</v>
      </c>
      <c r="K26" s="22">
        <f>IF(SER_hh_emi!K26=0,0,1000000*SER_hh_emi!K26/SER_hh_num!K26)</f>
        <v>0</v>
      </c>
      <c r="L26" s="22">
        <f>IF(SER_hh_emi!L26=0,0,1000000*SER_hh_emi!L26/SER_hh_num!L26)</f>
        <v>0</v>
      </c>
      <c r="M26" s="22">
        <f>IF(SER_hh_emi!M26=0,0,1000000*SER_hh_emi!M26/SER_hh_num!M26)</f>
        <v>0</v>
      </c>
      <c r="N26" s="22">
        <f>IF(SER_hh_emi!N26=0,0,1000000*SER_hh_emi!N26/SER_hh_num!N26)</f>
        <v>0</v>
      </c>
      <c r="O26" s="22">
        <f>IF(SER_hh_emi!O26=0,0,1000000*SER_hh_emi!O26/SER_hh_num!O26)</f>
        <v>0</v>
      </c>
      <c r="P26" s="22">
        <f>IF(SER_hh_emi!P26=0,0,1000000*SER_hh_emi!P26/SER_hh_num!P26)</f>
        <v>0</v>
      </c>
      <c r="Q26" s="22">
        <f>IF(SER_hh_emi!Q26=0,0,1000000*SER_hh_emi!Q26/SER_hh_num!Q26)</f>
        <v>0</v>
      </c>
    </row>
    <row r="27" spans="1:17" ht="12" customHeight="1" x14ac:dyDescent="0.25">
      <c r="A27" s="93" t="s">
        <v>114</v>
      </c>
      <c r="B27" s="116">
        <f>IF(SER_hh_emi!B27=0,0,1000000*SER_hh_emi!B27/SER_hh_num!B19)</f>
        <v>0</v>
      </c>
      <c r="C27" s="116">
        <f>IF(SER_hh_emi!C27=0,0,1000000*SER_hh_emi!C27/SER_hh_num!C19)</f>
        <v>0</v>
      </c>
      <c r="D27" s="116">
        <f>IF(SER_hh_emi!D27=0,0,1000000*SER_hh_emi!D27/SER_hh_num!D19)</f>
        <v>0</v>
      </c>
      <c r="E27" s="116">
        <f>IF(SER_hh_emi!E27=0,0,1000000*SER_hh_emi!E27/SER_hh_num!E19)</f>
        <v>0</v>
      </c>
      <c r="F27" s="116">
        <f>IF(SER_hh_emi!F27=0,0,1000000*SER_hh_emi!F27/SER_hh_num!F19)</f>
        <v>0</v>
      </c>
      <c r="G27" s="116">
        <f>IF(SER_hh_emi!G27=0,0,1000000*SER_hh_emi!G27/SER_hh_num!G19)</f>
        <v>0</v>
      </c>
      <c r="H27" s="116">
        <f>IF(SER_hh_emi!H27=0,0,1000000*SER_hh_emi!H27/SER_hh_num!H19)</f>
        <v>0</v>
      </c>
      <c r="I27" s="116">
        <f>IF(SER_hh_emi!I27=0,0,1000000*SER_hh_emi!I27/SER_hh_num!I19)</f>
        <v>0</v>
      </c>
      <c r="J27" s="116">
        <f>IF(SER_hh_emi!J27=0,0,1000000*SER_hh_emi!J27/SER_hh_num!J19)</f>
        <v>0</v>
      </c>
      <c r="K27" s="116">
        <f>IF(SER_hh_emi!K27=0,0,1000000*SER_hh_emi!K27/SER_hh_num!K19)</f>
        <v>0</v>
      </c>
      <c r="L27" s="116">
        <f>IF(SER_hh_emi!L27=0,0,1000000*SER_hh_emi!L27/SER_hh_num!L19)</f>
        <v>0</v>
      </c>
      <c r="M27" s="116">
        <f>IF(SER_hh_emi!M27=0,0,1000000*SER_hh_emi!M27/SER_hh_num!M19)</f>
        <v>0</v>
      </c>
      <c r="N27" s="116">
        <f>IF(SER_hh_emi!N27=0,0,1000000*SER_hh_emi!N27/SER_hh_num!N19)</f>
        <v>0</v>
      </c>
      <c r="O27" s="116">
        <f>IF(SER_hh_emi!O27=0,0,1000000*SER_hh_emi!O27/SER_hh_num!O19)</f>
        <v>0</v>
      </c>
      <c r="P27" s="116">
        <f>IF(SER_hh_emi!P27=0,0,1000000*SER_hh_emi!P27/SER_hh_num!P19)</f>
        <v>0</v>
      </c>
      <c r="Q27" s="116">
        <f>IF(SER_hh_emi!Q27=0,0,1000000*SER_hh_emi!Q27/SER_hh_num!Q19)</f>
        <v>0</v>
      </c>
    </row>
    <row r="28" spans="1:17" ht="12" customHeight="1" x14ac:dyDescent="0.25">
      <c r="A28" s="91" t="s">
        <v>113</v>
      </c>
      <c r="B28" s="117">
        <f>IF(SER_hh_emi!B27=0,0,1000000*SER_hh_emi!B27/SER_hh_num!B27)</f>
        <v>0</v>
      </c>
      <c r="C28" s="117">
        <f>IF(SER_hh_emi!C27=0,0,1000000*SER_hh_emi!C27/SER_hh_num!C27)</f>
        <v>0</v>
      </c>
      <c r="D28" s="117">
        <f>IF(SER_hh_emi!D27=0,0,1000000*SER_hh_emi!D27/SER_hh_num!D27)</f>
        <v>0</v>
      </c>
      <c r="E28" s="117">
        <f>IF(SER_hh_emi!E27=0,0,1000000*SER_hh_emi!E27/SER_hh_num!E27)</f>
        <v>0</v>
      </c>
      <c r="F28" s="117">
        <f>IF(SER_hh_emi!F27=0,0,1000000*SER_hh_emi!F27/SER_hh_num!F27)</f>
        <v>0</v>
      </c>
      <c r="G28" s="117">
        <f>IF(SER_hh_emi!G27=0,0,1000000*SER_hh_emi!G27/SER_hh_num!G27)</f>
        <v>0</v>
      </c>
      <c r="H28" s="117">
        <f>IF(SER_hh_emi!H27=0,0,1000000*SER_hh_emi!H27/SER_hh_num!H27)</f>
        <v>0</v>
      </c>
      <c r="I28" s="117">
        <f>IF(SER_hh_emi!I27=0,0,1000000*SER_hh_emi!I27/SER_hh_num!I27)</f>
        <v>0</v>
      </c>
      <c r="J28" s="117">
        <f>IF(SER_hh_emi!J27=0,0,1000000*SER_hh_emi!J27/SER_hh_num!J27)</f>
        <v>0</v>
      </c>
      <c r="K28" s="117">
        <f>IF(SER_hh_emi!K27=0,0,1000000*SER_hh_emi!K27/SER_hh_num!K27)</f>
        <v>0</v>
      </c>
      <c r="L28" s="117">
        <f>IF(SER_hh_emi!L27=0,0,1000000*SER_hh_emi!L27/SER_hh_num!L27)</f>
        <v>0</v>
      </c>
      <c r="M28" s="117">
        <f>IF(SER_hh_emi!M27=0,0,1000000*SER_hh_emi!M27/SER_hh_num!M27)</f>
        <v>0</v>
      </c>
      <c r="N28" s="117">
        <f>IF(SER_hh_emi!N27=0,0,1000000*SER_hh_emi!N27/SER_hh_num!N27)</f>
        <v>0</v>
      </c>
      <c r="O28" s="117">
        <f>IF(SER_hh_emi!O27=0,0,1000000*SER_hh_emi!O27/SER_hh_num!O27)</f>
        <v>0</v>
      </c>
      <c r="P28" s="117">
        <f>IF(SER_hh_emi!P27=0,0,1000000*SER_hh_emi!P27/SER_hh_num!P27)</f>
        <v>0</v>
      </c>
      <c r="Q28" s="117">
        <f>IF(SER_hh_emi!Q27=0,0,1000000*SER_hh_emi!Q27/SER_hh_num!Q27)</f>
        <v>0</v>
      </c>
    </row>
    <row r="29" spans="1:17" ht="12.95" customHeight="1" x14ac:dyDescent="0.25">
      <c r="A29" s="90" t="s">
        <v>46</v>
      </c>
      <c r="B29" s="101">
        <f>IF(SER_hh_emi!B29=0,0,1000000*SER_hh_emi!B29/SER_hh_num!B29)</f>
        <v>2164.8893041999986</v>
      </c>
      <c r="C29" s="101">
        <f>IF(SER_hh_emi!C29=0,0,1000000*SER_hh_emi!C29/SER_hh_num!C29)</f>
        <v>2074.4204612191756</v>
      </c>
      <c r="D29" s="101">
        <f>IF(SER_hh_emi!D29=0,0,1000000*SER_hh_emi!D29/SER_hh_num!D29)</f>
        <v>2022.1320883859571</v>
      </c>
      <c r="E29" s="101">
        <f>IF(SER_hh_emi!E29=0,0,1000000*SER_hh_emi!E29/SER_hh_num!E29)</f>
        <v>1482.5864461500403</v>
      </c>
      <c r="F29" s="101">
        <f>IF(SER_hh_emi!F29=0,0,1000000*SER_hh_emi!F29/SER_hh_num!F29)</f>
        <v>1462.1628672432548</v>
      </c>
      <c r="G29" s="101">
        <f>IF(SER_hh_emi!G29=0,0,1000000*SER_hh_emi!G29/SER_hh_num!G29)</f>
        <v>1474.2790826235785</v>
      </c>
      <c r="H29" s="101">
        <f>IF(SER_hh_emi!H29=0,0,1000000*SER_hh_emi!H29/SER_hh_num!H29)</f>
        <v>1414.1747475083675</v>
      </c>
      <c r="I29" s="101">
        <f>IF(SER_hh_emi!I29=0,0,1000000*SER_hh_emi!I29/SER_hh_num!I29)</f>
        <v>1404.392533536572</v>
      </c>
      <c r="J29" s="101">
        <f>IF(SER_hh_emi!J29=0,0,1000000*SER_hh_emi!J29/SER_hh_num!J29)</f>
        <v>1397.7563712301196</v>
      </c>
      <c r="K29" s="101">
        <f>IF(SER_hh_emi!K29=0,0,1000000*SER_hh_emi!K29/SER_hh_num!K29)</f>
        <v>1454.1405851461022</v>
      </c>
      <c r="L29" s="101">
        <f>IF(SER_hh_emi!L29=0,0,1000000*SER_hh_emi!L29/SER_hh_num!L29)</f>
        <v>1443.5572615808508</v>
      </c>
      <c r="M29" s="101">
        <f>IF(SER_hh_emi!M29=0,0,1000000*SER_hh_emi!M29/SER_hh_num!M29)</f>
        <v>1434.6710939273971</v>
      </c>
      <c r="N29" s="101">
        <f>IF(SER_hh_emi!N29=0,0,1000000*SER_hh_emi!N29/SER_hh_num!N29)</f>
        <v>1402.7839798450398</v>
      </c>
      <c r="O29" s="101">
        <f>IF(SER_hh_emi!O29=0,0,1000000*SER_hh_emi!O29/SER_hh_num!O29)</f>
        <v>1433.6234562793577</v>
      </c>
      <c r="P29" s="101">
        <f>IF(SER_hh_emi!P29=0,0,1000000*SER_hh_emi!P29/SER_hh_num!P29)</f>
        <v>1447.7916637655196</v>
      </c>
      <c r="Q29" s="101">
        <f>IF(SER_hh_emi!Q29=0,0,1000000*SER_hh_emi!Q29/SER_hh_num!Q29)</f>
        <v>1458.4872244447658</v>
      </c>
    </row>
    <row r="30" spans="1:17" ht="12" customHeight="1" x14ac:dyDescent="0.25">
      <c r="A30" s="88" t="s">
        <v>66</v>
      </c>
      <c r="B30" s="100">
        <f>IF(SER_hh_emi!B30=0,0,1000000*SER_hh_emi!B30/SER_hh_num!B30)</f>
        <v>2601.581903404453</v>
      </c>
      <c r="C30" s="100">
        <f>IF(SER_hh_emi!C30=0,0,1000000*SER_hh_emi!C30/SER_hh_num!C30)</f>
        <v>2611.3384546009861</v>
      </c>
      <c r="D30" s="100">
        <f>IF(SER_hh_emi!D30=0,0,1000000*SER_hh_emi!D30/SER_hh_num!D30)</f>
        <v>2650.115562492128</v>
      </c>
      <c r="E30" s="100">
        <f>IF(SER_hh_emi!E30=0,0,1000000*SER_hh_emi!E30/SER_hh_num!E30)</f>
        <v>2836.5073435542349</v>
      </c>
      <c r="F30" s="100">
        <f>IF(SER_hh_emi!F30=0,0,1000000*SER_hh_emi!F30/SER_hh_num!F30)</f>
        <v>2834.1249692564061</v>
      </c>
      <c r="G30" s="100">
        <f>IF(SER_hh_emi!G30=0,0,1000000*SER_hh_emi!G30/SER_hh_num!G30)</f>
        <v>2835.6783907997988</v>
      </c>
      <c r="H30" s="100">
        <f>IF(SER_hh_emi!H30=0,0,1000000*SER_hh_emi!H30/SER_hh_num!H30)</f>
        <v>2768.6876502010914</v>
      </c>
      <c r="I30" s="100">
        <f>IF(SER_hh_emi!I30=0,0,1000000*SER_hh_emi!I30/SER_hh_num!I30)</f>
        <v>2930.9318164617498</v>
      </c>
      <c r="J30" s="100">
        <f>IF(SER_hh_emi!J30=0,0,1000000*SER_hh_emi!J30/SER_hh_num!J30)</f>
        <v>2831.4498890076356</v>
      </c>
      <c r="K30" s="100">
        <f>IF(SER_hh_emi!K30=0,0,1000000*SER_hh_emi!K30/SER_hh_num!K30)</f>
        <v>2808.5687337134764</v>
      </c>
      <c r="L30" s="100">
        <f>IF(SER_hh_emi!L30=0,0,1000000*SER_hh_emi!L30/SER_hh_num!L30)</f>
        <v>2808.5265358501815</v>
      </c>
      <c r="M30" s="100">
        <f>IF(SER_hh_emi!M30=0,0,1000000*SER_hh_emi!M30/SER_hh_num!M30)</f>
        <v>2891.9456543460788</v>
      </c>
      <c r="N30" s="100">
        <f>IF(SER_hh_emi!N30=0,0,1000000*SER_hh_emi!N30/SER_hh_num!N30)</f>
        <v>2522.9777180526435</v>
      </c>
      <c r="O30" s="100">
        <f>IF(SER_hh_emi!O30=0,0,1000000*SER_hh_emi!O30/SER_hh_num!O30)</f>
        <v>2718.397853621655</v>
      </c>
      <c r="P30" s="100">
        <f>IF(SER_hh_emi!P30=0,0,1000000*SER_hh_emi!P30/SER_hh_num!P30)</f>
        <v>2747.9809993150866</v>
      </c>
      <c r="Q30" s="100">
        <f>IF(SER_hh_emi!Q30=0,0,1000000*SER_hh_emi!Q30/SER_hh_num!Q30)</f>
        <v>2307.5821660006031</v>
      </c>
    </row>
    <row r="31" spans="1:17" ht="12" customHeight="1" x14ac:dyDescent="0.25">
      <c r="A31" s="88" t="s">
        <v>98</v>
      </c>
      <c r="B31" s="100">
        <f>IF(SER_hh_emi!B31=0,0,1000000*SER_hh_emi!B31/SER_hh_num!B31)</f>
        <v>2147.7628278841612</v>
      </c>
      <c r="C31" s="100">
        <f>IF(SER_hh_emi!C31=0,0,1000000*SER_hh_emi!C31/SER_hh_num!C31)</f>
        <v>2174.8917927128887</v>
      </c>
      <c r="D31" s="100">
        <f>IF(SER_hh_emi!D31=0,0,1000000*SER_hh_emi!D31/SER_hh_num!D31)</f>
        <v>2168.7045523735837</v>
      </c>
      <c r="E31" s="100">
        <f>IF(SER_hh_emi!E31=0,0,1000000*SER_hh_emi!E31/SER_hh_num!E31)</f>
        <v>2341.7079529704602</v>
      </c>
      <c r="F31" s="100">
        <f>IF(SER_hh_emi!F31=0,0,1000000*SER_hh_emi!F31/SER_hh_num!F31)</f>
        <v>2335.2243897384778</v>
      </c>
      <c r="G31" s="100">
        <f>IF(SER_hh_emi!G31=0,0,1000000*SER_hh_emi!G31/SER_hh_num!G31)</f>
        <v>2358.6673153609172</v>
      </c>
      <c r="H31" s="100">
        <f>IF(SER_hh_emi!H31=0,0,1000000*SER_hh_emi!H31/SER_hh_num!H31)</f>
        <v>2346.4327235513638</v>
      </c>
      <c r="I31" s="100">
        <f>IF(SER_hh_emi!I31=0,0,1000000*SER_hh_emi!I31/SER_hh_num!I31)</f>
        <v>2323.0286257856565</v>
      </c>
      <c r="J31" s="100">
        <f>IF(SER_hh_emi!J31=0,0,1000000*SER_hh_emi!J31/SER_hh_num!J31)</f>
        <v>2337.5327191003744</v>
      </c>
      <c r="K31" s="100">
        <f>IF(SER_hh_emi!K31=0,0,1000000*SER_hh_emi!K31/SER_hh_num!K31)</f>
        <v>2318.6429448689582</v>
      </c>
      <c r="L31" s="100">
        <f>IF(SER_hh_emi!L31=0,0,1000000*SER_hh_emi!L31/SER_hh_num!L31)</f>
        <v>2303.9727627976258</v>
      </c>
      <c r="M31" s="100">
        <f>IF(SER_hh_emi!M31=0,0,1000000*SER_hh_emi!M31/SER_hh_num!M31)</f>
        <v>2287.7472511266851</v>
      </c>
      <c r="N31" s="100">
        <f>IF(SER_hh_emi!N31=0,0,1000000*SER_hh_emi!N31/SER_hh_num!N31)</f>
        <v>2293.772891712048</v>
      </c>
      <c r="O31" s="100">
        <f>IF(SER_hh_emi!O31=0,0,1000000*SER_hh_emi!O31/SER_hh_num!O31)</f>
        <v>2302.9104689028582</v>
      </c>
      <c r="P31" s="100">
        <f>IF(SER_hh_emi!P31=0,0,1000000*SER_hh_emi!P31/SER_hh_num!P31)</f>
        <v>2252.7074416883834</v>
      </c>
      <c r="Q31" s="100">
        <f>IF(SER_hh_emi!Q31=0,0,1000000*SER_hh_emi!Q31/SER_hh_num!Q31)</f>
        <v>1890.5433150575745</v>
      </c>
    </row>
    <row r="32" spans="1:17" ht="12" customHeight="1" x14ac:dyDescent="0.25">
      <c r="A32" s="88" t="s">
        <v>34</v>
      </c>
      <c r="B32" s="100">
        <f>IF(SER_hh_emi!B32=0,0,1000000*SER_hh_emi!B32/SER_hh_num!B32)</f>
        <v>0</v>
      </c>
      <c r="C32" s="100">
        <f>IF(SER_hh_emi!C32=0,0,1000000*SER_hh_emi!C32/SER_hh_num!C32)</f>
        <v>0</v>
      </c>
      <c r="D32" s="100">
        <f>IF(SER_hh_emi!D32=0,0,1000000*SER_hh_emi!D32/SER_hh_num!D32)</f>
        <v>0</v>
      </c>
      <c r="E32" s="100">
        <f>IF(SER_hh_emi!E32=0,0,1000000*SER_hh_emi!E32/SER_hh_num!E32)</f>
        <v>0</v>
      </c>
      <c r="F32" s="100">
        <f>IF(SER_hh_emi!F32=0,0,1000000*SER_hh_emi!F32/SER_hh_num!F32)</f>
        <v>0</v>
      </c>
      <c r="G32" s="100">
        <f>IF(SER_hh_emi!G32=0,0,1000000*SER_hh_emi!G32/SER_hh_num!G32)</f>
        <v>0</v>
      </c>
      <c r="H32" s="100">
        <f>IF(SER_hh_emi!H32=0,0,1000000*SER_hh_emi!H32/SER_hh_num!H32)</f>
        <v>0</v>
      </c>
      <c r="I32" s="100">
        <f>IF(SER_hh_emi!I32=0,0,1000000*SER_hh_emi!I32/SER_hh_num!I32)</f>
        <v>0</v>
      </c>
      <c r="J32" s="100">
        <f>IF(SER_hh_emi!J32=0,0,1000000*SER_hh_emi!J32/SER_hh_num!J32)</f>
        <v>0</v>
      </c>
      <c r="K32" s="100">
        <f>IF(SER_hh_emi!K32=0,0,1000000*SER_hh_emi!K32/SER_hh_num!K32)</f>
        <v>0</v>
      </c>
      <c r="L32" s="100">
        <f>IF(SER_hh_emi!L32=0,0,1000000*SER_hh_emi!L32/SER_hh_num!L32)</f>
        <v>0</v>
      </c>
      <c r="M32" s="100">
        <f>IF(SER_hh_emi!M32=0,0,1000000*SER_hh_emi!M32/SER_hh_num!M32)</f>
        <v>0</v>
      </c>
      <c r="N32" s="100">
        <f>IF(SER_hh_emi!N32=0,0,1000000*SER_hh_emi!N32/SER_hh_num!N32)</f>
        <v>0</v>
      </c>
      <c r="O32" s="100">
        <f>IF(SER_hh_emi!O32=0,0,1000000*SER_hh_emi!O32/SER_hh_num!O32)</f>
        <v>0</v>
      </c>
      <c r="P32" s="100">
        <f>IF(SER_hh_emi!P32=0,0,1000000*SER_hh_emi!P32/SER_hh_num!P32)</f>
        <v>0</v>
      </c>
      <c r="Q32" s="100">
        <f>IF(SER_hh_emi!Q32=0,0,1000000*SER_hh_emi!Q32/SER_hh_num!Q32)</f>
        <v>0</v>
      </c>
    </row>
    <row r="33" spans="1:17" ht="12" customHeight="1" x14ac:dyDescent="0.25">
      <c r="A33" s="49" t="s">
        <v>30</v>
      </c>
      <c r="B33" s="18">
        <f>IF(SER_hh_emi!B33=0,0,1000000*SER_hh_emi!B33/SER_hh_num!B33)</f>
        <v>0</v>
      </c>
      <c r="C33" s="18">
        <f>IF(SER_hh_emi!C33=0,0,1000000*SER_hh_emi!C33/SER_hh_num!C33)</f>
        <v>0</v>
      </c>
      <c r="D33" s="18">
        <f>IF(SER_hh_emi!D33=0,0,1000000*SER_hh_emi!D33/SER_hh_num!D33)</f>
        <v>0</v>
      </c>
      <c r="E33" s="18">
        <f>IF(SER_hh_emi!E33=0,0,1000000*SER_hh_emi!E33/SER_hh_num!E33)</f>
        <v>0</v>
      </c>
      <c r="F33" s="18">
        <f>IF(SER_hh_emi!F33=0,0,1000000*SER_hh_emi!F33/SER_hh_num!F33)</f>
        <v>0</v>
      </c>
      <c r="G33" s="18">
        <f>IF(SER_hh_emi!G33=0,0,1000000*SER_hh_emi!G33/SER_hh_num!G33)</f>
        <v>0</v>
      </c>
      <c r="H33" s="18">
        <f>IF(SER_hh_emi!H33=0,0,1000000*SER_hh_emi!H33/SER_hh_num!H33)</f>
        <v>0</v>
      </c>
      <c r="I33" s="18">
        <f>IF(SER_hh_emi!I33=0,0,1000000*SER_hh_emi!I33/SER_hh_num!I33)</f>
        <v>0</v>
      </c>
      <c r="J33" s="18">
        <f>IF(SER_hh_emi!J33=0,0,1000000*SER_hh_emi!J33/SER_hh_num!J33)</f>
        <v>0</v>
      </c>
      <c r="K33" s="18">
        <f>IF(SER_hh_emi!K33=0,0,1000000*SER_hh_emi!K33/SER_hh_num!K33)</f>
        <v>0</v>
      </c>
      <c r="L33" s="18">
        <f>IF(SER_hh_emi!L33=0,0,1000000*SER_hh_emi!L33/SER_hh_num!L33)</f>
        <v>0</v>
      </c>
      <c r="M33" s="18">
        <f>IF(SER_hh_emi!M33=0,0,1000000*SER_hh_emi!M33/SER_hh_num!M33)</f>
        <v>0</v>
      </c>
      <c r="N33" s="18">
        <f>IF(SER_hh_emi!N33=0,0,1000000*SER_hh_emi!N33/SER_hh_num!N33)</f>
        <v>0</v>
      </c>
      <c r="O33" s="18">
        <f>IF(SER_hh_emi!O33=0,0,1000000*SER_hh_emi!O33/SER_hh_num!O33)</f>
        <v>0</v>
      </c>
      <c r="P33" s="18">
        <f>IF(SER_hh_emi!P33=0,0,1000000*SER_hh_emi!P33/SER_hh_num!P33)</f>
        <v>0</v>
      </c>
      <c r="Q33" s="18">
        <f>IF(SER_hh_emi!Q33=0,0,1000000*SER_hh_emi!Q33/SER_hh_num!Q33)</f>
        <v>0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2">
    <tabColor theme="6" tint="0.39997558519241921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206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118</v>
      </c>
      <c r="B3" s="106">
        <f>IF(SER_hh_fech!B3=0,0,SER_hh_fech!B3/SER_summary!B$26)</f>
        <v>102.59477695973349</v>
      </c>
      <c r="C3" s="106">
        <f>IF(SER_hh_fech!C3=0,0,SER_hh_fech!C3/SER_summary!C$26)</f>
        <v>104.58202930726857</v>
      </c>
      <c r="D3" s="106">
        <f>IF(SER_hh_fech!D3=0,0,SER_hh_fech!D3/SER_summary!D$26)</f>
        <v>101.47075682554252</v>
      </c>
      <c r="E3" s="106">
        <f>IF(SER_hh_fech!E3=0,0,SER_hh_fech!E3/SER_summary!E$26)</f>
        <v>115.6952005689562</v>
      </c>
      <c r="F3" s="106">
        <f>IF(SER_hh_fech!F3=0,0,SER_hh_fech!F3/SER_summary!F$26)</f>
        <v>117.39200654272376</v>
      </c>
      <c r="G3" s="106">
        <f>IF(SER_hh_fech!G3=0,0,SER_hh_fech!G3/SER_summary!G$26)</f>
        <v>135.40306175597973</v>
      </c>
      <c r="H3" s="106">
        <f>IF(SER_hh_fech!H3=0,0,SER_hh_fech!H3/SER_summary!H$26)</f>
        <v>136.37227566292009</v>
      </c>
      <c r="I3" s="106">
        <f>IF(SER_hh_fech!I3=0,0,SER_hh_fech!I3/SER_summary!I$26)</f>
        <v>127.77501452132449</v>
      </c>
      <c r="J3" s="106">
        <f>IF(SER_hh_fech!J3=0,0,SER_hh_fech!J3/SER_summary!J$26)</f>
        <v>147.83060679058246</v>
      </c>
      <c r="K3" s="106">
        <f>IF(SER_hh_fech!K3=0,0,SER_hh_fech!K3/SER_summary!K$26)</f>
        <v>146.44106075995666</v>
      </c>
      <c r="L3" s="106">
        <f>IF(SER_hh_fech!L3=0,0,SER_hh_fech!L3/SER_summary!L$26)</f>
        <v>146.1241508594164</v>
      </c>
      <c r="M3" s="106">
        <f>IF(SER_hh_fech!M3=0,0,SER_hh_fech!M3/SER_summary!M$26)</f>
        <v>130.1625785497734</v>
      </c>
      <c r="N3" s="106">
        <f>IF(SER_hh_fech!N3=0,0,SER_hh_fech!N3/SER_summary!N$26)</f>
        <v>131.66529044235614</v>
      </c>
      <c r="O3" s="106">
        <f>IF(SER_hh_fech!O3=0,0,SER_hh_fech!O3/SER_summary!O$26)</f>
        <v>130.73243255632647</v>
      </c>
      <c r="P3" s="106">
        <f>IF(SER_hh_fech!P3=0,0,SER_hh_fech!P3/SER_summary!P$26)</f>
        <v>114.81062887211334</v>
      </c>
      <c r="Q3" s="106">
        <f>IF(SER_hh_fech!Q3=0,0,SER_hh_fech!Q3/SER_summary!Q$26)</f>
        <v>123.16084944872023</v>
      </c>
    </row>
    <row r="4" spans="1:17" ht="12.95" customHeight="1" x14ac:dyDescent="0.25">
      <c r="A4" s="90" t="s">
        <v>44</v>
      </c>
      <c r="B4" s="101">
        <f>IF(SER_hh_fech!B4=0,0,SER_hh_fech!B4/SER_summary!B$26)</f>
        <v>52.580461781585875</v>
      </c>
      <c r="C4" s="101">
        <f>IF(SER_hh_fech!C4=0,0,SER_hh_fech!C4/SER_summary!C$26)</f>
        <v>54.389182909898992</v>
      </c>
      <c r="D4" s="101">
        <f>IF(SER_hh_fech!D4=0,0,SER_hh_fech!D4/SER_summary!D$26)</f>
        <v>51.197019534817898</v>
      </c>
      <c r="E4" s="101">
        <f>IF(SER_hh_fech!E4=0,0,SER_hh_fech!E4/SER_summary!E$26)</f>
        <v>65.468168275810328</v>
      </c>
      <c r="F4" s="101">
        <f>IF(SER_hh_fech!F4=0,0,SER_hh_fech!F4/SER_summary!F$26)</f>
        <v>66.924341391056686</v>
      </c>
      <c r="G4" s="101">
        <f>IF(SER_hh_fech!G4=0,0,SER_hh_fech!G4/SER_summary!G$26)</f>
        <v>84.556194448411546</v>
      </c>
      <c r="H4" s="101">
        <f>IF(SER_hh_fech!H4=0,0,SER_hh_fech!H4/SER_summary!H$26)</f>
        <v>85.232369893312409</v>
      </c>
      <c r="I4" s="101">
        <f>IF(SER_hh_fech!I4=0,0,SER_hh_fech!I4/SER_summary!I$26)</f>
        <v>76.334069771416026</v>
      </c>
      <c r="J4" s="101">
        <f>IF(SER_hh_fech!J4=0,0,SER_hh_fech!J4/SER_summary!J$26)</f>
        <v>95.904996389974443</v>
      </c>
      <c r="K4" s="101">
        <f>IF(SER_hh_fech!K4=0,0,SER_hh_fech!K4/SER_summary!K$26)</f>
        <v>94.180352519880913</v>
      </c>
      <c r="L4" s="101">
        <f>IF(SER_hh_fech!L4=0,0,SER_hh_fech!L4/SER_summary!L$26)</f>
        <v>93.690868617192422</v>
      </c>
      <c r="M4" s="101">
        <f>IF(SER_hh_fech!M4=0,0,SER_hh_fech!M4/SER_summary!M$26)</f>
        <v>77.905901917482623</v>
      </c>
      <c r="N4" s="101">
        <f>IF(SER_hh_fech!N4=0,0,SER_hh_fech!N4/SER_summary!N$26)</f>
        <v>79.423225102529642</v>
      </c>
      <c r="O4" s="101">
        <f>IF(SER_hh_fech!O4=0,0,SER_hh_fech!O4/SER_summary!O$26)</f>
        <v>78.407318083322636</v>
      </c>
      <c r="P4" s="101">
        <f>IF(SER_hh_fech!P4=0,0,SER_hh_fech!P4/SER_summary!P$26)</f>
        <v>62.777834795858311</v>
      </c>
      <c r="Q4" s="101">
        <f>IF(SER_hh_fech!Q4=0,0,SER_hh_fech!Q4/SER_summary!Q$26)</f>
        <v>73.718439375295262</v>
      </c>
    </row>
    <row r="5" spans="1:17" ht="12" customHeight="1" x14ac:dyDescent="0.25">
      <c r="A5" s="88" t="s">
        <v>38</v>
      </c>
      <c r="B5" s="100">
        <f>IF(SER_hh_fech!B5=0,0,SER_hh_fech!B5/SER_summary!B$26)</f>
        <v>0</v>
      </c>
      <c r="C5" s="100">
        <f>IF(SER_hh_fech!C5=0,0,SER_hh_fech!C5/SER_summary!C$26)</f>
        <v>0</v>
      </c>
      <c r="D5" s="100">
        <f>IF(SER_hh_fech!D5=0,0,SER_hh_fech!D5/SER_summary!D$26)</f>
        <v>63.307422694556649</v>
      </c>
      <c r="E5" s="100">
        <f>IF(SER_hh_fech!E5=0,0,SER_hh_fech!E5/SER_summary!E$26)</f>
        <v>80.34235614758029</v>
      </c>
      <c r="F5" s="100">
        <f>IF(SER_hh_fech!F5=0,0,SER_hh_fech!F5/SER_summary!F$26)</f>
        <v>0</v>
      </c>
      <c r="G5" s="100">
        <f>IF(SER_hh_fech!G5=0,0,SER_hh_fech!G5/SER_summary!G$26)</f>
        <v>0</v>
      </c>
      <c r="H5" s="100">
        <f>IF(SER_hh_fech!H5=0,0,SER_hh_fech!H5/SER_summary!H$26)</f>
        <v>0</v>
      </c>
      <c r="I5" s="100">
        <f>IF(SER_hh_fech!I5=0,0,SER_hh_fech!I5/SER_summary!I$26)</f>
        <v>0</v>
      </c>
      <c r="J5" s="100">
        <f>IF(SER_hh_fech!J5=0,0,SER_hh_fech!J5/SER_summary!J$26)</f>
        <v>0</v>
      </c>
      <c r="K5" s="100">
        <f>IF(SER_hh_fech!K5=0,0,SER_hh_fech!K5/SER_summary!K$26)</f>
        <v>0</v>
      </c>
      <c r="L5" s="100">
        <f>IF(SER_hh_fech!L5=0,0,SER_hh_fech!L5/SER_summary!L$26)</f>
        <v>0</v>
      </c>
      <c r="M5" s="100">
        <f>IF(SER_hh_fech!M5=0,0,SER_hh_fech!M5/SER_summary!M$26)</f>
        <v>0</v>
      </c>
      <c r="N5" s="100">
        <f>IF(SER_hh_fech!N5=0,0,SER_hh_fech!N5/SER_summary!N$26)</f>
        <v>0</v>
      </c>
      <c r="O5" s="100">
        <f>IF(SER_hh_fech!O5=0,0,SER_hh_fech!O5/SER_summary!O$26)</f>
        <v>0</v>
      </c>
      <c r="P5" s="100">
        <f>IF(SER_hh_fech!P5=0,0,SER_hh_fech!P5/SER_summary!P$26)</f>
        <v>0</v>
      </c>
      <c r="Q5" s="100">
        <f>IF(SER_hh_fech!Q5=0,0,SER_hh_fech!Q5/SER_summary!Q$26)</f>
        <v>0</v>
      </c>
    </row>
    <row r="6" spans="1:17" ht="12" customHeight="1" x14ac:dyDescent="0.25">
      <c r="A6" s="88" t="s">
        <v>66</v>
      </c>
      <c r="B6" s="100">
        <f>IF(SER_hh_fech!B6=0,0,SER_hh_fech!B6/SER_summary!B$26)</f>
        <v>53.978370454771301</v>
      </c>
      <c r="C6" s="100">
        <f>IF(SER_hh_fech!C6=0,0,SER_hh_fech!C6/SER_summary!C$26)</f>
        <v>55.98304095144438</v>
      </c>
      <c r="D6" s="100">
        <f>IF(SER_hh_fech!D6=0,0,SER_hh_fech!D6/SER_summary!D$26)</f>
        <v>52.917396229916513</v>
      </c>
      <c r="E6" s="100">
        <f>IF(SER_hh_fech!E6=0,0,SER_hh_fech!E6/SER_summary!E$26)</f>
        <v>67.1565531078259</v>
      </c>
      <c r="F6" s="100">
        <f>IF(SER_hh_fech!F6=0,0,SER_hh_fech!F6/SER_summary!F$26)</f>
        <v>68.9829575581537</v>
      </c>
      <c r="G6" s="100">
        <f>IF(SER_hh_fech!G6=0,0,SER_hh_fech!G6/SER_summary!G$26)</f>
        <v>87.589080337302818</v>
      </c>
      <c r="H6" s="100">
        <f>IF(SER_hh_fech!H6=0,0,SER_hh_fech!H6/SER_summary!H$26)</f>
        <v>88.500356770031445</v>
      </c>
      <c r="I6" s="100">
        <f>IF(SER_hh_fech!I6=0,0,SER_hh_fech!I6/SER_summary!I$26)</f>
        <v>79.315445657082748</v>
      </c>
      <c r="J6" s="100">
        <f>IF(SER_hh_fech!J6=0,0,SER_hh_fech!J6/SER_summary!J$26)</f>
        <v>99.664085207964703</v>
      </c>
      <c r="K6" s="100">
        <f>IF(SER_hh_fech!K6=0,0,SER_hh_fech!K6/SER_summary!K$26)</f>
        <v>98.341967347489543</v>
      </c>
      <c r="L6" s="100">
        <f>IF(SER_hh_fech!L6=0,0,SER_hh_fech!L6/SER_summary!L$26)</f>
        <v>97.802057767528098</v>
      </c>
      <c r="M6" s="100">
        <f>IF(SER_hh_fech!M6=0,0,SER_hh_fech!M6/SER_summary!M$26)</f>
        <v>82.024131597559673</v>
      </c>
      <c r="N6" s="100">
        <f>IF(SER_hh_fech!N6=0,0,SER_hh_fech!N6/SER_summary!N$26)</f>
        <v>84.540427263139719</v>
      </c>
      <c r="O6" s="100">
        <f>IF(SER_hh_fech!O6=0,0,SER_hh_fech!O6/SER_summary!O$26)</f>
        <v>83.855337893825663</v>
      </c>
      <c r="P6" s="100">
        <f>IF(SER_hh_fech!P6=0,0,SER_hh_fech!P6/SER_summary!P$26)</f>
        <v>68.530399672839962</v>
      </c>
      <c r="Q6" s="100">
        <f>IF(SER_hh_fech!Q6=0,0,SER_hh_fech!Q6/SER_summary!Q$26)</f>
        <v>83.731012248972192</v>
      </c>
    </row>
    <row r="7" spans="1:17" ht="12" customHeight="1" x14ac:dyDescent="0.25">
      <c r="A7" s="88" t="s">
        <v>99</v>
      </c>
      <c r="B7" s="100">
        <f>IF(SER_hh_fech!B7=0,0,SER_hh_fech!B7/SER_summary!B$26)</f>
        <v>55.417793666898469</v>
      </c>
      <c r="C7" s="100">
        <f>IF(SER_hh_fech!C7=0,0,SER_hh_fech!C7/SER_summary!C$26)</f>
        <v>41.102462957998462</v>
      </c>
      <c r="D7" s="100">
        <f>IF(SER_hh_fech!D7=0,0,SER_hh_fech!D7/SER_summary!D$26)</f>
        <v>54.144190017456282</v>
      </c>
      <c r="E7" s="100">
        <f>IF(SER_hh_fech!E7=0,0,SER_hh_fech!E7/SER_summary!E$26)</f>
        <v>73.635112820623732</v>
      </c>
      <c r="F7" s="100">
        <f>IF(SER_hh_fech!F7=0,0,SER_hh_fech!F7/SER_summary!F$26)</f>
        <v>80.493554295370132</v>
      </c>
      <c r="G7" s="100">
        <f>IF(SER_hh_fech!G7=0,0,SER_hh_fech!G7/SER_summary!G$26)</f>
        <v>89.924789146297925</v>
      </c>
      <c r="H7" s="100">
        <f>IF(SER_hh_fech!H7=0,0,SER_hh_fech!H7/SER_summary!H$26)</f>
        <v>94.126067483531656</v>
      </c>
      <c r="I7" s="100">
        <f>IF(SER_hh_fech!I7=0,0,SER_hh_fech!I7/SER_summary!I$26)</f>
        <v>86.71177182952168</v>
      </c>
      <c r="J7" s="100">
        <f>IF(SER_hh_fech!J7=0,0,SER_hh_fech!J7/SER_summary!J$26)</f>
        <v>102.32179414684421</v>
      </c>
      <c r="K7" s="100">
        <f>IF(SER_hh_fech!K7=0,0,SER_hh_fech!K7/SER_summary!K$26)</f>
        <v>95.011829692858782</v>
      </c>
      <c r="L7" s="100">
        <f>IF(SER_hh_fech!L7=0,0,SER_hh_fech!L7/SER_summary!L$26)</f>
        <v>100.64729388998666</v>
      </c>
      <c r="M7" s="100">
        <f>IF(SER_hh_fech!M7=0,0,SER_hh_fech!M7/SER_summary!M$26)</f>
        <v>89.665268861083604</v>
      </c>
      <c r="N7" s="100">
        <f>IF(SER_hh_fech!N7=0,0,SER_hh_fech!N7/SER_summary!N$26)</f>
        <v>86.708062022053241</v>
      </c>
      <c r="O7" s="100">
        <f>IF(SER_hh_fech!O7=0,0,SER_hh_fech!O7/SER_summary!O$26)</f>
        <v>82.759879604801185</v>
      </c>
      <c r="P7" s="100">
        <f>IF(SER_hh_fech!P7=0,0,SER_hh_fech!P7/SER_summary!P$26)</f>
        <v>73.177528567781678</v>
      </c>
      <c r="Q7" s="100">
        <f>IF(SER_hh_fech!Q7=0,0,SER_hh_fech!Q7/SER_summary!Q$26)</f>
        <v>85.685324433458163</v>
      </c>
    </row>
    <row r="8" spans="1:17" ht="12" customHeight="1" x14ac:dyDescent="0.25">
      <c r="A8" s="88" t="s">
        <v>101</v>
      </c>
      <c r="B8" s="100">
        <f>IF(SER_hh_fech!B8=0,0,SER_hh_fech!B8/SER_summary!B$26)</f>
        <v>34.603811227406901</v>
      </c>
      <c r="C8" s="100">
        <f>IF(SER_hh_fech!C8=0,0,SER_hh_fech!C8/SER_summary!C$26)</f>
        <v>35.888941527851095</v>
      </c>
      <c r="D8" s="100">
        <f>IF(SER_hh_fech!D8=0,0,SER_hh_fech!D8/SER_summary!D$26)</f>
        <v>33.923654500097371</v>
      </c>
      <c r="E8" s="100">
        <f>IF(SER_hh_fech!E8=0,0,SER_hh_fech!E8/SER_summary!E$26)</f>
        <v>43.051923702915722</v>
      </c>
      <c r="F8" s="100">
        <f>IF(SER_hh_fech!F8=0,0,SER_hh_fech!F8/SER_summary!F$26)</f>
        <v>44.222773328266939</v>
      </c>
      <c r="G8" s="100">
        <f>IF(SER_hh_fech!G8=0,0,SER_hh_fech!G8/SER_summary!G$26)</f>
        <v>56.150565051122143</v>
      </c>
      <c r="H8" s="100">
        <f>IF(SER_hh_fech!H8=0,0,SER_hh_fech!H8/SER_summary!H$26)</f>
        <v>56.734755299706038</v>
      </c>
      <c r="I8" s="100">
        <f>IF(SER_hh_fech!I8=0,0,SER_hh_fech!I8/SER_summary!I$26)</f>
        <v>50.846601811276813</v>
      </c>
      <c r="J8" s="100">
        <f>IF(SER_hh_fech!J8=0,0,SER_hh_fech!J8/SER_summary!J$26)</f>
        <v>63.891465445003348</v>
      </c>
      <c r="K8" s="100">
        <f>IF(SER_hh_fech!K8=0,0,SER_hh_fech!K8/SER_summary!K$26)</f>
        <v>63.043897864159028</v>
      </c>
      <c r="L8" s="100">
        <f>IF(SER_hh_fech!L8=0,0,SER_hh_fech!L8/SER_summary!L$26)</f>
        <v>62.69777905717303</v>
      </c>
      <c r="M8" s="100">
        <f>IF(SER_hh_fech!M8=0,0,SER_hh_fech!M8/SER_summary!M$26)</f>
        <v>52.584543665900306</v>
      </c>
      <c r="N8" s="100">
        <f>IF(SER_hh_fech!N8=0,0,SER_hh_fech!N8/SER_summary!N$26)</f>
        <v>54.112793999945723</v>
      </c>
      <c r="O8" s="100">
        <f>IF(SER_hh_fech!O8=0,0,SER_hh_fech!O8/SER_summary!O$26)</f>
        <v>53.478257440599236</v>
      </c>
      <c r="P8" s="100">
        <f>IF(SER_hh_fech!P8=0,0,SER_hh_fech!P8/SER_summary!P$26)</f>
        <v>43.438004289488475</v>
      </c>
      <c r="Q8" s="100">
        <f>IF(SER_hh_fech!Q8=0,0,SER_hh_fech!Q8/SER_summary!Q$26)</f>
        <v>52.797081899199313</v>
      </c>
    </row>
    <row r="9" spans="1:17" ht="12" customHeight="1" x14ac:dyDescent="0.25">
      <c r="A9" s="88" t="s">
        <v>106</v>
      </c>
      <c r="B9" s="100">
        <f>IF(SER_hh_fech!B9=0,0,SER_hh_fech!B9/SER_summary!B$26)</f>
        <v>51.838375730856733</v>
      </c>
      <c r="C9" s="100">
        <f>IF(SER_hh_fech!C9=0,0,SER_hh_fech!C9/SER_summary!C$26)</f>
        <v>55.232020851644123</v>
      </c>
      <c r="D9" s="100">
        <f>IF(SER_hh_fech!D9=0,0,SER_hh_fech!D9/SER_summary!D$26)</f>
        <v>50.868861192703328</v>
      </c>
      <c r="E9" s="100">
        <f>IF(SER_hh_fech!E9=0,0,SER_hh_fech!E9/SER_summary!E$26)</f>
        <v>64.157900123998516</v>
      </c>
      <c r="F9" s="100">
        <f>IF(SER_hh_fech!F9=0,0,SER_hh_fech!F9/SER_summary!F$26)</f>
        <v>65.406470885824973</v>
      </c>
      <c r="G9" s="100">
        <f>IF(SER_hh_fech!G9=0,0,SER_hh_fech!G9/SER_summary!G$26)</f>
        <v>84.334134144370097</v>
      </c>
      <c r="H9" s="100">
        <f>IF(SER_hh_fech!H9=0,0,SER_hh_fech!H9/SER_summary!H$26)</f>
        <v>84.793285575177165</v>
      </c>
      <c r="I9" s="100">
        <f>IF(SER_hh_fech!I9=0,0,SER_hh_fech!I9/SER_summary!I$26)</f>
        <v>75.604024595079508</v>
      </c>
      <c r="J9" s="100">
        <f>IF(SER_hh_fech!J9=0,0,SER_hh_fech!J9/SER_summary!J$26)</f>
        <v>95.840430911436371</v>
      </c>
      <c r="K9" s="100">
        <f>IF(SER_hh_fech!K9=0,0,SER_hh_fech!K9/SER_summary!K$26)</f>
        <v>94.76141987525935</v>
      </c>
      <c r="L9" s="100">
        <f>IF(SER_hh_fech!L9=0,0,SER_hh_fech!L9/SER_summary!L$26)</f>
        <v>93.974814549647789</v>
      </c>
      <c r="M9" s="100">
        <f>IF(SER_hh_fech!M9=0,0,SER_hh_fech!M9/SER_summary!M$26)</f>
        <v>78.286910217506602</v>
      </c>
      <c r="N9" s="100">
        <f>IF(SER_hh_fech!N9=0,0,SER_hh_fech!N9/SER_summary!N$26)</f>
        <v>81.831048077282546</v>
      </c>
      <c r="O9" s="100">
        <f>IF(SER_hh_fech!O9=0,0,SER_hh_fech!O9/SER_summary!O$26)</f>
        <v>80.868623119106601</v>
      </c>
      <c r="P9" s="100">
        <f>IF(SER_hh_fech!P9=0,0,SER_hh_fech!P9/SER_summary!P$26)</f>
        <v>65.875447420566118</v>
      </c>
      <c r="Q9" s="100">
        <f>IF(SER_hh_fech!Q9=0,0,SER_hh_fech!Q9/SER_summary!Q$26)</f>
        <v>80.730220289565366</v>
      </c>
    </row>
    <row r="10" spans="1:17" ht="12" customHeight="1" x14ac:dyDescent="0.25">
      <c r="A10" s="88" t="s">
        <v>34</v>
      </c>
      <c r="B10" s="100">
        <f>IF(SER_hh_fech!B10=0,0,SER_hh_fech!B10/SER_summary!B$26)</f>
        <v>50.398170625078777</v>
      </c>
      <c r="C10" s="100">
        <f>IF(SER_hh_fech!C10=0,0,SER_hh_fech!C10/SER_summary!C$26)</f>
        <v>52.518517839865098</v>
      </c>
      <c r="D10" s="100">
        <f>IF(SER_hh_fech!D10=0,0,SER_hh_fech!D10/SER_summary!D$26)</f>
        <v>49.79444619445362</v>
      </c>
      <c r="E10" s="100">
        <f>IF(SER_hh_fech!E10=0,0,SER_hh_fech!E10/SER_summary!E$26)</f>
        <v>63.349356078908549</v>
      </c>
      <c r="F10" s="100">
        <f>IF(SER_hh_fech!F10=0,0,SER_hh_fech!F10/SER_summary!F$26)</f>
        <v>65.314889559359102</v>
      </c>
      <c r="G10" s="100">
        <f>IF(SER_hh_fech!G10=0,0,SER_hh_fech!G10/SER_summary!G$26)</f>
        <v>83.167241299103665</v>
      </c>
      <c r="H10" s="100">
        <f>IF(SER_hh_fech!H10=0,0,SER_hh_fech!H10/SER_summary!H$26)</f>
        <v>90.361612095533346</v>
      </c>
      <c r="I10" s="100">
        <f>IF(SER_hh_fech!I10=0,0,SER_hh_fech!I10/SER_summary!I$26)</f>
        <v>72.065120561318295</v>
      </c>
      <c r="J10" s="100">
        <f>IF(SER_hh_fech!J10=0,0,SER_hh_fech!J10/SER_summary!J$26)</f>
        <v>72.915072239455611</v>
      </c>
      <c r="K10" s="100">
        <f>IF(SER_hh_fech!K10=0,0,SER_hh_fech!K10/SER_summary!K$26)</f>
        <v>94.536880686506365</v>
      </c>
      <c r="L10" s="100">
        <f>IF(SER_hh_fech!L10=0,0,SER_hh_fech!L10/SER_summary!L$26)</f>
        <v>94.259710343815101</v>
      </c>
      <c r="M10" s="100">
        <f>IF(SER_hh_fech!M10=0,0,SER_hh_fech!M10/SER_summary!M$26)</f>
        <v>81.135772329784302</v>
      </c>
      <c r="N10" s="100">
        <f>IF(SER_hh_fech!N10=0,0,SER_hh_fech!N10/SER_summary!N$26)</f>
        <v>80.34019732649827</v>
      </c>
      <c r="O10" s="100">
        <f>IF(SER_hh_fech!O10=0,0,SER_hh_fech!O10/SER_summary!O$26)</f>
        <v>81.104299657182878</v>
      </c>
      <c r="P10" s="100">
        <f>IF(SER_hh_fech!P10=0,0,SER_hh_fech!P10/SER_summary!P$26)</f>
        <v>66.62294170123792</v>
      </c>
      <c r="Q10" s="100">
        <f>IF(SER_hh_fech!Q10=0,0,SER_hh_fech!Q10/SER_summary!Q$26)</f>
        <v>81.840923981724075</v>
      </c>
    </row>
    <row r="11" spans="1:17" ht="12" customHeight="1" x14ac:dyDescent="0.25">
      <c r="A11" s="88" t="s">
        <v>61</v>
      </c>
      <c r="B11" s="100">
        <f>IF(SER_hh_fech!B11=0,0,SER_hh_fech!B11/SER_summary!B$26)</f>
        <v>47.269948494025911</v>
      </c>
      <c r="C11" s="100">
        <f>IF(SER_hh_fech!C11=0,0,SER_hh_fech!C11/SER_summary!C$26)</f>
        <v>48.021785619217589</v>
      </c>
      <c r="D11" s="100">
        <f>IF(SER_hh_fech!D11=0,0,SER_hh_fech!D11/SER_summary!D$26)</f>
        <v>45.707660800131201</v>
      </c>
      <c r="E11" s="100">
        <f>IF(SER_hh_fech!E11=0,0,SER_hh_fech!E11/SER_summary!E$26)</f>
        <v>58.006802462875925</v>
      </c>
      <c r="F11" s="100">
        <f>IF(SER_hh_fech!F11=0,0,SER_hh_fech!F11/SER_summary!F$26)</f>
        <v>59.58436827387554</v>
      </c>
      <c r="G11" s="100">
        <f>IF(SER_hh_fech!G11=0,0,SER_hh_fech!G11/SER_summary!G$26)</f>
        <v>75.655498174143574</v>
      </c>
      <c r="H11" s="100">
        <f>IF(SER_hh_fech!H11=0,0,SER_hh_fech!H11/SER_summary!H$26)</f>
        <v>76.101727222102113</v>
      </c>
      <c r="I11" s="100">
        <f>IF(SER_hh_fech!I11=0,0,SER_hh_fech!I11/SER_summary!I$26)</f>
        <v>76.156948235353852</v>
      </c>
      <c r="J11" s="100">
        <f>IF(SER_hh_fech!J11=0,0,SER_hh_fech!J11/SER_summary!J$26)</f>
        <v>85.013343629607874</v>
      </c>
      <c r="K11" s="100">
        <f>IF(SER_hh_fech!K11=0,0,SER_hh_fech!K11/SER_summary!K$26)</f>
        <v>85.368234784036531</v>
      </c>
      <c r="L11" s="100">
        <f>IF(SER_hh_fech!L11=0,0,SER_hh_fech!L11/SER_summary!L$26)</f>
        <v>84.477007571770017</v>
      </c>
      <c r="M11" s="100">
        <f>IF(SER_hh_fech!M11=0,0,SER_hh_fech!M11/SER_summary!M$26)</f>
        <v>72.096409935301438</v>
      </c>
      <c r="N11" s="100">
        <f>IF(SER_hh_fech!N11=0,0,SER_hh_fech!N11/SER_summary!N$26)</f>
        <v>72.910109798443244</v>
      </c>
      <c r="O11" s="100">
        <f>IF(SER_hh_fech!O11=0,0,SER_hh_fech!O11/SER_summary!O$26)</f>
        <v>72.260128149536584</v>
      </c>
      <c r="P11" s="100">
        <f>IF(SER_hh_fech!P11=0,0,SER_hh_fech!P11/SER_summary!P$26)</f>
        <v>58.983446007345158</v>
      </c>
      <c r="Q11" s="100">
        <f>IF(SER_hh_fech!Q11=0,0,SER_hh_fech!Q11/SER_summary!Q$26)</f>
        <v>72.02818122454282</v>
      </c>
    </row>
    <row r="12" spans="1:17" ht="12" customHeight="1" x14ac:dyDescent="0.25">
      <c r="A12" s="88" t="s">
        <v>42</v>
      </c>
      <c r="B12" s="100">
        <f>IF(SER_hh_fech!B12=0,0,SER_hh_fech!B12/SER_summary!B$26)</f>
        <v>0</v>
      </c>
      <c r="C12" s="100">
        <f>IF(SER_hh_fech!C12=0,0,SER_hh_fech!C12/SER_summary!C$26)</f>
        <v>0</v>
      </c>
      <c r="D12" s="100">
        <f>IF(SER_hh_fech!D12=0,0,SER_hh_fech!D12/SER_summary!D$26)</f>
        <v>0</v>
      </c>
      <c r="E12" s="100">
        <f>IF(SER_hh_fech!E12=0,0,SER_hh_fech!E12/SER_summary!E$26)</f>
        <v>0</v>
      </c>
      <c r="F12" s="100">
        <f>IF(SER_hh_fech!F12=0,0,SER_hh_fech!F12/SER_summary!F$26)</f>
        <v>61.73799622803832</v>
      </c>
      <c r="G12" s="100">
        <f>IF(SER_hh_fech!G12=0,0,SER_hh_fech!G12/SER_summary!G$26)</f>
        <v>62.442562022689621</v>
      </c>
      <c r="H12" s="100">
        <f>IF(SER_hh_fech!H12=0,0,SER_hh_fech!H12/SER_summary!H$26)</f>
        <v>72.620486783623733</v>
      </c>
      <c r="I12" s="100">
        <f>IF(SER_hh_fech!I12=0,0,SER_hh_fech!I12/SER_summary!I$26)</f>
        <v>65.08365031843428</v>
      </c>
      <c r="J12" s="100">
        <f>IF(SER_hh_fech!J12=0,0,SER_hh_fech!J12/SER_summary!J$26)</f>
        <v>81.781075769604271</v>
      </c>
      <c r="K12" s="100">
        <f>IF(SER_hh_fech!K12=0,0,SER_hh_fech!K12/SER_summary!K$26)</f>
        <v>80.696189266123568</v>
      </c>
      <c r="L12" s="100">
        <f>IF(SER_hh_fech!L12=0,0,SER_hh_fech!L12/SER_summary!L$26)</f>
        <v>80.253157193181522</v>
      </c>
      <c r="M12" s="100">
        <f>IF(SER_hh_fech!M12=0,0,SER_hh_fech!M12/SER_summary!M$26)</f>
        <v>77.751447533097689</v>
      </c>
      <c r="N12" s="100">
        <f>IF(SER_hh_fech!N12=0,0,SER_hh_fech!N12/SER_summary!N$26)</f>
        <v>57.880396141488291</v>
      </c>
      <c r="O12" s="100">
        <f>IF(SER_hh_fech!O12=0,0,SER_hh_fech!O12/SER_summary!O$26)</f>
        <v>69.605587820550966</v>
      </c>
      <c r="P12" s="100">
        <f>IF(SER_hh_fech!P12=0,0,SER_hh_fech!P12/SER_summary!P$26)</f>
        <v>57.295423841824928</v>
      </c>
      <c r="Q12" s="100">
        <f>IF(SER_hh_fech!Q12=0,0,SER_hh_fech!Q12/SER_summary!Q$26)</f>
        <v>70.468564404146008</v>
      </c>
    </row>
    <row r="13" spans="1:17" ht="12" customHeight="1" x14ac:dyDescent="0.25">
      <c r="A13" s="88" t="s">
        <v>105</v>
      </c>
      <c r="B13" s="100">
        <f>IF(SER_hh_fech!B13=0,0,SER_hh_fech!B13/SER_summary!B$26)</f>
        <v>28.226126273060359</v>
      </c>
      <c r="C13" s="100">
        <f>IF(SER_hh_fech!C13=0,0,SER_hh_fech!C13/SER_summary!C$26)</f>
        <v>29.278495558732548</v>
      </c>
      <c r="D13" s="100">
        <f>IF(SER_hh_fech!D13=0,0,SER_hh_fech!D13/SER_summary!D$26)</f>
        <v>27.684169748914773</v>
      </c>
      <c r="E13" s="100">
        <f>IF(SER_hh_fech!E13=0,0,SER_hh_fech!E13/SER_summary!E$26)</f>
        <v>35.131657036564818</v>
      </c>
      <c r="F13" s="100">
        <f>IF(SER_hh_fech!F13=0,0,SER_hh_fech!F13/SER_summary!F$26)</f>
        <v>36.089521185594251</v>
      </c>
      <c r="G13" s="100">
        <f>IF(SER_hh_fech!G13=0,0,SER_hh_fech!G13/SER_summary!G$26)</f>
        <v>45.820361034350924</v>
      </c>
      <c r="H13" s="100">
        <f>IF(SER_hh_fech!H13=0,0,SER_hh_fech!H13/SER_summary!H$26)</f>
        <v>46.29911854869431</v>
      </c>
      <c r="I13" s="100">
        <f>IF(SER_hh_fech!I13=0,0,SER_hh_fech!I13/SER_summary!I$26)</f>
        <v>41.496321496852957</v>
      </c>
      <c r="J13" s="100">
        <f>IF(SER_hh_fech!J13=0,0,SER_hh_fech!J13/SER_summary!J$26)</f>
        <v>52.134259243303077</v>
      </c>
      <c r="K13" s="100">
        <f>IF(SER_hh_fech!K13=0,0,SER_hh_fech!K13/SER_summary!K$26)</f>
        <v>51.445413469742995</v>
      </c>
      <c r="L13" s="100">
        <f>IF(SER_hh_fech!L13=0,0,SER_hh_fech!L13/SER_summary!L$26)</f>
        <v>51.163263564659417</v>
      </c>
      <c r="M13" s="100">
        <f>IF(SER_hh_fech!M13=0,0,SER_hh_fech!M13/SER_summary!M$26)</f>
        <v>42.462661794669685</v>
      </c>
      <c r="N13" s="100">
        <f>IF(SER_hh_fech!N13=0,0,SER_hh_fech!N13/SER_summary!N$26)</f>
        <v>41.35942861104467</v>
      </c>
      <c r="O13" s="100">
        <f>IF(SER_hh_fech!O13=0,0,SER_hh_fech!O13/SER_summary!O$26)</f>
        <v>39.899384342977726</v>
      </c>
      <c r="P13" s="100">
        <f>IF(SER_hh_fech!P13=0,0,SER_hh_fech!P13/SER_summary!P$26)</f>
        <v>30.300724728572863</v>
      </c>
      <c r="Q13" s="100">
        <f>IF(SER_hh_fech!Q13=0,0,SER_hh_fech!Q13/SER_summary!Q$26)</f>
        <v>35.024160396311153</v>
      </c>
    </row>
    <row r="14" spans="1:17" ht="12" customHeight="1" x14ac:dyDescent="0.25">
      <c r="A14" s="51" t="s">
        <v>104</v>
      </c>
      <c r="B14" s="22">
        <f>IF(SER_hh_fech!B14=0,0,SER_hh_fech!B14/SER_summary!B$26)</f>
        <v>46.795946189547458</v>
      </c>
      <c r="C14" s="22">
        <f>IF(SER_hh_fech!C14=0,0,SER_hh_fech!C14/SER_summary!C$26)</f>
        <v>48.540663689477633</v>
      </c>
      <c r="D14" s="22">
        <f>IF(SER_hh_fech!D14=0,0,SER_hh_fech!D14/SER_summary!D$26)</f>
        <v>45.897439320569227</v>
      </c>
      <c r="E14" s="22">
        <f>IF(SER_hh_fech!E14=0,0,SER_hh_fech!E14/SER_summary!E$26)</f>
        <v>58.244589297462696</v>
      </c>
      <c r="F14" s="22">
        <f>IF(SER_hh_fech!F14=0,0,SER_hh_fech!F14/SER_summary!F$26)</f>
        <v>59.832627228748365</v>
      </c>
      <c r="G14" s="22">
        <f>IF(SER_hh_fech!G14=0,0,SER_hh_fech!G14/SER_summary!G$26)</f>
        <v>75.965335399055462</v>
      </c>
      <c r="H14" s="22">
        <f>IF(SER_hh_fech!H14=0,0,SER_hh_fech!H14/SER_summary!H$26)</f>
        <v>76.759064962308997</v>
      </c>
      <c r="I14" s="22">
        <f>IF(SER_hh_fech!I14=0,0,SER_hh_fech!I14/SER_summary!I$26)</f>
        <v>68.796533007940468</v>
      </c>
      <c r="J14" s="22">
        <f>IF(SER_hh_fech!J14=0,0,SER_hh_fech!J14/SER_summary!J$26)</f>
        <v>86.433114008634092</v>
      </c>
      <c r="K14" s="22">
        <f>IF(SER_hh_fech!K14=0,0,SER_hh_fech!K14/SER_summary!K$26)</f>
        <v>85.291080226152843</v>
      </c>
      <c r="L14" s="22">
        <f>IF(SER_hh_fech!L14=0,0,SER_hh_fech!L14/SER_summary!L$26)</f>
        <v>84.82330538351431</v>
      </c>
      <c r="M14" s="22">
        <f>IF(SER_hh_fech!M14=0,0,SER_hh_fech!M14/SER_summary!M$26)</f>
        <v>71.192510647753991</v>
      </c>
      <c r="N14" s="22">
        <f>IF(SER_hh_fech!N14=0,0,SER_hh_fech!N14/SER_summary!N$26)</f>
        <v>73.49694387872843</v>
      </c>
      <c r="O14" s="22">
        <f>IF(SER_hh_fech!O14=0,0,SER_hh_fech!O14/SER_summary!O$26)</f>
        <v>73.076880681913494</v>
      </c>
      <c r="P14" s="22">
        <f>IF(SER_hh_fech!P14=0,0,SER_hh_fech!P14/SER_summary!P$26)</f>
        <v>59.910770480238895</v>
      </c>
      <c r="Q14" s="22">
        <f>IF(SER_hh_fech!Q14=0,0,SER_hh_fech!Q14/SER_summary!Q$26)</f>
        <v>73.429654894172842</v>
      </c>
    </row>
    <row r="15" spans="1:17" ht="12" customHeight="1" x14ac:dyDescent="0.25">
      <c r="A15" s="105" t="s">
        <v>108</v>
      </c>
      <c r="B15" s="104">
        <f>IF(SER_hh_fech!B15=0,0,SER_hh_fech!B15/SER_summary!B$26)</f>
        <v>0.65933849706551051</v>
      </c>
      <c r="C15" s="104">
        <f>IF(SER_hh_fech!C15=0,0,SER_hh_fech!C15/SER_summary!C$26)</f>
        <v>0.69100917947540152</v>
      </c>
      <c r="D15" s="104">
        <f>IF(SER_hh_fech!D15=0,0,SER_hh_fech!D15/SER_summary!D$26)</f>
        <v>0.65671893295811734</v>
      </c>
      <c r="E15" s="104">
        <f>IF(SER_hh_fech!E15=0,0,SER_hh_fech!E15/SER_summary!E$26)</f>
        <v>0.84670349260262101</v>
      </c>
      <c r="F15" s="104">
        <f>IF(SER_hh_fech!F15=0,0,SER_hh_fech!F15/SER_summary!F$26)</f>
        <v>0.86910306234617307</v>
      </c>
      <c r="G15" s="104">
        <f>IF(SER_hh_fech!G15=0,0,SER_hh_fech!G15/SER_summary!G$26)</f>
        <v>1.1188367282938045</v>
      </c>
      <c r="H15" s="104">
        <f>IF(SER_hh_fech!H15=0,0,SER_hh_fech!H15/SER_summary!H$26)</f>
        <v>1.1379743577153612</v>
      </c>
      <c r="I15" s="104">
        <f>IF(SER_hh_fech!I15=0,0,SER_hh_fech!I15/SER_summary!I$26)</f>
        <v>1.0257300185973994</v>
      </c>
      <c r="J15" s="104">
        <f>IF(SER_hh_fech!J15=0,0,SER_hh_fech!J15/SER_summary!J$26)</f>
        <v>1.3068138646670362</v>
      </c>
      <c r="K15" s="104">
        <f>IF(SER_hh_fech!K15=0,0,SER_hh_fech!K15/SER_summary!K$26)</f>
        <v>1.297267667967348</v>
      </c>
      <c r="L15" s="104">
        <f>IF(SER_hh_fech!L15=0,0,SER_hh_fech!L15/SER_summary!L$26)</f>
        <v>1.3094447446382707</v>
      </c>
      <c r="M15" s="104">
        <f>IF(SER_hh_fech!M15=0,0,SER_hh_fech!M15/SER_summary!M$26)</f>
        <v>1.0803332340090472</v>
      </c>
      <c r="N15" s="104">
        <f>IF(SER_hh_fech!N15=0,0,SER_hh_fech!N15/SER_summary!N$26)</f>
        <v>1.1231870102482246</v>
      </c>
      <c r="O15" s="104">
        <f>IF(SER_hh_fech!O15=0,0,SER_hh_fech!O15/SER_summary!O$26)</f>
        <v>1.1104541491598015</v>
      </c>
      <c r="P15" s="104">
        <f>IF(SER_hh_fech!P15=0,0,SER_hh_fech!P15/SER_summary!P$26)</f>
        <v>0.88769502517900978</v>
      </c>
      <c r="Q15" s="104">
        <f>IF(SER_hh_fech!Q15=0,0,SER_hh_fech!Q15/SER_summary!Q$26)</f>
        <v>1.1034242117386113</v>
      </c>
    </row>
    <row r="16" spans="1:17" ht="12.95" customHeight="1" x14ac:dyDescent="0.25">
      <c r="A16" s="90" t="s">
        <v>102</v>
      </c>
      <c r="B16" s="101">
        <f>IF(SER_hh_fech!B16=0,0,SER_hh_fech!B16/SER_summary!B$26)</f>
        <v>21.983474553700926</v>
      </c>
      <c r="C16" s="101">
        <f>IF(SER_hh_fech!C16=0,0,SER_hh_fech!C16/SER_summary!C$26)</f>
        <v>21.444590486487879</v>
      </c>
      <c r="D16" s="101">
        <f>IF(SER_hh_fech!D16=0,0,SER_hh_fech!D16/SER_summary!D$26)</f>
        <v>20.968816286544961</v>
      </c>
      <c r="E16" s="101">
        <f>IF(SER_hh_fech!E16=0,0,SER_hh_fech!E16/SER_summary!E$26)</f>
        <v>20.634198886852115</v>
      </c>
      <c r="F16" s="101">
        <f>IF(SER_hh_fech!F16=0,0,SER_hh_fech!F16/SER_summary!F$26)</f>
        <v>20.356134217058017</v>
      </c>
      <c r="G16" s="101">
        <f>IF(SER_hh_fech!G16=0,0,SER_hh_fech!G16/SER_summary!G$26)</f>
        <v>20.105834950552467</v>
      </c>
      <c r="H16" s="101">
        <f>IF(SER_hh_fech!H16=0,0,SER_hh_fech!H16/SER_summary!H$26)</f>
        <v>19.902272587578768</v>
      </c>
      <c r="I16" s="101">
        <f>IF(SER_hh_fech!I16=0,0,SER_hh_fech!I16/SER_summary!I$26)</f>
        <v>19.637340410081869</v>
      </c>
      <c r="J16" s="101">
        <f>IF(SER_hh_fech!J16=0,0,SER_hh_fech!J16/SER_summary!J$26)</f>
        <v>19.467973536507593</v>
      </c>
      <c r="K16" s="101">
        <f>IF(SER_hh_fech!K16=0,0,SER_hh_fech!K16/SER_summary!K$26)</f>
        <v>19.087502423905317</v>
      </c>
      <c r="L16" s="101">
        <f>IF(SER_hh_fech!L16=0,0,SER_hh_fech!L16/SER_summary!L$26)</f>
        <v>18.824480899755002</v>
      </c>
      <c r="M16" s="101">
        <f>IF(SER_hh_fech!M16=0,0,SER_hh_fech!M16/SER_summary!M$26)</f>
        <v>18.354664598777273</v>
      </c>
      <c r="N16" s="101">
        <f>IF(SER_hh_fech!N16=0,0,SER_hh_fech!N16/SER_summary!N$26)</f>
        <v>18.060635835527453</v>
      </c>
      <c r="O16" s="101">
        <f>IF(SER_hh_fech!O16=0,0,SER_hh_fech!O16/SER_summary!O$26)</f>
        <v>17.664848795561731</v>
      </c>
      <c r="P16" s="101">
        <f>IF(SER_hh_fech!P16=0,0,SER_hh_fech!P16/SER_summary!P$26)</f>
        <v>17.349777404755056</v>
      </c>
      <c r="Q16" s="101">
        <f>IF(SER_hh_fech!Q16=0,0,SER_hh_fech!Q16/SER_summary!Q$26)</f>
        <v>16.618488266853348</v>
      </c>
    </row>
    <row r="17" spans="1:17" ht="12.95" customHeight="1" x14ac:dyDescent="0.25">
      <c r="A17" s="88" t="s">
        <v>101</v>
      </c>
      <c r="B17" s="103">
        <f>IF(SER_hh_fech!B17=0,0,SER_hh_fech!B17/SER_summary!B$26)</f>
        <v>7.0223027181803737</v>
      </c>
      <c r="C17" s="103">
        <f>IF(SER_hh_fech!C17=0,0,SER_hh_fech!C17/SER_summary!C$26)</f>
        <v>7.4755384153193472</v>
      </c>
      <c r="D17" s="103">
        <f>IF(SER_hh_fech!D17=0,0,SER_hh_fech!D17/SER_summary!D$26)</f>
        <v>7.9882835334473823</v>
      </c>
      <c r="E17" s="103">
        <f>IF(SER_hh_fech!E17=0,0,SER_hh_fech!E17/SER_summary!E$26)</f>
        <v>8.3167073158887721</v>
      </c>
      <c r="F17" s="103">
        <f>IF(SER_hh_fech!F17=0,0,SER_hh_fech!F17/SER_summary!F$26)</f>
        <v>8.8925731697796593</v>
      </c>
      <c r="G17" s="103">
        <f>IF(SER_hh_fech!G17=0,0,SER_hh_fech!G17/SER_summary!G$26)</f>
        <v>9.2793756707433968</v>
      </c>
      <c r="H17" s="103">
        <f>IF(SER_hh_fech!H17=0,0,SER_hh_fech!H17/SER_summary!H$26)</f>
        <v>10.021434999581698</v>
      </c>
      <c r="I17" s="103">
        <f>IF(SER_hh_fech!I17=0,0,SER_hh_fech!I17/SER_summary!I$26)</f>
        <v>10.831178599378656</v>
      </c>
      <c r="J17" s="103">
        <f>IF(SER_hh_fech!J17=0,0,SER_hh_fech!J17/SER_summary!J$26)</f>
        <v>11.304948368906027</v>
      </c>
      <c r="K17" s="103">
        <f>IF(SER_hh_fech!K17=0,0,SER_hh_fech!K17/SER_summary!K$26)</f>
        <v>11.882311245885239</v>
      </c>
      <c r="L17" s="103">
        <f>IF(SER_hh_fech!L17=0,0,SER_hh_fech!L17/SER_summary!L$26)</f>
        <v>12.450784867022834</v>
      </c>
      <c r="M17" s="103">
        <f>IF(SER_hh_fech!M17=0,0,SER_hh_fech!M17/SER_summary!M$26)</f>
        <v>12.63965057074298</v>
      </c>
      <c r="N17" s="103">
        <f>IF(SER_hh_fech!N17=0,0,SER_hh_fech!N17/SER_summary!N$26)</f>
        <v>12.971347728269762</v>
      </c>
      <c r="O17" s="103">
        <f>IF(SER_hh_fech!O17=0,0,SER_hh_fech!O17/SER_summary!O$26)</f>
        <v>13.521230610980155</v>
      </c>
      <c r="P17" s="103">
        <f>IF(SER_hh_fech!P17=0,0,SER_hh_fech!P17/SER_summary!P$26)</f>
        <v>14.071478285632452</v>
      </c>
      <c r="Q17" s="103">
        <f>IF(SER_hh_fech!Q17=0,0,SER_hh_fech!Q17/SER_summary!Q$26)</f>
        <v>14.544391133500669</v>
      </c>
    </row>
    <row r="18" spans="1:17" ht="12" customHeight="1" x14ac:dyDescent="0.25">
      <c r="A18" s="88" t="s">
        <v>100</v>
      </c>
      <c r="B18" s="103">
        <f>IF(SER_hh_fech!B18=0,0,SER_hh_fech!B18/SER_summary!B$26)</f>
        <v>22.029294401896781</v>
      </c>
      <c r="C18" s="103">
        <f>IF(SER_hh_fech!C18=0,0,SER_hh_fech!C18/SER_summary!C$26)</f>
        <v>21.507019701399642</v>
      </c>
      <c r="D18" s="103">
        <f>IF(SER_hh_fech!D18=0,0,SER_hh_fech!D18/SER_summary!D$26)</f>
        <v>21.025880568904761</v>
      </c>
      <c r="E18" s="103">
        <f>IF(SER_hh_fech!E18=0,0,SER_hh_fech!E18/SER_summary!E$26)</f>
        <v>20.693248021635565</v>
      </c>
      <c r="F18" s="103">
        <f>IF(SER_hh_fech!F18=0,0,SER_hh_fech!F18/SER_summary!F$26)</f>
        <v>20.412372951651484</v>
      </c>
      <c r="G18" s="103">
        <f>IF(SER_hh_fech!G18=0,0,SER_hh_fech!G18/SER_summary!G$26)</f>
        <v>20.159804565429244</v>
      </c>
      <c r="H18" s="103">
        <f>IF(SER_hh_fech!H18=0,0,SER_hh_fech!H18/SER_summary!H$26)</f>
        <v>19.956782443952335</v>
      </c>
      <c r="I18" s="103">
        <f>IF(SER_hh_fech!I18=0,0,SER_hh_fech!I18/SER_summary!I$26)</f>
        <v>19.699096618974071</v>
      </c>
      <c r="J18" s="103">
        <f>IF(SER_hh_fech!J18=0,0,SER_hh_fech!J18/SER_summary!J$26)</f>
        <v>19.526162995217454</v>
      </c>
      <c r="K18" s="103">
        <f>IF(SER_hh_fech!K18=0,0,SER_hh_fech!K18/SER_summary!K$26)</f>
        <v>19.148755099828456</v>
      </c>
      <c r="L18" s="103">
        <f>IF(SER_hh_fech!L18=0,0,SER_hh_fech!L18/SER_summary!L$26)</f>
        <v>18.898343058742803</v>
      </c>
      <c r="M18" s="103">
        <f>IF(SER_hh_fech!M18=0,0,SER_hh_fech!M18/SER_summary!M$26)</f>
        <v>18.432802967253629</v>
      </c>
      <c r="N18" s="103">
        <f>IF(SER_hh_fech!N18=0,0,SER_hh_fech!N18/SER_summary!N$26)</f>
        <v>18.154247913850053</v>
      </c>
      <c r="O18" s="103">
        <f>IF(SER_hh_fech!O18=0,0,SER_hh_fech!O18/SER_summary!O$26)</f>
        <v>17.772173319478508</v>
      </c>
      <c r="P18" s="103">
        <f>IF(SER_hh_fech!P18=0,0,SER_hh_fech!P18/SER_summary!P$26)</f>
        <v>17.454570180414656</v>
      </c>
      <c r="Q18" s="103">
        <f>IF(SER_hh_fech!Q18=0,0,SER_hh_fech!Q18/SER_summary!Q$26)</f>
        <v>16.703715812658075</v>
      </c>
    </row>
    <row r="19" spans="1:17" ht="12.95" customHeight="1" x14ac:dyDescent="0.25">
      <c r="A19" s="90" t="s">
        <v>47</v>
      </c>
      <c r="B19" s="101">
        <f>IF(SER_hh_fech!B19=0,0,SER_hh_fech!B19/SER_summary!B$26)</f>
        <v>20.558563635256636</v>
      </c>
      <c r="C19" s="101">
        <f>IF(SER_hh_fech!C19=0,0,SER_hh_fech!C19/SER_summary!C$26)</f>
        <v>20.44041514133108</v>
      </c>
      <c r="D19" s="101">
        <f>IF(SER_hh_fech!D19=0,0,SER_hh_fech!D19/SER_summary!D$26)</f>
        <v>20.263400864445959</v>
      </c>
      <c r="E19" s="101">
        <f>IF(SER_hh_fech!E19=0,0,SER_hh_fech!E19/SER_summary!E$26)</f>
        <v>20.152359437634843</v>
      </c>
      <c r="F19" s="101">
        <f>IF(SER_hh_fech!F19=0,0,SER_hh_fech!F19/SER_summary!F$26)</f>
        <v>20.003009498070181</v>
      </c>
      <c r="G19" s="101">
        <f>IF(SER_hh_fech!G19=0,0,SER_hh_fech!G19/SER_summary!G$26)</f>
        <v>20.026476501012919</v>
      </c>
      <c r="H19" s="101">
        <f>IF(SER_hh_fech!H19=0,0,SER_hh_fech!H19/SER_summary!H$26)</f>
        <v>19.854998493423292</v>
      </c>
      <c r="I19" s="101">
        <f>IF(SER_hh_fech!I19=0,0,SER_hh_fech!I19/SER_summary!I$26)</f>
        <v>19.711421541658876</v>
      </c>
      <c r="J19" s="101">
        <f>IF(SER_hh_fech!J19=0,0,SER_hh_fech!J19/SER_summary!J$26)</f>
        <v>19.727463653571316</v>
      </c>
      <c r="K19" s="101">
        <f>IF(SER_hh_fech!K19=0,0,SER_hh_fech!K19/SER_summary!K$26)</f>
        <v>19.568537588416984</v>
      </c>
      <c r="L19" s="101">
        <f>IF(SER_hh_fech!L19=0,0,SER_hh_fech!L19/SER_summary!L$26)</f>
        <v>19.358874083431662</v>
      </c>
      <c r="M19" s="101">
        <f>IF(SER_hh_fech!M19=0,0,SER_hh_fech!M19/SER_summary!M$26)</f>
        <v>19.403908241658637</v>
      </c>
      <c r="N19" s="101">
        <f>IF(SER_hh_fech!N19=0,0,SER_hh_fech!N19/SER_summary!N$26)</f>
        <v>19.39103471592772</v>
      </c>
      <c r="O19" s="101">
        <f>IF(SER_hh_fech!O19=0,0,SER_hh_fech!O19/SER_summary!O$26)</f>
        <v>19.417517344272625</v>
      </c>
      <c r="P19" s="101">
        <f>IF(SER_hh_fech!P19=0,0,SER_hh_fech!P19/SER_summary!P$26)</f>
        <v>19.409407527155896</v>
      </c>
      <c r="Q19" s="101">
        <f>IF(SER_hh_fech!Q19=0,0,SER_hh_fech!Q19/SER_summary!Q$26)</f>
        <v>19.720036680203776</v>
      </c>
    </row>
    <row r="20" spans="1:17" ht="12" customHeight="1" x14ac:dyDescent="0.25">
      <c r="A20" s="88" t="s">
        <v>38</v>
      </c>
      <c r="B20" s="100">
        <f>IF(SER_hh_fech!B20=0,0,SER_hh_fech!B20/SER_summary!B$26)</f>
        <v>0</v>
      </c>
      <c r="C20" s="100">
        <f>IF(SER_hh_fech!C20=0,0,SER_hh_fech!C20/SER_summary!C$26)</f>
        <v>0</v>
      </c>
      <c r="D20" s="100">
        <f>IF(SER_hh_fech!D20=0,0,SER_hh_fech!D20/SER_summary!D$26)</f>
        <v>0</v>
      </c>
      <c r="E20" s="100">
        <f>IF(SER_hh_fech!E20=0,0,SER_hh_fech!E20/SER_summary!E$26)</f>
        <v>0</v>
      </c>
      <c r="F20" s="100">
        <f>IF(SER_hh_fech!F20=0,0,SER_hh_fech!F20/SER_summary!F$26)</f>
        <v>0</v>
      </c>
      <c r="G20" s="100">
        <f>IF(SER_hh_fech!G20=0,0,SER_hh_fech!G20/SER_summary!G$26)</f>
        <v>0</v>
      </c>
      <c r="H20" s="100">
        <f>IF(SER_hh_fech!H20=0,0,SER_hh_fech!H20/SER_summary!H$26)</f>
        <v>0</v>
      </c>
      <c r="I20" s="100">
        <f>IF(SER_hh_fech!I20=0,0,SER_hh_fech!I20/SER_summary!I$26)</f>
        <v>0</v>
      </c>
      <c r="J20" s="100">
        <f>IF(SER_hh_fech!J20=0,0,SER_hh_fech!J20/SER_summary!J$26)</f>
        <v>0</v>
      </c>
      <c r="K20" s="100">
        <f>IF(SER_hh_fech!K20=0,0,SER_hh_fech!K20/SER_summary!K$26)</f>
        <v>0</v>
      </c>
      <c r="L20" s="100">
        <f>IF(SER_hh_fech!L20=0,0,SER_hh_fech!L20/SER_summary!L$26)</f>
        <v>0</v>
      </c>
      <c r="M20" s="100">
        <f>IF(SER_hh_fech!M20=0,0,SER_hh_fech!M20/SER_summary!M$26)</f>
        <v>0</v>
      </c>
      <c r="N20" s="100">
        <f>IF(SER_hh_fech!N20=0,0,SER_hh_fech!N20/SER_summary!N$26)</f>
        <v>0</v>
      </c>
      <c r="O20" s="100">
        <f>IF(SER_hh_fech!O20=0,0,SER_hh_fech!O20/SER_summary!O$26)</f>
        <v>0</v>
      </c>
      <c r="P20" s="100">
        <f>IF(SER_hh_fech!P20=0,0,SER_hh_fech!P20/SER_summary!P$26)</f>
        <v>0</v>
      </c>
      <c r="Q20" s="100">
        <f>IF(SER_hh_fech!Q20=0,0,SER_hh_fech!Q20/SER_summary!Q$26)</f>
        <v>0</v>
      </c>
    </row>
    <row r="21" spans="1:17" s="28" customFormat="1" ht="12" customHeight="1" x14ac:dyDescent="0.25">
      <c r="A21" s="88" t="s">
        <v>66</v>
      </c>
      <c r="B21" s="100">
        <f>IF(SER_hh_fech!B21=0,0,SER_hh_fech!B21/SER_summary!B$26)</f>
        <v>22.658491938514388</v>
      </c>
      <c r="C21" s="100">
        <f>IF(SER_hh_fech!C21=0,0,SER_hh_fech!C21/SER_summary!C$26)</f>
        <v>22.585910105898233</v>
      </c>
      <c r="D21" s="100">
        <f>IF(SER_hh_fech!D21=0,0,SER_hh_fech!D21/SER_summary!D$26)</f>
        <v>22.41399673907582</v>
      </c>
      <c r="E21" s="100">
        <f>IF(SER_hh_fech!E21=0,0,SER_hh_fech!E21/SER_summary!E$26)</f>
        <v>22.348577203749191</v>
      </c>
      <c r="F21" s="100">
        <f>IF(SER_hh_fech!F21=0,0,SER_hh_fech!F21/SER_summary!F$26)</f>
        <v>22.221338533066724</v>
      </c>
      <c r="G21" s="100">
        <f>IF(SER_hh_fech!G21=0,0,SER_hh_fech!G21/SER_summary!G$26)</f>
        <v>22.21427553048979</v>
      </c>
      <c r="H21" s="100">
        <f>IF(SER_hh_fech!H21=0,0,SER_hh_fech!H21/SER_summary!H$26)</f>
        <v>22.055539148002012</v>
      </c>
      <c r="I21" s="100">
        <f>IF(SER_hh_fech!I21=0,0,SER_hh_fech!I21/SER_summary!I$26)</f>
        <v>21.910653969966365</v>
      </c>
      <c r="J21" s="100">
        <f>IF(SER_hh_fech!J21=0,0,SER_hh_fech!J21/SER_summary!J$26)</f>
        <v>21.901185499994337</v>
      </c>
      <c r="K21" s="100">
        <f>IF(SER_hh_fech!K21=0,0,SER_hh_fech!K21/SER_summary!K$26)</f>
        <v>21.709257134555919</v>
      </c>
      <c r="L21" s="100">
        <f>IF(SER_hh_fech!L21=0,0,SER_hh_fech!L21/SER_summary!L$26)</f>
        <v>21.37552142679095</v>
      </c>
      <c r="M21" s="100">
        <f>IF(SER_hh_fech!M21=0,0,SER_hh_fech!M21/SER_summary!M$26)</f>
        <v>21.404097087759119</v>
      </c>
      <c r="N21" s="100">
        <f>IF(SER_hh_fech!N21=0,0,SER_hh_fech!N21/SER_summary!N$26)</f>
        <v>21.302218335938431</v>
      </c>
      <c r="O21" s="100">
        <f>IF(SER_hh_fech!O21=0,0,SER_hh_fech!O21/SER_summary!O$26)</f>
        <v>21.236703561933773</v>
      </c>
      <c r="P21" s="100">
        <f>IF(SER_hh_fech!P21=0,0,SER_hh_fech!P21/SER_summary!P$26)</f>
        <v>21.120591441678837</v>
      </c>
      <c r="Q21" s="100">
        <f>IF(SER_hh_fech!Q21=0,0,SER_hh_fech!Q21/SER_summary!Q$26)</f>
        <v>21.159224313451173</v>
      </c>
    </row>
    <row r="22" spans="1:17" ht="12" customHeight="1" x14ac:dyDescent="0.25">
      <c r="A22" s="88" t="s">
        <v>99</v>
      </c>
      <c r="B22" s="100">
        <f>IF(SER_hh_fech!B22=0,0,SER_hh_fech!B22/SER_summary!B$26)</f>
        <v>23.305877422471951</v>
      </c>
      <c r="C22" s="100">
        <f>IF(SER_hh_fech!C22=0,0,SER_hh_fech!C22/SER_summary!C$26)</f>
        <v>23.231221823209623</v>
      </c>
      <c r="D22" s="100">
        <f>IF(SER_hh_fech!D22=0,0,SER_hh_fech!D22/SER_summary!D$26)</f>
        <v>23.054396645906554</v>
      </c>
      <c r="E22" s="100">
        <f>IF(SER_hh_fech!E22=0,0,SER_hh_fech!E22/SER_summary!E$26)</f>
        <v>22.987107980999163</v>
      </c>
      <c r="F22" s="100">
        <f>IF(SER_hh_fech!F22=0,0,SER_hh_fech!F22/SER_summary!F$26)</f>
        <v>22.856233919725792</v>
      </c>
      <c r="G22" s="100">
        <f>IF(SER_hh_fech!G22=0,0,SER_hh_fech!G22/SER_summary!G$26)</f>
        <v>22.848969117075207</v>
      </c>
      <c r="H22" s="100">
        <f>IF(SER_hh_fech!H22=0,0,SER_hh_fech!H22/SER_summary!H$26)</f>
        <v>22.685697409373478</v>
      </c>
      <c r="I22" s="100">
        <f>IF(SER_hh_fech!I22=0,0,SER_hh_fech!I22/SER_summary!I$26)</f>
        <v>22.536672654822539</v>
      </c>
      <c r="J22" s="100">
        <f>IF(SER_hh_fech!J22=0,0,SER_hh_fech!J22/SER_summary!J$26)</f>
        <v>22.526933657137032</v>
      </c>
      <c r="K22" s="100">
        <f>IF(SER_hh_fech!K22=0,0,SER_hh_fech!K22/SER_summary!K$26)</f>
        <v>22.329521624114665</v>
      </c>
      <c r="L22" s="100">
        <f>IF(SER_hh_fech!L22=0,0,SER_hh_fech!L22/SER_summary!L$26)</f>
        <v>21.986250610413556</v>
      </c>
      <c r="M22" s="100">
        <f>IF(SER_hh_fech!M22=0,0,SER_hh_fech!M22/SER_summary!M$26)</f>
        <v>22.021812052297406</v>
      </c>
      <c r="N22" s="100">
        <f>IF(SER_hh_fech!N22=0,0,SER_hh_fech!N22/SER_summary!N$26)</f>
        <v>21.933334299129811</v>
      </c>
      <c r="O22" s="100">
        <f>IF(SER_hh_fech!O22=0,0,SER_hh_fech!O22/SER_summary!O$26)</f>
        <v>21.890116931938419</v>
      </c>
      <c r="P22" s="100">
        <f>IF(SER_hh_fech!P22=0,0,SER_hh_fech!P22/SER_summary!P$26)</f>
        <v>21.800883751894773</v>
      </c>
      <c r="Q22" s="100">
        <f>IF(SER_hh_fech!Q22=0,0,SER_hh_fech!Q22/SER_summary!Q$26)</f>
        <v>21.874206453237974</v>
      </c>
    </row>
    <row r="23" spans="1:17" ht="12" customHeight="1" x14ac:dyDescent="0.25">
      <c r="A23" s="88" t="s">
        <v>98</v>
      </c>
      <c r="B23" s="100">
        <f>IF(SER_hh_fech!B23=0,0,SER_hh_fech!B23/SER_summary!B$26)</f>
        <v>21.752152260973816</v>
      </c>
      <c r="C23" s="100">
        <f>IF(SER_hh_fech!C23=0,0,SER_hh_fech!C23/SER_summary!C$26)</f>
        <v>21.682473701662307</v>
      </c>
      <c r="D23" s="100">
        <f>IF(SER_hh_fech!D23=0,0,SER_hh_fech!D23/SER_summary!D$26)</f>
        <v>21.517436869512771</v>
      </c>
      <c r="E23" s="100">
        <f>IF(SER_hh_fech!E23=0,0,SER_hh_fech!E23/SER_summary!E$26)</f>
        <v>21.454634115599216</v>
      </c>
      <c r="F23" s="100">
        <f>IF(SER_hh_fech!F23=0,0,SER_hh_fech!F23/SER_summary!F$26)</f>
        <v>21.295780051526744</v>
      </c>
      <c r="G23" s="100">
        <f>IF(SER_hh_fech!G23=0,0,SER_hh_fech!G23/SER_summary!G$26)</f>
        <v>21.361921767279902</v>
      </c>
      <c r="H23" s="100">
        <f>IF(SER_hh_fech!H23=0,0,SER_hh_fech!H23/SER_summary!H$26)</f>
        <v>21.173317582081911</v>
      </c>
      <c r="I23" s="100">
        <f>IF(SER_hh_fech!I23=0,0,SER_hh_fech!I23/SER_summary!I$26)</f>
        <v>21.034227811167721</v>
      </c>
      <c r="J23" s="100">
        <f>IF(SER_hh_fech!J23=0,0,SER_hh_fech!J23/SER_summary!J$26)</f>
        <v>21.025138079994559</v>
      </c>
      <c r="K23" s="100">
        <f>IF(SER_hh_fech!K23=0,0,SER_hh_fech!K23/SER_summary!K$26)</f>
        <v>20.840886849173678</v>
      </c>
      <c r="L23" s="100">
        <f>IF(SER_hh_fech!L23=0,0,SER_hh_fech!L23/SER_summary!L$26)</f>
        <v>20.520500569719324</v>
      </c>
      <c r="M23" s="100">
        <f>IF(SER_hh_fech!M23=0,0,SER_hh_fech!M23/SER_summary!M$26)</f>
        <v>20.57045545563594</v>
      </c>
      <c r="N23" s="100">
        <f>IF(SER_hh_fech!N23=0,0,SER_hh_fech!N23/SER_summary!N$26)</f>
        <v>20.5136628529226</v>
      </c>
      <c r="O23" s="100">
        <f>IF(SER_hh_fech!O23=0,0,SER_hh_fech!O23/SER_summary!O$26)</f>
        <v>20.506468979101697</v>
      </c>
      <c r="P23" s="100">
        <f>IF(SER_hh_fech!P23=0,0,SER_hh_fech!P23/SER_summary!P$26)</f>
        <v>20.456360703310065</v>
      </c>
      <c r="Q23" s="100">
        <f>IF(SER_hh_fech!Q23=0,0,SER_hh_fech!Q23/SER_summary!Q$26)</f>
        <v>20.5568107037662</v>
      </c>
    </row>
    <row r="24" spans="1:17" ht="12" customHeight="1" x14ac:dyDescent="0.25">
      <c r="A24" s="88" t="s">
        <v>34</v>
      </c>
      <c r="B24" s="100">
        <f>IF(SER_hh_fech!B24=0,0,SER_hh_fech!B24/SER_summary!B$26)</f>
        <v>0</v>
      </c>
      <c r="C24" s="100">
        <f>IF(SER_hh_fech!C24=0,0,SER_hh_fech!C24/SER_summary!C$26)</f>
        <v>0</v>
      </c>
      <c r="D24" s="100">
        <f>IF(SER_hh_fech!D24=0,0,SER_hh_fech!D24/SER_summary!D$26)</f>
        <v>0</v>
      </c>
      <c r="E24" s="100">
        <f>IF(SER_hh_fech!E24=0,0,SER_hh_fech!E24/SER_summary!E$26)</f>
        <v>0</v>
      </c>
      <c r="F24" s="100">
        <f>IF(SER_hh_fech!F24=0,0,SER_hh_fech!F24/SER_summary!F$26)</f>
        <v>0</v>
      </c>
      <c r="G24" s="100">
        <f>IF(SER_hh_fech!G24=0,0,SER_hh_fech!G24/SER_summary!G$26)</f>
        <v>0</v>
      </c>
      <c r="H24" s="100">
        <f>IF(SER_hh_fech!H24=0,0,SER_hh_fech!H24/SER_summary!H$26)</f>
        <v>0</v>
      </c>
      <c r="I24" s="100">
        <f>IF(SER_hh_fech!I24=0,0,SER_hh_fech!I24/SER_summary!I$26)</f>
        <v>0</v>
      </c>
      <c r="J24" s="100">
        <f>IF(SER_hh_fech!J24=0,0,SER_hh_fech!J24/SER_summary!J$26)</f>
        <v>0</v>
      </c>
      <c r="K24" s="100">
        <f>IF(SER_hh_fech!K24=0,0,SER_hh_fech!K24/SER_summary!K$26)</f>
        <v>0</v>
      </c>
      <c r="L24" s="100">
        <f>IF(SER_hh_fech!L24=0,0,SER_hh_fech!L24/SER_summary!L$26)</f>
        <v>0</v>
      </c>
      <c r="M24" s="100">
        <f>IF(SER_hh_fech!M24=0,0,SER_hh_fech!M24/SER_summary!M$26)</f>
        <v>0</v>
      </c>
      <c r="N24" s="100">
        <f>IF(SER_hh_fech!N24=0,0,SER_hh_fech!N24/SER_summary!N$26)</f>
        <v>0</v>
      </c>
      <c r="O24" s="100">
        <f>IF(SER_hh_fech!O24=0,0,SER_hh_fech!O24/SER_summary!O$26)</f>
        <v>0</v>
      </c>
      <c r="P24" s="100">
        <f>IF(SER_hh_fech!P24=0,0,SER_hh_fech!P24/SER_summary!P$26)</f>
        <v>0</v>
      </c>
      <c r="Q24" s="100">
        <f>IF(SER_hh_fech!Q24=0,0,SER_hh_fech!Q24/SER_summary!Q$26)</f>
        <v>0</v>
      </c>
    </row>
    <row r="25" spans="1:17" ht="12" customHeight="1" x14ac:dyDescent="0.25">
      <c r="A25" s="88" t="s">
        <v>42</v>
      </c>
      <c r="B25" s="100">
        <f>IF(SER_hh_fech!B25=0,0,SER_hh_fech!B25/SER_summary!B$26)</f>
        <v>0</v>
      </c>
      <c r="C25" s="100">
        <f>IF(SER_hh_fech!C25=0,0,SER_hh_fech!C25/SER_summary!C$26)</f>
        <v>0</v>
      </c>
      <c r="D25" s="100">
        <f>IF(SER_hh_fech!D25=0,0,SER_hh_fech!D25/SER_summary!D$26)</f>
        <v>0</v>
      </c>
      <c r="E25" s="100">
        <f>IF(SER_hh_fech!E25=0,0,SER_hh_fech!E25/SER_summary!E$26)</f>
        <v>0</v>
      </c>
      <c r="F25" s="100">
        <f>IF(SER_hh_fech!F25=0,0,SER_hh_fech!F25/SER_summary!F$26)</f>
        <v>16.799331930998445</v>
      </c>
      <c r="G25" s="100">
        <f>IF(SER_hh_fech!G25=0,0,SER_hh_fech!G25/SER_summary!G$26)</f>
        <v>16.793992301050281</v>
      </c>
      <c r="H25" s="100">
        <f>IF(SER_hh_fech!H25=0,0,SER_hh_fech!H25/SER_summary!H$26)</f>
        <v>16.673987595889511</v>
      </c>
      <c r="I25" s="100">
        <f>IF(SER_hh_fech!I25=0,0,SER_hh_fech!I25/SER_summary!I$26)</f>
        <v>16.564454401294558</v>
      </c>
      <c r="J25" s="100">
        <f>IF(SER_hh_fech!J25=0,0,SER_hh_fech!J25/SER_summary!J$26)</f>
        <v>16.557296237995722</v>
      </c>
      <c r="K25" s="100">
        <f>IF(SER_hh_fech!K25=0,0,SER_hh_fech!K25/SER_summary!K$26)</f>
        <v>16.412198393724278</v>
      </c>
      <c r="L25" s="100">
        <f>IF(SER_hh_fech!L25=0,0,SER_hh_fech!L25/SER_summary!L$26)</f>
        <v>16.159894198653951</v>
      </c>
      <c r="M25" s="100">
        <f>IF(SER_hh_fech!M25=0,0,SER_hh_fech!M25/SER_summary!M$26)</f>
        <v>16.205995195707466</v>
      </c>
      <c r="N25" s="100">
        <f>IF(SER_hh_fech!N25=0,0,SER_hh_fech!N25/SER_summary!N$26)</f>
        <v>16.182306925623575</v>
      </c>
      <c r="O25" s="100">
        <f>IF(SER_hh_fech!O25=0,0,SER_hh_fech!O25/SER_summary!O$26)</f>
        <v>16.207572439886647</v>
      </c>
      <c r="P25" s="100">
        <f>IF(SER_hh_fech!P25=0,0,SER_hh_fech!P25/SER_summary!P$26)</f>
        <v>16.210216955690075</v>
      </c>
      <c r="Q25" s="100">
        <f>IF(SER_hh_fech!Q25=0,0,SER_hh_fech!Q25/SER_summary!Q$26)</f>
        <v>16.329453493783433</v>
      </c>
    </row>
    <row r="26" spans="1:17" ht="12" customHeight="1" x14ac:dyDescent="0.25">
      <c r="A26" s="88" t="s">
        <v>30</v>
      </c>
      <c r="B26" s="22">
        <f>IF(SER_hh_fech!B26=0,0,SER_hh_fech!B26/SER_summary!B$26)</f>
        <v>17.70955070726313</v>
      </c>
      <c r="C26" s="22">
        <f>IF(SER_hh_fech!C26=0,0,SER_hh_fech!C26/SER_summary!C$26)</f>
        <v>17.655291744420314</v>
      </c>
      <c r="D26" s="22">
        <f>IF(SER_hh_fech!D26=0,0,SER_hh_fech!D26/SER_summary!D$26)</f>
        <v>17.526587779564782</v>
      </c>
      <c r="E26" s="22">
        <f>IF(SER_hh_fech!E26=0,0,SER_hh_fech!E26/SER_summary!E$26)</f>
        <v>17.474515680169784</v>
      </c>
      <c r="F26" s="22">
        <f>IF(SER_hh_fech!F26=0,0,SER_hh_fech!F26/SER_summary!F$26)</f>
        <v>17.421876734146711</v>
      </c>
      <c r="G26" s="22">
        <f>IF(SER_hh_fech!G26=0,0,SER_hh_fech!G26/SER_summary!G$26)</f>
        <v>17.323800658956497</v>
      </c>
      <c r="H26" s="22">
        <f>IF(SER_hh_fech!H26=0,0,SER_hh_fech!H26/SER_summary!H$26)</f>
        <v>17.246080591349237</v>
      </c>
      <c r="I26" s="22">
        <f>IF(SER_hh_fech!I26=0,0,SER_hh_fech!I26/SER_summary!I$26)</f>
        <v>17.133741185263048</v>
      </c>
      <c r="J26" s="22">
        <f>IF(SER_hh_fech!J26=0,0,SER_hh_fech!J26/SER_summary!J$26)</f>
        <v>17.123682911851187</v>
      </c>
      <c r="K26" s="22">
        <f>IF(SER_hh_fech!K26=0,0,SER_hh_fech!K26/SER_summary!K$26)</f>
        <v>16.974530217906839</v>
      </c>
      <c r="L26" s="22">
        <f>IF(SER_hh_fech!L26=0,0,SER_hh_fech!L26/SER_summary!L$26)</f>
        <v>16.713676632663276</v>
      </c>
      <c r="M26" s="22">
        <f>IF(SER_hh_fech!M26=0,0,SER_hh_fech!M26/SER_summary!M$26)</f>
        <v>16.752791531110091</v>
      </c>
      <c r="N26" s="22">
        <f>IF(SER_hh_fech!N26=0,0,SER_hh_fech!N26/SER_summary!N$26)</f>
        <v>16.769833579676281</v>
      </c>
      <c r="O26" s="22">
        <f>IF(SER_hh_fech!O26=0,0,SER_hh_fech!O26/SER_summary!O$26)</f>
        <v>16.75675023718625</v>
      </c>
      <c r="P26" s="22">
        <f>IF(SER_hh_fech!P26=0,0,SER_hh_fech!P26/SER_summary!P$26)</f>
        <v>16.822603574630556</v>
      </c>
      <c r="Q26" s="22">
        <f>IF(SER_hh_fech!Q26=0,0,SER_hh_fech!Q26/SER_summary!Q$26)</f>
        <v>17.434068975199313</v>
      </c>
    </row>
    <row r="27" spans="1:17" ht="12" customHeight="1" x14ac:dyDescent="0.25">
      <c r="A27" s="93" t="s">
        <v>114</v>
      </c>
      <c r="B27" s="116">
        <f>IF(SER_hh_fech!B27=0,0,SER_hh_fech!B27/SER_summary!B$26)</f>
        <v>2.9648601667639662E-2</v>
      </c>
      <c r="C27" s="116">
        <f>IF(SER_hh_fech!C27=0,0,SER_hh_fech!C27/SER_summary!C$26)</f>
        <v>3.3050894823599457E-2</v>
      </c>
      <c r="D27" s="116">
        <f>IF(SER_hh_fech!D27=0,0,SER_hh_fech!D27/SER_summary!D$26)</f>
        <v>3.6532121615571927E-2</v>
      </c>
      <c r="E27" s="116">
        <f>IF(SER_hh_fech!E27=0,0,SER_hh_fech!E27/SER_summary!E$26)</f>
        <v>4.2043214807961728E-2</v>
      </c>
      <c r="F27" s="116">
        <f>IF(SER_hh_fech!F27=0,0,SER_hh_fech!F27/SER_summary!F$26)</f>
        <v>4.7882776545365921E-2</v>
      </c>
      <c r="G27" s="116">
        <f>IF(SER_hh_fech!G27=0,0,SER_hh_fech!G27/SER_summary!G$26)</f>
        <v>7.0377639351183685E-2</v>
      </c>
      <c r="H27" s="116">
        <f>IF(SER_hh_fech!H27=0,0,SER_hh_fech!H27/SER_summary!H$26)</f>
        <v>8.7332015526702361E-2</v>
      </c>
      <c r="I27" s="116">
        <f>IF(SER_hh_fech!I27=0,0,SER_hh_fech!I27/SER_summary!I$26)</f>
        <v>0.12925122727181099</v>
      </c>
      <c r="J27" s="116">
        <f>IF(SER_hh_fech!J27=0,0,SER_hh_fech!J27/SER_summary!J$26)</f>
        <v>0.16489541105355193</v>
      </c>
      <c r="K27" s="116">
        <f>IF(SER_hh_fech!K27=0,0,SER_hh_fech!K27/SER_summary!K$26)</f>
        <v>0.20913450259592176</v>
      </c>
      <c r="L27" s="116">
        <f>IF(SER_hh_fech!L27=0,0,SER_hh_fech!L27/SER_summary!L$26)</f>
        <v>0.31205950285824541</v>
      </c>
      <c r="M27" s="116">
        <f>IF(SER_hh_fech!M27=0,0,SER_hh_fech!M27/SER_summary!M$26)</f>
        <v>0.32392644870252107</v>
      </c>
      <c r="N27" s="116">
        <f>IF(SER_hh_fech!N27=0,0,SER_hh_fech!N27/SER_summary!N$26)</f>
        <v>0.35736616584804581</v>
      </c>
      <c r="O27" s="116">
        <f>IF(SER_hh_fech!O27=0,0,SER_hh_fech!O27/SER_summary!O$26)</f>
        <v>0.38800986759310535</v>
      </c>
      <c r="P27" s="116">
        <f>IF(SER_hh_fech!P27=0,0,SER_hh_fech!P27/SER_summary!P$26)</f>
        <v>0.40916072590229946</v>
      </c>
      <c r="Q27" s="116">
        <f>IF(SER_hh_fech!Q27=0,0,SER_hh_fech!Q27/SER_summary!Q$26)</f>
        <v>0.43167936932290002</v>
      </c>
    </row>
    <row r="28" spans="1:17" ht="12" customHeight="1" x14ac:dyDescent="0.25">
      <c r="A28" s="91" t="s">
        <v>113</v>
      </c>
      <c r="B28" s="117">
        <f>IF(SER_hh_fech!B28=0,0,SER_hh_fech!B28/SER_summary!B$26)</f>
        <v>7.8483394200248568</v>
      </c>
      <c r="C28" s="117">
        <f>IF(SER_hh_fech!C28=0,0,SER_hh_fech!C28/SER_summary!C$26)</f>
        <v>7.9019328709566938</v>
      </c>
      <c r="D28" s="117">
        <f>IF(SER_hh_fech!D28=0,0,SER_hh_fech!D28/SER_summary!D$26)</f>
        <v>7.9074856172921955</v>
      </c>
      <c r="E28" s="117">
        <f>IF(SER_hh_fech!E28=0,0,SER_hh_fech!E28/SER_summary!E$26)</f>
        <v>7.9469651534111909</v>
      </c>
      <c r="F28" s="117">
        <f>IF(SER_hh_fech!F28=0,0,SER_hh_fech!F28/SER_summary!F$26)</f>
        <v>7.9746415138106066</v>
      </c>
      <c r="G28" s="117">
        <f>IF(SER_hh_fech!G28=0,0,SER_hh_fech!G28/SER_summary!G$26)</f>
        <v>8.0488713553670319</v>
      </c>
      <c r="H28" s="117">
        <f>IF(SER_hh_fech!H28=0,0,SER_hh_fech!H28/SER_summary!H$26)</f>
        <v>8.0824104114145143</v>
      </c>
      <c r="I28" s="117">
        <f>IF(SER_hh_fech!I28=0,0,SER_hh_fech!I28/SER_summary!I$26)</f>
        <v>8.1282374227910505</v>
      </c>
      <c r="J28" s="117">
        <f>IF(SER_hh_fech!J28=0,0,SER_hh_fech!J28/SER_summary!J$26)</f>
        <v>8.2044571976300897</v>
      </c>
      <c r="K28" s="117">
        <f>IF(SER_hh_fech!K28=0,0,SER_hh_fech!K28/SER_summary!K$26)</f>
        <v>8.2118513835640545</v>
      </c>
      <c r="L28" s="117">
        <f>IF(SER_hh_fech!L28=0,0,SER_hh_fech!L28/SER_summary!L$26)</f>
        <v>8.2130266961068159</v>
      </c>
      <c r="M28" s="117">
        <f>IF(SER_hh_fech!M28=0,0,SER_hh_fech!M28/SER_summary!M$26)</f>
        <v>8.2437708404230392</v>
      </c>
      <c r="N28" s="117">
        <f>IF(SER_hh_fech!N28=0,0,SER_hh_fech!N28/SER_summary!N$26)</f>
        <v>8.2554936088816468</v>
      </c>
      <c r="O28" s="117">
        <f>IF(SER_hh_fech!O28=0,0,SER_hh_fech!O28/SER_summary!O$26)</f>
        <v>8.2914916384980799</v>
      </c>
      <c r="P28" s="117">
        <f>IF(SER_hh_fech!P28=0,0,SER_hh_fech!P28/SER_summary!P$26)</f>
        <v>8.3127018411382938</v>
      </c>
      <c r="Q28" s="117">
        <f>IF(SER_hh_fech!Q28=0,0,SER_hh_fech!Q28/SER_summary!Q$26)</f>
        <v>8.3932130036564807</v>
      </c>
    </row>
    <row r="29" spans="1:17" ht="12.95" customHeight="1" x14ac:dyDescent="0.25">
      <c r="A29" s="90" t="s">
        <v>46</v>
      </c>
      <c r="B29" s="101">
        <f>IF(SER_hh_fech!B29=0,0,SER_hh_fech!B29/SER_summary!B$26)</f>
        <v>23.74769453767987</v>
      </c>
      <c r="C29" s="101">
        <f>IF(SER_hh_fech!C29=0,0,SER_hh_fech!C29/SER_summary!C$26)</f>
        <v>23.675307629569144</v>
      </c>
      <c r="D29" s="101">
        <f>IF(SER_hh_fech!D29=0,0,SER_hh_fech!D29/SER_summary!D$26)</f>
        <v>23.516242899097918</v>
      </c>
      <c r="E29" s="101">
        <f>IF(SER_hh_fech!E29=0,0,SER_hh_fech!E29/SER_summary!E$26)</f>
        <v>23.313262696671487</v>
      </c>
      <c r="F29" s="101">
        <f>IF(SER_hh_fech!F29=0,0,SER_hh_fech!F29/SER_summary!F$26)</f>
        <v>23.234787571048685</v>
      </c>
      <c r="G29" s="101">
        <f>IF(SER_hh_fech!G29=0,0,SER_hh_fech!G29/SER_summary!G$26)</f>
        <v>23.275821916568898</v>
      </c>
      <c r="H29" s="101">
        <f>IF(SER_hh_fech!H29=0,0,SER_hh_fech!H29/SER_summary!H$26)</f>
        <v>23.136286530125069</v>
      </c>
      <c r="I29" s="101">
        <f>IF(SER_hh_fech!I29=0,0,SER_hh_fech!I29/SER_summary!I$26)</f>
        <v>22.92070415238593</v>
      </c>
      <c r="J29" s="101">
        <f>IF(SER_hh_fech!J29=0,0,SER_hh_fech!J29/SER_summary!J$26)</f>
        <v>23.00355483376633</v>
      </c>
      <c r="K29" s="101">
        <f>IF(SER_hh_fech!K29=0,0,SER_hh_fech!K29/SER_summary!K$26)</f>
        <v>23.025934501944199</v>
      </c>
      <c r="L29" s="101">
        <f>IF(SER_hh_fech!L29=0,0,SER_hh_fech!L29/SER_summary!L$26)</f>
        <v>22.941294201381204</v>
      </c>
      <c r="M29" s="101">
        <f>IF(SER_hh_fech!M29=0,0,SER_hh_fech!M29/SER_summary!M$26)</f>
        <v>22.754597891039438</v>
      </c>
      <c r="N29" s="101">
        <f>IF(SER_hh_fech!N29=0,0,SER_hh_fech!N29/SER_summary!N$26)</f>
        <v>22.809250655283961</v>
      </c>
      <c r="O29" s="101">
        <f>IF(SER_hh_fech!O29=0,0,SER_hh_fech!O29/SER_summary!O$26)</f>
        <v>22.828496923035285</v>
      </c>
      <c r="P29" s="101">
        <f>IF(SER_hh_fech!P29=0,0,SER_hh_fech!P29/SER_summary!P$26)</f>
        <v>22.584881680318333</v>
      </c>
      <c r="Q29" s="101">
        <f>IF(SER_hh_fech!Q29=0,0,SER_hh_fech!Q29/SER_summary!Q$26)</f>
        <v>19.752799867798156</v>
      </c>
    </row>
    <row r="30" spans="1:17" ht="12" customHeight="1" x14ac:dyDescent="0.25">
      <c r="A30" s="88" t="s">
        <v>66</v>
      </c>
      <c r="B30" s="100">
        <f>IF(SER_hh_fech!B30=0,0,SER_hh_fech!B30/SER_summary!B$26)</f>
        <v>25.445732845551088</v>
      </c>
      <c r="C30" s="100">
        <f>IF(SER_hh_fech!C30=0,0,SER_hh_fech!C30/SER_summary!C$26)</f>
        <v>25.541160398654856</v>
      </c>
      <c r="D30" s="100">
        <f>IF(SER_hh_fech!D30=0,0,SER_hh_fech!D30/SER_summary!D$26)</f>
        <v>25.920434226870636</v>
      </c>
      <c r="E30" s="100">
        <f>IF(SER_hh_fech!E30=0,0,SER_hh_fech!E30/SER_summary!E$26)</f>
        <v>27.743507895743505</v>
      </c>
      <c r="F30" s="100">
        <f>IF(SER_hh_fech!F30=0,0,SER_hh_fech!F30/SER_summary!F$26)</f>
        <v>27.72020620386084</v>
      </c>
      <c r="G30" s="100">
        <f>IF(SER_hh_fech!G30=0,0,SER_hh_fech!G30/SER_summary!G$26)</f>
        <v>27.735400017108841</v>
      </c>
      <c r="H30" s="100">
        <f>IF(SER_hh_fech!H30=0,0,SER_hh_fech!H30/SER_summary!H$26)</f>
        <v>27.080172331918671</v>
      </c>
      <c r="I30" s="100">
        <f>IF(SER_hh_fech!I30=0,0,SER_hh_fech!I30/SER_summary!I$26)</f>
        <v>28.667061333958312</v>
      </c>
      <c r="J30" s="100">
        <f>IF(SER_hh_fech!J30=0,0,SER_hh_fech!J30/SER_summary!J$26)</f>
        <v>27.694041593297719</v>
      </c>
      <c r="K30" s="100">
        <f>IF(SER_hh_fech!K30=0,0,SER_hh_fech!K30/SER_summary!K$26)</f>
        <v>27.470244001512953</v>
      </c>
      <c r="L30" s="100">
        <f>IF(SER_hh_fech!L30=0,0,SER_hh_fech!L30/SER_summary!L$26)</f>
        <v>27.469831269722864</v>
      </c>
      <c r="M30" s="100">
        <f>IF(SER_hh_fech!M30=0,0,SER_hh_fech!M30/SER_summary!M$26)</f>
        <v>28.285742773673682</v>
      </c>
      <c r="N30" s="100">
        <f>IF(SER_hh_fech!N30=0,0,SER_hh_fech!N30/SER_summary!N$26)</f>
        <v>24.676915573879988</v>
      </c>
      <c r="O30" s="100">
        <f>IF(SER_hh_fech!O30=0,0,SER_hh_fech!O30/SER_summary!O$26)</f>
        <v>26.58829439913367</v>
      </c>
      <c r="P30" s="100">
        <f>IF(SER_hh_fech!P30=0,0,SER_hh_fech!P30/SER_summary!P$26)</f>
        <v>26.877643283772276</v>
      </c>
      <c r="Q30" s="100">
        <f>IF(SER_hh_fech!Q30=0,0,SER_hh_fech!Q30/SER_summary!Q$26)</f>
        <v>22.570159808680415</v>
      </c>
    </row>
    <row r="31" spans="1:17" ht="12" customHeight="1" x14ac:dyDescent="0.25">
      <c r="A31" s="88" t="s">
        <v>98</v>
      </c>
      <c r="B31" s="100">
        <f>IF(SER_hh_fech!B31=0,0,SER_hh_fech!B31/SER_summary!B$26)</f>
        <v>23.628180499440301</v>
      </c>
      <c r="C31" s="100">
        <f>IF(SER_hh_fech!C31=0,0,SER_hh_fech!C31/SER_summary!C$26)</f>
        <v>23.926634346119286</v>
      </c>
      <c r="D31" s="100">
        <f>IF(SER_hh_fech!D31=0,0,SER_hh_fech!D31/SER_summary!D$26)</f>
        <v>23.858566666749606</v>
      </c>
      <c r="E31" s="100">
        <f>IF(SER_hh_fech!E31=0,0,SER_hh_fech!E31/SER_summary!E$26)</f>
        <v>25.761828760333273</v>
      </c>
      <c r="F31" s="100">
        <f>IF(SER_hh_fech!F31=0,0,SER_hh_fech!F31/SER_summary!F$26)</f>
        <v>25.690501144296753</v>
      </c>
      <c r="G31" s="100">
        <f>IF(SER_hh_fech!G31=0,0,SER_hh_fech!G31/SER_summary!G$26)</f>
        <v>25.948403772487627</v>
      </c>
      <c r="H31" s="100">
        <f>IF(SER_hh_fech!H31=0,0,SER_hh_fech!H31/SER_summary!H$26)</f>
        <v>25.813807372987643</v>
      </c>
      <c r="I31" s="100">
        <f>IF(SER_hh_fech!I31=0,0,SER_hh_fech!I31/SER_summary!I$26)</f>
        <v>25.556331901648257</v>
      </c>
      <c r="J31" s="100">
        <f>IF(SER_hh_fech!J31=0,0,SER_hh_fech!J31/SER_summary!J$26)</f>
        <v>25.715895765205055</v>
      </c>
      <c r="K31" s="100">
        <f>IF(SER_hh_fech!K31=0,0,SER_hh_fech!K31/SER_summary!K$26)</f>
        <v>25.508083715690606</v>
      </c>
      <c r="L31" s="100">
        <f>IF(SER_hh_fech!L31=0,0,SER_hh_fech!L31/SER_summary!L$26)</f>
        <v>25.350206750615065</v>
      </c>
      <c r="M31" s="100">
        <f>IF(SER_hh_fech!M31=0,0,SER_hh_fech!M31/SER_summary!M$26)</f>
        <v>25.178548941814963</v>
      </c>
      <c r="N31" s="100">
        <f>IF(SER_hh_fech!N31=0,0,SER_hh_fech!N31/SER_summary!N$26)</f>
        <v>25.319962397359092</v>
      </c>
      <c r="O31" s="100">
        <f>IF(SER_hh_fech!O31=0,0,SER_hh_fech!O31/SER_summary!O$26)</f>
        <v>25.421451143288042</v>
      </c>
      <c r="P31" s="100">
        <f>IF(SER_hh_fech!P31=0,0,SER_hh_fech!P31/SER_summary!P$26)</f>
        <v>24.884805822406534</v>
      </c>
      <c r="Q31" s="100">
        <f>IF(SER_hh_fech!Q31=0,0,SER_hh_fech!Q31/SER_summary!Q$26)</f>
        <v>20.87769434592704</v>
      </c>
    </row>
    <row r="32" spans="1:17" ht="12" customHeight="1" x14ac:dyDescent="0.25">
      <c r="A32" s="88" t="s">
        <v>34</v>
      </c>
      <c r="B32" s="100">
        <f>IF(SER_hh_fech!B32=0,0,SER_hh_fech!B32/SER_summary!B$26)</f>
        <v>0</v>
      </c>
      <c r="C32" s="100">
        <f>IF(SER_hh_fech!C32=0,0,SER_hh_fech!C32/SER_summary!C$26)</f>
        <v>0</v>
      </c>
      <c r="D32" s="100">
        <f>IF(SER_hh_fech!D32=0,0,SER_hh_fech!D32/SER_summary!D$26)</f>
        <v>0</v>
      </c>
      <c r="E32" s="100">
        <f>IF(SER_hh_fech!E32=0,0,SER_hh_fech!E32/SER_summary!E$26)</f>
        <v>0</v>
      </c>
      <c r="F32" s="100">
        <f>IF(SER_hh_fech!F32=0,0,SER_hh_fech!F32/SER_summary!F$26)</f>
        <v>0</v>
      </c>
      <c r="G32" s="100">
        <f>IF(SER_hh_fech!G32=0,0,SER_hh_fech!G32/SER_summary!G$26)</f>
        <v>0</v>
      </c>
      <c r="H32" s="100">
        <f>IF(SER_hh_fech!H32=0,0,SER_hh_fech!H32/SER_summary!H$26)</f>
        <v>0</v>
      </c>
      <c r="I32" s="100">
        <f>IF(SER_hh_fech!I32=0,0,SER_hh_fech!I32/SER_summary!I$26)</f>
        <v>0</v>
      </c>
      <c r="J32" s="100">
        <f>IF(SER_hh_fech!J32=0,0,SER_hh_fech!J32/SER_summary!J$26)</f>
        <v>0</v>
      </c>
      <c r="K32" s="100">
        <f>IF(SER_hh_fech!K32=0,0,SER_hh_fech!K32/SER_summary!K$26)</f>
        <v>0</v>
      </c>
      <c r="L32" s="100">
        <f>IF(SER_hh_fech!L32=0,0,SER_hh_fech!L32/SER_summary!L$26)</f>
        <v>0</v>
      </c>
      <c r="M32" s="100">
        <f>IF(SER_hh_fech!M32=0,0,SER_hh_fech!M32/SER_summary!M$26)</f>
        <v>0</v>
      </c>
      <c r="N32" s="100">
        <f>IF(SER_hh_fech!N32=0,0,SER_hh_fech!N32/SER_summary!N$26)</f>
        <v>0</v>
      </c>
      <c r="O32" s="100">
        <f>IF(SER_hh_fech!O32=0,0,SER_hh_fech!O32/SER_summary!O$26)</f>
        <v>0</v>
      </c>
      <c r="P32" s="100">
        <f>IF(SER_hh_fech!P32=0,0,SER_hh_fech!P32/SER_summary!P$26)</f>
        <v>0</v>
      </c>
      <c r="Q32" s="100">
        <f>IF(SER_hh_fech!Q32=0,0,SER_hh_fech!Q32/SER_summary!Q$26)</f>
        <v>0</v>
      </c>
    </row>
    <row r="33" spans="1:17" ht="12" customHeight="1" x14ac:dyDescent="0.25">
      <c r="A33" s="49" t="s">
        <v>30</v>
      </c>
      <c r="B33" s="18">
        <f>IF(SER_hh_fech!B33=0,0,SER_hh_fech!B33/SER_summary!B$26)</f>
        <v>17.344009053376915</v>
      </c>
      <c r="C33" s="18">
        <f>IF(SER_hh_fech!C33=0,0,SER_hh_fech!C33/SER_summary!C$26)</f>
        <v>17.543876594547076</v>
      </c>
      <c r="D33" s="18">
        <f>IF(SER_hh_fech!D33=0,0,SER_hh_fech!D33/SER_summary!D$26)</f>
        <v>17.543137124530741</v>
      </c>
      <c r="E33" s="18">
        <f>IF(SER_hh_fech!E33=0,0,SER_hh_fech!E33/SER_summary!E$26)</f>
        <v>18.917974137529249</v>
      </c>
      <c r="F33" s="18">
        <f>IF(SER_hh_fech!F33=0,0,SER_hh_fech!F33/SER_summary!F$26)</f>
        <v>18.948583690056086</v>
      </c>
      <c r="G33" s="18">
        <f>IF(SER_hh_fech!G33=0,0,SER_hh_fech!G33/SER_summary!G$26)</f>
        <v>18.731412803668945</v>
      </c>
      <c r="H33" s="18">
        <f>IF(SER_hh_fech!H33=0,0,SER_hh_fech!H33/SER_summary!H$26)</f>
        <v>19.063058681205295</v>
      </c>
      <c r="I33" s="18">
        <f>IF(SER_hh_fech!I33=0,0,SER_hh_fech!I33/SER_summary!I$26)</f>
        <v>18.605566409559287</v>
      </c>
      <c r="J33" s="18">
        <f>IF(SER_hh_fech!J33=0,0,SER_hh_fech!J33/SER_summary!J$26)</f>
        <v>18.883125534352516</v>
      </c>
      <c r="K33" s="18">
        <f>IF(SER_hh_fech!K33=0,0,SER_hh_fech!K33/SER_summary!K$26)</f>
        <v>18.731532264214042</v>
      </c>
      <c r="L33" s="18">
        <f>IF(SER_hh_fech!L33=0,0,SER_hh_fech!L33/SER_summary!L$26)</f>
        <v>18.747863971140916</v>
      </c>
      <c r="M33" s="18">
        <f>IF(SER_hh_fech!M33=0,0,SER_hh_fech!M33/SER_summary!M$26)</f>
        <v>18.384012048157928</v>
      </c>
      <c r="N33" s="18">
        <f>IF(SER_hh_fech!N33=0,0,SER_hh_fech!N33/SER_summary!N$26)</f>
        <v>19.127415332443526</v>
      </c>
      <c r="O33" s="18">
        <f>IF(SER_hh_fech!O33=0,0,SER_hh_fech!O33/SER_summary!O$26)</f>
        <v>18.567731323664066</v>
      </c>
      <c r="P33" s="18">
        <f>IF(SER_hh_fech!P33=0,0,SER_hh_fech!P33/SER_summary!P$26)</f>
        <v>18.302460284783567</v>
      </c>
      <c r="Q33" s="18">
        <f>IF(SER_hh_fech!Q33=0,0,SER_hh_fech!Q33/SER_summary!Q$26)</f>
        <v>15.68562488032687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3">
    <tabColor theme="6" tint="0.39997558519241921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207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119</v>
      </c>
      <c r="B3" s="106">
        <f>IF(SER_hh_tesh!B3=0,0,SER_hh_tesh!B3/SER_summary!B$26)</f>
        <v>67.708509429301472</v>
      </c>
      <c r="C3" s="106">
        <f>IF(SER_hh_tesh!C3=0,0,SER_hh_tesh!C3/SER_summary!C$26)</f>
        <v>70.454084897194207</v>
      </c>
      <c r="D3" s="106">
        <f>IF(SER_hh_tesh!D3=0,0,SER_hh_tesh!D3/SER_summary!D$26)</f>
        <v>69.670639589206189</v>
      </c>
      <c r="E3" s="106">
        <f>IF(SER_hh_tesh!E3=0,0,SER_hh_tesh!E3/SER_summary!E$26)</f>
        <v>81.395864292427746</v>
      </c>
      <c r="F3" s="106">
        <f>IF(SER_hh_tesh!F3=0,0,SER_hh_tesh!F3/SER_summary!F$26)</f>
        <v>83.9954824296412</v>
      </c>
      <c r="G3" s="106">
        <f>IF(SER_hh_tesh!G3=0,0,SER_hh_tesh!G3/SER_summary!G$26)</f>
        <v>97.650691685181158</v>
      </c>
      <c r="H3" s="106">
        <f>IF(SER_hh_tesh!H3=0,0,SER_hh_tesh!H3/SER_summary!H$26)</f>
        <v>100.39716927723681</v>
      </c>
      <c r="I3" s="106">
        <f>IF(SER_hh_tesh!I3=0,0,SER_hh_tesh!I3/SER_summary!I$26)</f>
        <v>96.388891111066854</v>
      </c>
      <c r="J3" s="106">
        <f>IF(SER_hh_tesh!J3=0,0,SER_hh_tesh!J3/SER_summary!J$26)</f>
        <v>112.17187946727482</v>
      </c>
      <c r="K3" s="106">
        <f>IF(SER_hh_tesh!K3=0,0,SER_hh_tesh!K3/SER_summary!K$26)</f>
        <v>113.27683407246717</v>
      </c>
      <c r="L3" s="106">
        <f>IF(SER_hh_tesh!L3=0,0,SER_hh_tesh!L3/SER_summary!L$26)</f>
        <v>114.94534712866989</v>
      </c>
      <c r="M3" s="106">
        <f>IF(SER_hh_tesh!M3=0,0,SER_hh_tesh!M3/SER_summary!M$26)</f>
        <v>105.0248972637683</v>
      </c>
      <c r="N3" s="106">
        <f>IF(SER_hh_tesh!N3=0,0,SER_hh_tesh!N3/SER_summary!N$26)</f>
        <v>108.29235338061851</v>
      </c>
      <c r="O3" s="106">
        <f>IF(SER_hh_tesh!O3=0,0,SER_hh_tesh!O3/SER_summary!O$26)</f>
        <v>109.51926817382724</v>
      </c>
      <c r="P3" s="106">
        <f>IF(SER_hh_tesh!P3=0,0,SER_hh_tesh!P3/SER_summary!P$26)</f>
        <v>100.11502247675297</v>
      </c>
      <c r="Q3" s="106">
        <f>IF(SER_hh_tesh!Q3=0,0,SER_hh_tesh!Q3/SER_summary!Q$26)</f>
        <v>111.94672418900329</v>
      </c>
    </row>
    <row r="4" spans="1:17" ht="12.95" customHeight="1" x14ac:dyDescent="0.25">
      <c r="A4" s="90" t="s">
        <v>44</v>
      </c>
      <c r="B4" s="101">
        <f>IF(SER_hh_tesh!B4=0,0,SER_hh_tesh!B4/SER_summary!B$26)</f>
        <v>34.110224780353242</v>
      </c>
      <c r="C4" s="101">
        <f>IF(SER_hh_tesh!C4=0,0,SER_hh_tesh!C4/SER_summary!C$26)</f>
        <v>35.749507886397865</v>
      </c>
      <c r="D4" s="101">
        <f>IF(SER_hh_tesh!D4=0,0,SER_hh_tesh!D4/SER_summary!D$26)</f>
        <v>33.944272355080784</v>
      </c>
      <c r="E4" s="101">
        <f>IF(SER_hh_tesh!E4=0,0,SER_hh_tesh!E4/SER_summary!E$26)</f>
        <v>43.852543739806407</v>
      </c>
      <c r="F4" s="101">
        <f>IF(SER_hh_tesh!F4=0,0,SER_hh_tesh!F4/SER_summary!F$26)</f>
        <v>45.290569538752074</v>
      </c>
      <c r="G4" s="101">
        <f>IF(SER_hh_tesh!G4=0,0,SER_hh_tesh!G4/SER_summary!G$26)</f>
        <v>57.968123082990893</v>
      </c>
      <c r="H4" s="101">
        <f>IF(SER_hh_tesh!H4=0,0,SER_hh_tesh!H4/SER_summary!H$26)</f>
        <v>59.139265394080617</v>
      </c>
      <c r="I4" s="101">
        <f>IF(SER_hh_tesh!I4=0,0,SER_hh_tesh!I4/SER_summary!I$26)</f>
        <v>53.531807279647474</v>
      </c>
      <c r="J4" s="101">
        <f>IF(SER_hh_tesh!J4=0,0,SER_hh_tesh!J4/SER_summary!J$26)</f>
        <v>67.97891763945303</v>
      </c>
      <c r="K4" s="101">
        <f>IF(SER_hh_tesh!K4=0,0,SER_hh_tesh!K4/SER_summary!K$26)</f>
        <v>67.786240694389889</v>
      </c>
      <c r="L4" s="101">
        <f>IF(SER_hh_tesh!L4=0,0,SER_hh_tesh!L4/SER_summary!L$26)</f>
        <v>68.107979282074339</v>
      </c>
      <c r="M4" s="101">
        <f>IF(SER_hh_tesh!M4=0,0,SER_hh_tesh!M4/SER_summary!M$26)</f>
        <v>57.576150300596453</v>
      </c>
      <c r="N4" s="101">
        <f>IF(SER_hh_tesh!N4=0,0,SER_hh_tesh!N4/SER_summary!N$26)</f>
        <v>59.962643472327166</v>
      </c>
      <c r="O4" s="101">
        <f>IF(SER_hh_tesh!O4=0,0,SER_hh_tesh!O4/SER_summary!O$26)</f>
        <v>60.21468245808552</v>
      </c>
      <c r="P4" s="101">
        <f>IF(SER_hh_tesh!P4=0,0,SER_hh_tesh!P4/SER_summary!P$26)</f>
        <v>49.701456714569346</v>
      </c>
      <c r="Q4" s="101">
        <f>IF(SER_hh_tesh!Q4=0,0,SER_hh_tesh!Q4/SER_summary!Q$26)</f>
        <v>61.820693136312322</v>
      </c>
    </row>
    <row r="5" spans="1:17" ht="12" customHeight="1" x14ac:dyDescent="0.25">
      <c r="A5" s="88" t="s">
        <v>38</v>
      </c>
      <c r="B5" s="100">
        <f>IF(SER_hh_tesh!B5=0,0,SER_hh_tesh!B5/SER_summary!B$26)</f>
        <v>0</v>
      </c>
      <c r="C5" s="100">
        <f>IF(SER_hh_tesh!C5=0,0,SER_hh_tesh!C5/SER_summary!C$26)</f>
        <v>0</v>
      </c>
      <c r="D5" s="100">
        <f>IF(SER_hh_tesh!D5=0,0,SER_hh_tesh!D5/SER_summary!D$26)</f>
        <v>30.100744434950979</v>
      </c>
      <c r="E5" s="100">
        <f>IF(SER_hh_tesh!E5=0,0,SER_hh_tesh!E5/SER_summary!E$26)</f>
        <v>38.21433987824588</v>
      </c>
      <c r="F5" s="100">
        <f>IF(SER_hh_tesh!F5=0,0,SER_hh_tesh!F5/SER_summary!F$26)</f>
        <v>0</v>
      </c>
      <c r="G5" s="100">
        <f>IF(SER_hh_tesh!G5=0,0,SER_hh_tesh!G5/SER_summary!G$26)</f>
        <v>0</v>
      </c>
      <c r="H5" s="100">
        <f>IF(SER_hh_tesh!H5=0,0,SER_hh_tesh!H5/SER_summary!H$26)</f>
        <v>0</v>
      </c>
      <c r="I5" s="100">
        <f>IF(SER_hh_tesh!I5=0,0,SER_hh_tesh!I5/SER_summary!I$26)</f>
        <v>0</v>
      </c>
      <c r="J5" s="100">
        <f>IF(SER_hh_tesh!J5=0,0,SER_hh_tesh!J5/SER_summary!J$26)</f>
        <v>0</v>
      </c>
      <c r="K5" s="100">
        <f>IF(SER_hh_tesh!K5=0,0,SER_hh_tesh!K5/SER_summary!K$26)</f>
        <v>0</v>
      </c>
      <c r="L5" s="100">
        <f>IF(SER_hh_tesh!L5=0,0,SER_hh_tesh!L5/SER_summary!L$26)</f>
        <v>0</v>
      </c>
      <c r="M5" s="100">
        <f>IF(SER_hh_tesh!M5=0,0,SER_hh_tesh!M5/SER_summary!M$26)</f>
        <v>0</v>
      </c>
      <c r="N5" s="100">
        <f>IF(SER_hh_tesh!N5=0,0,SER_hh_tesh!N5/SER_summary!N$26)</f>
        <v>0</v>
      </c>
      <c r="O5" s="100">
        <f>IF(SER_hh_tesh!O5=0,0,SER_hh_tesh!O5/SER_summary!O$26)</f>
        <v>0</v>
      </c>
      <c r="P5" s="100">
        <f>IF(SER_hh_tesh!P5=0,0,SER_hh_tesh!P5/SER_summary!P$26)</f>
        <v>0</v>
      </c>
      <c r="Q5" s="100">
        <f>IF(SER_hh_tesh!Q5=0,0,SER_hh_tesh!Q5/SER_summary!Q$26)</f>
        <v>0</v>
      </c>
    </row>
    <row r="6" spans="1:17" ht="12" customHeight="1" x14ac:dyDescent="0.25">
      <c r="A6" s="88" t="s">
        <v>66</v>
      </c>
      <c r="B6" s="100">
        <f>IF(SER_hh_tesh!B6=0,0,SER_hh_tesh!B6/SER_summary!B$26)</f>
        <v>33.432776149089563</v>
      </c>
      <c r="C6" s="100">
        <f>IF(SER_hh_tesh!C6=0,0,SER_hh_tesh!C6/SER_summary!C$26)</f>
        <v>34.690961231128966</v>
      </c>
      <c r="D6" s="100">
        <f>IF(SER_hh_tesh!D6=0,0,SER_hh_tesh!D6/SER_summary!D$26)</f>
        <v>32.859715278101348</v>
      </c>
      <c r="E6" s="100">
        <f>IF(SER_hh_tesh!E6=0,0,SER_hh_tesh!E6/SER_summary!E$26)</f>
        <v>41.722133694169429</v>
      </c>
      <c r="F6" s="100">
        <f>IF(SER_hh_tesh!F6=0,0,SER_hh_tesh!F6/SER_summary!F$26)</f>
        <v>42.916985537915885</v>
      </c>
      <c r="G6" s="100">
        <f>IF(SER_hh_tesh!G6=0,0,SER_hh_tesh!G6/SER_summary!G$26)</f>
        <v>54.531612593287356</v>
      </c>
      <c r="H6" s="100">
        <f>IF(SER_hh_tesh!H6=0,0,SER_hh_tesh!H6/SER_summary!H$26)</f>
        <v>55.198178124598904</v>
      </c>
      <c r="I6" s="100">
        <f>IF(SER_hh_tesh!I6=0,0,SER_hh_tesh!I6/SER_summary!I$26)</f>
        <v>49.783118941189102</v>
      </c>
      <c r="J6" s="100">
        <f>IF(SER_hh_tesh!J6=0,0,SER_hh_tesh!J6/SER_summary!J$26)</f>
        <v>62.644420017599799</v>
      </c>
      <c r="K6" s="100">
        <f>IF(SER_hh_tesh!K6=0,0,SER_hh_tesh!K6/SER_summary!K$26)</f>
        <v>62.295059269851755</v>
      </c>
      <c r="L6" s="100">
        <f>IF(SER_hh_tesh!L6=0,0,SER_hh_tesh!L6/SER_summary!L$26)</f>
        <v>62.475707282936</v>
      </c>
      <c r="M6" s="100">
        <f>IF(SER_hh_tesh!M6=0,0,SER_hh_tesh!M6/SER_summary!M$26)</f>
        <v>52.845431093510818</v>
      </c>
      <c r="N6" s="100">
        <f>IF(SER_hh_tesh!N6=0,0,SER_hh_tesh!N6/SER_summary!N$26)</f>
        <v>55.047694185311173</v>
      </c>
      <c r="O6" s="100">
        <f>IF(SER_hh_tesh!O6=0,0,SER_hh_tesh!O6/SER_summary!O$26)</f>
        <v>55.244347495904435</v>
      </c>
      <c r="P6" s="100">
        <f>IF(SER_hh_tesh!P6=0,0,SER_hh_tesh!P6/SER_summary!P$26)</f>
        <v>45.709627288047663</v>
      </c>
      <c r="Q6" s="100">
        <f>IF(SER_hh_tesh!Q6=0,0,SER_hh_tesh!Q6/SER_summary!Q$26)</f>
        <v>56.411165304812876</v>
      </c>
    </row>
    <row r="7" spans="1:17" ht="12" customHeight="1" x14ac:dyDescent="0.25">
      <c r="A7" s="88" t="s">
        <v>99</v>
      </c>
      <c r="B7" s="100">
        <f>IF(SER_hh_tesh!B7=0,0,SER_hh_tesh!B7/SER_summary!B$26)</f>
        <v>33.432776149089541</v>
      </c>
      <c r="C7" s="100">
        <f>IF(SER_hh_tesh!C7=0,0,SER_hh_tesh!C7/SER_summary!C$26)</f>
        <v>24.796538301592676</v>
      </c>
      <c r="D7" s="100">
        <f>IF(SER_hh_tesh!D7=0,0,SER_hh_tesh!D7/SER_summary!D$26)</f>
        <v>32.749738726003336</v>
      </c>
      <c r="E7" s="100">
        <f>IF(SER_hh_tesh!E7=0,0,SER_hh_tesh!E7/SER_summary!E$26)</f>
        <v>44.669551487763741</v>
      </c>
      <c r="F7" s="100">
        <f>IF(SER_hh_tesh!F7=0,0,SER_hh_tesh!F7/SER_summary!F$26)</f>
        <v>48.989923290662752</v>
      </c>
      <c r="G7" s="100">
        <f>IF(SER_hh_tesh!G7=0,0,SER_hh_tesh!G7/SER_summary!G$26)</f>
        <v>54.819711074852229</v>
      </c>
      <c r="H7" s="100">
        <f>IF(SER_hh_tesh!H7=0,0,SER_hh_tesh!H7/SER_summary!H$26)</f>
        <v>57.642491088071338</v>
      </c>
      <c r="I7" s="100">
        <f>IF(SER_hh_tesh!I7=0,0,SER_hh_tesh!I7/SER_summary!I$26)</f>
        <v>53.364092405583428</v>
      </c>
      <c r="J7" s="100">
        <f>IF(SER_hh_tesh!J7=0,0,SER_hh_tesh!J7/SER_summary!J$26)</f>
        <v>63.202798630890847</v>
      </c>
      <c r="K7" s="100">
        <f>IF(SER_hh_tesh!K7=0,0,SER_hh_tesh!K7/SER_summary!K$26)</f>
        <v>59.479902765092923</v>
      </c>
      <c r="L7" s="100">
        <f>IF(SER_hh_tesh!L7=0,0,SER_hh_tesh!L7/SER_summary!L$26)</f>
        <v>63.631505718411439</v>
      </c>
      <c r="M7" s="100">
        <f>IF(SER_hh_tesh!M7=0,0,SER_hh_tesh!M7/SER_summary!M$26)</f>
        <v>57.278362239534957</v>
      </c>
      <c r="N7" s="100">
        <f>IF(SER_hh_tesh!N7=0,0,SER_hh_tesh!N7/SER_summary!N$26)</f>
        <v>55.809817700336403</v>
      </c>
      <c r="O7" s="100">
        <f>IF(SER_hh_tesh!O7=0,0,SER_hh_tesh!O7/SER_summary!O$26)</f>
        <v>53.516267232100539</v>
      </c>
      <c r="P7" s="100">
        <f>IF(SER_hh_tesh!P7=0,0,SER_hh_tesh!P7/SER_summary!P$26)</f>
        <v>47.448848800304113</v>
      </c>
      <c r="Q7" s="100">
        <f>IF(SER_hh_tesh!Q7=0,0,SER_hh_tesh!Q7/SER_summary!Q$26)</f>
        <v>55.647244261770794</v>
      </c>
    </row>
    <row r="8" spans="1:17" ht="12" customHeight="1" x14ac:dyDescent="0.25">
      <c r="A8" s="88" t="s">
        <v>101</v>
      </c>
      <c r="B8" s="100">
        <f>IF(SER_hh_tesh!B8=0,0,SER_hh_tesh!B8/SER_summary!B$26)</f>
        <v>33.931772808031212</v>
      </c>
      <c r="C8" s="100">
        <f>IF(SER_hh_tesh!C8=0,0,SER_hh_tesh!C8/SER_summary!C$26)</f>
        <v>35.518834127474214</v>
      </c>
      <c r="D8" s="100">
        <f>IF(SER_hh_tesh!D8=0,0,SER_hh_tesh!D8/SER_summary!D$26)</f>
        <v>33.745170781306562</v>
      </c>
      <c r="E8" s="100">
        <f>IF(SER_hh_tesh!E8=0,0,SER_hh_tesh!E8/SER_summary!E$26)</f>
        <v>43.173666176438772</v>
      </c>
      <c r="F8" s="100">
        <f>IF(SER_hh_tesh!F8=0,0,SER_hh_tesh!F8/SER_summary!F$26)</f>
        <v>44.536941931772297</v>
      </c>
      <c r="G8" s="100">
        <f>IF(SER_hh_tesh!G8=0,0,SER_hh_tesh!G8/SER_summary!G$26)</f>
        <v>56.820879448650196</v>
      </c>
      <c r="H8" s="100">
        <f>IF(SER_hh_tesh!H8=0,0,SER_hh_tesh!H8/SER_summary!H$26)</f>
        <v>57.677505222381292</v>
      </c>
      <c r="I8" s="100">
        <f>IF(SER_hh_tesh!I8=0,0,SER_hh_tesh!I8/SER_summary!I$26)</f>
        <v>51.921468162843588</v>
      </c>
      <c r="J8" s="100">
        <f>IF(SER_hh_tesh!J8=0,0,SER_hh_tesh!J8/SER_summary!J$26)</f>
        <v>65.533908982482757</v>
      </c>
      <c r="K8" s="100">
        <f>IF(SER_hh_tesh!K8=0,0,SER_hh_tesh!K8/SER_summary!K$26)</f>
        <v>64.941095996057683</v>
      </c>
      <c r="L8" s="100">
        <f>IF(SER_hh_tesh!L8=0,0,SER_hh_tesh!L8/SER_summary!L$26)</f>
        <v>64.87412123525057</v>
      </c>
      <c r="M8" s="100">
        <f>IF(SER_hh_tesh!M8=0,0,SER_hh_tesh!M8/SER_summary!M$26)</f>
        <v>54.781443979037327</v>
      </c>
      <c r="N8" s="100">
        <f>IF(SER_hh_tesh!N8=0,0,SER_hh_tesh!N8/SER_summary!N$26)</f>
        <v>56.854393505513379</v>
      </c>
      <c r="O8" s="100">
        <f>IF(SER_hh_tesh!O8=0,0,SER_hh_tesh!O8/SER_summary!O$26)</f>
        <v>56.814960043752414</v>
      </c>
      <c r="P8" s="100">
        <f>IF(SER_hh_tesh!P8=0,0,SER_hh_tesh!P8/SER_summary!P$26)</f>
        <v>46.707872428899442</v>
      </c>
      <c r="Q8" s="100">
        <f>IF(SER_hh_tesh!Q8=0,0,SER_hh_tesh!Q8/SER_summary!Q$26)</f>
        <v>57.597636633437943</v>
      </c>
    </row>
    <row r="9" spans="1:17" ht="12" customHeight="1" x14ac:dyDescent="0.25">
      <c r="A9" s="88" t="s">
        <v>106</v>
      </c>
      <c r="B9" s="100">
        <f>IF(SER_hh_tesh!B9=0,0,SER_hh_tesh!B9/SER_summary!B$26)</f>
        <v>33.411183122976183</v>
      </c>
      <c r="C9" s="100">
        <f>IF(SER_hh_tesh!C9=0,0,SER_hh_tesh!C9/SER_summary!C$26)</f>
        <v>36.049060141522141</v>
      </c>
      <c r="D9" s="100">
        <f>IF(SER_hh_tesh!D9=0,0,SER_hh_tesh!D9/SER_summary!D$26)</f>
        <v>33.336788898322567</v>
      </c>
      <c r="E9" s="100">
        <f>IF(SER_hh_tesh!E9=0,0,SER_hh_tesh!E9/SER_summary!E$26)</f>
        <v>42.973535319191221</v>
      </c>
      <c r="F9" s="100">
        <f>IF(SER_hh_tesh!F9=0,0,SER_hh_tesh!F9/SER_summary!F$26)</f>
        <v>44.068509485363769</v>
      </c>
      <c r="G9" s="100">
        <f>IF(SER_hh_tesh!G9=0,0,SER_hh_tesh!G9/SER_summary!G$26)</f>
        <v>57.299179489388614</v>
      </c>
      <c r="H9" s="100">
        <f>IF(SER_hh_tesh!H9=0,0,SER_hh_tesh!H9/SER_summary!H$26)</f>
        <v>58.272714374612349</v>
      </c>
      <c r="I9" s="100">
        <f>IF(SER_hh_tesh!I9=0,0,SER_hh_tesh!I9/SER_summary!I$26)</f>
        <v>52.575536663752821</v>
      </c>
      <c r="J9" s="100">
        <f>IF(SER_hh_tesh!J9=0,0,SER_hh_tesh!J9/SER_summary!J$26)</f>
        <v>67.430103963669396</v>
      </c>
      <c r="K9" s="100">
        <f>IF(SER_hh_tesh!K9=0,0,SER_hh_tesh!K9/SER_summary!K$26)</f>
        <v>67.371310667558618</v>
      </c>
      <c r="L9" s="100">
        <f>IF(SER_hh_tesh!L9=0,0,SER_hh_tesh!L9/SER_summary!L$26)</f>
        <v>67.533781208341395</v>
      </c>
      <c r="M9" s="100">
        <f>IF(SER_hh_tesh!M9=0,0,SER_hh_tesh!M9/SER_summary!M$26)</f>
        <v>56.602176579373406</v>
      </c>
      <c r="N9" s="100">
        <f>IF(SER_hh_tesh!N9=0,0,SER_hh_tesh!N9/SER_summary!N$26)</f>
        <v>59.640882532307828</v>
      </c>
      <c r="O9" s="100">
        <f>IF(SER_hh_tesh!O9=0,0,SER_hh_tesh!O9/SER_summary!O$26)</f>
        <v>59.6397421182347</v>
      </c>
      <c r="P9" s="100">
        <f>IF(SER_hh_tesh!P9=0,0,SER_hh_tesh!P9/SER_summary!P$26)</f>
        <v>49.07796042736026</v>
      </c>
      <c r="Q9" s="100">
        <f>IF(SER_hh_tesh!Q9=0,0,SER_hh_tesh!Q9/SER_summary!Q$26)</f>
        <v>60.953267934759246</v>
      </c>
    </row>
    <row r="10" spans="1:17" ht="12" customHeight="1" x14ac:dyDescent="0.25">
      <c r="A10" s="88" t="s">
        <v>34</v>
      </c>
      <c r="B10" s="100">
        <f>IF(SER_hh_tesh!B10=0,0,SER_hh_tesh!B10/SER_summary!B$26)</f>
        <v>33.763793734724111</v>
      </c>
      <c r="C10" s="100">
        <f>IF(SER_hh_tesh!C10=0,0,SER_hh_tesh!C10/SER_summary!C$26)</f>
        <v>35.231635294002103</v>
      </c>
      <c r="D10" s="100">
        <f>IF(SER_hh_tesh!D10=0,0,SER_hh_tesh!D10/SER_summary!D$26)</f>
        <v>33.423673721415092</v>
      </c>
      <c r="E10" s="100">
        <f>IF(SER_hh_tesh!E10=0,0,SER_hh_tesh!E10/SER_summary!E$26)</f>
        <v>42.541681775964278</v>
      </c>
      <c r="F10" s="100">
        <f>IF(SER_hh_tesh!F10=0,0,SER_hh_tesh!F10/SER_summary!F$26)</f>
        <v>43.960686402079233</v>
      </c>
      <c r="G10" s="100">
        <f>IF(SER_hh_tesh!G10=0,0,SER_hh_tesh!G10/SER_summary!G$26)</f>
        <v>56.039778660229373</v>
      </c>
      <c r="H10" s="100">
        <f>IF(SER_hh_tesh!H10=0,0,SER_hh_tesh!H10/SER_summary!H$26)</f>
        <v>61.384964003537895</v>
      </c>
      <c r="I10" s="100">
        <f>IF(SER_hh_tesh!I10=0,0,SER_hh_tesh!I10/SER_summary!I$26)</f>
        <v>49.133955744569555</v>
      </c>
      <c r="J10" s="100">
        <f>IF(SER_hh_tesh!J10=0,0,SER_hh_tesh!J10/SER_summary!J$26)</f>
        <v>49.904067780516058</v>
      </c>
      <c r="K10" s="100">
        <f>IF(SER_hh_tesh!K10=0,0,SER_hh_tesh!K10/SER_summary!K$26)</f>
        <v>65.170759381609287</v>
      </c>
      <c r="L10" s="100">
        <f>IF(SER_hh_tesh!L10=0,0,SER_hh_tesh!L10/SER_summary!L$26)</f>
        <v>65.654785744565828</v>
      </c>
      <c r="M10" s="100">
        <f>IF(SER_hh_tesh!M10=0,0,SER_hh_tesh!M10/SER_summary!M$26)</f>
        <v>56.749577257802869</v>
      </c>
      <c r="N10" s="100">
        <f>IF(SER_hh_tesh!N10=0,0,SER_hh_tesh!N10/SER_summary!N$26)</f>
        <v>56.303731235693355</v>
      </c>
      <c r="O10" s="100">
        <f>IF(SER_hh_tesh!O10=0,0,SER_hh_tesh!O10/SER_summary!O$26)</f>
        <v>57.14641375741315</v>
      </c>
      <c r="P10" s="100">
        <f>IF(SER_hh_tesh!P10=0,0,SER_hh_tesh!P10/SER_summary!P$26)</f>
        <v>47.134137608945821</v>
      </c>
      <c r="Q10" s="100">
        <f>IF(SER_hh_tesh!Q10=0,0,SER_hh_tesh!Q10/SER_summary!Q$26)</f>
        <v>58.104488410785528</v>
      </c>
    </row>
    <row r="11" spans="1:17" ht="12" customHeight="1" x14ac:dyDescent="0.25">
      <c r="A11" s="88" t="s">
        <v>61</v>
      </c>
      <c r="B11" s="100">
        <f>IF(SER_hh_tesh!B11=0,0,SER_hh_tesh!B11/SER_summary!B$26)</f>
        <v>34.401816981353917</v>
      </c>
      <c r="C11" s="100">
        <f>IF(SER_hh_tesh!C11=0,0,SER_hh_tesh!C11/SER_summary!C$26)</f>
        <v>35.022021321811962</v>
      </c>
      <c r="D11" s="100">
        <f>IF(SER_hh_tesh!D11=0,0,SER_hh_tesh!D11/SER_summary!D$26)</f>
        <v>33.465775486326599</v>
      </c>
      <c r="E11" s="100">
        <f>IF(SER_hh_tesh!E11=0,0,SER_hh_tesh!E11/SER_summary!E$26)</f>
        <v>42.539425387946579</v>
      </c>
      <c r="F11" s="100">
        <f>IF(SER_hh_tesh!F11=0,0,SER_hh_tesh!F11/SER_summary!F$26)</f>
        <v>43.779750452473721</v>
      </c>
      <c r="G11" s="100">
        <f>IF(SER_hh_tesh!G11=0,0,SER_hh_tesh!G11/SER_summary!G$26)</f>
        <v>55.730190524728279</v>
      </c>
      <c r="H11" s="100">
        <f>IF(SER_hh_tesh!H11=0,0,SER_hh_tesh!H11/SER_summary!H$26)</f>
        <v>56.392796627906201</v>
      </c>
      <c r="I11" s="100">
        <f>IF(SER_hh_tesh!I11=0,0,SER_hh_tesh!I11/SER_summary!I$26)</f>
        <v>56.818057326515977</v>
      </c>
      <c r="J11" s="100">
        <f>IF(SER_hh_tesh!J11=0,0,SER_hh_tesh!J11/SER_summary!J$26)</f>
        <v>63.605134756296927</v>
      </c>
      <c r="K11" s="100">
        <f>IF(SER_hh_tesh!K11=0,0,SER_hh_tesh!K11/SER_summary!K$26)</f>
        <v>64.415054907930937</v>
      </c>
      <c r="L11" s="100">
        <f>IF(SER_hh_tesh!L11=0,0,SER_hh_tesh!L11/SER_summary!L$26)</f>
        <v>64.988402725884384</v>
      </c>
      <c r="M11" s="100">
        <f>IF(SER_hh_tesh!M11=0,0,SER_hh_tesh!M11/SER_summary!M$26)</f>
        <v>55.712254111404775</v>
      </c>
      <c r="N11" s="100">
        <f>IF(SER_hh_tesh!N11=0,0,SER_hh_tesh!N11/SER_summary!N$26)</f>
        <v>56.342521659356223</v>
      </c>
      <c r="O11" s="100">
        <f>IF(SER_hh_tesh!O11=0,0,SER_hh_tesh!O11/SER_summary!O$26)</f>
        <v>55.859534812127343</v>
      </c>
      <c r="P11" s="100">
        <f>IF(SER_hh_tesh!P11=0,0,SER_hh_tesh!P11/SER_summary!P$26)</f>
        <v>45.808505410024857</v>
      </c>
      <c r="Q11" s="100">
        <f>IF(SER_hh_tesh!Q11=0,0,SER_hh_tesh!Q11/SER_summary!Q$26)</f>
        <v>56.224261239289007</v>
      </c>
    </row>
    <row r="12" spans="1:17" ht="12" customHeight="1" x14ac:dyDescent="0.25">
      <c r="A12" s="88" t="s">
        <v>42</v>
      </c>
      <c r="B12" s="100">
        <f>IF(SER_hh_tesh!B12=0,0,SER_hh_tesh!B12/SER_summary!B$26)</f>
        <v>0</v>
      </c>
      <c r="C12" s="100">
        <f>IF(SER_hh_tesh!C12=0,0,SER_hh_tesh!C12/SER_summary!C$26)</f>
        <v>0</v>
      </c>
      <c r="D12" s="100">
        <f>IF(SER_hh_tesh!D12=0,0,SER_hh_tesh!D12/SER_summary!D$26)</f>
        <v>0</v>
      </c>
      <c r="E12" s="100">
        <f>IF(SER_hh_tesh!E12=0,0,SER_hh_tesh!E12/SER_summary!E$26)</f>
        <v>0</v>
      </c>
      <c r="F12" s="100">
        <f>IF(SER_hh_tesh!F12=0,0,SER_hh_tesh!F12/SER_summary!F$26)</f>
        <v>49.640827035780596</v>
      </c>
      <c r="G12" s="100">
        <f>IF(SER_hh_tesh!G12=0,0,SER_hh_tesh!G12/SER_summary!G$26)</f>
        <v>50.208782627681344</v>
      </c>
      <c r="H12" s="100">
        <f>IF(SER_hh_tesh!H12=0,0,SER_hh_tesh!H12/SER_summary!H$26)</f>
        <v>58.543188502878152</v>
      </c>
      <c r="I12" s="100">
        <f>IF(SER_hh_tesh!I12=0,0,SER_hh_tesh!I12/SER_summary!I$26)</f>
        <v>52.586682635874531</v>
      </c>
      <c r="J12" s="100">
        <f>IF(SER_hh_tesh!J12=0,0,SER_hh_tesh!J12/SER_summary!J$26)</f>
        <v>66.162574731948823</v>
      </c>
      <c r="K12" s="100">
        <f>IF(SER_hh_tesh!K12=0,0,SER_hh_tesh!K12/SER_summary!K$26)</f>
        <v>65.323667414759271</v>
      </c>
      <c r="L12" s="100">
        <f>IF(SER_hh_tesh!L12=0,0,SER_hh_tesh!L12/SER_summary!L$26)</f>
        <v>65.049024525009742</v>
      </c>
      <c r="M12" s="100">
        <f>IF(SER_hh_tesh!M12=0,0,SER_hh_tesh!M12/SER_summary!M$26)</f>
        <v>64.136322454239192</v>
      </c>
      <c r="N12" s="100">
        <f>IF(SER_hh_tesh!N12=0,0,SER_hh_tesh!N12/SER_summary!N$26)</f>
        <v>47.751791226107869</v>
      </c>
      <c r="O12" s="100">
        <f>IF(SER_hh_tesh!O12=0,0,SER_hh_tesh!O12/SER_summary!O$26)</f>
        <v>57.553073616142768</v>
      </c>
      <c r="P12" s="100">
        <f>IF(SER_hh_tesh!P12=0,0,SER_hh_tesh!P12/SER_summary!P$26)</f>
        <v>47.76496668730725</v>
      </c>
      <c r="Q12" s="100">
        <f>IF(SER_hh_tesh!Q12=0,0,SER_hh_tesh!Q12/SER_summary!Q$26)</f>
        <v>59.201442088865427</v>
      </c>
    </row>
    <row r="13" spans="1:17" ht="12" customHeight="1" x14ac:dyDescent="0.25">
      <c r="A13" s="88" t="s">
        <v>105</v>
      </c>
      <c r="B13" s="100">
        <f>IF(SER_hh_tesh!B13=0,0,SER_hh_tesh!B13/SER_summary!B$26)</f>
        <v>34.056850653974301</v>
      </c>
      <c r="C13" s="100">
        <f>IF(SER_hh_tesh!C13=0,0,SER_hh_tesh!C13/SER_summary!C$26)</f>
        <v>36.05433566020298</v>
      </c>
      <c r="D13" s="100">
        <f>IF(SER_hh_tesh!D13=0,0,SER_hh_tesh!D13/SER_summary!D$26)</f>
        <v>34.720917419708762</v>
      </c>
      <c r="E13" s="100">
        <f>IF(SER_hh_tesh!E13=0,0,SER_hh_tesh!E13/SER_summary!E$26)</f>
        <v>44.117031835170344</v>
      </c>
      <c r="F13" s="100">
        <f>IF(SER_hh_tesh!F13=0,0,SER_hh_tesh!F13/SER_summary!F$26)</f>
        <v>45.540889641717065</v>
      </c>
      <c r="G13" s="100">
        <f>IF(SER_hh_tesh!G13=0,0,SER_hh_tesh!G13/SER_summary!G$26)</f>
        <v>57.93659250816745</v>
      </c>
      <c r="H13" s="100">
        <f>IF(SER_hh_tesh!H13=0,0,SER_hh_tesh!H13/SER_summary!H$26)</f>
        <v>58.576155244726792</v>
      </c>
      <c r="I13" s="100">
        <f>IF(SER_hh_tesh!I13=0,0,SER_hh_tesh!I13/SER_summary!I$26)</f>
        <v>52.513954546044637</v>
      </c>
      <c r="J13" s="100">
        <f>IF(SER_hh_tesh!J13=0,0,SER_hh_tesh!J13/SER_summary!J$26)</f>
        <v>65.990648979056061</v>
      </c>
      <c r="K13" s="100">
        <f>IF(SER_hh_tesh!K13=0,0,SER_hh_tesh!K13/SER_summary!K$26)</f>
        <v>65.136166051367482</v>
      </c>
      <c r="L13" s="100">
        <f>IF(SER_hh_tesh!L13=0,0,SER_hh_tesh!L13/SER_summary!L$26)</f>
        <v>65.95634493264312</v>
      </c>
      <c r="M13" s="100">
        <f>IF(SER_hh_tesh!M13=0,0,SER_hh_tesh!M13/SER_summary!M$26)</f>
        <v>60.870339823381023</v>
      </c>
      <c r="N13" s="100">
        <f>IF(SER_hh_tesh!N13=0,0,SER_hh_tesh!N13/SER_summary!N$26)</f>
        <v>66.107151079810066</v>
      </c>
      <c r="O13" s="100">
        <f>IF(SER_hh_tesh!O13=0,0,SER_hh_tesh!O13/SER_summary!O$26)</f>
        <v>66.32209628243055</v>
      </c>
      <c r="P13" s="100">
        <f>IF(SER_hh_tesh!P13=0,0,SER_hh_tesh!P13/SER_summary!P$26)</f>
        <v>54.646407949210094</v>
      </c>
      <c r="Q13" s="100">
        <f>IF(SER_hh_tesh!Q13=0,0,SER_hh_tesh!Q13/SER_summary!Q$26)</f>
        <v>67.737182313405583</v>
      </c>
    </row>
    <row r="14" spans="1:17" ht="12" customHeight="1" x14ac:dyDescent="0.25">
      <c r="A14" s="51" t="s">
        <v>104</v>
      </c>
      <c r="B14" s="22">
        <f>IF(SER_hh_tesh!B14=0,0,SER_hh_tesh!B14/SER_summary!B$26)</f>
        <v>34.056850653974301</v>
      </c>
      <c r="C14" s="22">
        <f>IF(SER_hh_tesh!C14=0,0,SER_hh_tesh!C14/SER_summary!C$26)</f>
        <v>35.535587509865046</v>
      </c>
      <c r="D14" s="22">
        <f>IF(SER_hh_tesh!D14=0,0,SER_hh_tesh!D14/SER_summary!D$26)</f>
        <v>34.22092879445983</v>
      </c>
      <c r="E14" s="22">
        <f>IF(SER_hh_tesh!E14=0,0,SER_hh_tesh!E14/SER_summary!E$26)</f>
        <v>43.988223330816055</v>
      </c>
      <c r="F14" s="22">
        <f>IF(SER_hh_tesh!F14=0,0,SER_hh_tesh!F14/SER_summary!F$26)</f>
        <v>45.462097596322572</v>
      </c>
      <c r="G14" s="22">
        <f>IF(SER_hh_tesh!G14=0,0,SER_hh_tesh!G14/SER_summary!G$26)</f>
        <v>57.980127841286418</v>
      </c>
      <c r="H14" s="22">
        <f>IF(SER_hh_tesh!H14=0,0,SER_hh_tesh!H14/SER_summary!H$26)</f>
        <v>58.657606167947883</v>
      </c>
      <c r="I14" s="22">
        <f>IF(SER_hh_tesh!I14=0,0,SER_hh_tesh!I14/SER_summary!I$26)</f>
        <v>52.598356045149252</v>
      </c>
      <c r="J14" s="22">
        <f>IF(SER_hh_tesh!J14=0,0,SER_hh_tesh!J14/SER_summary!J$26)</f>
        <v>66.09063707010479</v>
      </c>
      <c r="K14" s="22">
        <f>IF(SER_hh_tesh!K14=0,0,SER_hh_tesh!K14/SER_summary!K$26)</f>
        <v>65.53439950560346</v>
      </c>
      <c r="L14" s="22">
        <f>IF(SER_hh_tesh!L14=0,0,SER_hh_tesh!L14/SER_summary!L$26)</f>
        <v>65.259001900241159</v>
      </c>
      <c r="M14" s="22">
        <f>IF(SER_hh_tesh!M14=0,0,SER_hh_tesh!M14/SER_summary!M$26)</f>
        <v>55.219436556303066</v>
      </c>
      <c r="N14" s="22">
        <f>IF(SER_hh_tesh!N14=0,0,SER_hh_tesh!N14/SER_summary!N$26)</f>
        <v>57.363052849137759</v>
      </c>
      <c r="O14" s="22">
        <f>IF(SER_hh_tesh!O14=0,0,SER_hh_tesh!O14/SER_summary!O$26)</f>
        <v>57.266230883398265</v>
      </c>
      <c r="P14" s="22">
        <f>IF(SER_hh_tesh!P14=0,0,SER_hh_tesh!P14/SER_summary!P$26)</f>
        <v>47.012005558946839</v>
      </c>
      <c r="Q14" s="22">
        <f>IF(SER_hh_tesh!Q14=0,0,SER_hh_tesh!Q14/SER_summary!Q$26)</f>
        <v>58.001503728491457</v>
      </c>
    </row>
    <row r="15" spans="1:17" ht="12" customHeight="1" x14ac:dyDescent="0.25">
      <c r="A15" s="105" t="s">
        <v>108</v>
      </c>
      <c r="B15" s="104">
        <f>IF(SER_hh_tesh!B15=0,0,SER_hh_tesh!B15/SER_summary!B$26)</f>
        <v>0.65933849706551051</v>
      </c>
      <c r="C15" s="104">
        <f>IF(SER_hh_tesh!C15=0,0,SER_hh_tesh!C15/SER_summary!C$26)</f>
        <v>0.69100917947540152</v>
      </c>
      <c r="D15" s="104">
        <f>IF(SER_hh_tesh!D15=0,0,SER_hh_tesh!D15/SER_summary!D$26)</f>
        <v>0.65671893295811767</v>
      </c>
      <c r="E15" s="104">
        <f>IF(SER_hh_tesh!E15=0,0,SER_hh_tesh!E15/SER_summary!E$26)</f>
        <v>0.8467034926026209</v>
      </c>
      <c r="F15" s="104">
        <f>IF(SER_hh_tesh!F15=0,0,SER_hh_tesh!F15/SER_summary!F$26)</f>
        <v>0.86910306234617363</v>
      </c>
      <c r="G15" s="104">
        <f>IF(SER_hh_tesh!G15=0,0,SER_hh_tesh!G15/SER_summary!G$26)</f>
        <v>1.1188367282938045</v>
      </c>
      <c r="H15" s="104">
        <f>IF(SER_hh_tesh!H15=0,0,SER_hh_tesh!H15/SER_summary!H$26)</f>
        <v>1.1379743577153612</v>
      </c>
      <c r="I15" s="104">
        <f>IF(SER_hh_tesh!I15=0,0,SER_hh_tesh!I15/SER_summary!I$26)</f>
        <v>1.0257300185973994</v>
      </c>
      <c r="J15" s="104">
        <f>IF(SER_hh_tesh!J15=0,0,SER_hh_tesh!J15/SER_summary!J$26)</f>
        <v>1.3068138646670362</v>
      </c>
      <c r="K15" s="104">
        <f>IF(SER_hh_tesh!K15=0,0,SER_hh_tesh!K15/SER_summary!K$26)</f>
        <v>1.297267667967348</v>
      </c>
      <c r="L15" s="104">
        <f>IF(SER_hh_tesh!L15=0,0,SER_hh_tesh!L15/SER_summary!L$26)</f>
        <v>1.3094447446382711</v>
      </c>
      <c r="M15" s="104">
        <f>IF(SER_hh_tesh!M15=0,0,SER_hh_tesh!M15/SER_summary!M$26)</f>
        <v>1.0803332340090477</v>
      </c>
      <c r="N15" s="104">
        <f>IF(SER_hh_tesh!N15=0,0,SER_hh_tesh!N15/SER_summary!N$26)</f>
        <v>1.1231870102482249</v>
      </c>
      <c r="O15" s="104">
        <f>IF(SER_hh_tesh!O15=0,0,SER_hh_tesh!O15/SER_summary!O$26)</f>
        <v>1.1104541491598017</v>
      </c>
      <c r="P15" s="104">
        <f>IF(SER_hh_tesh!P15=0,0,SER_hh_tesh!P15/SER_summary!P$26)</f>
        <v>0.88769502517900956</v>
      </c>
      <c r="Q15" s="104">
        <f>IF(SER_hh_tesh!Q15=0,0,SER_hh_tesh!Q15/SER_summary!Q$26)</f>
        <v>1.1034242117386119</v>
      </c>
    </row>
    <row r="16" spans="1:17" ht="12.95" customHeight="1" x14ac:dyDescent="0.25">
      <c r="A16" s="90" t="s">
        <v>102</v>
      </c>
      <c r="B16" s="101">
        <f>IF(SER_hh_tesh!B16=0,0,SER_hh_tesh!B16/SER_summary!B$26)</f>
        <v>36.764340650914868</v>
      </c>
      <c r="C16" s="101">
        <f>IF(SER_hh_tesh!C16=0,0,SER_hh_tesh!C16/SER_summary!C$26)</f>
        <v>36.926130302253092</v>
      </c>
      <c r="D16" s="101">
        <f>IF(SER_hh_tesh!D16=0,0,SER_hh_tesh!D16/SER_summary!D$26)</f>
        <v>37.063462708743458</v>
      </c>
      <c r="E16" s="101">
        <f>IF(SER_hh_tesh!E16=0,0,SER_hh_tesh!E16/SER_summary!E$26)</f>
        <v>37.207721902528284</v>
      </c>
      <c r="F16" s="101">
        <f>IF(SER_hh_tesh!F16=0,0,SER_hh_tesh!F16/SER_summary!F$26)</f>
        <v>37.479861000679506</v>
      </c>
      <c r="G16" s="101">
        <f>IF(SER_hh_tesh!G16=0,0,SER_hh_tesh!G16/SER_summary!G$26)</f>
        <v>37.680829861281588</v>
      </c>
      <c r="H16" s="101">
        <f>IF(SER_hh_tesh!H16=0,0,SER_hh_tesh!H16/SER_summary!H$26)</f>
        <v>38.101963013359793</v>
      </c>
      <c r="I16" s="101">
        <f>IF(SER_hh_tesh!I16=0,0,SER_hh_tesh!I16/SER_summary!I$26)</f>
        <v>38.376349348427915</v>
      </c>
      <c r="J16" s="101">
        <f>IF(SER_hh_tesh!J16=0,0,SER_hh_tesh!J16/SER_summary!J$26)</f>
        <v>38.68814848531494</v>
      </c>
      <c r="K16" s="101">
        <f>IF(SER_hh_tesh!K16=0,0,SER_hh_tesh!K16/SER_summary!K$26)</f>
        <v>38.650945690494453</v>
      </c>
      <c r="L16" s="101">
        <f>IF(SER_hh_tesh!L16=0,0,SER_hh_tesh!L16/SER_summary!L$26)</f>
        <v>38.875595822770066</v>
      </c>
      <c r="M16" s="101">
        <f>IF(SER_hh_tesh!M16=0,0,SER_hh_tesh!M16/SER_summary!M$26)</f>
        <v>39.058249101513418</v>
      </c>
      <c r="N16" s="101">
        <f>IF(SER_hh_tesh!N16=0,0,SER_hh_tesh!N16/SER_summary!N$26)</f>
        <v>39.830763960860281</v>
      </c>
      <c r="O16" s="101">
        <f>IF(SER_hh_tesh!O16=0,0,SER_hh_tesh!O16/SER_summary!O$26)</f>
        <v>40.367231272315223</v>
      </c>
      <c r="P16" s="101">
        <f>IF(SER_hh_tesh!P16=0,0,SER_hh_tesh!P16/SER_summary!P$26)</f>
        <v>41.872232133164623</v>
      </c>
      <c r="Q16" s="101">
        <f>IF(SER_hh_tesh!Q16=0,0,SER_hh_tesh!Q16/SER_summary!Q$26)</f>
        <v>42.608737952965193</v>
      </c>
    </row>
    <row r="17" spans="1:17" ht="12.95" customHeight="1" x14ac:dyDescent="0.25">
      <c r="A17" s="88" t="s">
        <v>101</v>
      </c>
      <c r="B17" s="103">
        <f>IF(SER_hh_tesh!B17=0,0,SER_hh_tesh!B17/SER_summary!B$26)</f>
        <v>11.743836428330457</v>
      </c>
      <c r="C17" s="103">
        <f>IF(SER_hh_tesh!C17=0,0,SER_hh_tesh!C17/SER_summary!C$26)</f>
        <v>13.375236276599113</v>
      </c>
      <c r="D17" s="103">
        <f>IF(SER_hh_tesh!D17=0,0,SER_hh_tesh!D17/SER_summary!D$26)</f>
        <v>14.529057184277365</v>
      </c>
      <c r="E17" s="103">
        <f>IF(SER_hh_tesh!E17=0,0,SER_hh_tesh!E17/SER_summary!E$26)</f>
        <v>15.424686103944765</v>
      </c>
      <c r="F17" s="103">
        <f>IF(SER_hh_tesh!F17=0,0,SER_hh_tesh!F17/SER_summary!F$26)</f>
        <v>16.74355361280049</v>
      </c>
      <c r="G17" s="103">
        <f>IF(SER_hh_tesh!G17=0,0,SER_hh_tesh!G17/SER_summary!G$26)</f>
        <v>17.692629302149008</v>
      </c>
      <c r="H17" s="103">
        <f>IF(SER_hh_tesh!H17=0,0,SER_hh_tesh!H17/SER_summary!H$26)</f>
        <v>19.503241839396086</v>
      </c>
      <c r="I17" s="103">
        <f>IF(SER_hh_tesh!I17=0,0,SER_hh_tesh!I17/SER_summary!I$26)</f>
        <v>21.635926604083583</v>
      </c>
      <c r="J17" s="103">
        <f>IF(SER_hh_tesh!J17=0,0,SER_hh_tesh!J17/SER_summary!J$26)</f>
        <v>22.8038645178009</v>
      </c>
      <c r="K17" s="103">
        <f>IF(SER_hh_tesh!K17=0,0,SER_hh_tesh!K17/SER_summary!K$26)</f>
        <v>24.518800586195095</v>
      </c>
      <c r="L17" s="103">
        <f>IF(SER_hh_tesh!L17=0,0,SER_hh_tesh!L17/SER_summary!L$26)</f>
        <v>26.529342294707302</v>
      </c>
      <c r="M17" s="103">
        <f>IF(SER_hh_tesh!M17=0,0,SER_hh_tesh!M17/SER_summary!M$26)</f>
        <v>28.05655231245019</v>
      </c>
      <c r="N17" s="103">
        <f>IF(SER_hh_tesh!N17=0,0,SER_hh_tesh!N17/SER_summary!N$26)</f>
        <v>29.826051611783676</v>
      </c>
      <c r="O17" s="103">
        <f>IF(SER_hh_tesh!O17=0,0,SER_hh_tesh!O17/SER_summary!O$26)</f>
        <v>32.747879863442904</v>
      </c>
      <c r="P17" s="103">
        <f>IF(SER_hh_tesh!P17=0,0,SER_hh_tesh!P17/SER_summary!P$26)</f>
        <v>35.65643801103252</v>
      </c>
      <c r="Q17" s="103">
        <f>IF(SER_hh_tesh!Q17=0,0,SER_hh_tesh!Q17/SER_summary!Q$26)</f>
        <v>39.520334334296358</v>
      </c>
    </row>
    <row r="18" spans="1:17" ht="12" customHeight="1" x14ac:dyDescent="0.25">
      <c r="A18" s="88" t="s">
        <v>100</v>
      </c>
      <c r="B18" s="103">
        <f>IF(SER_hh_tesh!B18=0,0,SER_hh_tesh!B18/SER_summary!B$26)</f>
        <v>36.840968051352888</v>
      </c>
      <c r="C18" s="103">
        <f>IF(SER_hh_tesh!C18=0,0,SER_hh_tesh!C18/SER_summary!C$26)</f>
        <v>37.031381812305547</v>
      </c>
      <c r="D18" s="103">
        <f>IF(SER_hh_tesh!D18=0,0,SER_hh_tesh!D18/SER_summary!D$26)</f>
        <v>37.162527185072562</v>
      </c>
      <c r="E18" s="103">
        <f>IF(SER_hh_tesh!E18=0,0,SER_hh_tesh!E18/SER_summary!E$26)</f>
        <v>37.312148149500153</v>
      </c>
      <c r="F18" s="103">
        <f>IF(SER_hh_tesh!F18=0,0,SER_hh_tesh!F18/SER_summary!F$26)</f>
        <v>37.581590618799552</v>
      </c>
      <c r="G18" s="103">
        <f>IF(SER_hh_tesh!G18=0,0,SER_hh_tesh!G18/SER_summary!G$26)</f>
        <v>37.780470515568993</v>
      </c>
      <c r="H18" s="103">
        <f>IF(SER_hh_tesh!H18=0,0,SER_hh_tesh!H18/SER_summary!H$26)</f>
        <v>38.204567029557403</v>
      </c>
      <c r="I18" s="103">
        <f>IF(SER_hh_tesh!I18=0,0,SER_hh_tesh!I18/SER_summary!I$26)</f>
        <v>38.493747264360707</v>
      </c>
      <c r="J18" s="103">
        <f>IF(SER_hh_tesh!J18=0,0,SER_hh_tesh!J18/SER_summary!J$26)</f>
        <v>38.801378307235836</v>
      </c>
      <c r="K18" s="103">
        <f>IF(SER_hh_tesh!K18=0,0,SER_hh_tesh!K18/SER_summary!K$26)</f>
        <v>38.771085695497106</v>
      </c>
      <c r="L18" s="103">
        <f>IF(SER_hh_tesh!L18=0,0,SER_hh_tesh!L18/SER_summary!L$26)</f>
        <v>39.018671510143641</v>
      </c>
      <c r="M18" s="103">
        <f>IF(SER_hh_tesh!M18=0,0,SER_hh_tesh!M18/SER_summary!M$26)</f>
        <v>39.208669491271351</v>
      </c>
      <c r="N18" s="103">
        <f>IF(SER_hh_tesh!N18=0,0,SER_hh_tesh!N18/SER_summary!N$26)</f>
        <v>40.014790075373469</v>
      </c>
      <c r="O18" s="103">
        <f>IF(SER_hh_tesh!O18=0,0,SER_hh_tesh!O18/SER_summary!O$26)</f>
        <v>40.564581323908961</v>
      </c>
      <c r="P18" s="103">
        <f>IF(SER_hh_tesh!P18=0,0,SER_hh_tesh!P18/SER_summary!P$26)</f>
        <v>42.070923678785761</v>
      </c>
      <c r="Q18" s="103">
        <f>IF(SER_hh_tesh!Q18=0,0,SER_hh_tesh!Q18/SER_summary!Q$26)</f>
        <v>42.735644767810513</v>
      </c>
    </row>
    <row r="19" spans="1:17" ht="12.95" customHeight="1" x14ac:dyDescent="0.25">
      <c r="A19" s="90" t="s">
        <v>47</v>
      </c>
      <c r="B19" s="101">
        <f>IF(SER_hh_tesh!B19=0,0,SER_hh_tesh!B19/SER_summary!B$26)</f>
        <v>12.452222135020463</v>
      </c>
      <c r="C19" s="101">
        <f>IF(SER_hh_tesh!C19=0,0,SER_hh_tesh!C19/SER_summary!C$26)</f>
        <v>12.463371089224365</v>
      </c>
      <c r="D19" s="101">
        <f>IF(SER_hh_tesh!D19=0,0,SER_hh_tesh!D19/SER_summary!D$26)</f>
        <v>12.420637029672564</v>
      </c>
      <c r="E19" s="101">
        <f>IF(SER_hh_tesh!E19=0,0,SER_hh_tesh!E19/SER_summary!E$26)</f>
        <v>12.437716590761269</v>
      </c>
      <c r="F19" s="101">
        <f>IF(SER_hh_tesh!F19=0,0,SER_hh_tesh!F19/SER_summary!F$26)</f>
        <v>12.422756570156334</v>
      </c>
      <c r="G19" s="101">
        <f>IF(SER_hh_tesh!G19=0,0,SER_hh_tesh!G19/SER_summary!G$26)</f>
        <v>12.492665472777565</v>
      </c>
      <c r="H19" s="101">
        <f>IF(SER_hh_tesh!H19=0,0,SER_hh_tesh!H19/SER_summary!H$26)</f>
        <v>12.491071856977737</v>
      </c>
      <c r="I19" s="101">
        <f>IF(SER_hh_tesh!I19=0,0,SER_hh_tesh!I19/SER_summary!I$26)</f>
        <v>12.520348089354373</v>
      </c>
      <c r="J19" s="101">
        <f>IF(SER_hh_tesh!J19=0,0,SER_hh_tesh!J19/SER_summary!J$26)</f>
        <v>12.612969515709871</v>
      </c>
      <c r="K19" s="101">
        <f>IF(SER_hh_tesh!K19=0,0,SER_hh_tesh!K19/SER_summary!K$26)</f>
        <v>12.613022213886284</v>
      </c>
      <c r="L19" s="101">
        <f>IF(SER_hh_tesh!L19=0,0,SER_hh_tesh!L19/SER_summary!L$26)</f>
        <v>12.591070685166819</v>
      </c>
      <c r="M19" s="101">
        <f>IF(SER_hh_tesh!M19=0,0,SER_hh_tesh!M19/SER_summary!M$26)</f>
        <v>12.705430979868552</v>
      </c>
      <c r="N19" s="101">
        <f>IF(SER_hh_tesh!N19=0,0,SER_hh_tesh!N19/SER_summary!N$26)</f>
        <v>12.794250687709617</v>
      </c>
      <c r="O19" s="101">
        <f>IF(SER_hh_tesh!O19=0,0,SER_hh_tesh!O19/SER_summary!O$26)</f>
        <v>12.884737443422406</v>
      </c>
      <c r="P19" s="101">
        <f>IF(SER_hh_tesh!P19=0,0,SER_hh_tesh!P19/SER_summary!P$26)</f>
        <v>12.979046884347593</v>
      </c>
      <c r="Q19" s="101">
        <f>IF(SER_hh_tesh!Q19=0,0,SER_hh_tesh!Q19/SER_summary!Q$26)</f>
        <v>13.283963691274815</v>
      </c>
    </row>
    <row r="20" spans="1:17" ht="12" customHeight="1" x14ac:dyDescent="0.25">
      <c r="A20" s="88" t="s">
        <v>38</v>
      </c>
      <c r="B20" s="100">
        <f>IF(SER_hh_tesh!B20=0,0,SER_hh_tesh!B20/SER_summary!B$26)</f>
        <v>0</v>
      </c>
      <c r="C20" s="100">
        <f>IF(SER_hh_tesh!C20=0,0,SER_hh_tesh!C20/SER_summary!C$26)</f>
        <v>0</v>
      </c>
      <c r="D20" s="100">
        <f>IF(SER_hh_tesh!D20=0,0,SER_hh_tesh!D20/SER_summary!D$26)</f>
        <v>0</v>
      </c>
      <c r="E20" s="100">
        <f>IF(SER_hh_tesh!E20=0,0,SER_hh_tesh!E20/SER_summary!E$26)</f>
        <v>0</v>
      </c>
      <c r="F20" s="100">
        <f>IF(SER_hh_tesh!F20=0,0,SER_hh_tesh!F20/SER_summary!F$26)</f>
        <v>0</v>
      </c>
      <c r="G20" s="100">
        <f>IF(SER_hh_tesh!G20=0,0,SER_hh_tesh!G20/SER_summary!G$26)</f>
        <v>0</v>
      </c>
      <c r="H20" s="100">
        <f>IF(SER_hh_tesh!H20=0,0,SER_hh_tesh!H20/SER_summary!H$26)</f>
        <v>0</v>
      </c>
      <c r="I20" s="100">
        <f>IF(SER_hh_tesh!I20=0,0,SER_hh_tesh!I20/SER_summary!I$26)</f>
        <v>0</v>
      </c>
      <c r="J20" s="100">
        <f>IF(SER_hh_tesh!J20=0,0,SER_hh_tesh!J20/SER_summary!J$26)</f>
        <v>0</v>
      </c>
      <c r="K20" s="100">
        <f>IF(SER_hh_tesh!K20=0,0,SER_hh_tesh!K20/SER_summary!K$26)</f>
        <v>0</v>
      </c>
      <c r="L20" s="100">
        <f>IF(SER_hh_tesh!L20=0,0,SER_hh_tesh!L20/SER_summary!L$26)</f>
        <v>0</v>
      </c>
      <c r="M20" s="100">
        <f>IF(SER_hh_tesh!M20=0,0,SER_hh_tesh!M20/SER_summary!M$26)</f>
        <v>0</v>
      </c>
      <c r="N20" s="100">
        <f>IF(SER_hh_tesh!N20=0,0,SER_hh_tesh!N20/SER_summary!N$26)</f>
        <v>0</v>
      </c>
      <c r="O20" s="100">
        <f>IF(SER_hh_tesh!O20=0,0,SER_hh_tesh!O20/SER_summary!O$26)</f>
        <v>0</v>
      </c>
      <c r="P20" s="100">
        <f>IF(SER_hh_tesh!P20=0,0,SER_hh_tesh!P20/SER_summary!P$26)</f>
        <v>0</v>
      </c>
      <c r="Q20" s="100">
        <f>IF(SER_hh_tesh!Q20=0,0,SER_hh_tesh!Q20/SER_summary!Q$26)</f>
        <v>0</v>
      </c>
    </row>
    <row r="21" spans="1:17" s="28" customFormat="1" ht="12" customHeight="1" x14ac:dyDescent="0.25">
      <c r="A21" s="88" t="s">
        <v>66</v>
      </c>
      <c r="B21" s="100">
        <f>IF(SER_hh_tesh!B21=0,0,SER_hh_tesh!B21/SER_summary!B$26)</f>
        <v>12.428033017421788</v>
      </c>
      <c r="C21" s="100">
        <f>IF(SER_hh_tesh!C21=0,0,SER_hh_tesh!C21/SER_summary!C$26)</f>
        <v>12.451484613532577</v>
      </c>
      <c r="D21" s="100">
        <f>IF(SER_hh_tesh!D21=0,0,SER_hh_tesh!D21/SER_summary!D$26)</f>
        <v>12.367022184295527</v>
      </c>
      <c r="E21" s="100">
        <f>IF(SER_hh_tesh!E21=0,0,SER_hh_tesh!E21/SER_summary!E$26)</f>
        <v>12.336941131314703</v>
      </c>
      <c r="F21" s="100">
        <f>IF(SER_hh_tesh!F21=0,0,SER_hh_tesh!F21/SER_summary!F$26)</f>
        <v>12.34918551284933</v>
      </c>
      <c r="G21" s="100">
        <f>IF(SER_hh_tesh!G21=0,0,SER_hh_tesh!G21/SER_summary!G$26)</f>
        <v>12.435371458453744</v>
      </c>
      <c r="H21" s="100">
        <f>IF(SER_hh_tesh!H21=0,0,SER_hh_tesh!H21/SER_summary!H$26)</f>
        <v>12.441742127557401</v>
      </c>
      <c r="I21" s="100">
        <f>IF(SER_hh_tesh!I21=0,0,SER_hh_tesh!I21/SER_summary!I$26)</f>
        <v>12.400696522154419</v>
      </c>
      <c r="J21" s="100">
        <f>IF(SER_hh_tesh!J21=0,0,SER_hh_tesh!J21/SER_summary!J$26)</f>
        <v>12.494956509935273</v>
      </c>
      <c r="K21" s="100">
        <f>IF(SER_hh_tesh!K21=0,0,SER_hh_tesh!K21/SER_summary!K$26)</f>
        <v>12.443422014895699</v>
      </c>
      <c r="L21" s="100">
        <f>IF(SER_hh_tesh!L21=0,0,SER_hh_tesh!L21/SER_summary!L$26)</f>
        <v>12.3540238266581</v>
      </c>
      <c r="M21" s="100">
        <f>IF(SER_hh_tesh!M21=0,0,SER_hh_tesh!M21/SER_summary!M$26)</f>
        <v>12.500751278936162</v>
      </c>
      <c r="N21" s="100">
        <f>IF(SER_hh_tesh!N21=0,0,SER_hh_tesh!N21/SER_summary!N$26)</f>
        <v>12.61849826043604</v>
      </c>
      <c r="O21" s="100">
        <f>IF(SER_hh_tesh!O21=0,0,SER_hh_tesh!O21/SER_summary!O$26)</f>
        <v>12.780583976107462</v>
      </c>
      <c r="P21" s="100">
        <f>IF(SER_hh_tesh!P21=0,0,SER_hh_tesh!P21/SER_summary!P$26)</f>
        <v>12.979293413268984</v>
      </c>
      <c r="Q21" s="100">
        <f>IF(SER_hh_tesh!Q21=0,0,SER_hh_tesh!Q21/SER_summary!Q$26)</f>
        <v>13.179127495495822</v>
      </c>
    </row>
    <row r="22" spans="1:17" ht="12" customHeight="1" x14ac:dyDescent="0.25">
      <c r="A22" s="88" t="s">
        <v>99</v>
      </c>
      <c r="B22" s="100">
        <f>IF(SER_hh_tesh!B22=0,0,SER_hh_tesh!B22/SER_summary!B$26)</f>
        <v>12.428033017421789</v>
      </c>
      <c r="C22" s="100">
        <f>IF(SER_hh_tesh!C22=0,0,SER_hh_tesh!C22/SER_summary!C$26)</f>
        <v>12.388223723298868</v>
      </c>
      <c r="D22" s="100">
        <f>IF(SER_hh_tesh!D22=0,0,SER_hh_tesh!D22/SER_summary!D$26)</f>
        <v>12.330505973003287</v>
      </c>
      <c r="E22" s="100">
        <f>IF(SER_hh_tesh!E22=0,0,SER_hh_tesh!E22/SER_summary!E$26)</f>
        <v>12.304116302723042</v>
      </c>
      <c r="F22" s="100">
        <f>IF(SER_hh_tesh!F22=0,0,SER_hh_tesh!F22/SER_summary!F$26)</f>
        <v>12.23960528618726</v>
      </c>
      <c r="G22" s="100">
        <f>IF(SER_hh_tesh!G22=0,0,SER_hh_tesh!G22/SER_summary!G$26)</f>
        <v>12.272906537758272</v>
      </c>
      <c r="H22" s="100">
        <f>IF(SER_hh_tesh!H22=0,0,SER_hh_tesh!H22/SER_summary!H$26)</f>
        <v>12.300765854717605</v>
      </c>
      <c r="I22" s="100">
        <f>IF(SER_hh_tesh!I22=0,0,SER_hh_tesh!I22/SER_summary!I$26)</f>
        <v>12.295899083957357</v>
      </c>
      <c r="J22" s="100">
        <f>IF(SER_hh_tesh!J22=0,0,SER_hh_tesh!J22/SER_summary!J$26)</f>
        <v>12.394669916022471</v>
      </c>
      <c r="K22" s="100">
        <f>IF(SER_hh_tesh!K22=0,0,SER_hh_tesh!K22/SER_summary!K$26)</f>
        <v>12.400998299422161</v>
      </c>
      <c r="L22" s="100">
        <f>IF(SER_hh_tesh!L22=0,0,SER_hh_tesh!L22/SER_summary!L$26)</f>
        <v>12.413955647332447</v>
      </c>
      <c r="M22" s="100">
        <f>IF(SER_hh_tesh!M22=0,0,SER_hh_tesh!M22/SER_summary!M$26)</f>
        <v>12.678786549575902</v>
      </c>
      <c r="N22" s="100">
        <f>IF(SER_hh_tesh!N22=0,0,SER_hh_tesh!N22/SER_summary!N$26)</f>
        <v>12.868094031068164</v>
      </c>
      <c r="O22" s="100">
        <f>IF(SER_hh_tesh!O22=0,0,SER_hh_tesh!O22/SER_summary!O$26)</f>
        <v>13.091594727404322</v>
      </c>
      <c r="P22" s="100">
        <f>IF(SER_hh_tesh!P22=0,0,SER_hh_tesh!P22/SER_summary!P$26)</f>
        <v>13.150489034015648</v>
      </c>
      <c r="Q22" s="100">
        <f>IF(SER_hh_tesh!Q22=0,0,SER_hh_tesh!Q22/SER_summary!Q$26)</f>
        <v>13.241642570375928</v>
      </c>
    </row>
    <row r="23" spans="1:17" ht="12" customHeight="1" x14ac:dyDescent="0.25">
      <c r="A23" s="88" t="s">
        <v>98</v>
      </c>
      <c r="B23" s="100">
        <f>IF(SER_hh_tesh!B23=0,0,SER_hh_tesh!B23/SER_summary!B$26)</f>
        <v>12.428033017421791</v>
      </c>
      <c r="C23" s="100">
        <f>IF(SER_hh_tesh!C23=0,0,SER_hh_tesh!C23/SER_summary!C$26)</f>
        <v>12.425470429774885</v>
      </c>
      <c r="D23" s="100">
        <f>IF(SER_hh_tesh!D23=0,0,SER_hh_tesh!D23/SER_summary!D$26)</f>
        <v>12.372898983458692</v>
      </c>
      <c r="E23" s="100">
        <f>IF(SER_hh_tesh!E23=0,0,SER_hh_tesh!E23/SER_summary!E$26)</f>
        <v>12.374288871070432</v>
      </c>
      <c r="F23" s="100">
        <f>IF(SER_hh_tesh!F23=0,0,SER_hh_tesh!F23/SER_summary!F$26)</f>
        <v>12.326281680424387</v>
      </c>
      <c r="G23" s="100">
        <f>IF(SER_hh_tesh!G23=0,0,SER_hh_tesh!G23/SER_summary!G$26)</f>
        <v>12.415775728305498</v>
      </c>
      <c r="H23" s="100">
        <f>IF(SER_hh_tesh!H23=0,0,SER_hh_tesh!H23/SER_summary!H$26)</f>
        <v>12.359743035148799</v>
      </c>
      <c r="I23" s="100">
        <f>IF(SER_hh_tesh!I23=0,0,SER_hh_tesh!I23/SER_summary!I$26)</f>
        <v>12.334296228217326</v>
      </c>
      <c r="J23" s="100">
        <f>IF(SER_hh_tesh!J23=0,0,SER_hh_tesh!J23/SER_summary!J$26)</f>
        <v>12.38895872714377</v>
      </c>
      <c r="K23" s="100">
        <f>IF(SER_hh_tesh!K23=0,0,SER_hh_tesh!K23/SER_summary!K$26)</f>
        <v>12.343414705039136</v>
      </c>
      <c r="L23" s="100">
        <f>IF(SER_hh_tesh!L23=0,0,SER_hh_tesh!L23/SER_summary!L$26)</f>
        <v>12.213168857986583</v>
      </c>
      <c r="M23" s="100">
        <f>IF(SER_hh_tesh!M23=0,0,SER_hh_tesh!M23/SER_summary!M$26)</f>
        <v>12.311313277466288</v>
      </c>
      <c r="N23" s="100">
        <f>IF(SER_hh_tesh!N23=0,0,SER_hh_tesh!N23/SER_summary!N$26)</f>
        <v>12.345006132665047</v>
      </c>
      <c r="O23" s="100">
        <f>IF(SER_hh_tesh!O23=0,0,SER_hh_tesh!O23/SER_summary!O$26)</f>
        <v>12.405849028856966</v>
      </c>
      <c r="P23" s="100">
        <f>IF(SER_hh_tesh!P23=0,0,SER_hh_tesh!P23/SER_summary!P$26)</f>
        <v>12.444450992132538</v>
      </c>
      <c r="Q23" s="100">
        <f>IF(SER_hh_tesh!Q23=0,0,SER_hh_tesh!Q23/SER_summary!Q$26)</f>
        <v>12.57124631387496</v>
      </c>
    </row>
    <row r="24" spans="1:17" ht="12" customHeight="1" x14ac:dyDescent="0.25">
      <c r="A24" s="88" t="s">
        <v>34</v>
      </c>
      <c r="B24" s="100">
        <f>IF(SER_hh_tesh!B24=0,0,SER_hh_tesh!B24/SER_summary!B$26)</f>
        <v>0</v>
      </c>
      <c r="C24" s="100">
        <f>IF(SER_hh_tesh!C24=0,0,SER_hh_tesh!C24/SER_summary!C$26)</f>
        <v>0</v>
      </c>
      <c r="D24" s="100">
        <f>IF(SER_hh_tesh!D24=0,0,SER_hh_tesh!D24/SER_summary!D$26)</f>
        <v>0</v>
      </c>
      <c r="E24" s="100">
        <f>IF(SER_hh_tesh!E24=0,0,SER_hh_tesh!E24/SER_summary!E$26)</f>
        <v>0</v>
      </c>
      <c r="F24" s="100">
        <f>IF(SER_hh_tesh!F24=0,0,SER_hh_tesh!F24/SER_summary!F$26)</f>
        <v>0</v>
      </c>
      <c r="G24" s="100">
        <f>IF(SER_hh_tesh!G24=0,0,SER_hh_tesh!G24/SER_summary!G$26)</f>
        <v>0</v>
      </c>
      <c r="H24" s="100">
        <f>IF(SER_hh_tesh!H24=0,0,SER_hh_tesh!H24/SER_summary!H$26)</f>
        <v>0</v>
      </c>
      <c r="I24" s="100">
        <f>IF(SER_hh_tesh!I24=0,0,SER_hh_tesh!I24/SER_summary!I$26)</f>
        <v>0</v>
      </c>
      <c r="J24" s="100">
        <f>IF(SER_hh_tesh!J24=0,0,SER_hh_tesh!J24/SER_summary!J$26)</f>
        <v>0</v>
      </c>
      <c r="K24" s="100">
        <f>IF(SER_hh_tesh!K24=0,0,SER_hh_tesh!K24/SER_summary!K$26)</f>
        <v>0</v>
      </c>
      <c r="L24" s="100">
        <f>IF(SER_hh_tesh!L24=0,0,SER_hh_tesh!L24/SER_summary!L$26)</f>
        <v>0</v>
      </c>
      <c r="M24" s="100">
        <f>IF(SER_hh_tesh!M24=0,0,SER_hh_tesh!M24/SER_summary!M$26)</f>
        <v>0</v>
      </c>
      <c r="N24" s="100">
        <f>IF(SER_hh_tesh!N24=0,0,SER_hh_tesh!N24/SER_summary!N$26)</f>
        <v>0</v>
      </c>
      <c r="O24" s="100">
        <f>IF(SER_hh_tesh!O24=0,0,SER_hh_tesh!O24/SER_summary!O$26)</f>
        <v>0</v>
      </c>
      <c r="P24" s="100">
        <f>IF(SER_hh_tesh!P24=0,0,SER_hh_tesh!P24/SER_summary!P$26)</f>
        <v>0</v>
      </c>
      <c r="Q24" s="100">
        <f>IF(SER_hh_tesh!Q24=0,0,SER_hh_tesh!Q24/SER_summary!Q$26)</f>
        <v>0</v>
      </c>
    </row>
    <row r="25" spans="1:17" ht="12" customHeight="1" x14ac:dyDescent="0.25">
      <c r="A25" s="88" t="s">
        <v>42</v>
      </c>
      <c r="B25" s="100">
        <f>IF(SER_hh_tesh!B25=0,0,SER_hh_tesh!B25/SER_summary!B$26)</f>
        <v>0</v>
      </c>
      <c r="C25" s="100">
        <f>IF(SER_hh_tesh!C25=0,0,SER_hh_tesh!C25/SER_summary!C$26)</f>
        <v>0</v>
      </c>
      <c r="D25" s="100">
        <f>IF(SER_hh_tesh!D25=0,0,SER_hh_tesh!D25/SER_summary!D$26)</f>
        <v>0</v>
      </c>
      <c r="E25" s="100">
        <f>IF(SER_hh_tesh!E25=0,0,SER_hh_tesh!E25/SER_summary!E$26)</f>
        <v>0</v>
      </c>
      <c r="F25" s="100">
        <f>IF(SER_hh_tesh!F25=0,0,SER_hh_tesh!F25/SER_summary!F$26)</f>
        <v>12.792500552259812</v>
      </c>
      <c r="G25" s="100">
        <f>IF(SER_hh_tesh!G25=0,0,SER_hh_tesh!G25/SER_summary!G$26)</f>
        <v>12.790476496241912</v>
      </c>
      <c r="H25" s="100">
        <f>IF(SER_hh_tesh!H25=0,0,SER_hh_tesh!H25/SER_summary!H$26)</f>
        <v>12.699733880200922</v>
      </c>
      <c r="I25" s="100">
        <f>IF(SER_hh_tesh!I25=0,0,SER_hh_tesh!I25/SER_summary!I$26)</f>
        <v>12.619200404077926</v>
      </c>
      <c r="J25" s="100">
        <f>IF(SER_hh_tesh!J25=0,0,SER_hh_tesh!J25/SER_summary!J$26)</f>
        <v>12.621673324817609</v>
      </c>
      <c r="K25" s="100">
        <f>IF(SER_hh_tesh!K25=0,0,SER_hh_tesh!K25/SER_summary!K$26)</f>
        <v>12.517739047338123</v>
      </c>
      <c r="L25" s="100">
        <f>IF(SER_hh_tesh!L25=0,0,SER_hh_tesh!L25/SER_summary!L$26)</f>
        <v>12.327299836310623</v>
      </c>
      <c r="M25" s="100">
        <f>IF(SER_hh_tesh!M25=0,0,SER_hh_tesh!M25/SER_summary!M$26)</f>
        <v>12.482329661878385</v>
      </c>
      <c r="N25" s="100">
        <f>IF(SER_hh_tesh!N25=0,0,SER_hh_tesh!N25/SER_summary!N$26)</f>
        <v>12.547616689462945</v>
      </c>
      <c r="O25" s="100">
        <f>IF(SER_hh_tesh!O25=0,0,SER_hh_tesh!O25/SER_summary!O$26)</f>
        <v>12.631101538761936</v>
      </c>
      <c r="P25" s="100">
        <f>IF(SER_hh_tesh!P25=0,0,SER_hh_tesh!P25/SER_summary!P$26)</f>
        <v>12.658959318738468</v>
      </c>
      <c r="Q25" s="100">
        <f>IF(SER_hh_tesh!Q25=0,0,SER_hh_tesh!Q25/SER_summary!Q$26)</f>
        <v>12.754985443178983</v>
      </c>
    </row>
    <row r="26" spans="1:17" ht="12" customHeight="1" x14ac:dyDescent="0.25">
      <c r="A26" s="88" t="s">
        <v>30</v>
      </c>
      <c r="B26" s="22">
        <f>IF(SER_hh_tesh!B26=0,0,SER_hh_tesh!B26/SER_summary!B$26)</f>
        <v>12.411785770966333</v>
      </c>
      <c r="C26" s="22">
        <f>IF(SER_hh_tesh!C26=0,0,SER_hh_tesh!C26/SER_summary!C$26)</f>
        <v>12.440970690832494</v>
      </c>
      <c r="D26" s="22">
        <f>IF(SER_hh_tesh!D26=0,0,SER_hh_tesh!D26/SER_summary!D$26)</f>
        <v>12.411061404895737</v>
      </c>
      <c r="E26" s="22">
        <f>IF(SER_hh_tesh!E26=0,0,SER_hh_tesh!E26/SER_summary!E$26)</f>
        <v>12.44551757541031</v>
      </c>
      <c r="F26" s="22">
        <f>IF(SER_hh_tesh!F26=0,0,SER_hh_tesh!F26/SER_summary!F$26)</f>
        <v>12.456842709407209</v>
      </c>
      <c r="G26" s="22">
        <f>IF(SER_hh_tesh!G26=0,0,SER_hh_tesh!G26/SER_summary!G$26)</f>
        <v>12.436990560342299</v>
      </c>
      <c r="H26" s="22">
        <f>IF(SER_hh_tesh!H26=0,0,SER_hh_tesh!H26/SER_summary!H$26)</f>
        <v>12.468048183380573</v>
      </c>
      <c r="I26" s="22">
        <f>IF(SER_hh_tesh!I26=0,0,SER_hh_tesh!I26/SER_summary!I$26)</f>
        <v>12.473965918068501</v>
      </c>
      <c r="J26" s="22">
        <f>IF(SER_hh_tesh!J26=0,0,SER_hh_tesh!J26/SER_summary!J$26)</f>
        <v>12.528382356569191</v>
      </c>
      <c r="K26" s="22">
        <f>IF(SER_hh_tesh!K26=0,0,SER_hh_tesh!K26/SER_summary!K$26)</f>
        <v>12.484203576285546</v>
      </c>
      <c r="L26" s="22">
        <f>IF(SER_hh_tesh!L26=0,0,SER_hh_tesh!L26/SER_summary!L$26)</f>
        <v>12.357308033348367</v>
      </c>
      <c r="M26" s="22">
        <f>IF(SER_hh_tesh!M26=0,0,SER_hh_tesh!M26/SER_summary!M$26)</f>
        <v>12.452324515005964</v>
      </c>
      <c r="N26" s="22">
        <f>IF(SER_hh_tesh!N26=0,0,SER_hh_tesh!N26/SER_summary!N$26)</f>
        <v>12.528078241033999</v>
      </c>
      <c r="O26" s="22">
        <f>IF(SER_hh_tesh!O26=0,0,SER_hh_tesh!O26/SER_summary!O$26)</f>
        <v>12.570472418076758</v>
      </c>
      <c r="P26" s="22">
        <f>IF(SER_hh_tesh!P26=0,0,SER_hh_tesh!P26/SER_summary!P$26)</f>
        <v>12.693180671395655</v>
      </c>
      <c r="Q26" s="22">
        <f>IF(SER_hh_tesh!Q26=0,0,SER_hh_tesh!Q26/SER_summary!Q$26)</f>
        <v>13.224937273095867</v>
      </c>
    </row>
    <row r="27" spans="1:17" ht="12" customHeight="1" x14ac:dyDescent="0.25">
      <c r="A27" s="93" t="s">
        <v>114</v>
      </c>
      <c r="B27" s="116">
        <f>IF(SER_hh_tesh!B27=0,0,SER_hh_tesh!B27/SER_summary!B$26)</f>
        <v>2.9648601667639662E-2</v>
      </c>
      <c r="C27" s="116">
        <f>IF(SER_hh_tesh!C27=0,0,SER_hh_tesh!C27/SER_summary!C$26)</f>
        <v>3.3050894823599457E-2</v>
      </c>
      <c r="D27" s="116">
        <f>IF(SER_hh_tesh!D27=0,0,SER_hh_tesh!D27/SER_summary!D$26)</f>
        <v>3.6532121615571927E-2</v>
      </c>
      <c r="E27" s="116">
        <f>IF(SER_hh_tesh!E27=0,0,SER_hh_tesh!E27/SER_summary!E$26)</f>
        <v>4.2043214807961728E-2</v>
      </c>
      <c r="F27" s="116">
        <f>IF(SER_hh_tesh!F27=0,0,SER_hh_tesh!F27/SER_summary!F$26)</f>
        <v>4.7882776545365921E-2</v>
      </c>
      <c r="G27" s="116">
        <f>IF(SER_hh_tesh!G27=0,0,SER_hh_tesh!G27/SER_summary!G$26)</f>
        <v>7.0377639351183671E-2</v>
      </c>
      <c r="H27" s="116">
        <f>IF(SER_hh_tesh!H27=0,0,SER_hh_tesh!H27/SER_summary!H$26)</f>
        <v>8.733201552670232E-2</v>
      </c>
      <c r="I27" s="116">
        <f>IF(SER_hh_tesh!I27=0,0,SER_hh_tesh!I27/SER_summary!I$26)</f>
        <v>0.12925122727181099</v>
      </c>
      <c r="J27" s="116">
        <f>IF(SER_hh_tesh!J27=0,0,SER_hh_tesh!J27/SER_summary!J$26)</f>
        <v>0.16489541105355188</v>
      </c>
      <c r="K27" s="116">
        <f>IF(SER_hh_tesh!K27=0,0,SER_hh_tesh!K27/SER_summary!K$26)</f>
        <v>0.20913450259592173</v>
      </c>
      <c r="L27" s="116">
        <f>IF(SER_hh_tesh!L27=0,0,SER_hh_tesh!L27/SER_summary!L$26)</f>
        <v>0.31205950285824552</v>
      </c>
      <c r="M27" s="116">
        <f>IF(SER_hh_tesh!M27=0,0,SER_hh_tesh!M27/SER_summary!M$26)</f>
        <v>0.32392644870252113</v>
      </c>
      <c r="N27" s="116">
        <f>IF(SER_hh_tesh!N27=0,0,SER_hh_tesh!N27/SER_summary!N$26)</f>
        <v>0.35736616584804592</v>
      </c>
      <c r="O27" s="116">
        <f>IF(SER_hh_tesh!O27=0,0,SER_hh_tesh!O27/SER_summary!O$26)</f>
        <v>0.38800986759310535</v>
      </c>
      <c r="P27" s="116">
        <f>IF(SER_hh_tesh!P27=0,0,SER_hh_tesh!P27/SER_summary!P$26)</f>
        <v>0.40916072590229946</v>
      </c>
      <c r="Q27" s="116">
        <f>IF(SER_hh_tesh!Q27=0,0,SER_hh_tesh!Q27/SER_summary!Q$26)</f>
        <v>0.43167936932290002</v>
      </c>
    </row>
    <row r="28" spans="1:17" ht="12" customHeight="1" x14ac:dyDescent="0.25">
      <c r="A28" s="91" t="s">
        <v>113</v>
      </c>
      <c r="B28" s="117">
        <f>IF(SER_hh_tesh!B28=0,0,SER_hh_tesh!B28/SER_summary!B$26)</f>
        <v>7.8483394200248568</v>
      </c>
      <c r="C28" s="117">
        <f>IF(SER_hh_tesh!C28=0,0,SER_hh_tesh!C28/SER_summary!C$26)</f>
        <v>7.9019328709566938</v>
      </c>
      <c r="D28" s="117">
        <f>IF(SER_hh_tesh!D28=0,0,SER_hh_tesh!D28/SER_summary!D$26)</f>
        <v>7.9074856172921955</v>
      </c>
      <c r="E28" s="117">
        <f>IF(SER_hh_tesh!E28=0,0,SER_hh_tesh!E28/SER_summary!E$26)</f>
        <v>7.9469651534111909</v>
      </c>
      <c r="F28" s="117">
        <f>IF(SER_hh_tesh!F28=0,0,SER_hh_tesh!F28/SER_summary!F$26)</f>
        <v>7.9746415138106066</v>
      </c>
      <c r="G28" s="117">
        <f>IF(SER_hh_tesh!G28=0,0,SER_hh_tesh!G28/SER_summary!G$26)</f>
        <v>8.0488713553670301</v>
      </c>
      <c r="H28" s="117">
        <f>IF(SER_hh_tesh!H28=0,0,SER_hh_tesh!H28/SER_summary!H$26)</f>
        <v>8.0824104114145126</v>
      </c>
      <c r="I28" s="117">
        <f>IF(SER_hh_tesh!I28=0,0,SER_hh_tesh!I28/SER_summary!I$26)</f>
        <v>8.1282374227910505</v>
      </c>
      <c r="J28" s="117">
        <f>IF(SER_hh_tesh!J28=0,0,SER_hh_tesh!J28/SER_summary!J$26)</f>
        <v>8.204457197630088</v>
      </c>
      <c r="K28" s="117">
        <f>IF(SER_hh_tesh!K28=0,0,SER_hh_tesh!K28/SER_summary!K$26)</f>
        <v>8.2118513835640528</v>
      </c>
      <c r="L28" s="117">
        <f>IF(SER_hh_tesh!L28=0,0,SER_hh_tesh!L28/SER_summary!L$26)</f>
        <v>8.2130266961068195</v>
      </c>
      <c r="M28" s="117">
        <f>IF(SER_hh_tesh!M28=0,0,SER_hh_tesh!M28/SER_summary!M$26)</f>
        <v>8.243770840423041</v>
      </c>
      <c r="N28" s="117">
        <f>IF(SER_hh_tesh!N28=0,0,SER_hh_tesh!N28/SER_summary!N$26)</f>
        <v>8.2554936088816504</v>
      </c>
      <c r="O28" s="117">
        <f>IF(SER_hh_tesh!O28=0,0,SER_hh_tesh!O28/SER_summary!O$26)</f>
        <v>8.2914916384980799</v>
      </c>
      <c r="P28" s="117">
        <f>IF(SER_hh_tesh!P28=0,0,SER_hh_tesh!P28/SER_summary!P$26)</f>
        <v>8.3127018411382938</v>
      </c>
      <c r="Q28" s="117">
        <f>IF(SER_hh_tesh!Q28=0,0,SER_hh_tesh!Q28/SER_summary!Q$26)</f>
        <v>8.3932130036564807</v>
      </c>
    </row>
    <row r="29" spans="1:17" ht="12.95" customHeight="1" x14ac:dyDescent="0.25">
      <c r="A29" s="90" t="s">
        <v>46</v>
      </c>
      <c r="B29" s="101">
        <f>IF(SER_hh_tesh!B29=0,0,SER_hh_tesh!B29/SER_summary!B$26)</f>
        <v>11.600121462535016</v>
      </c>
      <c r="C29" s="101">
        <f>IF(SER_hh_tesh!C29=0,0,SER_hh_tesh!C29/SER_summary!C$26)</f>
        <v>11.776811227940295</v>
      </c>
      <c r="D29" s="101">
        <f>IF(SER_hh_tesh!D29=0,0,SER_hh_tesh!D29/SER_summary!D$26)</f>
        <v>11.827085440599284</v>
      </c>
      <c r="E29" s="101">
        <f>IF(SER_hh_tesh!E29=0,0,SER_hh_tesh!E29/SER_summary!E$26)</f>
        <v>12.913385100417715</v>
      </c>
      <c r="F29" s="101">
        <f>IF(SER_hh_tesh!F29=0,0,SER_hh_tesh!F29/SER_summary!F$26)</f>
        <v>12.970471110871815</v>
      </c>
      <c r="G29" s="101">
        <f>IF(SER_hh_tesh!G29=0,0,SER_hh_tesh!G29/SER_summary!G$26)</f>
        <v>13.05044473738595</v>
      </c>
      <c r="H29" s="101">
        <f>IF(SER_hh_tesh!H29=0,0,SER_hh_tesh!H29/SER_summary!H$26)</f>
        <v>13.166681595617998</v>
      </c>
      <c r="I29" s="101">
        <f>IF(SER_hh_tesh!I29=0,0,SER_hh_tesh!I29/SER_summary!I$26)</f>
        <v>13.122066628249692</v>
      </c>
      <c r="J29" s="101">
        <f>IF(SER_hh_tesh!J29=0,0,SER_hh_tesh!J29/SER_summary!J$26)</f>
        <v>13.307842078529147</v>
      </c>
      <c r="K29" s="101">
        <f>IF(SER_hh_tesh!K29=0,0,SER_hh_tesh!K29/SER_summary!K$26)</f>
        <v>13.304074320193168</v>
      </c>
      <c r="L29" s="101">
        <f>IF(SER_hh_tesh!L29=0,0,SER_hh_tesh!L29/SER_summary!L$26)</f>
        <v>13.31977893592425</v>
      </c>
      <c r="M29" s="101">
        <f>IF(SER_hh_tesh!M29=0,0,SER_hh_tesh!M29/SER_summary!M$26)</f>
        <v>13.254671681466149</v>
      </c>
      <c r="N29" s="101">
        <f>IF(SER_hh_tesh!N29=0,0,SER_hh_tesh!N29/SER_summary!N$26)</f>
        <v>13.389407923207148</v>
      </c>
      <c r="O29" s="101">
        <f>IF(SER_hh_tesh!O29=0,0,SER_hh_tesh!O29/SER_summary!O$26)</f>
        <v>13.387363039703443</v>
      </c>
      <c r="P29" s="101">
        <f>IF(SER_hh_tesh!P29=0,0,SER_hh_tesh!P29/SER_summary!P$26)</f>
        <v>13.207429600005172</v>
      </c>
      <c r="Q29" s="101">
        <f>IF(SER_hh_tesh!Q29=0,0,SER_hh_tesh!Q29/SER_summary!Q$26)</f>
        <v>11.280720322718155</v>
      </c>
    </row>
    <row r="30" spans="1:17" ht="12" customHeight="1" x14ac:dyDescent="0.25">
      <c r="A30" s="88" t="s">
        <v>66</v>
      </c>
      <c r="B30" s="100">
        <f>IF(SER_hh_tesh!B30=0,0,SER_hh_tesh!B30/SER_summary!B$26)</f>
        <v>11.600454667697793</v>
      </c>
      <c r="C30" s="100">
        <f>IF(SER_hh_tesh!C30=0,0,SER_hh_tesh!C30/SER_summary!C$26)</f>
        <v>11.652769663473711</v>
      </c>
      <c r="D30" s="100">
        <f>IF(SER_hh_tesh!D30=0,0,SER_hh_tesh!D30/SER_summary!D$26)</f>
        <v>11.870006833619209</v>
      </c>
      <c r="E30" s="100">
        <f>IF(SER_hh_tesh!E30=0,0,SER_hh_tesh!E30/SER_summary!E$26)</f>
        <v>12.714907507674644</v>
      </c>
      <c r="F30" s="100">
        <f>IF(SER_hh_tesh!F30=0,0,SER_hh_tesh!F30/SER_summary!F$26)</f>
        <v>12.743875162226761</v>
      </c>
      <c r="G30" s="100">
        <f>IF(SER_hh_tesh!G30=0,0,SER_hh_tesh!G30/SER_summary!G$26)</f>
        <v>12.786903865503247</v>
      </c>
      <c r="H30" s="100">
        <f>IF(SER_hh_tesh!H30=0,0,SER_hh_tesh!H30/SER_summary!H$26)</f>
        <v>12.505317319992479</v>
      </c>
      <c r="I30" s="100">
        <f>IF(SER_hh_tesh!I30=0,0,SER_hh_tesh!I30/SER_summary!I$26)</f>
        <v>13.35415763422675</v>
      </c>
      <c r="J30" s="100">
        <f>IF(SER_hh_tesh!J30=0,0,SER_hh_tesh!J30/SER_summary!J$26)</f>
        <v>12.994773330753004</v>
      </c>
      <c r="K30" s="100">
        <f>IF(SER_hh_tesh!K30=0,0,SER_hh_tesh!K30/SER_summary!K$26)</f>
        <v>13.182387396483712</v>
      </c>
      <c r="L30" s="100">
        <f>IF(SER_hh_tesh!L30=0,0,SER_hh_tesh!L30/SER_summary!L$26)</f>
        <v>13.329775569659889</v>
      </c>
      <c r="M30" s="100">
        <f>IF(SER_hh_tesh!M30=0,0,SER_hh_tesh!M30/SER_summary!M$26)</f>
        <v>13.873651145284457</v>
      </c>
      <c r="N30" s="100">
        <f>IF(SER_hh_tesh!N30=0,0,SER_hh_tesh!N30/SER_summary!N$26)</f>
        <v>12.179313573199073</v>
      </c>
      <c r="O30" s="100">
        <f>IF(SER_hh_tesh!O30=0,0,SER_hh_tesh!O30/SER_summary!O$26)</f>
        <v>13.123335915709889</v>
      </c>
      <c r="P30" s="100">
        <f>IF(SER_hh_tesh!P30=0,0,SER_hh_tesh!P30/SER_summary!P$26)</f>
        <v>13.287314379722771</v>
      </c>
      <c r="Q30" s="100">
        <f>IF(SER_hh_tesh!Q30=0,0,SER_hh_tesh!Q30/SER_summary!Q$26)</f>
        <v>11.177026121506378</v>
      </c>
    </row>
    <row r="31" spans="1:17" ht="12" customHeight="1" x14ac:dyDescent="0.25">
      <c r="A31" s="88" t="s">
        <v>98</v>
      </c>
      <c r="B31" s="100">
        <f>IF(SER_hh_tesh!B31=0,0,SER_hh_tesh!B31/SER_summary!B$26)</f>
        <v>11.600454667697795</v>
      </c>
      <c r="C31" s="100">
        <f>IF(SER_hh_tesh!C31=0,0,SER_hh_tesh!C31/SER_summary!C$26)</f>
        <v>11.777738933336497</v>
      </c>
      <c r="D31" s="100">
        <f>IF(SER_hh_tesh!D31=0,0,SER_hh_tesh!D31/SER_summary!D$26)</f>
        <v>11.79340893631506</v>
      </c>
      <c r="E31" s="100">
        <f>IF(SER_hh_tesh!E31=0,0,SER_hh_tesh!E31/SER_summary!E$26)</f>
        <v>12.78242460096617</v>
      </c>
      <c r="F31" s="100">
        <f>IF(SER_hh_tesh!F31=0,0,SER_hh_tesh!F31/SER_summary!F$26)</f>
        <v>12.865134532488291</v>
      </c>
      <c r="G31" s="100">
        <f>IF(SER_hh_tesh!G31=0,0,SER_hh_tesh!G31/SER_summary!G$26)</f>
        <v>13.131157222423191</v>
      </c>
      <c r="H31" s="100">
        <f>IF(SER_hh_tesh!H31=0,0,SER_hh_tesh!H31/SER_summary!H$26)</f>
        <v>13.201460021854562</v>
      </c>
      <c r="I31" s="100">
        <f>IF(SER_hh_tesh!I31=0,0,SER_hh_tesh!I31/SER_summary!I$26)</f>
        <v>13.215720818963183</v>
      </c>
      <c r="J31" s="100">
        <f>IF(SER_hh_tesh!J31=0,0,SER_hh_tesh!J31/SER_summary!J$26)</f>
        <v>13.465602872252974</v>
      </c>
      <c r="K31" s="100">
        <f>IF(SER_hh_tesh!K31=0,0,SER_hh_tesh!K31/SER_summary!K$26)</f>
        <v>13.497424734280212</v>
      </c>
      <c r="L31" s="100">
        <f>IF(SER_hh_tesh!L31=0,0,SER_hh_tesh!L31/SER_summary!L$26)</f>
        <v>13.491021636684886</v>
      </c>
      <c r="M31" s="100">
        <f>IF(SER_hh_tesh!M31=0,0,SER_hh_tesh!M31/SER_summary!M$26)</f>
        <v>13.465187378680636</v>
      </c>
      <c r="N31" s="100">
        <f>IF(SER_hh_tesh!N31=0,0,SER_hh_tesh!N31/SER_summary!N$26)</f>
        <v>13.596330317198303</v>
      </c>
      <c r="O31" s="100">
        <f>IF(SER_hh_tesh!O31=0,0,SER_hh_tesh!O31/SER_summary!O$26)</f>
        <v>13.651446396043026</v>
      </c>
      <c r="P31" s="100">
        <f>IF(SER_hh_tesh!P31=0,0,SER_hh_tesh!P31/SER_summary!P$26)</f>
        <v>13.36644100700498</v>
      </c>
      <c r="Q31" s="100">
        <f>IF(SER_hh_tesh!Q31=0,0,SER_hh_tesh!Q31/SER_summary!Q$26)</f>
        <v>11.239503635815293</v>
      </c>
    </row>
    <row r="32" spans="1:17" ht="12" customHeight="1" x14ac:dyDescent="0.25">
      <c r="A32" s="88" t="s">
        <v>34</v>
      </c>
      <c r="B32" s="100">
        <f>IF(SER_hh_tesh!B32=0,0,SER_hh_tesh!B32/SER_summary!B$26)</f>
        <v>0</v>
      </c>
      <c r="C32" s="100">
        <f>IF(SER_hh_tesh!C32=0,0,SER_hh_tesh!C32/SER_summary!C$26)</f>
        <v>0</v>
      </c>
      <c r="D32" s="100">
        <f>IF(SER_hh_tesh!D32=0,0,SER_hh_tesh!D32/SER_summary!D$26)</f>
        <v>0</v>
      </c>
      <c r="E32" s="100">
        <f>IF(SER_hh_tesh!E32=0,0,SER_hh_tesh!E32/SER_summary!E$26)</f>
        <v>0</v>
      </c>
      <c r="F32" s="100">
        <f>IF(SER_hh_tesh!F32=0,0,SER_hh_tesh!F32/SER_summary!F$26)</f>
        <v>0</v>
      </c>
      <c r="G32" s="100">
        <f>IF(SER_hh_tesh!G32=0,0,SER_hh_tesh!G32/SER_summary!G$26)</f>
        <v>0</v>
      </c>
      <c r="H32" s="100">
        <f>IF(SER_hh_tesh!H32=0,0,SER_hh_tesh!H32/SER_summary!H$26)</f>
        <v>0</v>
      </c>
      <c r="I32" s="100">
        <f>IF(SER_hh_tesh!I32=0,0,SER_hh_tesh!I32/SER_summary!I$26)</f>
        <v>0</v>
      </c>
      <c r="J32" s="100">
        <f>IF(SER_hh_tesh!J32=0,0,SER_hh_tesh!J32/SER_summary!J$26)</f>
        <v>0</v>
      </c>
      <c r="K32" s="100">
        <f>IF(SER_hh_tesh!K32=0,0,SER_hh_tesh!K32/SER_summary!K$26)</f>
        <v>0</v>
      </c>
      <c r="L32" s="100">
        <f>IF(SER_hh_tesh!L32=0,0,SER_hh_tesh!L32/SER_summary!L$26)</f>
        <v>0</v>
      </c>
      <c r="M32" s="100">
        <f>IF(SER_hh_tesh!M32=0,0,SER_hh_tesh!M32/SER_summary!M$26)</f>
        <v>0</v>
      </c>
      <c r="N32" s="100">
        <f>IF(SER_hh_tesh!N32=0,0,SER_hh_tesh!N32/SER_summary!N$26)</f>
        <v>0</v>
      </c>
      <c r="O32" s="100">
        <f>IF(SER_hh_tesh!O32=0,0,SER_hh_tesh!O32/SER_summary!O$26)</f>
        <v>0</v>
      </c>
      <c r="P32" s="100">
        <f>IF(SER_hh_tesh!P32=0,0,SER_hh_tesh!P32/SER_summary!P$26)</f>
        <v>0</v>
      </c>
      <c r="Q32" s="100">
        <f>IF(SER_hh_tesh!Q32=0,0,SER_hh_tesh!Q32/SER_summary!Q$26)</f>
        <v>0</v>
      </c>
    </row>
    <row r="33" spans="1:17" ht="12" customHeight="1" x14ac:dyDescent="0.25">
      <c r="A33" s="49" t="s">
        <v>30</v>
      </c>
      <c r="B33" s="18">
        <f>IF(SER_hh_tesh!B33=0,0,SER_hh_tesh!B33/SER_summary!B$26)</f>
        <v>11.585289319672274</v>
      </c>
      <c r="C33" s="18">
        <f>IF(SER_hh_tesh!C33=0,0,SER_hh_tesh!C33/SER_summary!C$26)</f>
        <v>11.990186121091673</v>
      </c>
      <c r="D33" s="18">
        <f>IF(SER_hh_tesh!D33=0,0,SER_hh_tesh!D33/SER_summary!D$26)</f>
        <v>12.042014000354689</v>
      </c>
      <c r="E33" s="18">
        <f>IF(SER_hh_tesh!E33=0,0,SER_hh_tesh!E33/SER_summary!E$26)</f>
        <v>13.137034069024926</v>
      </c>
      <c r="F33" s="18">
        <f>IF(SER_hh_tesh!F33=0,0,SER_hh_tesh!F33/SER_summary!F$26)</f>
        <v>13.163796425691656</v>
      </c>
      <c r="G33" s="18">
        <f>IF(SER_hh_tesh!G33=0,0,SER_hh_tesh!G33/SER_summary!G$26)</f>
        <v>13.016020896457228</v>
      </c>
      <c r="H33" s="18">
        <f>IF(SER_hh_tesh!H33=0,0,SER_hh_tesh!H33/SER_summary!H$26)</f>
        <v>13.26798739820258</v>
      </c>
      <c r="I33" s="18">
        <f>IF(SER_hh_tesh!I33=0,0,SER_hh_tesh!I33/SER_summary!I$26)</f>
        <v>12.962897183956789</v>
      </c>
      <c r="J33" s="18">
        <f>IF(SER_hh_tesh!J33=0,0,SER_hh_tesh!J33/SER_summary!J$26)</f>
        <v>13.159661435491014</v>
      </c>
      <c r="K33" s="18">
        <f>IF(SER_hh_tesh!K33=0,0,SER_hh_tesh!K33/SER_summary!K$26)</f>
        <v>13.07003277382352</v>
      </c>
      <c r="L33" s="18">
        <f>IF(SER_hh_tesh!L33=0,0,SER_hh_tesh!L33/SER_summary!L$26)</f>
        <v>13.088691267829223</v>
      </c>
      <c r="M33" s="18">
        <f>IF(SER_hh_tesh!M33=0,0,SER_hh_tesh!M33/SER_summary!M$26)</f>
        <v>12.845777852345813</v>
      </c>
      <c r="N33" s="18">
        <f>IF(SER_hh_tesh!N33=0,0,SER_hh_tesh!N33/SER_summary!N$26)</f>
        <v>13.372819852563524</v>
      </c>
      <c r="O33" s="18">
        <f>IF(SER_hh_tesh!O33=0,0,SER_hh_tesh!O33/SER_summary!O$26)</f>
        <v>13.091926879379061</v>
      </c>
      <c r="P33" s="18">
        <f>IF(SER_hh_tesh!P33=0,0,SER_hh_tesh!P33/SER_summary!P$26)</f>
        <v>12.966015280608373</v>
      </c>
      <c r="Q33" s="18">
        <f>IF(SER_hh_tesh!Q33=0,0,SER_hh_tesh!Q33/SER_summary!Q$26)</f>
        <v>11.429950360045787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4">
    <tabColor theme="6" tint="0.39997558519241921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208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120</v>
      </c>
      <c r="B3" s="106">
        <f>IF(SER_hh_emih!B3=0,0,SER_hh_emih!B3/SER_summary!B$26)</f>
        <v>18.085698017359203</v>
      </c>
      <c r="C3" s="106">
        <f>IF(SER_hh_emih!C3=0,0,SER_hh_emih!C3/SER_summary!C$26)</f>
        <v>18.02282537270354</v>
      </c>
      <c r="D3" s="106">
        <f>IF(SER_hh_emih!D3=0,0,SER_hh_emih!D3/SER_summary!D$26)</f>
        <v>16.902001839881954</v>
      </c>
      <c r="E3" s="106">
        <f>IF(SER_hh_emih!E3=0,0,SER_hh_emih!E3/SER_summary!E$26)</f>
        <v>19.088932713651932</v>
      </c>
      <c r="F3" s="106">
        <f>IF(SER_hh_emih!F3=0,0,SER_hh_emih!F3/SER_summary!F$26)</f>
        <v>18.926723323269083</v>
      </c>
      <c r="G3" s="106">
        <f>IF(SER_hh_emih!G3=0,0,SER_hh_emih!G3/SER_summary!G$26)</f>
        <v>21.982000313971426</v>
      </c>
      <c r="H3" s="106">
        <f>IF(SER_hh_emih!H3=0,0,SER_hh_emih!H3/SER_summary!H$26)</f>
        <v>21.752275990918911</v>
      </c>
      <c r="I3" s="106">
        <f>IF(SER_hh_emih!I3=0,0,SER_hh_emih!I3/SER_summary!I$26)</f>
        <v>19.984198160140128</v>
      </c>
      <c r="J3" s="106">
        <f>IF(SER_hh_emih!J3=0,0,SER_hh_emih!J3/SER_summary!J$26)</f>
        <v>23.685346567015603</v>
      </c>
      <c r="K3" s="106">
        <f>IF(SER_hh_emih!K3=0,0,SER_hh_emih!K3/SER_summary!K$26)</f>
        <v>23.016426668844872</v>
      </c>
      <c r="L3" s="106">
        <f>IF(SER_hh_emih!L3=0,0,SER_hh_emih!L3/SER_summary!L$26)</f>
        <v>22.938387048743902</v>
      </c>
      <c r="M3" s="106">
        <f>IF(SER_hh_emih!M3=0,0,SER_hh_emih!M3/SER_summary!M$26)</f>
        <v>19.332963380007147</v>
      </c>
      <c r="N3" s="106">
        <f>IF(SER_hh_emih!N3=0,0,SER_hh_emih!N3/SER_summary!N$26)</f>
        <v>19.009508150365072</v>
      </c>
      <c r="O3" s="106">
        <f>IF(SER_hh_emih!O3=0,0,SER_hh_emih!O3/SER_summary!O$26)</f>
        <v>18.890162519801933</v>
      </c>
      <c r="P3" s="106">
        <f>IF(SER_hh_emih!P3=0,0,SER_hh_emih!P3/SER_summary!P$26)</f>
        <v>15.723364199683914</v>
      </c>
      <c r="Q3" s="106">
        <f>IF(SER_hh_emih!Q3=0,0,SER_hh_emih!Q3/SER_summary!Q$26)</f>
        <v>16.807976659230139</v>
      </c>
    </row>
    <row r="4" spans="1:17" ht="12.95" customHeight="1" x14ac:dyDescent="0.25">
      <c r="A4" s="90" t="s">
        <v>44</v>
      </c>
      <c r="B4" s="101">
        <f>IF(SER_hh_emih!B4=0,0,SER_hh_emih!B4/SER_summary!B$26)</f>
        <v>10.217057063448324</v>
      </c>
      <c r="C4" s="101">
        <f>IF(SER_hh_emih!C4=0,0,SER_hh_emih!C4/SER_summary!C$26)</f>
        <v>10.42507710573234</v>
      </c>
      <c r="D4" s="101">
        <f>IF(SER_hh_emih!D4=0,0,SER_hh_emih!D4/SER_summary!D$26)</f>
        <v>9.4715217286659232</v>
      </c>
      <c r="E4" s="101">
        <f>IF(SER_hh_emih!E4=0,0,SER_hh_emih!E4/SER_summary!E$26)</f>
        <v>12.927677113484966</v>
      </c>
      <c r="F4" s="101">
        <f>IF(SER_hh_emih!F4=0,0,SER_hh_emih!F4/SER_summary!F$26)</f>
        <v>12.866823155012595</v>
      </c>
      <c r="G4" s="101">
        <f>IF(SER_hh_emih!G4=0,0,SER_hh_emih!G4/SER_summary!G$26)</f>
        <v>15.887330161656386</v>
      </c>
      <c r="H4" s="101">
        <f>IF(SER_hh_emih!H4=0,0,SER_hh_emih!H4/SER_summary!H$26)</f>
        <v>15.859934751329888</v>
      </c>
      <c r="I4" s="101">
        <f>IF(SER_hh_emih!I4=0,0,SER_hh_emih!I4/SER_summary!I$26)</f>
        <v>14.18945557749498</v>
      </c>
      <c r="J4" s="101">
        <f>IF(SER_hh_emih!J4=0,0,SER_hh_emih!J4/SER_summary!J$26)</f>
        <v>17.916168559158702</v>
      </c>
      <c r="K4" s="101">
        <f>IF(SER_hh_emih!K4=0,0,SER_hh_emih!K4/SER_summary!K$26)</f>
        <v>17.177916031014327</v>
      </c>
      <c r="L4" s="101">
        <f>IF(SER_hh_emih!L4=0,0,SER_hh_emih!L4/SER_summary!L$26)</f>
        <v>17.174477143261154</v>
      </c>
      <c r="M4" s="101">
        <f>IF(SER_hh_emih!M4=0,0,SER_hh_emih!M4/SER_summary!M$26)</f>
        <v>13.590826222162354</v>
      </c>
      <c r="N4" s="101">
        <f>IF(SER_hh_emih!N4=0,0,SER_hh_emih!N4/SER_summary!N$26)</f>
        <v>13.360608737773466</v>
      </c>
      <c r="O4" s="101">
        <f>IF(SER_hh_emih!O4=0,0,SER_hh_emih!O4/SER_summary!O$26)</f>
        <v>13.150022129546212</v>
      </c>
      <c r="P4" s="101">
        <f>IF(SER_hh_emih!P4=0,0,SER_hh_emih!P4/SER_summary!P$26)</f>
        <v>9.9716101898915674</v>
      </c>
      <c r="Q4" s="101">
        <f>IF(SER_hh_emih!Q4=0,0,SER_hh_emih!Q4/SER_summary!Q$26)</f>
        <v>11.010892306942573</v>
      </c>
    </row>
    <row r="5" spans="1:17" ht="12" customHeight="1" x14ac:dyDescent="0.25">
      <c r="A5" s="88" t="s">
        <v>38</v>
      </c>
      <c r="B5" s="100">
        <f>IF(SER_hh_emih!B5=0,0,SER_hh_emih!B5/SER_summary!B$26)</f>
        <v>0</v>
      </c>
      <c r="C5" s="100">
        <f>IF(SER_hh_emih!C5=0,0,SER_hh_emih!C5/SER_summary!C$26)</f>
        <v>0</v>
      </c>
      <c r="D5" s="100">
        <f>IF(SER_hh_emih!D5=0,0,SER_hh_emih!D5/SER_summary!D$26)</f>
        <v>23.022722235941309</v>
      </c>
      <c r="E5" s="100">
        <f>IF(SER_hh_emih!E5=0,0,SER_hh_emih!E5/SER_summary!E$26)</f>
        <v>29.217738941785338</v>
      </c>
      <c r="F5" s="100">
        <f>IF(SER_hh_emih!F5=0,0,SER_hh_emih!F5/SER_summary!F$26)</f>
        <v>0</v>
      </c>
      <c r="G5" s="100">
        <f>IF(SER_hh_emih!G5=0,0,SER_hh_emih!G5/SER_summary!G$26)</f>
        <v>0</v>
      </c>
      <c r="H5" s="100">
        <f>IF(SER_hh_emih!H5=0,0,SER_hh_emih!H5/SER_summary!H$26)</f>
        <v>0</v>
      </c>
      <c r="I5" s="100">
        <f>IF(SER_hh_emih!I5=0,0,SER_hh_emih!I5/SER_summary!I$26)</f>
        <v>0</v>
      </c>
      <c r="J5" s="100">
        <f>IF(SER_hh_emih!J5=0,0,SER_hh_emih!J5/SER_summary!J$26)</f>
        <v>0</v>
      </c>
      <c r="K5" s="100">
        <f>IF(SER_hh_emih!K5=0,0,SER_hh_emih!K5/SER_summary!K$26)</f>
        <v>0</v>
      </c>
      <c r="L5" s="100">
        <f>IF(SER_hh_emih!L5=0,0,SER_hh_emih!L5/SER_summary!L$26)</f>
        <v>0</v>
      </c>
      <c r="M5" s="100">
        <f>IF(SER_hh_emih!M5=0,0,SER_hh_emih!M5/SER_summary!M$26)</f>
        <v>0</v>
      </c>
      <c r="N5" s="100">
        <f>IF(SER_hh_emih!N5=0,0,SER_hh_emih!N5/SER_summary!N$26)</f>
        <v>0</v>
      </c>
      <c r="O5" s="100">
        <f>IF(SER_hh_emih!O5=0,0,SER_hh_emih!O5/SER_summary!O$26)</f>
        <v>0</v>
      </c>
      <c r="P5" s="100">
        <f>IF(SER_hh_emih!P5=0,0,SER_hh_emih!P5/SER_summary!P$26)</f>
        <v>0</v>
      </c>
      <c r="Q5" s="100">
        <f>IF(SER_hh_emih!Q5=0,0,SER_hh_emih!Q5/SER_summary!Q$26)</f>
        <v>0</v>
      </c>
    </row>
    <row r="6" spans="1:17" ht="12" customHeight="1" x14ac:dyDescent="0.25">
      <c r="A6" s="88" t="s">
        <v>66</v>
      </c>
      <c r="B6" s="100">
        <f>IF(SER_hh_emih!B6=0,0,SER_hh_emih!B6/SER_summary!B$26)</f>
        <v>12.263933743299701</v>
      </c>
      <c r="C6" s="100">
        <f>IF(SER_hh_emih!C6=0,0,SER_hh_emih!C6/SER_summary!C$26)</f>
        <v>12.719396661894963</v>
      </c>
      <c r="D6" s="100">
        <f>IF(SER_hh_emih!D6=0,0,SER_hh_emih!D6/SER_summary!D$26)</f>
        <v>12.022879456418803</v>
      </c>
      <c r="E6" s="100">
        <f>IF(SER_hh_emih!E6=0,0,SER_hh_emih!E6/SER_summary!E$26)</f>
        <v>15.258028554842451</v>
      </c>
      <c r="F6" s="100">
        <f>IF(SER_hh_emih!F6=0,0,SER_hh_emih!F6/SER_summary!F$26)</f>
        <v>15.672989269265202</v>
      </c>
      <c r="G6" s="100">
        <f>IF(SER_hh_emih!G6=0,0,SER_hh_emih!G6/SER_summary!G$26)</f>
        <v>19.900316901809809</v>
      </c>
      <c r="H6" s="100">
        <f>IF(SER_hh_emih!H6=0,0,SER_hh_emih!H6/SER_summary!H$26)</f>
        <v>20.107359717268249</v>
      </c>
      <c r="I6" s="100">
        <f>IF(SER_hh_emih!I6=0,0,SER_hh_emih!I6/SER_summary!I$26)</f>
        <v>18.02053974885731</v>
      </c>
      <c r="J6" s="100">
        <f>IF(SER_hh_emih!J6=0,0,SER_hh_emih!J6/SER_summary!J$26)</f>
        <v>22.643768740688518</v>
      </c>
      <c r="K6" s="100">
        <f>IF(SER_hh_emih!K6=0,0,SER_hh_emih!K6/SER_summary!K$26)</f>
        <v>22.343382387690209</v>
      </c>
      <c r="L6" s="100">
        <f>IF(SER_hh_emih!L6=0,0,SER_hh_emih!L6/SER_summary!L$26)</f>
        <v>22.220714451251332</v>
      </c>
      <c r="M6" s="100">
        <f>IF(SER_hh_emih!M6=0,0,SER_hh_emih!M6/SER_summary!M$26)</f>
        <v>18.63595560201373</v>
      </c>
      <c r="N6" s="100">
        <f>IF(SER_hh_emih!N6=0,0,SER_hh_emih!N6/SER_summary!N$26)</f>
        <v>19.207660213717102</v>
      </c>
      <c r="O6" s="100">
        <f>IF(SER_hh_emih!O6=0,0,SER_hh_emih!O6/SER_summary!O$26)</f>
        <v>19.052007300101515</v>
      </c>
      <c r="P6" s="100">
        <f>IF(SER_hh_emih!P6=0,0,SER_hh_emih!P6/SER_summary!P$26)</f>
        <v>15.570167715488473</v>
      </c>
      <c r="Q6" s="100">
        <f>IF(SER_hh_emih!Q6=0,0,SER_hh_emih!Q6/SER_summary!Q$26)</f>
        <v>19.023760403090176</v>
      </c>
    </row>
    <row r="7" spans="1:17" ht="12" customHeight="1" x14ac:dyDescent="0.25">
      <c r="A7" s="88" t="s">
        <v>99</v>
      </c>
      <c r="B7" s="100">
        <f>IF(SER_hh_emih!B7=0,0,SER_hh_emih!B7/SER_summary!B$26)</f>
        <v>14.625865867006395</v>
      </c>
      <c r="C7" s="100">
        <f>IF(SER_hh_emih!C7=0,0,SER_hh_emih!C7/SER_summary!C$26)</f>
        <v>10.887568209073747</v>
      </c>
      <c r="D7" s="100">
        <f>IF(SER_hh_emih!D7=0,0,SER_hh_emih!D7/SER_summary!D$26)</f>
        <v>14.358570076446714</v>
      </c>
      <c r="E7" s="100">
        <f>IF(SER_hh_emih!E7=0,0,SER_hh_emih!E7/SER_summary!E$26)</f>
        <v>19.50046657910671</v>
      </c>
      <c r="F7" s="100">
        <f>IF(SER_hh_emih!F7=0,0,SER_hh_emih!F7/SER_summary!F$26)</f>
        <v>21.305541546164026</v>
      </c>
      <c r="G7" s="100">
        <f>IF(SER_hh_emih!G7=0,0,SER_hh_emih!G7/SER_summary!G$26)</f>
        <v>23.782073435961362</v>
      </c>
      <c r="H7" s="100">
        <f>IF(SER_hh_emih!H7=0,0,SER_hh_emih!H7/SER_summary!H$26)</f>
        <v>24.934909495445538</v>
      </c>
      <c r="I7" s="100">
        <f>IF(SER_hh_emih!I7=0,0,SER_hh_emih!I7/SER_summary!I$26)</f>
        <v>22.983529669387021</v>
      </c>
      <c r="J7" s="100">
        <f>IF(SER_hh_emih!J7=0,0,SER_hh_emih!J7/SER_summary!J$26)</f>
        <v>27.164128921736026</v>
      </c>
      <c r="K7" s="100">
        <f>IF(SER_hh_emih!K7=0,0,SER_hh_emih!K7/SER_summary!K$26)</f>
        <v>25.11486922092428</v>
      </c>
      <c r="L7" s="100">
        <f>IF(SER_hh_emih!L7=0,0,SER_hh_emih!L7/SER_summary!L$26)</f>
        <v>26.573638902296565</v>
      </c>
      <c r="M7" s="100">
        <f>IF(SER_hh_emih!M7=0,0,SER_hh_emih!M7/SER_summary!M$26)</f>
        <v>23.606395544159852</v>
      </c>
      <c r="N7" s="100">
        <f>IF(SER_hh_emih!N7=0,0,SER_hh_emih!N7/SER_summary!N$26)</f>
        <v>22.800132998732309</v>
      </c>
      <c r="O7" s="100">
        <f>IF(SER_hh_emih!O7=0,0,SER_hh_emih!O7/SER_summary!O$26)</f>
        <v>21.784298234355418</v>
      </c>
      <c r="P7" s="100">
        <f>IF(SER_hh_emih!P7=0,0,SER_hh_emih!P7/SER_summary!P$26)</f>
        <v>19.254452411830137</v>
      </c>
      <c r="Q7" s="100">
        <f>IF(SER_hh_emih!Q7=0,0,SER_hh_emih!Q7/SER_summary!Q$26)</f>
        <v>22.554150079940641</v>
      </c>
    </row>
    <row r="8" spans="1:17" ht="12" customHeight="1" x14ac:dyDescent="0.25">
      <c r="A8" s="88" t="s">
        <v>101</v>
      </c>
      <c r="B8" s="100">
        <f>IF(SER_hh_emih!B8=0,0,SER_hh_emih!B8/SER_summary!B$26)</f>
        <v>6.9898436609158852</v>
      </c>
      <c r="C8" s="100">
        <f>IF(SER_hh_emih!C8=0,0,SER_hh_emih!C8/SER_summary!C$26)</f>
        <v>7.2494352944783822</v>
      </c>
      <c r="D8" s="100">
        <f>IF(SER_hh_emih!D8=0,0,SER_hh_emih!D8/SER_summary!D$26)</f>
        <v>6.8524544826669773</v>
      </c>
      <c r="E8" s="100">
        <f>IF(SER_hh_emih!E8=0,0,SER_hh_emih!E8/SER_summary!E$26)</f>
        <v>8.6963315690128482</v>
      </c>
      <c r="F8" s="100">
        <f>IF(SER_hh_emih!F8=0,0,SER_hh_emih!F8/SER_summary!F$26)</f>
        <v>8.9328389230110403</v>
      </c>
      <c r="G8" s="100">
        <f>IF(SER_hh_emih!G8=0,0,SER_hh_emih!G8/SER_summary!G$26)</f>
        <v>11.34220934798582</v>
      </c>
      <c r="H8" s="100">
        <f>IF(SER_hh_emih!H8=0,0,SER_hh_emih!H8/SER_summary!H$26)</f>
        <v>11.460213647541094</v>
      </c>
      <c r="I8" s="100">
        <f>IF(SER_hh_emih!I8=0,0,SER_hh_emih!I8/SER_summary!I$26)</f>
        <v>10.270828118151794</v>
      </c>
      <c r="J8" s="100">
        <f>IF(SER_hh_emih!J8=0,0,SER_hh_emih!J8/SER_summary!J$26)</f>
        <v>12.905842994937908</v>
      </c>
      <c r="K8" s="100">
        <f>IF(SER_hh_emih!K8=0,0,SER_hh_emih!K8/SER_summary!K$26)</f>
        <v>12.734637434855838</v>
      </c>
      <c r="L8" s="100">
        <f>IF(SER_hh_emih!L8=0,0,SER_hh_emih!L8/SER_summary!L$26)</f>
        <v>12.662967091941653</v>
      </c>
      <c r="M8" s="100">
        <f>IF(SER_hh_emih!M8=0,0,SER_hh_emih!M8/SER_summary!M$26)</f>
        <v>10.617516389439793</v>
      </c>
      <c r="N8" s="100">
        <f>IF(SER_hh_emih!N8=0,0,SER_hh_emih!N8/SER_summary!N$26)</f>
        <v>10.893684773211021</v>
      </c>
      <c r="O8" s="100">
        <f>IF(SER_hh_emih!O8=0,0,SER_hh_emih!O8/SER_summary!O$26)</f>
        <v>10.765679585102379</v>
      </c>
      <c r="P8" s="100">
        <f>IF(SER_hh_emih!P8=0,0,SER_hh_emih!P8/SER_summary!P$26)</f>
        <v>8.7383188505881737</v>
      </c>
      <c r="Q8" s="100">
        <f>IF(SER_hh_emih!Q8=0,0,SER_hh_emih!Q8/SER_summary!Q$26)</f>
        <v>10.624328804940429</v>
      </c>
    </row>
    <row r="9" spans="1:17" ht="12" customHeight="1" x14ac:dyDescent="0.25">
      <c r="A9" s="88" t="s">
        <v>106</v>
      </c>
      <c r="B9" s="100">
        <f>IF(SER_hh_emih!B9=0,0,SER_hh_emih!B9/SER_summary!B$26)</f>
        <v>10.471162832709094</v>
      </c>
      <c r="C9" s="100">
        <f>IF(SER_hh_emih!C9=0,0,SER_hh_emih!C9/SER_summary!C$26)</f>
        <v>11.156666769805666</v>
      </c>
      <c r="D9" s="100">
        <f>IF(SER_hh_emih!D9=0,0,SER_hh_emih!D9/SER_summary!D$26)</f>
        <v>10.27532443201553</v>
      </c>
      <c r="E9" s="100">
        <f>IF(SER_hh_emih!E9=0,0,SER_hh_emih!E9/SER_summary!E$26)</f>
        <v>12.959661828354369</v>
      </c>
      <c r="F9" s="100">
        <f>IF(SER_hh_emih!F9=0,0,SER_hh_emih!F9/SER_summary!F$26)</f>
        <v>13.211868568456032</v>
      </c>
      <c r="G9" s="100">
        <f>IF(SER_hh_emih!G9=0,0,SER_hh_emih!G9/SER_summary!G$26)</f>
        <v>17.035187513708713</v>
      </c>
      <c r="H9" s="100">
        <f>IF(SER_hh_emih!H9=0,0,SER_hh_emih!H9/SER_summary!H$26)</f>
        <v>17.127934428114639</v>
      </c>
      <c r="I9" s="100">
        <f>IF(SER_hh_emih!I9=0,0,SER_hh_emih!I9/SER_summary!I$26)</f>
        <v>15.271737225207557</v>
      </c>
      <c r="J9" s="100">
        <f>IF(SER_hh_emih!J9=0,0,SER_hh_emih!J9/SER_summary!J$26)</f>
        <v>19.359417494890529</v>
      </c>
      <c r="K9" s="100">
        <f>IF(SER_hh_emih!K9=0,0,SER_hh_emih!K9/SER_summary!K$26)</f>
        <v>19.141461200951824</v>
      </c>
      <c r="L9" s="100">
        <f>IF(SER_hh_emih!L9=0,0,SER_hh_emih!L9/SER_summary!L$26)</f>
        <v>18.979938396675411</v>
      </c>
      <c r="M9" s="100">
        <f>IF(SER_hh_emih!M9=0,0,SER_hh_emih!M9/SER_summary!M$26)</f>
        <v>15.8071648884917</v>
      </c>
      <c r="N9" s="100">
        <f>IF(SER_hh_emih!N9=0,0,SER_hh_emih!N9/SER_summary!N$26)</f>
        <v>16.473768521660258</v>
      </c>
      <c r="O9" s="100">
        <f>IF(SER_hh_emih!O9=0,0,SER_hh_emih!O9/SER_summary!O$26)</f>
        <v>16.279619543619685</v>
      </c>
      <c r="P9" s="100">
        <f>IF(SER_hh_emih!P9=0,0,SER_hh_emih!P9/SER_summary!P$26)</f>
        <v>13.252005321187417</v>
      </c>
      <c r="Q9" s="100">
        <f>IF(SER_hh_emih!Q9=0,0,SER_hh_emih!Q9/SER_summary!Q$26)</f>
        <v>16.245299436986933</v>
      </c>
    </row>
    <row r="10" spans="1:17" ht="12" customHeight="1" x14ac:dyDescent="0.25">
      <c r="A10" s="88" t="s">
        <v>34</v>
      </c>
      <c r="B10" s="100">
        <f>IF(SER_hh_emih!B10=0,0,SER_hh_emih!B10/SER_summary!B$26)</f>
        <v>0</v>
      </c>
      <c r="C10" s="100">
        <f>IF(SER_hh_emih!C10=0,0,SER_hh_emih!C10/SER_summary!C$26)</f>
        <v>0</v>
      </c>
      <c r="D10" s="100">
        <f>IF(SER_hh_emih!D10=0,0,SER_hh_emih!D10/SER_summary!D$26)</f>
        <v>0</v>
      </c>
      <c r="E10" s="100">
        <f>IF(SER_hh_emih!E10=0,0,SER_hh_emih!E10/SER_summary!E$26)</f>
        <v>0</v>
      </c>
      <c r="F10" s="100">
        <f>IF(SER_hh_emih!F10=0,0,SER_hh_emih!F10/SER_summary!F$26)</f>
        <v>0</v>
      </c>
      <c r="G10" s="100">
        <f>IF(SER_hh_emih!G10=0,0,SER_hh_emih!G10/SER_summary!G$26)</f>
        <v>0</v>
      </c>
      <c r="H10" s="100">
        <f>IF(SER_hh_emih!H10=0,0,SER_hh_emih!H10/SER_summary!H$26)</f>
        <v>0</v>
      </c>
      <c r="I10" s="100">
        <f>IF(SER_hh_emih!I10=0,0,SER_hh_emih!I10/SER_summary!I$26)</f>
        <v>0</v>
      </c>
      <c r="J10" s="100">
        <f>IF(SER_hh_emih!J10=0,0,SER_hh_emih!J10/SER_summary!J$26)</f>
        <v>0</v>
      </c>
      <c r="K10" s="100">
        <f>IF(SER_hh_emih!K10=0,0,SER_hh_emih!K10/SER_summary!K$26)</f>
        <v>0</v>
      </c>
      <c r="L10" s="100">
        <f>IF(SER_hh_emih!L10=0,0,SER_hh_emih!L10/SER_summary!L$26)</f>
        <v>0</v>
      </c>
      <c r="M10" s="100">
        <f>IF(SER_hh_emih!M10=0,0,SER_hh_emih!M10/SER_summary!M$26)</f>
        <v>0</v>
      </c>
      <c r="N10" s="100">
        <f>IF(SER_hh_emih!N10=0,0,SER_hh_emih!N10/SER_summary!N$26)</f>
        <v>0</v>
      </c>
      <c r="O10" s="100">
        <f>IF(SER_hh_emih!O10=0,0,SER_hh_emih!O10/SER_summary!O$26)</f>
        <v>0</v>
      </c>
      <c r="P10" s="100">
        <f>IF(SER_hh_emih!P10=0,0,SER_hh_emih!P10/SER_summary!P$26)</f>
        <v>0</v>
      </c>
      <c r="Q10" s="100">
        <f>IF(SER_hh_emih!Q10=0,0,SER_hh_emih!Q10/SER_summary!Q$26)</f>
        <v>0</v>
      </c>
    </row>
    <row r="11" spans="1:17" ht="12" customHeight="1" x14ac:dyDescent="0.25">
      <c r="A11" s="88" t="s">
        <v>61</v>
      </c>
      <c r="B11" s="100">
        <f>IF(SER_hh_emih!B11=0,0,SER_hh_emih!B11/SER_summary!B$26)</f>
        <v>0</v>
      </c>
      <c r="C11" s="100">
        <f>IF(SER_hh_emih!C11=0,0,SER_hh_emih!C11/SER_summary!C$26)</f>
        <v>0</v>
      </c>
      <c r="D11" s="100">
        <f>IF(SER_hh_emih!D11=0,0,SER_hh_emih!D11/SER_summary!D$26)</f>
        <v>0</v>
      </c>
      <c r="E11" s="100">
        <f>IF(SER_hh_emih!E11=0,0,SER_hh_emih!E11/SER_summary!E$26)</f>
        <v>0</v>
      </c>
      <c r="F11" s="100">
        <f>IF(SER_hh_emih!F11=0,0,SER_hh_emih!F11/SER_summary!F$26)</f>
        <v>0</v>
      </c>
      <c r="G11" s="100">
        <f>IF(SER_hh_emih!G11=0,0,SER_hh_emih!G11/SER_summary!G$26)</f>
        <v>0</v>
      </c>
      <c r="H11" s="100">
        <f>IF(SER_hh_emih!H11=0,0,SER_hh_emih!H11/SER_summary!H$26)</f>
        <v>0</v>
      </c>
      <c r="I11" s="100">
        <f>IF(SER_hh_emih!I11=0,0,SER_hh_emih!I11/SER_summary!I$26)</f>
        <v>0</v>
      </c>
      <c r="J11" s="100">
        <f>IF(SER_hh_emih!J11=0,0,SER_hh_emih!J11/SER_summary!J$26)</f>
        <v>0</v>
      </c>
      <c r="K11" s="100">
        <f>IF(SER_hh_emih!K11=0,0,SER_hh_emih!K11/SER_summary!K$26)</f>
        <v>0</v>
      </c>
      <c r="L11" s="100">
        <f>IF(SER_hh_emih!L11=0,0,SER_hh_emih!L11/SER_summary!L$26)</f>
        <v>0</v>
      </c>
      <c r="M11" s="100">
        <f>IF(SER_hh_emih!M11=0,0,SER_hh_emih!M11/SER_summary!M$26)</f>
        <v>0</v>
      </c>
      <c r="N11" s="100">
        <f>IF(SER_hh_emih!N11=0,0,SER_hh_emih!N11/SER_summary!N$26)</f>
        <v>0</v>
      </c>
      <c r="O11" s="100">
        <f>IF(SER_hh_emih!O11=0,0,SER_hh_emih!O11/SER_summary!O$26)</f>
        <v>0</v>
      </c>
      <c r="P11" s="100">
        <f>IF(SER_hh_emih!P11=0,0,SER_hh_emih!P11/SER_summary!P$26)</f>
        <v>0</v>
      </c>
      <c r="Q11" s="100">
        <f>IF(SER_hh_emih!Q11=0,0,SER_hh_emih!Q11/SER_summary!Q$26)</f>
        <v>0</v>
      </c>
    </row>
    <row r="12" spans="1:17" ht="12" customHeight="1" x14ac:dyDescent="0.25">
      <c r="A12" s="88" t="s">
        <v>42</v>
      </c>
      <c r="B12" s="100">
        <f>IF(SER_hh_emih!B12=0,0,SER_hh_emih!B12/SER_summary!B$26)</f>
        <v>0</v>
      </c>
      <c r="C12" s="100">
        <f>IF(SER_hh_emih!C12=0,0,SER_hh_emih!C12/SER_summary!C$26)</f>
        <v>0</v>
      </c>
      <c r="D12" s="100">
        <f>IF(SER_hh_emih!D12=0,0,SER_hh_emih!D12/SER_summary!D$26)</f>
        <v>0</v>
      </c>
      <c r="E12" s="100">
        <f>IF(SER_hh_emih!E12=0,0,SER_hh_emih!E12/SER_summary!E$26)</f>
        <v>0</v>
      </c>
      <c r="F12" s="100">
        <f>IF(SER_hh_emih!F12=0,0,SER_hh_emih!F12/SER_summary!F$26)</f>
        <v>0</v>
      </c>
      <c r="G12" s="100">
        <f>IF(SER_hh_emih!G12=0,0,SER_hh_emih!G12/SER_summary!G$26)</f>
        <v>0</v>
      </c>
      <c r="H12" s="100">
        <f>IF(SER_hh_emih!H12=0,0,SER_hh_emih!H12/SER_summary!H$26)</f>
        <v>0</v>
      </c>
      <c r="I12" s="100">
        <f>IF(SER_hh_emih!I12=0,0,SER_hh_emih!I12/SER_summary!I$26)</f>
        <v>0</v>
      </c>
      <c r="J12" s="100">
        <f>IF(SER_hh_emih!J12=0,0,SER_hh_emih!J12/SER_summary!J$26)</f>
        <v>0</v>
      </c>
      <c r="K12" s="100">
        <f>IF(SER_hh_emih!K12=0,0,SER_hh_emih!K12/SER_summary!K$26)</f>
        <v>0</v>
      </c>
      <c r="L12" s="100">
        <f>IF(SER_hh_emih!L12=0,0,SER_hh_emih!L12/SER_summary!L$26)</f>
        <v>0</v>
      </c>
      <c r="M12" s="100">
        <f>IF(SER_hh_emih!M12=0,0,SER_hh_emih!M12/SER_summary!M$26)</f>
        <v>0</v>
      </c>
      <c r="N12" s="100">
        <f>IF(SER_hh_emih!N12=0,0,SER_hh_emih!N12/SER_summary!N$26)</f>
        <v>0</v>
      </c>
      <c r="O12" s="100">
        <f>IF(SER_hh_emih!O12=0,0,SER_hh_emih!O12/SER_summary!O$26)</f>
        <v>0</v>
      </c>
      <c r="P12" s="100">
        <f>IF(SER_hh_emih!P12=0,0,SER_hh_emih!P12/SER_summary!P$26)</f>
        <v>0</v>
      </c>
      <c r="Q12" s="100">
        <f>IF(SER_hh_emih!Q12=0,0,SER_hh_emih!Q12/SER_summary!Q$26)</f>
        <v>0</v>
      </c>
    </row>
    <row r="13" spans="1:17" ht="12" customHeight="1" x14ac:dyDescent="0.25">
      <c r="A13" s="88" t="s">
        <v>105</v>
      </c>
      <c r="B13" s="100">
        <f>IF(SER_hh_emih!B13=0,0,SER_hh_emih!B13/SER_summary!B$26)</f>
        <v>0</v>
      </c>
      <c r="C13" s="100">
        <f>IF(SER_hh_emih!C13=0,0,SER_hh_emih!C13/SER_summary!C$26)</f>
        <v>0</v>
      </c>
      <c r="D13" s="100">
        <f>IF(SER_hh_emih!D13=0,0,SER_hh_emih!D13/SER_summary!D$26)</f>
        <v>0</v>
      </c>
      <c r="E13" s="100">
        <f>IF(SER_hh_emih!E13=0,0,SER_hh_emih!E13/SER_summary!E$26)</f>
        <v>0</v>
      </c>
      <c r="F13" s="100">
        <f>IF(SER_hh_emih!F13=0,0,SER_hh_emih!F13/SER_summary!F$26)</f>
        <v>0</v>
      </c>
      <c r="G13" s="100">
        <f>IF(SER_hh_emih!G13=0,0,SER_hh_emih!G13/SER_summary!G$26)</f>
        <v>0</v>
      </c>
      <c r="H13" s="100">
        <f>IF(SER_hh_emih!H13=0,0,SER_hh_emih!H13/SER_summary!H$26)</f>
        <v>0</v>
      </c>
      <c r="I13" s="100">
        <f>IF(SER_hh_emih!I13=0,0,SER_hh_emih!I13/SER_summary!I$26)</f>
        <v>0</v>
      </c>
      <c r="J13" s="100">
        <f>IF(SER_hh_emih!J13=0,0,SER_hh_emih!J13/SER_summary!J$26)</f>
        <v>0</v>
      </c>
      <c r="K13" s="100">
        <f>IF(SER_hh_emih!K13=0,0,SER_hh_emih!K13/SER_summary!K$26)</f>
        <v>0</v>
      </c>
      <c r="L13" s="100">
        <f>IF(SER_hh_emih!L13=0,0,SER_hh_emih!L13/SER_summary!L$26)</f>
        <v>0</v>
      </c>
      <c r="M13" s="100">
        <f>IF(SER_hh_emih!M13=0,0,SER_hh_emih!M13/SER_summary!M$26)</f>
        <v>0</v>
      </c>
      <c r="N13" s="100">
        <f>IF(SER_hh_emih!N13=0,0,SER_hh_emih!N13/SER_summary!N$26)</f>
        <v>0</v>
      </c>
      <c r="O13" s="100">
        <f>IF(SER_hh_emih!O13=0,0,SER_hh_emih!O13/SER_summary!O$26)</f>
        <v>0</v>
      </c>
      <c r="P13" s="100">
        <f>IF(SER_hh_emih!P13=0,0,SER_hh_emih!P13/SER_summary!P$26)</f>
        <v>0</v>
      </c>
      <c r="Q13" s="100">
        <f>IF(SER_hh_emih!Q13=0,0,SER_hh_emih!Q13/SER_summary!Q$26)</f>
        <v>0</v>
      </c>
    </row>
    <row r="14" spans="1:17" ht="12" customHeight="1" x14ac:dyDescent="0.25">
      <c r="A14" s="51" t="s">
        <v>104</v>
      </c>
      <c r="B14" s="22">
        <f>IF(SER_hh_emih!B14=0,0,SER_hh_emih!B14/SER_summary!B$26)</f>
        <v>0</v>
      </c>
      <c r="C14" s="22">
        <f>IF(SER_hh_emih!C14=0,0,SER_hh_emih!C14/SER_summary!C$26)</f>
        <v>0</v>
      </c>
      <c r="D14" s="22">
        <f>IF(SER_hh_emih!D14=0,0,SER_hh_emih!D14/SER_summary!D$26)</f>
        <v>0</v>
      </c>
      <c r="E14" s="22">
        <f>IF(SER_hh_emih!E14=0,0,SER_hh_emih!E14/SER_summary!E$26)</f>
        <v>0</v>
      </c>
      <c r="F14" s="22">
        <f>IF(SER_hh_emih!F14=0,0,SER_hh_emih!F14/SER_summary!F$26)</f>
        <v>0</v>
      </c>
      <c r="G14" s="22">
        <f>IF(SER_hh_emih!G14=0,0,SER_hh_emih!G14/SER_summary!G$26)</f>
        <v>0</v>
      </c>
      <c r="H14" s="22">
        <f>IF(SER_hh_emih!H14=0,0,SER_hh_emih!H14/SER_summary!H$26)</f>
        <v>0</v>
      </c>
      <c r="I14" s="22">
        <f>IF(SER_hh_emih!I14=0,0,SER_hh_emih!I14/SER_summary!I$26)</f>
        <v>0</v>
      </c>
      <c r="J14" s="22">
        <f>IF(SER_hh_emih!J14=0,0,SER_hh_emih!J14/SER_summary!J$26)</f>
        <v>0</v>
      </c>
      <c r="K14" s="22">
        <f>IF(SER_hh_emih!K14=0,0,SER_hh_emih!K14/SER_summary!K$26)</f>
        <v>0</v>
      </c>
      <c r="L14" s="22">
        <f>IF(SER_hh_emih!L14=0,0,SER_hh_emih!L14/SER_summary!L$26)</f>
        <v>0</v>
      </c>
      <c r="M14" s="22">
        <f>IF(SER_hh_emih!M14=0,0,SER_hh_emih!M14/SER_summary!M$26)</f>
        <v>0</v>
      </c>
      <c r="N14" s="22">
        <f>IF(SER_hh_emih!N14=0,0,SER_hh_emih!N14/SER_summary!N$26)</f>
        <v>0</v>
      </c>
      <c r="O14" s="22">
        <f>IF(SER_hh_emih!O14=0,0,SER_hh_emih!O14/SER_summary!O$26)</f>
        <v>0</v>
      </c>
      <c r="P14" s="22">
        <f>IF(SER_hh_emih!P14=0,0,SER_hh_emih!P14/SER_summary!P$26)</f>
        <v>0</v>
      </c>
      <c r="Q14" s="22">
        <f>IF(SER_hh_emih!Q14=0,0,SER_hh_emih!Q14/SER_summary!Q$26)</f>
        <v>0</v>
      </c>
    </row>
    <row r="15" spans="1:17" ht="12" customHeight="1" x14ac:dyDescent="0.25">
      <c r="A15" s="105" t="s">
        <v>108</v>
      </c>
      <c r="B15" s="104">
        <f>IF(SER_hh_emih!B15=0,0,SER_hh_emih!B15/SER_summary!B$26)</f>
        <v>0</v>
      </c>
      <c r="C15" s="104">
        <f>IF(SER_hh_emih!C15=0,0,SER_hh_emih!C15/SER_summary!C$26)</f>
        <v>0</v>
      </c>
      <c r="D15" s="104">
        <f>IF(SER_hh_emih!D15=0,0,SER_hh_emih!D15/SER_summary!D$26)</f>
        <v>0</v>
      </c>
      <c r="E15" s="104">
        <f>IF(SER_hh_emih!E15=0,0,SER_hh_emih!E15/SER_summary!E$26)</f>
        <v>0</v>
      </c>
      <c r="F15" s="104">
        <f>IF(SER_hh_emih!F15=0,0,SER_hh_emih!F15/SER_summary!F$26)</f>
        <v>0</v>
      </c>
      <c r="G15" s="104">
        <f>IF(SER_hh_emih!G15=0,0,SER_hh_emih!G15/SER_summary!G$26)</f>
        <v>0</v>
      </c>
      <c r="H15" s="104">
        <f>IF(SER_hh_emih!H15=0,0,SER_hh_emih!H15/SER_summary!H$26)</f>
        <v>0</v>
      </c>
      <c r="I15" s="104">
        <f>IF(SER_hh_emih!I15=0,0,SER_hh_emih!I15/SER_summary!I$26)</f>
        <v>0</v>
      </c>
      <c r="J15" s="104">
        <f>IF(SER_hh_emih!J15=0,0,SER_hh_emih!J15/SER_summary!J$26)</f>
        <v>0</v>
      </c>
      <c r="K15" s="104">
        <f>IF(SER_hh_emih!K15=0,0,SER_hh_emih!K15/SER_summary!K$26)</f>
        <v>0</v>
      </c>
      <c r="L15" s="104">
        <f>IF(SER_hh_emih!L15=0,0,SER_hh_emih!L15/SER_summary!L$26)</f>
        <v>0</v>
      </c>
      <c r="M15" s="104">
        <f>IF(SER_hh_emih!M15=0,0,SER_hh_emih!M15/SER_summary!M$26)</f>
        <v>0</v>
      </c>
      <c r="N15" s="104">
        <f>IF(SER_hh_emih!N15=0,0,SER_hh_emih!N15/SER_summary!N$26)</f>
        <v>0</v>
      </c>
      <c r="O15" s="104">
        <f>IF(SER_hh_emih!O15=0,0,SER_hh_emih!O15/SER_summary!O$26)</f>
        <v>0</v>
      </c>
      <c r="P15" s="104">
        <f>IF(SER_hh_emih!P15=0,0,SER_hh_emih!P15/SER_summary!P$26)</f>
        <v>0</v>
      </c>
      <c r="Q15" s="104">
        <f>IF(SER_hh_emih!Q15=0,0,SER_hh_emih!Q15/SER_summary!Q$26)</f>
        <v>0</v>
      </c>
    </row>
    <row r="16" spans="1:17" ht="12.95" customHeight="1" x14ac:dyDescent="0.25">
      <c r="A16" s="90" t="s">
        <v>102</v>
      </c>
      <c r="B16" s="101">
        <f>IF(SER_hh_emih!B16=0,0,SER_hh_emih!B16/SER_summary!B$26)</f>
        <v>4.33094909620735E-3</v>
      </c>
      <c r="C16" s="101">
        <f>IF(SER_hh_emih!C16=0,0,SER_hh_emih!C16/SER_summary!C$26)</f>
        <v>6.7184696191215608E-3</v>
      </c>
      <c r="D16" s="101">
        <f>IF(SER_hh_emih!D16=0,0,SER_hh_emih!D16/SER_summary!D$26)</f>
        <v>7.0625869129152512E-3</v>
      </c>
      <c r="E16" s="101">
        <f>IF(SER_hh_emih!E16=0,0,SER_hh_emih!E16/SER_summary!E$26)</f>
        <v>8.0151048852558585E-3</v>
      </c>
      <c r="F16" s="101">
        <f>IF(SER_hh_emih!F16=0,0,SER_hh_emih!F16/SER_summary!F$26)</f>
        <v>8.7692324968037527E-3</v>
      </c>
      <c r="G16" s="101">
        <f>IF(SER_hh_emih!G16=0,0,SER_hh_emih!G16/SER_summary!G$26)</f>
        <v>9.2974871999515363E-3</v>
      </c>
      <c r="H16" s="101">
        <f>IF(SER_hh_emih!H16=0,0,SER_hh_emih!H16/SER_summary!H$26)</f>
        <v>1.1106198221522912E-2</v>
      </c>
      <c r="I16" s="101">
        <f>IF(SER_hh_emih!I16=0,0,SER_hh_emih!I16/SER_summary!I$26)</f>
        <v>1.5236253966180592E-2</v>
      </c>
      <c r="J16" s="101">
        <f>IF(SER_hh_emih!J16=0,0,SER_hh_emih!J16/SER_summary!J$26)</f>
        <v>1.6162943035206278E-2</v>
      </c>
      <c r="K16" s="101">
        <f>IF(SER_hh_emih!K16=0,0,SER_hh_emih!K16/SER_summary!K$26)</f>
        <v>2.0232409022908078E-2</v>
      </c>
      <c r="L16" s="101">
        <f>IF(SER_hh_emih!L16=0,0,SER_hh_emih!L16/SER_summary!L$26)</f>
        <v>2.8807580072991845E-2</v>
      </c>
      <c r="M16" s="101">
        <f>IF(SER_hh_emih!M16=0,0,SER_hh_emih!M16/SER_summary!M$26)</f>
        <v>3.4423044958605382E-2</v>
      </c>
      <c r="N16" s="101">
        <f>IF(SER_hh_emih!N16=0,0,SER_hh_emih!N16/SER_summary!N$26)</f>
        <v>4.7164907790666476E-2</v>
      </c>
      <c r="O16" s="101">
        <f>IF(SER_hh_emih!O16=0,0,SER_hh_emih!O16/SER_summary!O$26)</f>
        <v>6.8721739053805866E-2</v>
      </c>
      <c r="P16" s="101">
        <f>IF(SER_hh_emih!P16=0,0,SER_hh_emih!P16/SER_summary!P$26)</f>
        <v>8.7682979234658606E-2</v>
      </c>
      <c r="Q16" s="101">
        <f>IF(SER_hh_emih!Q16=0,0,SER_hh_emih!Q16/SER_summary!Q$26)</f>
        <v>0.11551786744126909</v>
      </c>
    </row>
    <row r="17" spans="1:17" ht="12.95" customHeight="1" x14ac:dyDescent="0.25">
      <c r="A17" s="88" t="s">
        <v>101</v>
      </c>
      <c r="B17" s="103">
        <f>IF(SER_hh_emih!B17=0,0,SER_hh_emih!B17/SER_summary!B$26)</f>
        <v>1.4184795373299619</v>
      </c>
      <c r="C17" s="103">
        <f>IF(SER_hh_emih!C17=0,0,SER_hh_emih!C17/SER_summary!C$26)</f>
        <v>1.5100314951107998</v>
      </c>
      <c r="D17" s="103">
        <f>IF(SER_hh_emih!D17=0,0,SER_hh_emih!D17/SER_summary!D$26)</f>
        <v>1.6136041388886686</v>
      </c>
      <c r="E17" s="103">
        <f>IF(SER_hh_emih!E17=0,0,SER_hh_emih!E17/SER_summary!E$26)</f>
        <v>1.6799445451146098</v>
      </c>
      <c r="F17" s="103">
        <f>IF(SER_hh_emih!F17=0,0,SER_hh_emih!F17/SER_summary!F$26)</f>
        <v>1.7962673473026265</v>
      </c>
      <c r="G17" s="103">
        <f>IF(SER_hh_emih!G17=0,0,SER_hh_emih!G17/SER_summary!G$26)</f>
        <v>1.8744000417512199</v>
      </c>
      <c r="H17" s="103">
        <f>IF(SER_hh_emih!H17=0,0,SER_hh_emih!H17/SER_summary!H$26)</f>
        <v>2.0242933197377724</v>
      </c>
      <c r="I17" s="103">
        <f>IF(SER_hh_emih!I17=0,0,SER_hh_emih!I17/SER_summary!I$26)</f>
        <v>2.1878585735999012</v>
      </c>
      <c r="J17" s="103">
        <f>IF(SER_hh_emih!J17=0,0,SER_hh_emih!J17/SER_summary!J$26)</f>
        <v>2.2835583391113268</v>
      </c>
      <c r="K17" s="103">
        <f>IF(SER_hh_emih!K17=0,0,SER_hh_emih!K17/SER_summary!K$26)</f>
        <v>2.4001835345032432</v>
      </c>
      <c r="L17" s="103">
        <f>IF(SER_hh_emih!L17=0,0,SER_hh_emih!L17/SER_summary!L$26)</f>
        <v>2.5146644970659069</v>
      </c>
      <c r="M17" s="103">
        <f>IF(SER_hh_emih!M17=0,0,SER_hh_emih!M17/SER_summary!M$26)</f>
        <v>2.5521129924472818</v>
      </c>
      <c r="N17" s="103">
        <f>IF(SER_hh_emih!N17=0,0,SER_hh_emih!N17/SER_summary!N$26)</f>
        <v>2.6113191131032596</v>
      </c>
      <c r="O17" s="103">
        <f>IF(SER_hh_emih!O17=0,0,SER_hh_emih!O17/SER_summary!O$26)</f>
        <v>2.721951748629365</v>
      </c>
      <c r="P17" s="103">
        <f>IF(SER_hh_emih!P17=0,0,SER_hh_emih!P17/SER_summary!P$26)</f>
        <v>2.8307254435429816</v>
      </c>
      <c r="Q17" s="103">
        <f>IF(SER_hh_emih!Q17=0,0,SER_hh_emih!Q17/SER_summary!Q$26)</f>
        <v>2.9267601183904581</v>
      </c>
    </row>
    <row r="18" spans="1:17" ht="12" customHeight="1" x14ac:dyDescent="0.25">
      <c r="A18" s="88" t="s">
        <v>100</v>
      </c>
      <c r="B18" s="103">
        <f>IF(SER_hh_emih!B18=0,0,SER_hh_emih!B18/SER_summary!B$26)</f>
        <v>0</v>
      </c>
      <c r="C18" s="103">
        <f>IF(SER_hh_emih!C18=0,0,SER_hh_emih!C18/SER_summary!C$26)</f>
        <v>0</v>
      </c>
      <c r="D18" s="103">
        <f>IF(SER_hh_emih!D18=0,0,SER_hh_emih!D18/SER_summary!D$26)</f>
        <v>0</v>
      </c>
      <c r="E18" s="103">
        <f>IF(SER_hh_emih!E18=0,0,SER_hh_emih!E18/SER_summary!E$26)</f>
        <v>0</v>
      </c>
      <c r="F18" s="103">
        <f>IF(SER_hh_emih!F18=0,0,SER_hh_emih!F18/SER_summary!F$26)</f>
        <v>0</v>
      </c>
      <c r="G18" s="103">
        <f>IF(SER_hh_emih!G18=0,0,SER_hh_emih!G18/SER_summary!G$26)</f>
        <v>0</v>
      </c>
      <c r="H18" s="103">
        <f>IF(SER_hh_emih!H18=0,0,SER_hh_emih!H18/SER_summary!H$26)</f>
        <v>0</v>
      </c>
      <c r="I18" s="103">
        <f>IF(SER_hh_emih!I18=0,0,SER_hh_emih!I18/SER_summary!I$26)</f>
        <v>0</v>
      </c>
      <c r="J18" s="103">
        <f>IF(SER_hh_emih!J18=0,0,SER_hh_emih!J18/SER_summary!J$26)</f>
        <v>0</v>
      </c>
      <c r="K18" s="103">
        <f>IF(SER_hh_emih!K18=0,0,SER_hh_emih!K18/SER_summary!K$26)</f>
        <v>0</v>
      </c>
      <c r="L18" s="103">
        <f>IF(SER_hh_emih!L18=0,0,SER_hh_emih!L18/SER_summary!L$26)</f>
        <v>0</v>
      </c>
      <c r="M18" s="103">
        <f>IF(SER_hh_emih!M18=0,0,SER_hh_emih!M18/SER_summary!M$26)</f>
        <v>0</v>
      </c>
      <c r="N18" s="103">
        <f>IF(SER_hh_emih!N18=0,0,SER_hh_emih!N18/SER_summary!N$26)</f>
        <v>0</v>
      </c>
      <c r="O18" s="103">
        <f>IF(SER_hh_emih!O18=0,0,SER_hh_emih!O18/SER_summary!O$26)</f>
        <v>0</v>
      </c>
      <c r="P18" s="103">
        <f>IF(SER_hh_emih!P18=0,0,SER_hh_emih!P18/SER_summary!P$26)</f>
        <v>0</v>
      </c>
      <c r="Q18" s="103">
        <f>IF(SER_hh_emih!Q18=0,0,SER_hh_emih!Q18/SER_summary!Q$26)</f>
        <v>0</v>
      </c>
    </row>
    <row r="19" spans="1:17" ht="12.95" customHeight="1" x14ac:dyDescent="0.25">
      <c r="A19" s="90" t="s">
        <v>47</v>
      </c>
      <c r="B19" s="101">
        <f>IF(SER_hh_emih!B19=0,0,SER_hh_emih!B19/SER_summary!B$26)</f>
        <v>3.0566512931092014</v>
      </c>
      <c r="C19" s="101">
        <f>IF(SER_hh_emih!C19=0,0,SER_hh_emih!C19/SER_summary!C$26)</f>
        <v>2.9860210911562231</v>
      </c>
      <c r="D19" s="101">
        <f>IF(SER_hh_emih!D19=0,0,SER_hh_emih!D19/SER_summary!D$26)</f>
        <v>2.934665947750184</v>
      </c>
      <c r="E19" s="101">
        <f>IF(SER_hh_emih!E19=0,0,SER_hh_emih!E19/SER_summary!E$26)</f>
        <v>2.8639926652032606</v>
      </c>
      <c r="F19" s="101">
        <f>IF(SER_hh_emih!F19=0,0,SER_hh_emih!F19/SER_summary!F$26)</f>
        <v>2.8075347925165253</v>
      </c>
      <c r="G19" s="101">
        <f>IF(SER_hh_emih!G19=0,0,SER_hh_emih!G19/SER_summary!G$26)</f>
        <v>2.8150055984439457</v>
      </c>
      <c r="H19" s="101">
        <f>IF(SER_hh_emih!H19=0,0,SER_hh_emih!H19/SER_summary!H$26)</f>
        <v>2.7451834602608343</v>
      </c>
      <c r="I19" s="101">
        <f>IF(SER_hh_emih!I19=0,0,SER_hh_emih!I19/SER_summary!I$26)</f>
        <v>2.6670356839870482</v>
      </c>
      <c r="J19" s="101">
        <f>IF(SER_hh_emih!J19=0,0,SER_hh_emih!J19/SER_summary!J$26)</f>
        <v>2.6554190900418435</v>
      </c>
      <c r="K19" s="101">
        <f>IF(SER_hh_emih!K19=0,0,SER_hh_emih!K19/SER_summary!K$26)</f>
        <v>2.5968410789427132</v>
      </c>
      <c r="L19" s="101">
        <f>IF(SER_hh_emih!L19=0,0,SER_hh_emih!L19/SER_summary!L$26)</f>
        <v>2.5404979187178194</v>
      </c>
      <c r="M19" s="101">
        <f>IF(SER_hh_emih!M19=0,0,SER_hh_emih!M19/SER_summary!M$26)</f>
        <v>2.5350406734314057</v>
      </c>
      <c r="N19" s="101">
        <f>IF(SER_hh_emih!N19=0,0,SER_hh_emih!N19/SER_summary!N$26)</f>
        <v>2.5053778173539829</v>
      </c>
      <c r="O19" s="101">
        <f>IF(SER_hh_emih!O19=0,0,SER_hh_emih!O19/SER_summary!O$26)</f>
        <v>2.5150996624433426</v>
      </c>
      <c r="P19" s="101">
        <f>IF(SER_hh_emih!P19=0,0,SER_hh_emih!P19/SER_summary!P$26)</f>
        <v>2.4837062154373335</v>
      </c>
      <c r="Q19" s="101">
        <f>IF(SER_hh_emih!Q19=0,0,SER_hh_emih!Q19/SER_summary!Q$26)</f>
        <v>2.4867014726768906</v>
      </c>
    </row>
    <row r="20" spans="1:17" ht="12" customHeight="1" x14ac:dyDescent="0.25">
      <c r="A20" s="88" t="s">
        <v>38</v>
      </c>
      <c r="B20" s="100">
        <f>IF(SER_hh_emih!B20=0,0,SER_hh_emih!B20/SER_summary!B$26)</f>
        <v>0</v>
      </c>
      <c r="C20" s="100">
        <f>IF(SER_hh_emih!C20=0,0,SER_hh_emih!C20/SER_summary!C$26)</f>
        <v>0</v>
      </c>
      <c r="D20" s="100">
        <f>IF(SER_hh_emih!D20=0,0,SER_hh_emih!D20/SER_summary!D$26)</f>
        <v>0</v>
      </c>
      <c r="E20" s="100">
        <f>IF(SER_hh_emih!E20=0,0,SER_hh_emih!E20/SER_summary!E$26)</f>
        <v>0</v>
      </c>
      <c r="F20" s="100">
        <f>IF(SER_hh_emih!F20=0,0,SER_hh_emih!F20/SER_summary!F$26)</f>
        <v>0</v>
      </c>
      <c r="G20" s="100">
        <f>IF(SER_hh_emih!G20=0,0,SER_hh_emih!G20/SER_summary!G$26)</f>
        <v>0</v>
      </c>
      <c r="H20" s="100">
        <f>IF(SER_hh_emih!H20=0,0,SER_hh_emih!H20/SER_summary!H$26)</f>
        <v>0</v>
      </c>
      <c r="I20" s="100">
        <f>IF(SER_hh_emih!I20=0,0,SER_hh_emih!I20/SER_summary!I$26)</f>
        <v>0</v>
      </c>
      <c r="J20" s="100">
        <f>IF(SER_hh_emih!J20=0,0,SER_hh_emih!J20/SER_summary!J$26)</f>
        <v>0</v>
      </c>
      <c r="K20" s="100">
        <f>IF(SER_hh_emih!K20=0,0,SER_hh_emih!K20/SER_summary!K$26)</f>
        <v>0</v>
      </c>
      <c r="L20" s="100">
        <f>IF(SER_hh_emih!L20=0,0,SER_hh_emih!L20/SER_summary!L$26)</f>
        <v>0</v>
      </c>
      <c r="M20" s="100">
        <f>IF(SER_hh_emih!M20=0,0,SER_hh_emih!M20/SER_summary!M$26)</f>
        <v>0</v>
      </c>
      <c r="N20" s="100">
        <f>IF(SER_hh_emih!N20=0,0,SER_hh_emih!N20/SER_summary!N$26)</f>
        <v>0</v>
      </c>
      <c r="O20" s="100">
        <f>IF(SER_hh_emih!O20=0,0,SER_hh_emih!O20/SER_summary!O$26)</f>
        <v>0</v>
      </c>
      <c r="P20" s="100">
        <f>IF(SER_hh_emih!P20=0,0,SER_hh_emih!P20/SER_summary!P$26)</f>
        <v>0</v>
      </c>
      <c r="Q20" s="100">
        <f>IF(SER_hh_emih!Q20=0,0,SER_hh_emih!Q20/SER_summary!Q$26)</f>
        <v>0</v>
      </c>
    </row>
    <row r="21" spans="1:17" s="28" customFormat="1" ht="12" customHeight="1" x14ac:dyDescent="0.25">
      <c r="A21" s="88" t="s">
        <v>66</v>
      </c>
      <c r="B21" s="100">
        <f>IF(SER_hh_emih!B21=0,0,SER_hh_emih!B21/SER_summary!B$26)</f>
        <v>5.1480295072981059</v>
      </c>
      <c r="C21" s="100">
        <f>IF(SER_hh_emih!C21=0,0,SER_hh_emih!C21/SER_summary!C$26)</f>
        <v>5.1315388504169821</v>
      </c>
      <c r="D21" s="100">
        <f>IF(SER_hh_emih!D21=0,0,SER_hh_emih!D21/SER_summary!D$26)</f>
        <v>5.0924799806783314</v>
      </c>
      <c r="E21" s="100">
        <f>IF(SER_hh_emih!E21=0,0,SER_hh_emih!E21/SER_summary!E$26)</f>
        <v>5.0776166041072361</v>
      </c>
      <c r="F21" s="100">
        <f>IF(SER_hh_emih!F21=0,0,SER_hh_emih!F21/SER_summary!F$26)</f>
        <v>5.04870786503845</v>
      </c>
      <c r="G21" s="100">
        <f>IF(SER_hh_emih!G21=0,0,SER_hh_emih!G21/SER_summary!G$26)</f>
        <v>5.047103144575372</v>
      </c>
      <c r="H21" s="100">
        <f>IF(SER_hh_emih!H21=0,0,SER_hh_emih!H21/SER_summary!H$26)</f>
        <v>5.0110380973892532</v>
      </c>
      <c r="I21" s="100">
        <f>IF(SER_hh_emih!I21=0,0,SER_hh_emih!I21/SER_summary!I$26)</f>
        <v>4.9781200561656078</v>
      </c>
      <c r="J21" s="100">
        <f>IF(SER_hh_emih!J21=0,0,SER_hh_emih!J21/SER_summary!J$26)</f>
        <v>4.975968811372387</v>
      </c>
      <c r="K21" s="100">
        <f>IF(SER_hh_emih!K21=0,0,SER_hh_emih!K21/SER_summary!K$26)</f>
        <v>4.9323625161588467</v>
      </c>
      <c r="L21" s="100">
        <f>IF(SER_hh_emih!L21=0,0,SER_hh_emih!L21/SER_summary!L$26)</f>
        <v>4.8565374667303498</v>
      </c>
      <c r="M21" s="100">
        <f>IF(SER_hh_emih!M21=0,0,SER_hh_emih!M21/SER_summary!M$26)</f>
        <v>4.8630298823003653</v>
      </c>
      <c r="N21" s="100">
        <f>IF(SER_hh_emih!N21=0,0,SER_hh_emih!N21/SER_summary!N$26)</f>
        <v>4.839882939336869</v>
      </c>
      <c r="O21" s="100">
        <f>IF(SER_hh_emih!O21=0,0,SER_hh_emih!O21/SER_summary!O$26)</f>
        <v>4.8249979244534806</v>
      </c>
      <c r="P21" s="100">
        <f>IF(SER_hh_emih!P21=0,0,SER_hh_emih!P21/SER_summary!P$26)</f>
        <v>4.7986171475311066</v>
      </c>
      <c r="Q21" s="100">
        <f>IF(SER_hh_emih!Q21=0,0,SER_hh_emih!Q21/SER_summary!Q$26)</f>
        <v>4.8073945703346785</v>
      </c>
    </row>
    <row r="22" spans="1:17" ht="12" customHeight="1" x14ac:dyDescent="0.25">
      <c r="A22" s="88" t="s">
        <v>99</v>
      </c>
      <c r="B22" s="100">
        <f>IF(SER_hh_emih!B22=0,0,SER_hh_emih!B22/SER_summary!B$26)</f>
        <v>6.1508879105299217</v>
      </c>
      <c r="C22" s="100">
        <f>IF(SER_hh_emih!C22=0,0,SER_hh_emih!C22/SER_summary!C$26)</f>
        <v>6.1536826257536319</v>
      </c>
      <c r="D22" s="100">
        <f>IF(SER_hh_emih!D22=0,0,SER_hh_emih!D22/SER_summary!D$26)</f>
        <v>6.1138262425520189</v>
      </c>
      <c r="E22" s="100">
        <f>IF(SER_hh_emih!E22=0,0,SER_hh_emih!E22/SER_summary!E$26)</f>
        <v>6.0875758013131307</v>
      </c>
      <c r="F22" s="100">
        <f>IF(SER_hh_emih!F22=0,0,SER_hh_emih!F22/SER_summary!F$26)</f>
        <v>6.0497321261110031</v>
      </c>
      <c r="G22" s="100">
        <f>IF(SER_hh_emih!G22=0,0,SER_hh_emih!G22/SER_summary!G$26)</f>
        <v>6.0427816026818739</v>
      </c>
      <c r="H22" s="100">
        <f>IF(SER_hh_emih!H22=0,0,SER_hh_emih!H22/SER_summary!H$26)</f>
        <v>6.0096615833096392</v>
      </c>
      <c r="I22" s="100">
        <f>IF(SER_hh_emih!I22=0,0,SER_hh_emih!I22/SER_summary!I$26)</f>
        <v>5.9734944135350867</v>
      </c>
      <c r="J22" s="100">
        <f>IF(SER_hh_emih!J22=0,0,SER_hh_emih!J22/SER_summary!J$26)</f>
        <v>5.980392888690738</v>
      </c>
      <c r="K22" s="100">
        <f>IF(SER_hh_emih!K22=0,0,SER_hh_emih!K22/SER_summary!K$26)</f>
        <v>5.9024546434725833</v>
      </c>
      <c r="L22" s="100">
        <f>IF(SER_hh_emih!L22=0,0,SER_hh_emih!L22/SER_summary!L$26)</f>
        <v>5.8049716187615683</v>
      </c>
      <c r="M22" s="100">
        <f>IF(SER_hh_emih!M22=0,0,SER_hh_emih!M22/SER_summary!M$26)</f>
        <v>5.7977365429091599</v>
      </c>
      <c r="N22" s="100">
        <f>IF(SER_hh_emih!N22=0,0,SER_hh_emih!N22/SER_summary!N$26)</f>
        <v>5.7674330098466049</v>
      </c>
      <c r="O22" s="100">
        <f>IF(SER_hh_emih!O22=0,0,SER_hh_emih!O22/SER_summary!O$26)</f>
        <v>5.7619807799067342</v>
      </c>
      <c r="P22" s="100">
        <f>IF(SER_hh_emih!P22=0,0,SER_hh_emih!P22/SER_summary!P$26)</f>
        <v>5.7362429006861939</v>
      </c>
      <c r="Q22" s="100">
        <f>IF(SER_hh_emih!Q22=0,0,SER_hh_emih!Q22/SER_summary!Q$26)</f>
        <v>5.7577436800051558</v>
      </c>
    </row>
    <row r="23" spans="1:17" ht="12" customHeight="1" x14ac:dyDescent="0.25">
      <c r="A23" s="88" t="s">
        <v>98</v>
      </c>
      <c r="B23" s="100">
        <f>IF(SER_hh_emih!B23=0,0,SER_hh_emih!B23/SER_summary!B$26)</f>
        <v>4.3938554222669843</v>
      </c>
      <c r="C23" s="100">
        <f>IF(SER_hh_emih!C23=0,0,SER_hh_emih!C23/SER_summary!C$26)</f>
        <v>4.379780607417703</v>
      </c>
      <c r="D23" s="100">
        <f>IF(SER_hh_emih!D23=0,0,SER_hh_emih!D23/SER_summary!D$26)</f>
        <v>4.3464437692458304</v>
      </c>
      <c r="E23" s="100">
        <f>IF(SER_hh_emih!E23=0,0,SER_hh_emih!E23/SER_summary!E$26)</f>
        <v>4.3337578420094953</v>
      </c>
      <c r="F23" s="100">
        <f>IF(SER_hh_emih!F23=0,0,SER_hh_emih!F23/SER_summary!F$26)</f>
        <v>4.3016699004393999</v>
      </c>
      <c r="G23" s="100">
        <f>IF(SER_hh_emih!G23=0,0,SER_hh_emih!G23/SER_summary!G$26)</f>
        <v>4.3150302857894731</v>
      </c>
      <c r="H23" s="100">
        <f>IF(SER_hh_emih!H23=0,0,SER_hh_emih!H23/SER_summary!H$26)</f>
        <v>4.2769329282566613</v>
      </c>
      <c r="I23" s="100">
        <f>IF(SER_hh_emih!I23=0,0,SER_hh_emih!I23/SER_summary!I$26)</f>
        <v>4.2488373018202079</v>
      </c>
      <c r="J23" s="100">
        <f>IF(SER_hh_emih!J23=0,0,SER_hh_emih!J23/SER_summary!J$26)</f>
        <v>4.2470012092752967</v>
      </c>
      <c r="K23" s="100">
        <f>IF(SER_hh_emih!K23=0,0,SER_hh_emih!K23/SER_summary!K$26)</f>
        <v>4.2097831326505677</v>
      </c>
      <c r="L23" s="100">
        <f>IF(SER_hh_emih!L23=0,0,SER_hh_emih!L23/SER_summary!L$26)</f>
        <v>4.1444916762932325</v>
      </c>
      <c r="M23" s="100">
        <f>IF(SER_hh_emih!M23=0,0,SER_hh_emih!M23/SER_summary!M$26)</f>
        <v>4.1534476238135944</v>
      </c>
      <c r="N23" s="100">
        <f>IF(SER_hh_emih!N23=0,0,SER_hh_emih!N23/SER_summary!N$26)</f>
        <v>4.1296957733117914</v>
      </c>
      <c r="O23" s="100">
        <f>IF(SER_hh_emih!O23=0,0,SER_hh_emih!O23/SER_summary!O$26)</f>
        <v>4.1281463723096321</v>
      </c>
      <c r="P23" s="100">
        <f>IF(SER_hh_emih!P23=0,0,SER_hh_emih!P23/SER_summary!P$26)</f>
        <v>4.1151568832876171</v>
      </c>
      <c r="Q23" s="100">
        <f>IF(SER_hh_emih!Q23=0,0,SER_hh_emih!Q23/SER_summary!Q$26)</f>
        <v>4.1366361215702554</v>
      </c>
    </row>
    <row r="24" spans="1:17" ht="12" customHeight="1" x14ac:dyDescent="0.25">
      <c r="A24" s="88" t="s">
        <v>34</v>
      </c>
      <c r="B24" s="100">
        <f>IF(SER_hh_emih!B24=0,0,SER_hh_emih!B24/SER_summary!B$26)</f>
        <v>0</v>
      </c>
      <c r="C24" s="100">
        <f>IF(SER_hh_emih!C24=0,0,SER_hh_emih!C24/SER_summary!C$26)</f>
        <v>0</v>
      </c>
      <c r="D24" s="100">
        <f>IF(SER_hh_emih!D24=0,0,SER_hh_emih!D24/SER_summary!D$26)</f>
        <v>0</v>
      </c>
      <c r="E24" s="100">
        <f>IF(SER_hh_emih!E24=0,0,SER_hh_emih!E24/SER_summary!E$26)</f>
        <v>0</v>
      </c>
      <c r="F24" s="100">
        <f>IF(SER_hh_emih!F24=0,0,SER_hh_emih!F24/SER_summary!F$26)</f>
        <v>0</v>
      </c>
      <c r="G24" s="100">
        <f>IF(SER_hh_emih!G24=0,0,SER_hh_emih!G24/SER_summary!G$26)</f>
        <v>0</v>
      </c>
      <c r="H24" s="100">
        <f>IF(SER_hh_emih!H24=0,0,SER_hh_emih!H24/SER_summary!H$26)</f>
        <v>0</v>
      </c>
      <c r="I24" s="100">
        <f>IF(SER_hh_emih!I24=0,0,SER_hh_emih!I24/SER_summary!I$26)</f>
        <v>0</v>
      </c>
      <c r="J24" s="100">
        <f>IF(SER_hh_emih!J24=0,0,SER_hh_emih!J24/SER_summary!J$26)</f>
        <v>0</v>
      </c>
      <c r="K24" s="100">
        <f>IF(SER_hh_emih!K24=0,0,SER_hh_emih!K24/SER_summary!K$26)</f>
        <v>0</v>
      </c>
      <c r="L24" s="100">
        <f>IF(SER_hh_emih!L24=0,0,SER_hh_emih!L24/SER_summary!L$26)</f>
        <v>0</v>
      </c>
      <c r="M24" s="100">
        <f>IF(SER_hh_emih!M24=0,0,SER_hh_emih!M24/SER_summary!M$26)</f>
        <v>0</v>
      </c>
      <c r="N24" s="100">
        <f>IF(SER_hh_emih!N24=0,0,SER_hh_emih!N24/SER_summary!N$26)</f>
        <v>0</v>
      </c>
      <c r="O24" s="100">
        <f>IF(SER_hh_emih!O24=0,0,SER_hh_emih!O24/SER_summary!O$26)</f>
        <v>0</v>
      </c>
      <c r="P24" s="100">
        <f>IF(SER_hh_emih!P24=0,0,SER_hh_emih!P24/SER_summary!P$26)</f>
        <v>0</v>
      </c>
      <c r="Q24" s="100">
        <f>IF(SER_hh_emih!Q24=0,0,SER_hh_emih!Q24/SER_summary!Q$26)</f>
        <v>0</v>
      </c>
    </row>
    <row r="25" spans="1:17" ht="12" customHeight="1" x14ac:dyDescent="0.25">
      <c r="A25" s="88" t="s">
        <v>42</v>
      </c>
      <c r="B25" s="100">
        <f>IF(SER_hh_emih!B25=0,0,SER_hh_emih!B25/SER_summary!B$26)</f>
        <v>0</v>
      </c>
      <c r="C25" s="100">
        <f>IF(SER_hh_emih!C25=0,0,SER_hh_emih!C25/SER_summary!C$26)</f>
        <v>0</v>
      </c>
      <c r="D25" s="100">
        <f>IF(SER_hh_emih!D25=0,0,SER_hh_emih!D25/SER_summary!D$26)</f>
        <v>0</v>
      </c>
      <c r="E25" s="100">
        <f>IF(SER_hh_emih!E25=0,0,SER_hh_emih!E25/SER_summary!E$26)</f>
        <v>0</v>
      </c>
      <c r="F25" s="100">
        <f>IF(SER_hh_emih!F25=0,0,SER_hh_emih!F25/SER_summary!F$26)</f>
        <v>0</v>
      </c>
      <c r="G25" s="100">
        <f>IF(SER_hh_emih!G25=0,0,SER_hh_emih!G25/SER_summary!G$26)</f>
        <v>0</v>
      </c>
      <c r="H25" s="100">
        <f>IF(SER_hh_emih!H25=0,0,SER_hh_emih!H25/SER_summary!H$26)</f>
        <v>0</v>
      </c>
      <c r="I25" s="100">
        <f>IF(SER_hh_emih!I25=0,0,SER_hh_emih!I25/SER_summary!I$26)</f>
        <v>0</v>
      </c>
      <c r="J25" s="100">
        <f>IF(SER_hh_emih!J25=0,0,SER_hh_emih!J25/SER_summary!J$26)</f>
        <v>0</v>
      </c>
      <c r="K25" s="100">
        <f>IF(SER_hh_emih!K25=0,0,SER_hh_emih!K25/SER_summary!K$26)</f>
        <v>0</v>
      </c>
      <c r="L25" s="100">
        <f>IF(SER_hh_emih!L25=0,0,SER_hh_emih!L25/SER_summary!L$26)</f>
        <v>0</v>
      </c>
      <c r="M25" s="100">
        <f>IF(SER_hh_emih!M25=0,0,SER_hh_emih!M25/SER_summary!M$26)</f>
        <v>0</v>
      </c>
      <c r="N25" s="100">
        <f>IF(SER_hh_emih!N25=0,0,SER_hh_emih!N25/SER_summary!N$26)</f>
        <v>0</v>
      </c>
      <c r="O25" s="100">
        <f>IF(SER_hh_emih!O25=0,0,SER_hh_emih!O25/SER_summary!O$26)</f>
        <v>0</v>
      </c>
      <c r="P25" s="100">
        <f>IF(SER_hh_emih!P25=0,0,SER_hh_emih!P25/SER_summary!P$26)</f>
        <v>0</v>
      </c>
      <c r="Q25" s="100">
        <f>IF(SER_hh_emih!Q25=0,0,SER_hh_emih!Q25/SER_summary!Q$26)</f>
        <v>0</v>
      </c>
    </row>
    <row r="26" spans="1:17" ht="12" customHeight="1" x14ac:dyDescent="0.25">
      <c r="A26" s="88" t="s">
        <v>30</v>
      </c>
      <c r="B26" s="22">
        <f>IF(SER_hh_emih!B26=0,0,SER_hh_emih!B26/SER_summary!B$26)</f>
        <v>0</v>
      </c>
      <c r="C26" s="22">
        <f>IF(SER_hh_emih!C26=0,0,SER_hh_emih!C26/SER_summary!C$26)</f>
        <v>0</v>
      </c>
      <c r="D26" s="22">
        <f>IF(SER_hh_emih!D26=0,0,SER_hh_emih!D26/SER_summary!D$26)</f>
        <v>0</v>
      </c>
      <c r="E26" s="22">
        <f>IF(SER_hh_emih!E26=0,0,SER_hh_emih!E26/SER_summary!E$26)</f>
        <v>0</v>
      </c>
      <c r="F26" s="22">
        <f>IF(SER_hh_emih!F26=0,0,SER_hh_emih!F26/SER_summary!F$26)</f>
        <v>0</v>
      </c>
      <c r="G26" s="22">
        <f>IF(SER_hh_emih!G26=0,0,SER_hh_emih!G26/SER_summary!G$26)</f>
        <v>0</v>
      </c>
      <c r="H26" s="22">
        <f>IF(SER_hh_emih!H26=0,0,SER_hh_emih!H26/SER_summary!H$26)</f>
        <v>0</v>
      </c>
      <c r="I26" s="22">
        <f>IF(SER_hh_emih!I26=0,0,SER_hh_emih!I26/SER_summary!I$26)</f>
        <v>0</v>
      </c>
      <c r="J26" s="22">
        <f>IF(SER_hh_emih!J26=0,0,SER_hh_emih!J26/SER_summary!J$26)</f>
        <v>0</v>
      </c>
      <c r="K26" s="22">
        <f>IF(SER_hh_emih!K26=0,0,SER_hh_emih!K26/SER_summary!K$26)</f>
        <v>0</v>
      </c>
      <c r="L26" s="22">
        <f>IF(SER_hh_emih!L26=0,0,SER_hh_emih!L26/SER_summary!L$26)</f>
        <v>0</v>
      </c>
      <c r="M26" s="22">
        <f>IF(SER_hh_emih!M26=0,0,SER_hh_emih!M26/SER_summary!M$26)</f>
        <v>0</v>
      </c>
      <c r="N26" s="22">
        <f>IF(SER_hh_emih!N26=0,0,SER_hh_emih!N26/SER_summary!N$26)</f>
        <v>0</v>
      </c>
      <c r="O26" s="22">
        <f>IF(SER_hh_emih!O26=0,0,SER_hh_emih!O26/SER_summary!O$26)</f>
        <v>0</v>
      </c>
      <c r="P26" s="22">
        <f>IF(SER_hh_emih!P26=0,0,SER_hh_emih!P26/SER_summary!P$26)</f>
        <v>0</v>
      </c>
      <c r="Q26" s="22">
        <f>IF(SER_hh_emih!Q26=0,0,SER_hh_emih!Q26/SER_summary!Q$26)</f>
        <v>0</v>
      </c>
    </row>
    <row r="27" spans="1:17" ht="12" customHeight="1" x14ac:dyDescent="0.25">
      <c r="A27" s="93" t="s">
        <v>114</v>
      </c>
      <c r="B27" s="116">
        <f>IF(SER_hh_emih!B27=0,0,SER_hh_emih!B27/SER_summary!B$26)</f>
        <v>0</v>
      </c>
      <c r="C27" s="116">
        <f>IF(SER_hh_emih!C27=0,0,SER_hh_emih!C27/SER_summary!C$26)</f>
        <v>0</v>
      </c>
      <c r="D27" s="116">
        <f>IF(SER_hh_emih!D27=0,0,SER_hh_emih!D27/SER_summary!D$26)</f>
        <v>0</v>
      </c>
      <c r="E27" s="116">
        <f>IF(SER_hh_emih!E27=0,0,SER_hh_emih!E27/SER_summary!E$26)</f>
        <v>0</v>
      </c>
      <c r="F27" s="116">
        <f>IF(SER_hh_emih!F27=0,0,SER_hh_emih!F27/SER_summary!F$26)</f>
        <v>0</v>
      </c>
      <c r="G27" s="116">
        <f>IF(SER_hh_emih!G27=0,0,SER_hh_emih!G27/SER_summary!G$26)</f>
        <v>0</v>
      </c>
      <c r="H27" s="116">
        <f>IF(SER_hh_emih!H27=0,0,SER_hh_emih!H27/SER_summary!H$26)</f>
        <v>0</v>
      </c>
      <c r="I27" s="116">
        <f>IF(SER_hh_emih!I27=0,0,SER_hh_emih!I27/SER_summary!I$26)</f>
        <v>0</v>
      </c>
      <c r="J27" s="116">
        <f>IF(SER_hh_emih!J27=0,0,SER_hh_emih!J27/SER_summary!J$26)</f>
        <v>0</v>
      </c>
      <c r="K27" s="116">
        <f>IF(SER_hh_emih!K27=0,0,SER_hh_emih!K27/SER_summary!K$26)</f>
        <v>0</v>
      </c>
      <c r="L27" s="116">
        <f>IF(SER_hh_emih!L27=0,0,SER_hh_emih!L27/SER_summary!L$26)</f>
        <v>0</v>
      </c>
      <c r="M27" s="116">
        <f>IF(SER_hh_emih!M27=0,0,SER_hh_emih!M27/SER_summary!M$26)</f>
        <v>0</v>
      </c>
      <c r="N27" s="116">
        <f>IF(SER_hh_emih!N27=0,0,SER_hh_emih!N27/SER_summary!N$26)</f>
        <v>0</v>
      </c>
      <c r="O27" s="116">
        <f>IF(SER_hh_emih!O27=0,0,SER_hh_emih!O27/SER_summary!O$26)</f>
        <v>0</v>
      </c>
      <c r="P27" s="116">
        <f>IF(SER_hh_emih!P27=0,0,SER_hh_emih!P27/SER_summary!P$26)</f>
        <v>0</v>
      </c>
      <c r="Q27" s="116">
        <f>IF(SER_hh_emih!Q27=0,0,SER_hh_emih!Q27/SER_summary!Q$26)</f>
        <v>0</v>
      </c>
    </row>
    <row r="28" spans="1:17" ht="12" customHeight="1" x14ac:dyDescent="0.25">
      <c r="A28" s="91" t="s">
        <v>113</v>
      </c>
      <c r="B28" s="117">
        <f>IF(SER_hh_emih!B28=0,0,SER_hh_emih!B28/SER_summary!B$26)</f>
        <v>0</v>
      </c>
      <c r="C28" s="117">
        <f>IF(SER_hh_emih!C28=0,0,SER_hh_emih!C28/SER_summary!C$26)</f>
        <v>0</v>
      </c>
      <c r="D28" s="117">
        <f>IF(SER_hh_emih!D28=0,0,SER_hh_emih!D28/SER_summary!D$26)</f>
        <v>0</v>
      </c>
      <c r="E28" s="117">
        <f>IF(SER_hh_emih!E28=0,0,SER_hh_emih!E28/SER_summary!E$26)</f>
        <v>0</v>
      </c>
      <c r="F28" s="117">
        <f>IF(SER_hh_emih!F28=0,0,SER_hh_emih!F28/SER_summary!F$26)</f>
        <v>0</v>
      </c>
      <c r="G28" s="117">
        <f>IF(SER_hh_emih!G28=0,0,SER_hh_emih!G28/SER_summary!G$26)</f>
        <v>0</v>
      </c>
      <c r="H28" s="117">
        <f>IF(SER_hh_emih!H28=0,0,SER_hh_emih!H28/SER_summary!H$26)</f>
        <v>0</v>
      </c>
      <c r="I28" s="117">
        <f>IF(SER_hh_emih!I28=0,0,SER_hh_emih!I28/SER_summary!I$26)</f>
        <v>0</v>
      </c>
      <c r="J28" s="117">
        <f>IF(SER_hh_emih!J28=0,0,SER_hh_emih!J28/SER_summary!J$26)</f>
        <v>0</v>
      </c>
      <c r="K28" s="117">
        <f>IF(SER_hh_emih!K28=0,0,SER_hh_emih!K28/SER_summary!K$26)</f>
        <v>0</v>
      </c>
      <c r="L28" s="117">
        <f>IF(SER_hh_emih!L28=0,0,SER_hh_emih!L28/SER_summary!L$26)</f>
        <v>0</v>
      </c>
      <c r="M28" s="117">
        <f>IF(SER_hh_emih!M28=0,0,SER_hh_emih!M28/SER_summary!M$26)</f>
        <v>0</v>
      </c>
      <c r="N28" s="117">
        <f>IF(SER_hh_emih!N28=0,0,SER_hh_emih!N28/SER_summary!N$26)</f>
        <v>0</v>
      </c>
      <c r="O28" s="117">
        <f>IF(SER_hh_emih!O28=0,0,SER_hh_emih!O28/SER_summary!O$26)</f>
        <v>0</v>
      </c>
      <c r="P28" s="117">
        <f>IF(SER_hh_emih!P28=0,0,SER_hh_emih!P28/SER_summary!P$26)</f>
        <v>0</v>
      </c>
      <c r="Q28" s="117">
        <f>IF(SER_hh_emih!Q28=0,0,SER_hh_emih!Q28/SER_summary!Q$26)</f>
        <v>0</v>
      </c>
    </row>
    <row r="29" spans="1:17" ht="12.95" customHeight="1" x14ac:dyDescent="0.25">
      <c r="A29" s="90" t="s">
        <v>46</v>
      </c>
      <c r="B29" s="101">
        <f>IF(SER_hh_emih!B29=0,0,SER_hh_emih!B29/SER_summary!B$26)</f>
        <v>4.8108651204444417</v>
      </c>
      <c r="C29" s="101">
        <f>IF(SER_hh_emih!C29=0,0,SER_hh_emih!C29/SER_summary!C$26)</f>
        <v>4.6098232471537237</v>
      </c>
      <c r="D29" s="101">
        <f>IF(SER_hh_emih!D29=0,0,SER_hh_emih!D29/SER_summary!D$26)</f>
        <v>4.4936268630799052</v>
      </c>
      <c r="E29" s="101">
        <f>IF(SER_hh_emih!E29=0,0,SER_hh_emih!E29/SER_summary!E$26)</f>
        <v>3.2946365470000893</v>
      </c>
      <c r="F29" s="101">
        <f>IF(SER_hh_emih!F29=0,0,SER_hh_emih!F29/SER_summary!F$26)</f>
        <v>3.2492508160961218</v>
      </c>
      <c r="G29" s="101">
        <f>IF(SER_hh_emih!G29=0,0,SER_hh_emih!G29/SER_summary!G$26)</f>
        <v>3.276175739163508</v>
      </c>
      <c r="H29" s="101">
        <f>IF(SER_hh_emih!H29=0,0,SER_hh_emih!H29/SER_summary!H$26)</f>
        <v>3.142610550018595</v>
      </c>
      <c r="I29" s="101">
        <f>IF(SER_hh_emih!I29=0,0,SER_hh_emih!I29/SER_summary!I$26)</f>
        <v>3.1208722967479381</v>
      </c>
      <c r="J29" s="101">
        <f>IF(SER_hh_emih!J29=0,0,SER_hh_emih!J29/SER_summary!J$26)</f>
        <v>3.1061252694002657</v>
      </c>
      <c r="K29" s="101">
        <f>IF(SER_hh_emih!K29=0,0,SER_hh_emih!K29/SER_summary!K$26)</f>
        <v>3.2314235225468937</v>
      </c>
      <c r="L29" s="101">
        <f>IF(SER_hh_emih!L29=0,0,SER_hh_emih!L29/SER_summary!L$26)</f>
        <v>3.2079050257352244</v>
      </c>
      <c r="M29" s="101">
        <f>IF(SER_hh_emih!M29=0,0,SER_hh_emih!M29/SER_summary!M$26)</f>
        <v>3.1881579865053271</v>
      </c>
      <c r="N29" s="101">
        <f>IF(SER_hh_emih!N29=0,0,SER_hh_emih!N29/SER_summary!N$26)</f>
        <v>3.1172977329889777</v>
      </c>
      <c r="O29" s="101">
        <f>IF(SER_hh_emih!O29=0,0,SER_hh_emih!O29/SER_summary!O$26)</f>
        <v>3.1858299028430173</v>
      </c>
      <c r="P29" s="101">
        <f>IF(SER_hh_emih!P29=0,0,SER_hh_emih!P29/SER_summary!P$26)</f>
        <v>3.2173148083678211</v>
      </c>
      <c r="Q29" s="101">
        <f>IF(SER_hh_emih!Q29=0,0,SER_hh_emih!Q29/SER_summary!Q$26)</f>
        <v>3.2410827209883686</v>
      </c>
    </row>
    <row r="30" spans="1:17" ht="12" customHeight="1" x14ac:dyDescent="0.25">
      <c r="A30" s="88" t="s">
        <v>66</v>
      </c>
      <c r="B30" s="100">
        <f>IF(SER_hh_emih!B30=0,0,SER_hh_emih!B30/SER_summary!B$26)</f>
        <v>5.7812931186765626</v>
      </c>
      <c r="C30" s="100">
        <f>IF(SER_hh_emih!C30=0,0,SER_hh_emih!C30/SER_summary!C$26)</f>
        <v>5.8029743435577466</v>
      </c>
      <c r="D30" s="100">
        <f>IF(SER_hh_emih!D30=0,0,SER_hh_emih!D30/SER_summary!D$26)</f>
        <v>5.8891456944269516</v>
      </c>
      <c r="E30" s="100">
        <f>IF(SER_hh_emih!E30=0,0,SER_hh_emih!E30/SER_summary!E$26)</f>
        <v>6.3033496523427441</v>
      </c>
      <c r="F30" s="100">
        <f>IF(SER_hh_emih!F30=0,0,SER_hh_emih!F30/SER_summary!F$26)</f>
        <v>6.298055487236458</v>
      </c>
      <c r="G30" s="100">
        <f>IF(SER_hh_emih!G30=0,0,SER_hh_emih!G30/SER_summary!G$26)</f>
        <v>6.3015075351106651</v>
      </c>
      <c r="H30" s="100">
        <f>IF(SER_hh_emih!H30=0,0,SER_hh_emih!H30/SER_summary!H$26)</f>
        <v>6.1526392226690927</v>
      </c>
      <c r="I30" s="100">
        <f>IF(SER_hh_emih!I30=0,0,SER_hh_emih!I30/SER_summary!I$26)</f>
        <v>6.5131818143594442</v>
      </c>
      <c r="J30" s="100">
        <f>IF(SER_hh_emih!J30=0,0,SER_hh_emih!J30/SER_summary!J$26)</f>
        <v>6.2921108644614128</v>
      </c>
      <c r="K30" s="100">
        <f>IF(SER_hh_emih!K30=0,0,SER_hh_emih!K30/SER_summary!K$26)</f>
        <v>6.2412638526966138</v>
      </c>
      <c r="L30" s="100">
        <f>IF(SER_hh_emih!L30=0,0,SER_hh_emih!L30/SER_summary!L$26)</f>
        <v>6.2411700796670706</v>
      </c>
      <c r="M30" s="100">
        <f>IF(SER_hh_emih!M30=0,0,SER_hh_emih!M30/SER_summary!M$26)</f>
        <v>6.4265458985468413</v>
      </c>
      <c r="N30" s="100">
        <f>IF(SER_hh_emih!N30=0,0,SER_hh_emih!N30/SER_summary!N$26)</f>
        <v>5.6066171512280976</v>
      </c>
      <c r="O30" s="100">
        <f>IF(SER_hh_emih!O30=0,0,SER_hh_emih!O30/SER_summary!O$26)</f>
        <v>6.0408841191592337</v>
      </c>
      <c r="P30" s="100">
        <f>IF(SER_hh_emih!P30=0,0,SER_hh_emih!P30/SER_summary!P$26)</f>
        <v>6.1066244429224135</v>
      </c>
      <c r="Q30" s="100">
        <f>IF(SER_hh_emih!Q30=0,0,SER_hh_emih!Q30/SER_summary!Q$26)</f>
        <v>5.1279603688902293</v>
      </c>
    </row>
    <row r="31" spans="1:17" ht="12" customHeight="1" x14ac:dyDescent="0.25">
      <c r="A31" s="88" t="s">
        <v>98</v>
      </c>
      <c r="B31" s="100">
        <f>IF(SER_hh_emih!B31=0,0,SER_hh_emih!B31/SER_summary!B$26)</f>
        <v>4.7728062841870251</v>
      </c>
      <c r="C31" s="100">
        <f>IF(SER_hh_emih!C31=0,0,SER_hh_emih!C31/SER_summary!C$26)</f>
        <v>4.8330928726953077</v>
      </c>
      <c r="D31" s="100">
        <f>IF(SER_hh_emih!D31=0,0,SER_hh_emih!D31/SER_summary!D$26)</f>
        <v>4.8193434497190752</v>
      </c>
      <c r="E31" s="100">
        <f>IF(SER_hh_emih!E31=0,0,SER_hh_emih!E31/SER_summary!E$26)</f>
        <v>5.2037954510454671</v>
      </c>
      <c r="F31" s="100">
        <f>IF(SER_hh_emih!F31=0,0,SER_hh_emih!F31/SER_summary!F$26)</f>
        <v>5.189387532752173</v>
      </c>
      <c r="G31" s="100">
        <f>IF(SER_hh_emih!G31=0,0,SER_hh_emih!G31/SER_summary!G$26)</f>
        <v>5.241482923024261</v>
      </c>
      <c r="H31" s="100">
        <f>IF(SER_hh_emih!H31=0,0,SER_hh_emih!H31/SER_summary!H$26)</f>
        <v>5.2142949412252539</v>
      </c>
      <c r="I31" s="100">
        <f>IF(SER_hh_emih!I31=0,0,SER_hh_emih!I31/SER_summary!I$26)</f>
        <v>5.1622858350792367</v>
      </c>
      <c r="J31" s="100">
        <f>IF(SER_hh_emih!J31=0,0,SER_hh_emih!J31/SER_summary!J$26)</f>
        <v>5.1945171535563874</v>
      </c>
      <c r="K31" s="100">
        <f>IF(SER_hh_emih!K31=0,0,SER_hh_emih!K31/SER_summary!K$26)</f>
        <v>5.152539877486574</v>
      </c>
      <c r="L31" s="100">
        <f>IF(SER_hh_emih!L31=0,0,SER_hh_emih!L31/SER_summary!L$26)</f>
        <v>5.1199394728836136</v>
      </c>
      <c r="M31" s="100">
        <f>IF(SER_hh_emih!M31=0,0,SER_hh_emih!M31/SER_summary!M$26)</f>
        <v>5.0838827802815221</v>
      </c>
      <c r="N31" s="100">
        <f>IF(SER_hh_emih!N31=0,0,SER_hh_emih!N31/SER_summary!N$26)</f>
        <v>5.0972730926934409</v>
      </c>
      <c r="O31" s="100">
        <f>IF(SER_hh_emih!O31=0,0,SER_hh_emih!O31/SER_summary!O$26)</f>
        <v>5.1175788197841294</v>
      </c>
      <c r="P31" s="100">
        <f>IF(SER_hh_emih!P31=0,0,SER_hh_emih!P31/SER_summary!P$26)</f>
        <v>5.006016537085296</v>
      </c>
      <c r="Q31" s="100">
        <f>IF(SER_hh_emih!Q31=0,0,SER_hh_emih!Q31/SER_summary!Q$26)</f>
        <v>4.2012073667946099</v>
      </c>
    </row>
    <row r="32" spans="1:17" ht="12" customHeight="1" x14ac:dyDescent="0.25">
      <c r="A32" s="88" t="s">
        <v>34</v>
      </c>
      <c r="B32" s="100">
        <f>IF(SER_hh_emih!B32=0,0,SER_hh_emih!B32/SER_summary!B$26)</f>
        <v>0</v>
      </c>
      <c r="C32" s="100">
        <f>IF(SER_hh_emih!C32=0,0,SER_hh_emih!C32/SER_summary!C$26)</f>
        <v>0</v>
      </c>
      <c r="D32" s="100">
        <f>IF(SER_hh_emih!D32=0,0,SER_hh_emih!D32/SER_summary!D$26)</f>
        <v>0</v>
      </c>
      <c r="E32" s="100">
        <f>IF(SER_hh_emih!E32=0,0,SER_hh_emih!E32/SER_summary!E$26)</f>
        <v>0</v>
      </c>
      <c r="F32" s="100">
        <f>IF(SER_hh_emih!F32=0,0,SER_hh_emih!F32/SER_summary!F$26)</f>
        <v>0</v>
      </c>
      <c r="G32" s="100">
        <f>IF(SER_hh_emih!G32=0,0,SER_hh_emih!G32/SER_summary!G$26)</f>
        <v>0</v>
      </c>
      <c r="H32" s="100">
        <f>IF(SER_hh_emih!H32=0,0,SER_hh_emih!H32/SER_summary!H$26)</f>
        <v>0</v>
      </c>
      <c r="I32" s="100">
        <f>IF(SER_hh_emih!I32=0,0,SER_hh_emih!I32/SER_summary!I$26)</f>
        <v>0</v>
      </c>
      <c r="J32" s="100">
        <f>IF(SER_hh_emih!J32=0,0,SER_hh_emih!J32/SER_summary!J$26)</f>
        <v>0</v>
      </c>
      <c r="K32" s="100">
        <f>IF(SER_hh_emih!K32=0,0,SER_hh_emih!K32/SER_summary!K$26)</f>
        <v>0</v>
      </c>
      <c r="L32" s="100">
        <f>IF(SER_hh_emih!L32=0,0,SER_hh_emih!L32/SER_summary!L$26)</f>
        <v>0</v>
      </c>
      <c r="M32" s="100">
        <f>IF(SER_hh_emih!M32=0,0,SER_hh_emih!M32/SER_summary!M$26)</f>
        <v>0</v>
      </c>
      <c r="N32" s="100">
        <f>IF(SER_hh_emih!N32=0,0,SER_hh_emih!N32/SER_summary!N$26)</f>
        <v>0</v>
      </c>
      <c r="O32" s="100">
        <f>IF(SER_hh_emih!O32=0,0,SER_hh_emih!O32/SER_summary!O$26)</f>
        <v>0</v>
      </c>
      <c r="P32" s="100">
        <f>IF(SER_hh_emih!P32=0,0,SER_hh_emih!P32/SER_summary!P$26)</f>
        <v>0</v>
      </c>
      <c r="Q32" s="100">
        <f>IF(SER_hh_emih!Q32=0,0,SER_hh_emih!Q32/SER_summary!Q$26)</f>
        <v>0</v>
      </c>
    </row>
    <row r="33" spans="1:17" ht="12" customHeight="1" x14ac:dyDescent="0.25">
      <c r="A33" s="49" t="s">
        <v>30</v>
      </c>
      <c r="B33" s="18">
        <f>IF(SER_hh_emih!B33=0,0,SER_hh_emih!B33/SER_summary!B$26)</f>
        <v>0</v>
      </c>
      <c r="C33" s="18">
        <f>IF(SER_hh_emih!C33=0,0,SER_hh_emih!C33/SER_summary!C$26)</f>
        <v>0</v>
      </c>
      <c r="D33" s="18">
        <f>IF(SER_hh_emih!D33=0,0,SER_hh_emih!D33/SER_summary!D$26)</f>
        <v>0</v>
      </c>
      <c r="E33" s="18">
        <f>IF(SER_hh_emih!E33=0,0,SER_hh_emih!E33/SER_summary!E$26)</f>
        <v>0</v>
      </c>
      <c r="F33" s="18">
        <f>IF(SER_hh_emih!F33=0,0,SER_hh_emih!F33/SER_summary!F$26)</f>
        <v>0</v>
      </c>
      <c r="G33" s="18">
        <f>IF(SER_hh_emih!G33=0,0,SER_hh_emih!G33/SER_summary!G$26)</f>
        <v>0</v>
      </c>
      <c r="H33" s="18">
        <f>IF(SER_hh_emih!H33=0,0,SER_hh_emih!H33/SER_summary!H$26)</f>
        <v>0</v>
      </c>
      <c r="I33" s="18">
        <f>IF(SER_hh_emih!I33=0,0,SER_hh_emih!I33/SER_summary!I$26)</f>
        <v>0</v>
      </c>
      <c r="J33" s="18">
        <f>IF(SER_hh_emih!J33=0,0,SER_hh_emih!J33/SER_summary!J$26)</f>
        <v>0</v>
      </c>
      <c r="K33" s="18">
        <f>IF(SER_hh_emih!K33=0,0,SER_hh_emih!K33/SER_summary!K$26)</f>
        <v>0</v>
      </c>
      <c r="L33" s="18">
        <f>IF(SER_hh_emih!L33=0,0,SER_hh_emih!L33/SER_summary!L$26)</f>
        <v>0</v>
      </c>
      <c r="M33" s="18">
        <f>IF(SER_hh_emih!M33=0,0,SER_hh_emih!M33/SER_summary!M$26)</f>
        <v>0</v>
      </c>
      <c r="N33" s="18">
        <f>IF(SER_hh_emih!N33=0,0,SER_hh_emih!N33/SER_summary!N$26)</f>
        <v>0</v>
      </c>
      <c r="O33" s="18">
        <f>IF(SER_hh_emih!O33=0,0,SER_hh_emih!O33/SER_summary!O$26)</f>
        <v>0</v>
      </c>
      <c r="P33" s="18">
        <f>IF(SER_hh_emih!P33=0,0,SER_hh_emih!P33/SER_summary!P$26)</f>
        <v>0</v>
      </c>
      <c r="Q33" s="18">
        <f>IF(SER_hh_emih!Q33=0,0,SER_hh_emih!Q33/SER_summary!Q$26)</f>
        <v>0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3">
    <tabColor theme="6" tint="0.79998168889431442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25.5" customHeight="1" x14ac:dyDescent="0.25">
      <c r="A1" s="120" t="s">
        <v>209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107</v>
      </c>
      <c r="B3" s="98"/>
      <c r="C3" s="98">
        <f t="shared" ref="C3:Q3" si="0">C4</f>
        <v>80728.85571537583</v>
      </c>
      <c r="D3" s="98">
        <f t="shared" si="0"/>
        <v>71960.66778928235</v>
      </c>
      <c r="E3" s="98">
        <f t="shared" si="0"/>
        <v>71742.886176102897</v>
      </c>
      <c r="F3" s="98">
        <f t="shared" si="0"/>
        <v>71057.039087064535</v>
      </c>
      <c r="G3" s="98">
        <f t="shared" si="0"/>
        <v>49346.570551670971</v>
      </c>
      <c r="H3" s="98">
        <f t="shared" si="0"/>
        <v>75066.667587458272</v>
      </c>
      <c r="I3" s="98">
        <f t="shared" si="0"/>
        <v>63406.468778613336</v>
      </c>
      <c r="J3" s="98">
        <f t="shared" si="0"/>
        <v>37921.098575300261</v>
      </c>
      <c r="K3" s="98">
        <f t="shared" si="0"/>
        <v>26575.66137566153</v>
      </c>
      <c r="L3" s="98">
        <f t="shared" si="0"/>
        <v>38540.611417975859</v>
      </c>
      <c r="M3" s="98">
        <f t="shared" si="0"/>
        <v>64785.84983410337</v>
      </c>
      <c r="N3" s="98">
        <f t="shared" si="0"/>
        <v>79704.850054751354</v>
      </c>
      <c r="O3" s="98">
        <f t="shared" si="0"/>
        <v>72273.36831192016</v>
      </c>
      <c r="P3" s="98">
        <f t="shared" si="0"/>
        <v>91695.446920979695</v>
      </c>
      <c r="Q3" s="98">
        <f t="shared" si="0"/>
        <v>61528.433192475459</v>
      </c>
    </row>
    <row r="4" spans="1:17" ht="12.95" customHeight="1" x14ac:dyDescent="0.25">
      <c r="A4" s="90" t="s">
        <v>44</v>
      </c>
      <c r="B4" s="89"/>
      <c r="C4" s="89">
        <f t="shared" ref="C4" si="1">SUM(C5:C14)</f>
        <v>80728.85571537583</v>
      </c>
      <c r="D4" s="89">
        <f t="shared" ref="D4:Q4" si="2">SUM(D5:D14)</f>
        <v>71960.66778928235</v>
      </c>
      <c r="E4" s="89">
        <f t="shared" si="2"/>
        <v>71742.886176102897</v>
      </c>
      <c r="F4" s="89">
        <f t="shared" si="2"/>
        <v>71057.039087064535</v>
      </c>
      <c r="G4" s="89">
        <f t="shared" si="2"/>
        <v>49346.570551670971</v>
      </c>
      <c r="H4" s="89">
        <f t="shared" si="2"/>
        <v>75066.667587458272</v>
      </c>
      <c r="I4" s="89">
        <f t="shared" si="2"/>
        <v>63406.468778613336</v>
      </c>
      <c r="J4" s="89">
        <f t="shared" si="2"/>
        <v>37921.098575300261</v>
      </c>
      <c r="K4" s="89">
        <f t="shared" si="2"/>
        <v>26575.66137566153</v>
      </c>
      <c r="L4" s="89">
        <f t="shared" si="2"/>
        <v>38540.611417975859</v>
      </c>
      <c r="M4" s="89">
        <f t="shared" si="2"/>
        <v>64785.84983410337</v>
      </c>
      <c r="N4" s="89">
        <f t="shared" si="2"/>
        <v>79704.850054751354</v>
      </c>
      <c r="O4" s="89">
        <f t="shared" si="2"/>
        <v>72273.36831192016</v>
      </c>
      <c r="P4" s="89">
        <f t="shared" si="2"/>
        <v>91695.446920979695</v>
      </c>
      <c r="Q4" s="89">
        <f t="shared" si="2"/>
        <v>61528.433192475459</v>
      </c>
    </row>
    <row r="5" spans="1:17" ht="12" customHeight="1" x14ac:dyDescent="0.25">
      <c r="A5" s="88" t="s">
        <v>38</v>
      </c>
      <c r="B5" s="87"/>
      <c r="C5" s="87">
        <v>0</v>
      </c>
      <c r="D5" s="87">
        <v>38.403344117961652</v>
      </c>
      <c r="E5" s="87">
        <v>1.6323687400241715</v>
      </c>
      <c r="F5" s="87">
        <v>0</v>
      </c>
      <c r="G5" s="87">
        <v>0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  <c r="P5" s="87">
        <v>0</v>
      </c>
      <c r="Q5" s="87">
        <v>0</v>
      </c>
    </row>
    <row r="6" spans="1:17" ht="12" customHeight="1" x14ac:dyDescent="0.25">
      <c r="A6" s="88" t="s">
        <v>66</v>
      </c>
      <c r="B6" s="87"/>
      <c r="C6" s="87">
        <v>1020.4229478684939</v>
      </c>
      <c r="D6" s="87">
        <v>3429.6246664364835</v>
      </c>
      <c r="E6" s="87">
        <v>252.77809616495318</v>
      </c>
      <c r="F6" s="87">
        <v>1638.4972173516285</v>
      </c>
      <c r="G6" s="87">
        <v>0</v>
      </c>
      <c r="H6" s="87">
        <v>1032.0396964456536</v>
      </c>
      <c r="I6" s="87">
        <v>3523.1535404090505</v>
      </c>
      <c r="J6" s="87">
        <v>0</v>
      </c>
      <c r="K6" s="87">
        <v>1450.0243207827266</v>
      </c>
      <c r="L6" s="87">
        <v>2320.8533651441521</v>
      </c>
      <c r="M6" s="87">
        <v>4042.9042686338958</v>
      </c>
      <c r="N6" s="87">
        <v>0</v>
      </c>
      <c r="O6" s="87">
        <v>3875.6123438109785</v>
      </c>
      <c r="P6" s="87">
        <v>4533.3302881916024</v>
      </c>
      <c r="Q6" s="87">
        <v>0</v>
      </c>
    </row>
    <row r="7" spans="1:17" ht="12" customHeight="1" x14ac:dyDescent="0.25">
      <c r="A7" s="88" t="s">
        <v>99</v>
      </c>
      <c r="B7" s="87"/>
      <c r="C7" s="87">
        <v>0</v>
      </c>
      <c r="D7" s="87">
        <v>4606.8051143350913</v>
      </c>
      <c r="E7" s="87">
        <v>2554.0988456523633</v>
      </c>
      <c r="F7" s="87">
        <v>5043.7433988127841</v>
      </c>
      <c r="G7" s="87">
        <v>1005.4546443701688</v>
      </c>
      <c r="H7" s="87">
        <v>4568.0332356649569</v>
      </c>
      <c r="I7" s="87">
        <v>3828.9262318605183</v>
      </c>
      <c r="J7" s="87">
        <v>1446.9132651049829</v>
      </c>
      <c r="K7" s="87">
        <v>0</v>
      </c>
      <c r="L7" s="87">
        <v>2613.9890356631181</v>
      </c>
      <c r="M7" s="87">
        <v>4861.354579305982</v>
      </c>
      <c r="N7" s="87">
        <v>3485.2866666660843</v>
      </c>
      <c r="O7" s="87">
        <v>0</v>
      </c>
      <c r="P7" s="87">
        <v>4000.4857923755253</v>
      </c>
      <c r="Q7" s="87">
        <v>0</v>
      </c>
    </row>
    <row r="8" spans="1:17" ht="12" customHeight="1" x14ac:dyDescent="0.25">
      <c r="A8" s="88" t="s">
        <v>101</v>
      </c>
      <c r="B8" s="87"/>
      <c r="C8" s="87">
        <v>231.39292166629176</v>
      </c>
      <c r="D8" s="87">
        <v>140.42551627325915</v>
      </c>
      <c r="E8" s="87">
        <v>169.25361683328006</v>
      </c>
      <c r="F8" s="87">
        <v>198.81613508778869</v>
      </c>
      <c r="G8" s="87">
        <v>158.89664417363809</v>
      </c>
      <c r="H8" s="87">
        <v>209.55708756116226</v>
      </c>
      <c r="I8" s="87">
        <v>179.86516532852932</v>
      </c>
      <c r="J8" s="87">
        <v>136.56641768480353</v>
      </c>
      <c r="K8" s="87">
        <v>88.235913596100573</v>
      </c>
      <c r="L8" s="87">
        <v>158.26769391038013</v>
      </c>
      <c r="M8" s="87">
        <v>536.5920002161206</v>
      </c>
      <c r="N8" s="87">
        <v>997.00181656404709</v>
      </c>
      <c r="O8" s="87">
        <v>1388.0075039129526</v>
      </c>
      <c r="P8" s="87">
        <v>2129.0709510073407</v>
      </c>
      <c r="Q8" s="87">
        <v>1489.7079567898327</v>
      </c>
    </row>
    <row r="9" spans="1:17" ht="12" customHeight="1" x14ac:dyDescent="0.25">
      <c r="A9" s="88" t="s">
        <v>106</v>
      </c>
      <c r="B9" s="87"/>
      <c r="C9" s="87">
        <v>70210.674143936878</v>
      </c>
      <c r="D9" s="87">
        <v>17171.545987794372</v>
      </c>
      <c r="E9" s="87">
        <v>68661.86162380343</v>
      </c>
      <c r="F9" s="87">
        <v>27635.188745471936</v>
      </c>
      <c r="G9" s="87">
        <v>27926.182658952912</v>
      </c>
      <c r="H9" s="87">
        <v>55855.701630757438</v>
      </c>
      <c r="I9" s="87">
        <v>50804.356999592412</v>
      </c>
      <c r="J9" s="87">
        <v>35347.594393007159</v>
      </c>
      <c r="K9" s="87">
        <v>18266.519478684644</v>
      </c>
      <c r="L9" s="87">
        <v>29996.710241401659</v>
      </c>
      <c r="M9" s="87">
        <v>1779.3083755353866</v>
      </c>
      <c r="N9" s="87">
        <v>18731.827923178782</v>
      </c>
      <c r="O9" s="87">
        <v>51939.042065398964</v>
      </c>
      <c r="P9" s="87">
        <v>0</v>
      </c>
      <c r="Q9" s="87">
        <v>0</v>
      </c>
    </row>
    <row r="10" spans="1:17" ht="12" customHeight="1" x14ac:dyDescent="0.25">
      <c r="A10" s="88" t="s">
        <v>34</v>
      </c>
      <c r="B10" s="87"/>
      <c r="C10" s="87">
        <v>135.09211946552793</v>
      </c>
      <c r="D10" s="87">
        <v>39.446863824967934</v>
      </c>
      <c r="E10" s="87">
        <v>0</v>
      </c>
      <c r="F10" s="87">
        <v>118.45212340680946</v>
      </c>
      <c r="G10" s="87">
        <v>0</v>
      </c>
      <c r="H10" s="87">
        <v>320.22906196036433</v>
      </c>
      <c r="I10" s="87">
        <v>108.07286237534223</v>
      </c>
      <c r="J10" s="87">
        <v>73.696253854810678</v>
      </c>
      <c r="K10" s="87">
        <v>130.3924528560517</v>
      </c>
      <c r="L10" s="87">
        <v>616.30825625146156</v>
      </c>
      <c r="M10" s="87">
        <v>658.21408079780701</v>
      </c>
      <c r="N10" s="87">
        <v>166.80108948149686</v>
      </c>
      <c r="O10" s="87">
        <v>2305.7832617169429</v>
      </c>
      <c r="P10" s="87">
        <v>6775.9742995147635</v>
      </c>
      <c r="Q10" s="87">
        <v>0</v>
      </c>
    </row>
    <row r="11" spans="1:17" ht="12" customHeight="1" x14ac:dyDescent="0.25">
      <c r="A11" s="88" t="s">
        <v>61</v>
      </c>
      <c r="B11" s="87"/>
      <c r="C11" s="87">
        <v>2326.7639413023844</v>
      </c>
      <c r="D11" s="87">
        <v>3689.6997318106028</v>
      </c>
      <c r="E11" s="87">
        <v>0</v>
      </c>
      <c r="F11" s="87">
        <v>941.65100083664538</v>
      </c>
      <c r="G11" s="87">
        <v>0</v>
      </c>
      <c r="H11" s="87">
        <v>1907.4529555396118</v>
      </c>
      <c r="I11" s="87">
        <v>1717.4156811062057</v>
      </c>
      <c r="J11" s="87">
        <v>0</v>
      </c>
      <c r="K11" s="87">
        <v>713.05438700534444</v>
      </c>
      <c r="L11" s="87">
        <v>0</v>
      </c>
      <c r="M11" s="87">
        <v>1928.2181902184561</v>
      </c>
      <c r="N11" s="87">
        <v>14.891122583183797</v>
      </c>
      <c r="O11" s="87">
        <v>156.60701841844491</v>
      </c>
      <c r="P11" s="87">
        <v>2769.5294375119001</v>
      </c>
      <c r="Q11" s="87">
        <v>0</v>
      </c>
    </row>
    <row r="12" spans="1:17" ht="12" customHeight="1" x14ac:dyDescent="0.25">
      <c r="A12" s="88" t="s">
        <v>42</v>
      </c>
      <c r="B12" s="87"/>
      <c r="C12" s="87">
        <v>0</v>
      </c>
      <c r="D12" s="87">
        <v>0</v>
      </c>
      <c r="E12" s="87">
        <v>0</v>
      </c>
      <c r="F12" s="87">
        <v>12676.524141729378</v>
      </c>
      <c r="G12" s="87">
        <v>42.719618249319055</v>
      </c>
      <c r="H12" s="87">
        <v>2822.7596444116116</v>
      </c>
      <c r="I12" s="87">
        <v>1913.4543870884174</v>
      </c>
      <c r="J12" s="87">
        <v>0</v>
      </c>
      <c r="K12" s="87">
        <v>0</v>
      </c>
      <c r="L12" s="87">
        <v>0</v>
      </c>
      <c r="M12" s="87">
        <v>14818.310402562949</v>
      </c>
      <c r="N12" s="87">
        <v>288.08884671145188</v>
      </c>
      <c r="O12" s="87">
        <v>3663.4513700697189</v>
      </c>
      <c r="P12" s="87">
        <v>28627.492306965374</v>
      </c>
      <c r="Q12" s="87">
        <v>0</v>
      </c>
    </row>
    <row r="13" spans="1:17" ht="12" customHeight="1" x14ac:dyDescent="0.25">
      <c r="A13" s="88" t="s">
        <v>105</v>
      </c>
      <c r="B13" s="87"/>
      <c r="C13" s="87">
        <v>414.31387421506412</v>
      </c>
      <c r="D13" s="87">
        <v>1521.1421272973048</v>
      </c>
      <c r="E13" s="87">
        <v>103.26162490883938</v>
      </c>
      <c r="F13" s="87">
        <v>3150.2237103391958</v>
      </c>
      <c r="G13" s="87">
        <v>3373.5853702417153</v>
      </c>
      <c r="H13" s="87">
        <v>2907.1829744615002</v>
      </c>
      <c r="I13" s="87">
        <v>1331.2239108528602</v>
      </c>
      <c r="J13" s="87">
        <v>916.32824564850114</v>
      </c>
      <c r="K13" s="87">
        <v>1472.8023699475264</v>
      </c>
      <c r="L13" s="87">
        <v>920.56375262509528</v>
      </c>
      <c r="M13" s="87">
        <v>9363.1840121799905</v>
      </c>
      <c r="N13" s="87">
        <v>19793.894365464781</v>
      </c>
      <c r="O13" s="87">
        <v>8944.8647485921556</v>
      </c>
      <c r="P13" s="87">
        <v>35423.972673877324</v>
      </c>
      <c r="Q13" s="87">
        <v>38772.221419572663</v>
      </c>
    </row>
    <row r="14" spans="1:17" ht="12" customHeight="1" x14ac:dyDescent="0.25">
      <c r="A14" s="51" t="s">
        <v>104</v>
      </c>
      <c r="B14" s="94"/>
      <c r="C14" s="94">
        <v>6390.1957669211934</v>
      </c>
      <c r="D14" s="94">
        <v>41323.574437392308</v>
      </c>
      <c r="E14" s="94">
        <v>0</v>
      </c>
      <c r="F14" s="94">
        <v>19653.942614028369</v>
      </c>
      <c r="G14" s="94">
        <v>16839.731615683213</v>
      </c>
      <c r="H14" s="94">
        <v>5443.7113006559739</v>
      </c>
      <c r="I14" s="94">
        <v>0</v>
      </c>
      <c r="J14" s="94">
        <v>0</v>
      </c>
      <c r="K14" s="94">
        <v>4454.6324527891338</v>
      </c>
      <c r="L14" s="94">
        <v>1913.9190729799964</v>
      </c>
      <c r="M14" s="94">
        <v>26797.763924652787</v>
      </c>
      <c r="N14" s="94">
        <v>36227.058224101529</v>
      </c>
      <c r="O14" s="94">
        <v>0</v>
      </c>
      <c r="P14" s="94">
        <v>7435.5911715358579</v>
      </c>
      <c r="Q14" s="94">
        <v>21266.503816112963</v>
      </c>
    </row>
    <row r="15" spans="1:17" ht="12" hidden="1" customHeight="1" x14ac:dyDescent="0.25">
      <c r="A15" s="97" t="s">
        <v>103</v>
      </c>
      <c r="B15" s="96"/>
      <c r="C15" s="96">
        <f t="shared" ref="C15" si="3">SUM(C5:C12)</f>
        <v>73924.346074239569</v>
      </c>
      <c r="D15" s="96">
        <f t="shared" ref="D15:Q15" si="4">SUM(D5:D12)</f>
        <v>29115.95122459274</v>
      </c>
      <c r="E15" s="96">
        <f t="shared" si="4"/>
        <v>71639.624551194051</v>
      </c>
      <c r="F15" s="96">
        <f t="shared" si="4"/>
        <v>48252.87276269697</v>
      </c>
      <c r="G15" s="96">
        <f t="shared" si="4"/>
        <v>29133.253565746039</v>
      </c>
      <c r="H15" s="96">
        <f t="shared" si="4"/>
        <v>66715.773312340796</v>
      </c>
      <c r="I15" s="96">
        <f t="shared" si="4"/>
        <v>62075.244867760477</v>
      </c>
      <c r="J15" s="96">
        <f t="shared" si="4"/>
        <v>37004.770329651757</v>
      </c>
      <c r="K15" s="96">
        <f t="shared" si="4"/>
        <v>20648.226552924869</v>
      </c>
      <c r="L15" s="96">
        <f t="shared" si="4"/>
        <v>35706.128592370769</v>
      </c>
      <c r="M15" s="96">
        <f t="shared" si="4"/>
        <v>28624.901897270596</v>
      </c>
      <c r="N15" s="96">
        <f t="shared" si="4"/>
        <v>23683.897465185048</v>
      </c>
      <c r="O15" s="96">
        <f t="shared" si="4"/>
        <v>63328.503563327999</v>
      </c>
      <c r="P15" s="96">
        <f t="shared" si="4"/>
        <v>48835.883075566511</v>
      </c>
      <c r="Q15" s="96">
        <f t="shared" si="4"/>
        <v>1489.7079567898327</v>
      </c>
    </row>
    <row r="16" spans="1:17" ht="12.95" customHeight="1" x14ac:dyDescent="0.25">
      <c r="A16" s="90" t="s">
        <v>102</v>
      </c>
      <c r="B16" s="89"/>
      <c r="C16" s="89">
        <f t="shared" ref="C16" si="5">SUM(C17:C18)</f>
        <v>56825.177590741092</v>
      </c>
      <c r="D16" s="89">
        <f t="shared" ref="D16:Q16" si="6">SUM(D17:D18)</f>
        <v>64125.032375030998</v>
      </c>
      <c r="E16" s="89">
        <f t="shared" si="6"/>
        <v>44530.64738814973</v>
      </c>
      <c r="F16" s="89">
        <f t="shared" si="6"/>
        <v>62675.850746360185</v>
      </c>
      <c r="G16" s="89">
        <f t="shared" si="6"/>
        <v>46016.76796197232</v>
      </c>
      <c r="H16" s="89">
        <f t="shared" si="6"/>
        <v>75066.667587458272</v>
      </c>
      <c r="I16" s="89">
        <f t="shared" si="6"/>
        <v>63406.468778613373</v>
      </c>
      <c r="J16" s="89">
        <f t="shared" si="6"/>
        <v>37921.098575300239</v>
      </c>
      <c r="K16" s="89">
        <f t="shared" si="6"/>
        <v>26575.661375661526</v>
      </c>
      <c r="L16" s="89">
        <f t="shared" si="6"/>
        <v>38540.611417975852</v>
      </c>
      <c r="M16" s="89">
        <f t="shared" si="6"/>
        <v>36116.778950055188</v>
      </c>
      <c r="N16" s="89">
        <f t="shared" si="6"/>
        <v>17576.714698697175</v>
      </c>
      <c r="O16" s="89">
        <f t="shared" si="6"/>
        <v>28597.497698841602</v>
      </c>
      <c r="P16" s="89">
        <f t="shared" si="6"/>
        <v>33891.584783574406</v>
      </c>
      <c r="Q16" s="89">
        <f t="shared" si="6"/>
        <v>52847.90341337405</v>
      </c>
    </row>
    <row r="17" spans="1:17" ht="12.95" customHeight="1" x14ac:dyDescent="0.25">
      <c r="A17" s="88" t="s">
        <v>101</v>
      </c>
      <c r="B17" s="87"/>
      <c r="C17" s="87">
        <v>977.17759074100138</v>
      </c>
      <c r="D17" s="87">
        <v>239.0323750310412</v>
      </c>
      <c r="E17" s="87">
        <v>464.64738814971037</v>
      </c>
      <c r="F17" s="87">
        <v>381.85074636020914</v>
      </c>
      <c r="G17" s="87">
        <v>286.76796197229896</v>
      </c>
      <c r="H17" s="87">
        <v>755.07541981781753</v>
      </c>
      <c r="I17" s="87">
        <v>1257.0323681531511</v>
      </c>
      <c r="J17" s="87">
        <v>342.34922284224223</v>
      </c>
      <c r="K17" s="87">
        <v>722.76940091262725</v>
      </c>
      <c r="L17" s="87">
        <v>2139.0260296075844</v>
      </c>
      <c r="M17" s="87">
        <v>2916.7789500551617</v>
      </c>
      <c r="N17" s="87">
        <v>5950.7146986972002</v>
      </c>
      <c r="O17" s="87">
        <v>9698.4976988414855</v>
      </c>
      <c r="P17" s="87">
        <v>8369.5847835744735</v>
      </c>
      <c r="Q17" s="87">
        <v>13227.903413373921</v>
      </c>
    </row>
    <row r="18" spans="1:17" ht="12" customHeight="1" x14ac:dyDescent="0.25">
      <c r="A18" s="88" t="s">
        <v>100</v>
      </c>
      <c r="B18" s="87"/>
      <c r="C18" s="87">
        <v>55848.000000000087</v>
      </c>
      <c r="D18" s="87">
        <v>63885.999999999956</v>
      </c>
      <c r="E18" s="87">
        <v>44066.000000000022</v>
      </c>
      <c r="F18" s="87">
        <v>62293.999999999978</v>
      </c>
      <c r="G18" s="87">
        <v>45730.000000000022</v>
      </c>
      <c r="H18" s="87">
        <v>74311.592167640454</v>
      </c>
      <c r="I18" s="87">
        <v>62149.436410460221</v>
      </c>
      <c r="J18" s="87">
        <v>37578.749352457999</v>
      </c>
      <c r="K18" s="87">
        <v>25852.891974748898</v>
      </c>
      <c r="L18" s="87">
        <v>36401.585388368265</v>
      </c>
      <c r="M18" s="87">
        <v>33200.000000000029</v>
      </c>
      <c r="N18" s="87">
        <v>11625.999999999975</v>
      </c>
      <c r="O18" s="87">
        <v>18899.000000000116</v>
      </c>
      <c r="P18" s="87">
        <v>25521.999999999935</v>
      </c>
      <c r="Q18" s="87">
        <v>39620.000000000131</v>
      </c>
    </row>
    <row r="19" spans="1:17" ht="12.95" customHeight="1" x14ac:dyDescent="0.25">
      <c r="A19" s="90" t="s">
        <v>47</v>
      </c>
      <c r="B19" s="89"/>
      <c r="C19" s="89">
        <f t="shared" ref="C19" si="7">SUM(C20:C26)</f>
        <v>80728.855715375816</v>
      </c>
      <c r="D19" s="89">
        <f t="shared" ref="D19:Q19" si="8">SUM(D20:D26)</f>
        <v>71960.667789282365</v>
      </c>
      <c r="E19" s="89">
        <f t="shared" si="8"/>
        <v>71742.886176102882</v>
      </c>
      <c r="F19" s="89">
        <f t="shared" si="8"/>
        <v>71057.03908706455</v>
      </c>
      <c r="G19" s="89">
        <f t="shared" si="8"/>
        <v>49346.570551670964</v>
      </c>
      <c r="H19" s="89">
        <f t="shared" si="8"/>
        <v>75066.667587458243</v>
      </c>
      <c r="I19" s="89">
        <f t="shared" si="8"/>
        <v>63406.468778613373</v>
      </c>
      <c r="J19" s="89">
        <f t="shared" si="8"/>
        <v>37921.098575300261</v>
      </c>
      <c r="K19" s="89">
        <f t="shared" si="8"/>
        <v>26575.661375661537</v>
      </c>
      <c r="L19" s="89">
        <f t="shared" si="8"/>
        <v>38540.611417975873</v>
      </c>
      <c r="M19" s="89">
        <f t="shared" si="8"/>
        <v>64785.849834103399</v>
      </c>
      <c r="N19" s="89">
        <f t="shared" si="8"/>
        <v>79704.850054751354</v>
      </c>
      <c r="O19" s="89">
        <f t="shared" si="8"/>
        <v>72273.368311920145</v>
      </c>
      <c r="P19" s="89">
        <f t="shared" si="8"/>
        <v>91695.446920979695</v>
      </c>
      <c r="Q19" s="89">
        <f t="shared" si="8"/>
        <v>61528.433192475459</v>
      </c>
    </row>
    <row r="20" spans="1:17" ht="12" customHeight="1" x14ac:dyDescent="0.25">
      <c r="A20" s="88" t="s">
        <v>38</v>
      </c>
      <c r="B20" s="87"/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0</v>
      </c>
      <c r="I20" s="87">
        <v>0</v>
      </c>
      <c r="J20" s="87">
        <v>0</v>
      </c>
      <c r="K20" s="87">
        <v>0</v>
      </c>
      <c r="L20" s="87">
        <v>0</v>
      </c>
      <c r="M20" s="87">
        <v>0</v>
      </c>
      <c r="N20" s="87">
        <v>0</v>
      </c>
      <c r="O20" s="87">
        <v>0</v>
      </c>
      <c r="P20" s="87">
        <v>0</v>
      </c>
      <c r="Q20" s="87">
        <v>0</v>
      </c>
    </row>
    <row r="21" spans="1:17" s="28" customFormat="1" ht="12" customHeight="1" x14ac:dyDescent="0.25">
      <c r="A21" s="88" t="s">
        <v>66</v>
      </c>
      <c r="B21" s="87"/>
      <c r="C21" s="87">
        <v>2543.2296493667936</v>
      </c>
      <c r="D21" s="87">
        <v>227.17965095506278</v>
      </c>
      <c r="E21" s="87">
        <v>24.502862194114677</v>
      </c>
      <c r="F21" s="87">
        <v>2506.4959404209862</v>
      </c>
      <c r="G21" s="87">
        <v>1884.3501712078764</v>
      </c>
      <c r="H21" s="87">
        <v>2158.0342856091556</v>
      </c>
      <c r="I21" s="87">
        <v>122.25046541600503</v>
      </c>
      <c r="J21" s="87">
        <v>1048.0532449175598</v>
      </c>
      <c r="K21" s="87">
        <v>44.936641418057484</v>
      </c>
      <c r="L21" s="87">
        <v>758.57184863709119</v>
      </c>
      <c r="M21" s="87">
        <v>1282.1371371658111</v>
      </c>
      <c r="N21" s="87">
        <v>0</v>
      </c>
      <c r="O21" s="87">
        <v>1826.3106208627999</v>
      </c>
      <c r="P21" s="87">
        <v>0</v>
      </c>
      <c r="Q21" s="87">
        <v>1412.2498604289203</v>
      </c>
    </row>
    <row r="22" spans="1:17" ht="12" customHeight="1" x14ac:dyDescent="0.25">
      <c r="A22" s="88" t="s">
        <v>99</v>
      </c>
      <c r="B22" s="87"/>
      <c r="C22" s="87">
        <v>0.18120838903528644</v>
      </c>
      <c r="D22" s="87">
        <v>1521.154696689717</v>
      </c>
      <c r="E22" s="87">
        <v>279.83136871011902</v>
      </c>
      <c r="F22" s="87">
        <v>17.44826490643575</v>
      </c>
      <c r="G22" s="87">
        <v>763.42813391654624</v>
      </c>
      <c r="H22" s="87">
        <v>2751.0897856180331</v>
      </c>
      <c r="I22" s="87">
        <v>1260.3536507059209</v>
      </c>
      <c r="J22" s="87">
        <v>1139.9551284691815</v>
      </c>
      <c r="K22" s="87">
        <v>0</v>
      </c>
      <c r="L22" s="87">
        <v>1754.7648775538767</v>
      </c>
      <c r="M22" s="87">
        <v>3449.2303268042028</v>
      </c>
      <c r="N22" s="87">
        <v>4271.8246056964799</v>
      </c>
      <c r="O22" s="87">
        <v>5823.6356821229128</v>
      </c>
      <c r="P22" s="87">
        <v>4645.3228238659349</v>
      </c>
      <c r="Q22" s="87">
        <v>3437.1235781326309</v>
      </c>
    </row>
    <row r="23" spans="1:17" ht="12" customHeight="1" x14ac:dyDescent="0.25">
      <c r="A23" s="88" t="s">
        <v>98</v>
      </c>
      <c r="B23" s="87"/>
      <c r="C23" s="87">
        <v>42912.169884387738</v>
      </c>
      <c r="D23" s="87">
        <v>41244.389519994424</v>
      </c>
      <c r="E23" s="87">
        <v>34997.960873592419</v>
      </c>
      <c r="F23" s="87">
        <v>38119.365758231434</v>
      </c>
      <c r="G23" s="87">
        <v>30965.471582661663</v>
      </c>
      <c r="H23" s="87">
        <v>34788.578531771738</v>
      </c>
      <c r="I23" s="87">
        <v>29858.062973437831</v>
      </c>
      <c r="J23" s="87">
        <v>21789.946756085137</v>
      </c>
      <c r="K23" s="87">
        <v>16049.655950611557</v>
      </c>
      <c r="L23" s="87">
        <v>20793.424913754363</v>
      </c>
      <c r="M23" s="87">
        <v>35533.41463238743</v>
      </c>
      <c r="N23" s="87">
        <v>45519.995430353156</v>
      </c>
      <c r="O23" s="87">
        <v>44051.937241026993</v>
      </c>
      <c r="P23" s="87">
        <v>48929.438386280715</v>
      </c>
      <c r="Q23" s="87">
        <v>33584.570537586129</v>
      </c>
    </row>
    <row r="24" spans="1:17" ht="12" customHeight="1" x14ac:dyDescent="0.25">
      <c r="A24" s="88" t="s">
        <v>34</v>
      </c>
      <c r="B24" s="87"/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0</v>
      </c>
      <c r="I24" s="87">
        <v>0</v>
      </c>
      <c r="J24" s="87">
        <v>0</v>
      </c>
      <c r="K24" s="87">
        <v>0</v>
      </c>
      <c r="L24" s="87">
        <v>0</v>
      </c>
      <c r="M24" s="87">
        <v>0</v>
      </c>
      <c r="N24" s="87">
        <v>0</v>
      </c>
      <c r="O24" s="87">
        <v>0</v>
      </c>
      <c r="P24" s="87">
        <v>0</v>
      </c>
      <c r="Q24" s="87">
        <v>0</v>
      </c>
    </row>
    <row r="25" spans="1:17" ht="12" customHeight="1" x14ac:dyDescent="0.25">
      <c r="A25" s="88" t="s">
        <v>42</v>
      </c>
      <c r="B25" s="87"/>
      <c r="C25" s="87">
        <v>0</v>
      </c>
      <c r="D25" s="87">
        <v>0</v>
      </c>
      <c r="E25" s="87">
        <v>0</v>
      </c>
      <c r="F25" s="87">
        <v>8280.7018686307292</v>
      </c>
      <c r="G25" s="87">
        <v>191.12532540122666</v>
      </c>
      <c r="H25" s="87">
        <v>41.174190502644983</v>
      </c>
      <c r="I25" s="87">
        <v>103.70750077375615</v>
      </c>
      <c r="J25" s="87">
        <v>145.97157743699753</v>
      </c>
      <c r="K25" s="87">
        <v>83.742192222088036</v>
      </c>
      <c r="L25" s="87">
        <v>70.101429230425424</v>
      </c>
      <c r="M25" s="87">
        <v>3248.7266460838073</v>
      </c>
      <c r="N25" s="87">
        <v>5125.1867727554636</v>
      </c>
      <c r="O25" s="87">
        <v>7199.3702374110799</v>
      </c>
      <c r="P25" s="87">
        <v>4244.7818349777053</v>
      </c>
      <c r="Q25" s="87">
        <v>456.90502629716741</v>
      </c>
    </row>
    <row r="26" spans="1:17" ht="12" customHeight="1" x14ac:dyDescent="0.25">
      <c r="A26" s="88" t="s">
        <v>30</v>
      </c>
      <c r="B26" s="94"/>
      <c r="C26" s="94">
        <v>35273.274973232248</v>
      </c>
      <c r="D26" s="94">
        <v>28967.943921643157</v>
      </c>
      <c r="E26" s="94">
        <v>36440.591071606235</v>
      </c>
      <c r="F26" s="94">
        <v>22133.02725487496</v>
      </c>
      <c r="G26" s="94">
        <v>15542.195338483651</v>
      </c>
      <c r="H26" s="94">
        <v>35327.790793956679</v>
      </c>
      <c r="I26" s="94">
        <v>32062.094188279862</v>
      </c>
      <c r="J26" s="94">
        <v>13797.17186839139</v>
      </c>
      <c r="K26" s="94">
        <v>10397.326591409836</v>
      </c>
      <c r="L26" s="94">
        <v>15163.748348800114</v>
      </c>
      <c r="M26" s="94">
        <v>21272.341091662147</v>
      </c>
      <c r="N26" s="94">
        <v>24787.843245946253</v>
      </c>
      <c r="O26" s="94">
        <v>13372.114530496354</v>
      </c>
      <c r="P26" s="94">
        <v>33875.903875855336</v>
      </c>
      <c r="Q26" s="94">
        <v>22637.584190030611</v>
      </c>
    </row>
    <row r="27" spans="1:17" ht="12" customHeight="1" x14ac:dyDescent="0.25">
      <c r="A27" s="93" t="s">
        <v>33</v>
      </c>
      <c r="B27" s="119"/>
      <c r="C27" s="119">
        <v>680.53309915122327</v>
      </c>
      <c r="D27" s="119">
        <v>686.17001786853928</v>
      </c>
      <c r="E27" s="119">
        <v>957.83807130171749</v>
      </c>
      <c r="F27" s="119">
        <v>1029.2151466418838</v>
      </c>
      <c r="G27" s="119">
        <v>2310.7298410187304</v>
      </c>
      <c r="H27" s="119">
        <v>2335.3063933910375</v>
      </c>
      <c r="I27" s="119">
        <v>4641.1297085963142</v>
      </c>
      <c r="J27" s="119">
        <v>2758.1019357425221</v>
      </c>
      <c r="K27" s="119">
        <v>2454.3568607380685</v>
      </c>
      <c r="L27" s="119">
        <v>8053.7401046735968</v>
      </c>
      <c r="M27" s="119">
        <v>1854.8197364794421</v>
      </c>
      <c r="N27" s="119">
        <v>5780.1997255871574</v>
      </c>
      <c r="O27" s="119">
        <v>4923.3177217282391</v>
      </c>
      <c r="P27" s="119">
        <v>4474.5284426439812</v>
      </c>
      <c r="Q27" s="119">
        <v>2758.3366351125915</v>
      </c>
    </row>
    <row r="28" spans="1:17" ht="12" hidden="1" customHeight="1" x14ac:dyDescent="0.25">
      <c r="A28" s="91" t="s">
        <v>33</v>
      </c>
      <c r="B28" s="118"/>
      <c r="C28" s="118"/>
      <c r="D28" s="118"/>
      <c r="E28" s="118"/>
      <c r="F28" s="118"/>
      <c r="G28" s="118"/>
      <c r="H28" s="118"/>
      <c r="I28" s="118"/>
      <c r="J28" s="118"/>
      <c r="K28" s="118"/>
      <c r="L28" s="118"/>
      <c r="M28" s="118"/>
      <c r="N28" s="118"/>
      <c r="O28" s="118"/>
      <c r="P28" s="118"/>
      <c r="Q28" s="118"/>
    </row>
    <row r="29" spans="1:17" ht="12.95" customHeight="1" x14ac:dyDescent="0.25">
      <c r="A29" s="90" t="s">
        <v>46</v>
      </c>
      <c r="B29" s="89"/>
      <c r="C29" s="89">
        <f t="shared" ref="C29" si="9">SUM(C30:C33)</f>
        <v>80728.85571537583</v>
      </c>
      <c r="D29" s="89">
        <f t="shared" ref="D29:Q29" si="10">SUM(D30:D33)</f>
        <v>71960.667789282379</v>
      </c>
      <c r="E29" s="89">
        <f t="shared" si="10"/>
        <v>71742.886176102882</v>
      </c>
      <c r="F29" s="89">
        <f t="shared" si="10"/>
        <v>71057.03908706455</v>
      </c>
      <c r="G29" s="89">
        <f t="shared" si="10"/>
        <v>49346.570551670942</v>
      </c>
      <c r="H29" s="89">
        <f t="shared" si="10"/>
        <v>75066.667587458272</v>
      </c>
      <c r="I29" s="89">
        <f t="shared" si="10"/>
        <v>63406.468778613373</v>
      </c>
      <c r="J29" s="89">
        <f t="shared" si="10"/>
        <v>37921.098575300253</v>
      </c>
      <c r="K29" s="89">
        <f t="shared" si="10"/>
        <v>26575.661375661533</v>
      </c>
      <c r="L29" s="89">
        <f t="shared" si="10"/>
        <v>38540.611417975859</v>
      </c>
      <c r="M29" s="89">
        <f t="shared" si="10"/>
        <v>64785.849834103377</v>
      </c>
      <c r="N29" s="89">
        <f t="shared" si="10"/>
        <v>79704.850054751354</v>
      </c>
      <c r="O29" s="89">
        <f t="shared" si="10"/>
        <v>72273.368311920131</v>
      </c>
      <c r="P29" s="89">
        <f t="shared" si="10"/>
        <v>91695.446920979695</v>
      </c>
      <c r="Q29" s="89">
        <f t="shared" si="10"/>
        <v>61528.433192475495</v>
      </c>
    </row>
    <row r="30" spans="1:17" s="28" customFormat="1" ht="12" customHeight="1" x14ac:dyDescent="0.25">
      <c r="A30" s="88" t="s">
        <v>66</v>
      </c>
      <c r="B30" s="87"/>
      <c r="C30" s="87">
        <v>2194.6173504983622</v>
      </c>
      <c r="D30" s="87">
        <v>8271.6706833386816</v>
      </c>
      <c r="E30" s="87">
        <v>227.40254602075171</v>
      </c>
      <c r="F30" s="87">
        <v>4766.8636884481057</v>
      </c>
      <c r="G30" s="87">
        <v>2232.8932560717258</v>
      </c>
      <c r="H30" s="87">
        <v>339.2593211278209</v>
      </c>
      <c r="I30" s="87">
        <v>7031.5974674769586</v>
      </c>
      <c r="J30" s="87">
        <v>0</v>
      </c>
      <c r="K30" s="87">
        <v>7970.6563465364188</v>
      </c>
      <c r="L30" s="87">
        <v>5463.6405284189013</v>
      </c>
      <c r="M30" s="87">
        <v>8306.8491133650914</v>
      </c>
      <c r="N30" s="87">
        <v>10986.465540971114</v>
      </c>
      <c r="O30" s="87">
        <v>375.82943353099648</v>
      </c>
      <c r="P30" s="87">
        <v>19085.95475612858</v>
      </c>
      <c r="Q30" s="87">
        <v>2866.1618603672969</v>
      </c>
    </row>
    <row r="31" spans="1:17" ht="12" customHeight="1" x14ac:dyDescent="0.25">
      <c r="A31" s="88" t="s">
        <v>98</v>
      </c>
      <c r="B31" s="87"/>
      <c r="C31" s="87">
        <v>35361.288414314498</v>
      </c>
      <c r="D31" s="87">
        <v>44004.202187079063</v>
      </c>
      <c r="E31" s="87">
        <v>0</v>
      </c>
      <c r="F31" s="87">
        <v>57700.994377387331</v>
      </c>
      <c r="G31" s="87">
        <v>46013.096827443631</v>
      </c>
      <c r="H31" s="87">
        <v>53411.725615963194</v>
      </c>
      <c r="I31" s="87">
        <v>47005.602497853455</v>
      </c>
      <c r="J31" s="87">
        <v>37399.954726427175</v>
      </c>
      <c r="K31" s="87">
        <v>18605.005029125114</v>
      </c>
      <c r="L31" s="87">
        <v>30646.655784643248</v>
      </c>
      <c r="M31" s="87">
        <v>50339.208851275303</v>
      </c>
      <c r="N31" s="87">
        <v>63713.050862315198</v>
      </c>
      <c r="O31" s="87">
        <v>1971.7832962800821</v>
      </c>
      <c r="P31" s="87">
        <v>14694.861727237818</v>
      </c>
      <c r="Q31" s="87">
        <v>17668.010210945762</v>
      </c>
    </row>
    <row r="32" spans="1:17" ht="12" customHeight="1" x14ac:dyDescent="0.25">
      <c r="A32" s="88" t="s">
        <v>34</v>
      </c>
      <c r="B32" s="87"/>
      <c r="C32" s="87">
        <v>0</v>
      </c>
      <c r="D32" s="87">
        <v>0</v>
      </c>
      <c r="E32" s="87">
        <v>0</v>
      </c>
      <c r="F32" s="87">
        <v>0</v>
      </c>
      <c r="G32" s="87">
        <v>0</v>
      </c>
      <c r="H32" s="87">
        <v>0</v>
      </c>
      <c r="I32" s="87">
        <v>0</v>
      </c>
      <c r="J32" s="87">
        <v>0</v>
      </c>
      <c r="K32" s="87">
        <v>0</v>
      </c>
      <c r="L32" s="87">
        <v>0</v>
      </c>
      <c r="M32" s="87">
        <v>0</v>
      </c>
      <c r="N32" s="87">
        <v>0</v>
      </c>
      <c r="O32" s="87">
        <v>0</v>
      </c>
      <c r="P32" s="87">
        <v>0</v>
      </c>
      <c r="Q32" s="87">
        <v>0</v>
      </c>
    </row>
    <row r="33" spans="1:17" ht="12" customHeight="1" x14ac:dyDescent="0.25">
      <c r="A33" s="49" t="s">
        <v>30</v>
      </c>
      <c r="B33" s="86"/>
      <c r="C33" s="86">
        <v>43172.949950562979</v>
      </c>
      <c r="D33" s="86">
        <v>19684.794918864631</v>
      </c>
      <c r="E33" s="86">
        <v>71515.483630082133</v>
      </c>
      <c r="F33" s="86">
        <v>8589.1810212291184</v>
      </c>
      <c r="G33" s="86">
        <v>1100.5804681555915</v>
      </c>
      <c r="H33" s="86">
        <v>21315.68265036726</v>
      </c>
      <c r="I33" s="86">
        <v>9369.2688132829589</v>
      </c>
      <c r="J33" s="86">
        <v>521.14384887308074</v>
      </c>
      <c r="K33" s="86">
        <v>0</v>
      </c>
      <c r="L33" s="86">
        <v>2430.3151049137105</v>
      </c>
      <c r="M33" s="86">
        <v>6139.7918694629834</v>
      </c>
      <c r="N33" s="86">
        <v>5005.3336514650373</v>
      </c>
      <c r="O33" s="86">
        <v>69925.75558210905</v>
      </c>
      <c r="P33" s="86">
        <v>57914.630437613298</v>
      </c>
      <c r="Q33" s="86">
        <v>40994.261121162439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2">
    <tabColor theme="6" tint="0.79998168889431442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25.5" customHeight="1" x14ac:dyDescent="0.25">
      <c r="A1" s="120" t="s">
        <v>210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109</v>
      </c>
      <c r="B3" s="106"/>
      <c r="C3" s="106">
        <f t="shared" ref="C3:Q3" si="0">SUM(C4,C16,C19,C29)</f>
        <v>330.12949949102773</v>
      </c>
      <c r="D3" s="106">
        <f t="shared" si="0"/>
        <v>298.31147141692787</v>
      </c>
      <c r="E3" s="106">
        <f t="shared" si="0"/>
        <v>306.48119637484615</v>
      </c>
      <c r="F3" s="106">
        <f t="shared" si="0"/>
        <v>336.11356124390295</v>
      </c>
      <c r="G3" s="106">
        <f t="shared" si="0"/>
        <v>263.58875203374436</v>
      </c>
      <c r="H3" s="106">
        <f t="shared" si="0"/>
        <v>403.61228465972448</v>
      </c>
      <c r="I3" s="106">
        <f t="shared" si="0"/>
        <v>323.98438863954681</v>
      </c>
      <c r="J3" s="106">
        <f t="shared" si="0"/>
        <v>222.05372745540501</v>
      </c>
      <c r="K3" s="106">
        <f t="shared" si="0"/>
        <v>152.37445116543003</v>
      </c>
      <c r="L3" s="106">
        <f t="shared" si="0"/>
        <v>221.30102382540889</v>
      </c>
      <c r="M3" s="106">
        <f t="shared" si="0"/>
        <v>303.27658081038658</v>
      </c>
      <c r="N3" s="106">
        <f t="shared" si="0"/>
        <v>340.1572182228067</v>
      </c>
      <c r="O3" s="106">
        <f t="shared" si="0"/>
        <v>318.65096235743766</v>
      </c>
      <c r="P3" s="106">
        <f t="shared" si="0"/>
        <v>324.9366985914985</v>
      </c>
      <c r="Q3" s="106">
        <f t="shared" si="0"/>
        <v>225.17150499650302</v>
      </c>
    </row>
    <row r="4" spans="1:17" ht="12.95" customHeight="1" x14ac:dyDescent="0.25">
      <c r="A4" s="90" t="s">
        <v>44</v>
      </c>
      <c r="B4" s="101"/>
      <c r="C4" s="101">
        <f t="shared" ref="C4:Q4" si="1">SUM(C5:C15)</f>
        <v>154.79797461436689</v>
      </c>
      <c r="D4" s="101">
        <f t="shared" si="1"/>
        <v>127.66921113444472</v>
      </c>
      <c r="E4" s="101">
        <f t="shared" si="1"/>
        <v>164.06953315986323</v>
      </c>
      <c r="F4" s="101">
        <f t="shared" si="1"/>
        <v>166.29616429257047</v>
      </c>
      <c r="G4" s="101">
        <f t="shared" si="1"/>
        <v>142.40127102158158</v>
      </c>
      <c r="H4" s="101">
        <f t="shared" si="1"/>
        <v>223.8314879501001</v>
      </c>
      <c r="I4" s="101">
        <f t="shared" si="1"/>
        <v>172.34720085254816</v>
      </c>
      <c r="J4" s="101">
        <f t="shared" si="1"/>
        <v>129.53849430876818</v>
      </c>
      <c r="K4" s="101">
        <f t="shared" si="1"/>
        <v>88.010529973724658</v>
      </c>
      <c r="L4" s="101">
        <f t="shared" si="1"/>
        <v>130.86922444357867</v>
      </c>
      <c r="M4" s="101">
        <f t="shared" si="1"/>
        <v>170.58530954817996</v>
      </c>
      <c r="N4" s="101">
        <f t="shared" si="1"/>
        <v>196.39439823813697</v>
      </c>
      <c r="O4" s="101">
        <f t="shared" si="1"/>
        <v>197.11717766058442</v>
      </c>
      <c r="P4" s="101">
        <f t="shared" si="1"/>
        <v>164.60525167536343</v>
      </c>
      <c r="Q4" s="101">
        <f t="shared" si="1"/>
        <v>108.55853025591891</v>
      </c>
    </row>
    <row r="5" spans="1:17" ht="12" customHeight="1" x14ac:dyDescent="0.25">
      <c r="A5" s="88" t="s">
        <v>38</v>
      </c>
      <c r="B5" s="100"/>
      <c r="C5" s="100">
        <v>0</v>
      </c>
      <c r="D5" s="100">
        <v>9.4088087797764147E-2</v>
      </c>
      <c r="E5" s="100">
        <v>5.0490312675878007E-3</v>
      </c>
      <c r="F5" s="100">
        <v>0</v>
      </c>
      <c r="G5" s="100">
        <v>0</v>
      </c>
      <c r="H5" s="100">
        <v>0</v>
      </c>
      <c r="I5" s="100">
        <v>0</v>
      </c>
      <c r="J5" s="100">
        <v>0</v>
      </c>
      <c r="K5" s="100">
        <v>0</v>
      </c>
      <c r="L5" s="100">
        <v>0</v>
      </c>
      <c r="M5" s="100">
        <v>0</v>
      </c>
      <c r="N5" s="100">
        <v>0</v>
      </c>
      <c r="O5" s="100">
        <v>0</v>
      </c>
      <c r="P5" s="100">
        <v>0</v>
      </c>
      <c r="Q5" s="100">
        <v>0</v>
      </c>
    </row>
    <row r="6" spans="1:17" ht="12" customHeight="1" x14ac:dyDescent="0.25">
      <c r="A6" s="88" t="s">
        <v>66</v>
      </c>
      <c r="B6" s="100"/>
      <c r="C6" s="100">
        <v>2.1594281648054396</v>
      </c>
      <c r="D6" s="100">
        <v>6.8317744784277439</v>
      </c>
      <c r="E6" s="100">
        <v>0.63569687036079614</v>
      </c>
      <c r="F6" s="100">
        <v>4.2107532932632186</v>
      </c>
      <c r="G6" s="100">
        <v>0</v>
      </c>
      <c r="H6" s="100">
        <v>3.365093043612958</v>
      </c>
      <c r="I6" s="100">
        <v>10.283169977333957</v>
      </c>
      <c r="J6" s="100">
        <v>0</v>
      </c>
      <c r="K6" s="100">
        <v>5.2368077564597719</v>
      </c>
      <c r="L6" s="100">
        <v>8.3519094066068167</v>
      </c>
      <c r="M6" s="100">
        <v>12.235409934746841</v>
      </c>
      <c r="N6" s="100">
        <v>0</v>
      </c>
      <c r="O6" s="100">
        <v>12.137454986638891</v>
      </c>
      <c r="P6" s="100">
        <v>11.700041362871309</v>
      </c>
      <c r="Q6" s="100">
        <v>0</v>
      </c>
    </row>
    <row r="7" spans="1:17" ht="12" customHeight="1" x14ac:dyDescent="0.25">
      <c r="A7" s="88" t="s">
        <v>99</v>
      </c>
      <c r="B7" s="100"/>
      <c r="C7" s="100">
        <v>0</v>
      </c>
      <c r="D7" s="100">
        <v>9.3927761316007903</v>
      </c>
      <c r="E7" s="100">
        <v>7.0590665105803145</v>
      </c>
      <c r="F7" s="100">
        <v>15.183079456694703</v>
      </c>
      <c r="G7" s="100">
        <v>3.3664270970546561</v>
      </c>
      <c r="H7" s="100">
        <v>15.953695801640583</v>
      </c>
      <c r="I7" s="100">
        <v>12.289784145220771</v>
      </c>
      <c r="J7" s="100">
        <v>5.4687946412219137</v>
      </c>
      <c r="K7" s="100">
        <v>0</v>
      </c>
      <c r="L7" s="100">
        <v>9.8191843850391418</v>
      </c>
      <c r="M7" s="100">
        <v>16.345935162969312</v>
      </c>
      <c r="N7" s="100">
        <v>11.36402359010278</v>
      </c>
      <c r="O7" s="100">
        <v>0</v>
      </c>
      <c r="P7" s="100">
        <v>11.00202816471506</v>
      </c>
      <c r="Q7" s="100">
        <v>0</v>
      </c>
    </row>
    <row r="8" spans="1:17" ht="12" customHeight="1" x14ac:dyDescent="0.25">
      <c r="A8" s="88" t="s">
        <v>101</v>
      </c>
      <c r="B8" s="100"/>
      <c r="C8" s="100">
        <v>0.31428372026955514</v>
      </c>
      <c r="D8" s="100">
        <v>0.18014857634770781</v>
      </c>
      <c r="E8" s="100">
        <v>0.27626011234256892</v>
      </c>
      <c r="F8" s="100">
        <v>0.33266569891333247</v>
      </c>
      <c r="G8" s="100">
        <v>0.33727795039406472</v>
      </c>
      <c r="H8" s="100">
        <v>0.44824122389917287</v>
      </c>
      <c r="I8" s="100">
        <v>0.34406286356881355</v>
      </c>
      <c r="J8" s="100">
        <v>0.32801881661153309</v>
      </c>
      <c r="K8" s="100">
        <v>0.20903552632050121</v>
      </c>
      <c r="L8" s="100">
        <v>0.37248130647641331</v>
      </c>
      <c r="M8" s="100">
        <v>1.0589524341960339</v>
      </c>
      <c r="N8" s="100">
        <v>2.0236635628069002</v>
      </c>
      <c r="O8" s="100">
        <v>2.7826133160265445</v>
      </c>
      <c r="P8" s="100">
        <v>3.4556231478999715</v>
      </c>
      <c r="Q8" s="100">
        <v>2.9221634795097846</v>
      </c>
    </row>
    <row r="9" spans="1:17" ht="12" customHeight="1" x14ac:dyDescent="0.25">
      <c r="A9" s="88" t="s">
        <v>106</v>
      </c>
      <c r="B9" s="100"/>
      <c r="C9" s="100">
        <v>133.87394030068305</v>
      </c>
      <c r="D9" s="100">
        <v>30.085459814642906</v>
      </c>
      <c r="E9" s="100">
        <v>153.78213442199265</v>
      </c>
      <c r="F9" s="100">
        <v>63.03189652921067</v>
      </c>
      <c r="G9" s="100">
        <v>82.27555079414212</v>
      </c>
      <c r="H9" s="100">
        <v>165.96953295312196</v>
      </c>
      <c r="I9" s="100">
        <v>135.18790897048464</v>
      </c>
      <c r="J9" s="100">
        <v>119.92759872311136</v>
      </c>
      <c r="K9" s="100">
        <v>61.60432532937886</v>
      </c>
      <c r="L9" s="100">
        <v>100.81773077957132</v>
      </c>
      <c r="M9" s="100">
        <v>4.9834500427866049</v>
      </c>
      <c r="N9" s="100">
        <v>54.961910370799167</v>
      </c>
      <c r="O9" s="100">
        <v>151.52330029303741</v>
      </c>
      <c r="P9" s="100">
        <v>0</v>
      </c>
      <c r="Q9" s="100">
        <v>0</v>
      </c>
    </row>
    <row r="10" spans="1:17" ht="12" customHeight="1" x14ac:dyDescent="0.25">
      <c r="A10" s="88" t="s">
        <v>34</v>
      </c>
      <c r="B10" s="100"/>
      <c r="C10" s="100">
        <v>0.27069625303823558</v>
      </c>
      <c r="D10" s="100">
        <v>7.4706426812538265E-2</v>
      </c>
      <c r="E10" s="100">
        <v>0</v>
      </c>
      <c r="F10" s="100">
        <v>0.29272183822733788</v>
      </c>
      <c r="G10" s="100">
        <v>0</v>
      </c>
      <c r="H10" s="100">
        <v>1.0958623520486608</v>
      </c>
      <c r="I10" s="100">
        <v>0.29482342556857716</v>
      </c>
      <c r="J10" s="100">
        <v>0.20337912657097149</v>
      </c>
      <c r="K10" s="100">
        <v>0.46807724043238053</v>
      </c>
      <c r="L10" s="100">
        <v>2.2210176420322036</v>
      </c>
      <c r="M10" s="100">
        <v>2.0441747322996298</v>
      </c>
      <c r="N10" s="100">
        <v>0.5126008234828372</v>
      </c>
      <c r="O10" s="100">
        <v>7.1810746049629355</v>
      </c>
      <c r="P10" s="100">
        <v>17.385974638263392</v>
      </c>
      <c r="Q10" s="100">
        <v>0</v>
      </c>
    </row>
    <row r="11" spans="1:17" ht="12" customHeight="1" x14ac:dyDescent="0.25">
      <c r="A11" s="88" t="s">
        <v>61</v>
      </c>
      <c r="B11" s="100"/>
      <c r="C11" s="100">
        <v>4.2041369736524423</v>
      </c>
      <c r="D11" s="100">
        <v>6.332265778194583</v>
      </c>
      <c r="E11" s="100">
        <v>0</v>
      </c>
      <c r="F11" s="100">
        <v>2.0886686932508702</v>
      </c>
      <c r="G11" s="100">
        <v>0</v>
      </c>
      <c r="H11" s="100">
        <v>5.3769166872735168</v>
      </c>
      <c r="I11" s="100">
        <v>4.8445005909928458</v>
      </c>
      <c r="J11" s="100">
        <v>0</v>
      </c>
      <c r="K11" s="100">
        <v>2.2571005860983138</v>
      </c>
      <c r="L11" s="100">
        <v>0</v>
      </c>
      <c r="M11" s="100">
        <v>5.2312547571151846</v>
      </c>
      <c r="N11" s="100">
        <v>4.073051603462622E-2</v>
      </c>
      <c r="O11" s="100">
        <v>0.42368319215266614</v>
      </c>
      <c r="P11" s="100">
        <v>6.1355741132035249</v>
      </c>
      <c r="Q11" s="100">
        <v>0</v>
      </c>
    </row>
    <row r="12" spans="1:17" ht="12" customHeight="1" x14ac:dyDescent="0.25">
      <c r="A12" s="88" t="s">
        <v>42</v>
      </c>
      <c r="B12" s="100"/>
      <c r="C12" s="100">
        <v>0</v>
      </c>
      <c r="D12" s="100">
        <v>0</v>
      </c>
      <c r="E12" s="100">
        <v>0</v>
      </c>
      <c r="F12" s="100">
        <v>30.287517826328262</v>
      </c>
      <c r="G12" s="100">
        <v>0.1026407234676783</v>
      </c>
      <c r="H12" s="100">
        <v>7.8505375403284816</v>
      </c>
      <c r="I12" s="100">
        <v>4.7486513257083169</v>
      </c>
      <c r="J12" s="100">
        <v>0</v>
      </c>
      <c r="K12" s="100">
        <v>0</v>
      </c>
      <c r="L12" s="100">
        <v>0</v>
      </c>
      <c r="M12" s="100">
        <v>43.993687842385818</v>
      </c>
      <c r="N12" s="100">
        <v>0.63433756948609554</v>
      </c>
      <c r="O12" s="100">
        <v>9.6926733103968932</v>
      </c>
      <c r="P12" s="100">
        <v>62.75488579709571</v>
      </c>
      <c r="Q12" s="100">
        <v>0</v>
      </c>
    </row>
    <row r="13" spans="1:17" ht="12" customHeight="1" x14ac:dyDescent="0.25">
      <c r="A13" s="88" t="s">
        <v>105</v>
      </c>
      <c r="B13" s="100"/>
      <c r="C13" s="100">
        <v>0.45602000031555989</v>
      </c>
      <c r="D13" s="100">
        <v>1.6125959358617588</v>
      </c>
      <c r="E13" s="100">
        <v>0.13905265843453446</v>
      </c>
      <c r="F13" s="100">
        <v>4.3802689868303588</v>
      </c>
      <c r="G13" s="100">
        <v>5.9680892523744431</v>
      </c>
      <c r="H13" s="100">
        <v>5.1987874804430421</v>
      </c>
      <c r="I13" s="100">
        <v>2.1335737189391626</v>
      </c>
      <c r="J13" s="100">
        <v>1.8450306785874102</v>
      </c>
      <c r="K13" s="100">
        <v>2.9266629207563657</v>
      </c>
      <c r="L13" s="100">
        <v>1.4907539343608891</v>
      </c>
      <c r="M13" s="100">
        <v>12.055497788195099</v>
      </c>
      <c r="N13" s="100">
        <v>25.306153784956781</v>
      </c>
      <c r="O13" s="100">
        <v>10.926096601134141</v>
      </c>
      <c r="P13" s="100">
        <v>34.700533925082645</v>
      </c>
      <c r="Q13" s="100">
        <v>46.732545972217451</v>
      </c>
    </row>
    <row r="14" spans="1:17" ht="12" customHeight="1" x14ac:dyDescent="0.25">
      <c r="A14" s="51" t="s">
        <v>104</v>
      </c>
      <c r="B14" s="22"/>
      <c r="C14" s="22">
        <v>11.699482822942405</v>
      </c>
      <c r="D14" s="22">
        <v>72.435387474220505</v>
      </c>
      <c r="E14" s="22">
        <v>0</v>
      </c>
      <c r="F14" s="22">
        <v>45.254855220421753</v>
      </c>
      <c r="G14" s="22">
        <v>49.177156759432059</v>
      </c>
      <c r="H14" s="22">
        <v>15.965424081833216</v>
      </c>
      <c r="I14" s="22">
        <v>0</v>
      </c>
      <c r="J14" s="22">
        <v>0</v>
      </c>
      <c r="K14" s="22">
        <v>14.354790556613271</v>
      </c>
      <c r="L14" s="22">
        <v>6.1065105412816356</v>
      </c>
      <c r="M14" s="22">
        <v>71.98329164648041</v>
      </c>
      <c r="N14" s="22">
        <v>100.6005011777788</v>
      </c>
      <c r="O14" s="22">
        <v>0</v>
      </c>
      <c r="P14" s="22">
        <v>16.76080981164035</v>
      </c>
      <c r="Q14" s="22">
        <v>58.888344010081852</v>
      </c>
    </row>
    <row r="15" spans="1:17" ht="12" customHeight="1" x14ac:dyDescent="0.25">
      <c r="A15" s="105" t="s">
        <v>108</v>
      </c>
      <c r="B15" s="104"/>
      <c r="C15" s="104">
        <v>1.819986378660196</v>
      </c>
      <c r="D15" s="104">
        <v>0.63000843053843147</v>
      </c>
      <c r="E15" s="104">
        <v>2.1722735548847774</v>
      </c>
      <c r="F15" s="104">
        <v>1.2337367494299782</v>
      </c>
      <c r="G15" s="104">
        <v>1.1741284447165541</v>
      </c>
      <c r="H15" s="104">
        <v>2.6073967858985037</v>
      </c>
      <c r="I15" s="104">
        <v>2.2207258347310423</v>
      </c>
      <c r="J15" s="104">
        <v>1.7656723226649853</v>
      </c>
      <c r="K15" s="104">
        <v>0.95373005766519081</v>
      </c>
      <c r="L15" s="104">
        <v>1.6896364482102655</v>
      </c>
      <c r="M15" s="104">
        <v>0.65365520700504787</v>
      </c>
      <c r="N15" s="104">
        <v>0.95047684268896837</v>
      </c>
      <c r="O15" s="104">
        <v>2.4502813562349526</v>
      </c>
      <c r="P15" s="104">
        <v>0.70978071459148673</v>
      </c>
      <c r="Q15" s="104">
        <v>1.5476794109828051E-2</v>
      </c>
    </row>
    <row r="16" spans="1:17" ht="12.95" customHeight="1" x14ac:dyDescent="0.25">
      <c r="A16" s="90" t="s">
        <v>102</v>
      </c>
      <c r="B16" s="101"/>
      <c r="C16" s="101">
        <f t="shared" ref="C16:Q16" si="2">SUM(C17:C18)</f>
        <v>52.96334558118977</v>
      </c>
      <c r="D16" s="101">
        <f t="shared" si="2"/>
        <v>57.386179845487391</v>
      </c>
      <c r="E16" s="101">
        <f t="shared" si="2"/>
        <v>38.264067799672922</v>
      </c>
      <c r="F16" s="101">
        <f t="shared" si="2"/>
        <v>52.262153769844502</v>
      </c>
      <c r="G16" s="101">
        <f t="shared" si="2"/>
        <v>37.301194739534438</v>
      </c>
      <c r="H16" s="101">
        <f t="shared" si="2"/>
        <v>59.183431478420175</v>
      </c>
      <c r="I16" s="101">
        <f t="shared" si="2"/>
        <v>48.465849841687223</v>
      </c>
      <c r="J16" s="101">
        <f t="shared" si="2"/>
        <v>28.531045990465241</v>
      </c>
      <c r="K16" s="101">
        <f t="shared" si="2"/>
        <v>19.237313681459479</v>
      </c>
      <c r="L16" s="101">
        <f t="shared" si="2"/>
        <v>26.955617896368214</v>
      </c>
      <c r="M16" s="101">
        <f t="shared" si="2"/>
        <v>24.352208490896722</v>
      </c>
      <c r="N16" s="101">
        <f t="shared" si="2"/>
        <v>10.635499351826486</v>
      </c>
      <c r="O16" s="101">
        <f t="shared" si="2"/>
        <v>16.914726654989035</v>
      </c>
      <c r="P16" s="101">
        <f t="shared" si="2"/>
        <v>19.867894499459013</v>
      </c>
      <c r="Q16" s="101">
        <f t="shared" si="2"/>
        <v>28.784539176707053</v>
      </c>
    </row>
    <row r="17" spans="1:17" ht="12.95" customHeight="1" x14ac:dyDescent="0.25">
      <c r="A17" s="88" t="s">
        <v>101</v>
      </c>
      <c r="B17" s="103"/>
      <c r="C17" s="103">
        <v>0.25993140574493723</v>
      </c>
      <c r="D17" s="103">
        <v>6.8534235744945701E-2</v>
      </c>
      <c r="E17" s="103">
        <v>0.14017157802051128</v>
      </c>
      <c r="F17" s="103">
        <v>0.12374780016615823</v>
      </c>
      <c r="G17" s="103">
        <v>9.6982373761833468E-2</v>
      </c>
      <c r="H17" s="103">
        <v>0.27733069695202672</v>
      </c>
      <c r="I17" s="103">
        <v>0.5030910033892354</v>
      </c>
      <c r="J17" s="103">
        <v>0.14140034566446238</v>
      </c>
      <c r="K17" s="103">
        <v>0.31283188429320624</v>
      </c>
      <c r="L17" s="103">
        <v>0.97148543058348202</v>
      </c>
      <c r="M17" s="103">
        <v>1.3472715467238785</v>
      </c>
      <c r="N17" s="103">
        <v>2.7741279779476424</v>
      </c>
      <c r="O17" s="103">
        <v>4.6350184297894845</v>
      </c>
      <c r="P17" s="103">
        <v>3.9843406585117891</v>
      </c>
      <c r="Q17" s="103">
        <v>6.1908468098631042</v>
      </c>
    </row>
    <row r="18" spans="1:17" ht="12" customHeight="1" x14ac:dyDescent="0.25">
      <c r="A18" s="88" t="s">
        <v>100</v>
      </c>
      <c r="B18" s="103"/>
      <c r="C18" s="103">
        <v>52.703414175444834</v>
      </c>
      <c r="D18" s="103">
        <v>57.317645609742442</v>
      </c>
      <c r="E18" s="103">
        <v>38.123896221652409</v>
      </c>
      <c r="F18" s="103">
        <v>52.138405969678345</v>
      </c>
      <c r="G18" s="103">
        <v>37.204212365772605</v>
      </c>
      <c r="H18" s="103">
        <v>58.906100781468147</v>
      </c>
      <c r="I18" s="103">
        <v>47.962758838297987</v>
      </c>
      <c r="J18" s="103">
        <v>28.38964564480078</v>
      </c>
      <c r="K18" s="103">
        <v>18.924481797166273</v>
      </c>
      <c r="L18" s="103">
        <v>25.984132465784732</v>
      </c>
      <c r="M18" s="103">
        <v>23.004936944172844</v>
      </c>
      <c r="N18" s="103">
        <v>7.8613713738788427</v>
      </c>
      <c r="O18" s="103">
        <v>12.279708225199551</v>
      </c>
      <c r="P18" s="103">
        <v>15.883553840947222</v>
      </c>
      <c r="Q18" s="103">
        <v>22.59369236684395</v>
      </c>
    </row>
    <row r="19" spans="1:17" ht="12.95" customHeight="1" x14ac:dyDescent="0.25">
      <c r="A19" s="90" t="s">
        <v>47</v>
      </c>
      <c r="B19" s="101"/>
      <c r="C19" s="101">
        <f t="shared" ref="C19:Q19" si="3">SUM(C20:C27)</f>
        <v>59.957927270031007</v>
      </c>
      <c r="D19" s="101">
        <f t="shared" si="3"/>
        <v>53.362345032913254</v>
      </c>
      <c r="E19" s="101">
        <f t="shared" si="3"/>
        <v>51.768925043997868</v>
      </c>
      <c r="F19" s="101">
        <f t="shared" si="3"/>
        <v>51.754587079080139</v>
      </c>
      <c r="G19" s="101">
        <f t="shared" si="3"/>
        <v>36.525122971963945</v>
      </c>
      <c r="H19" s="101">
        <f t="shared" si="3"/>
        <v>53.561946467121025</v>
      </c>
      <c r="I19" s="101">
        <f t="shared" si="3"/>
        <v>44.307243718991856</v>
      </c>
      <c r="J19" s="101">
        <f t="shared" si="3"/>
        <v>27.330537355589009</v>
      </c>
      <c r="K19" s="101">
        <f t="shared" si="3"/>
        <v>18.875158778019198</v>
      </c>
      <c r="L19" s="101">
        <f t="shared" si="3"/>
        <v>26.55157993095364</v>
      </c>
      <c r="M19" s="101">
        <f t="shared" si="3"/>
        <v>46.856259983563405</v>
      </c>
      <c r="N19" s="101">
        <f t="shared" si="3"/>
        <v>57.492265749794612</v>
      </c>
      <c r="O19" s="101">
        <f t="shared" si="3"/>
        <v>53.644059814229578</v>
      </c>
      <c r="P19" s="101">
        <f t="shared" si="3"/>
        <v>66.88950553190341</v>
      </c>
      <c r="Q19" s="101">
        <f t="shared" si="3"/>
        <v>46.324723364178254</v>
      </c>
    </row>
    <row r="20" spans="1:17" ht="12" customHeight="1" x14ac:dyDescent="0.25">
      <c r="A20" s="88" t="s">
        <v>38</v>
      </c>
      <c r="B20" s="100"/>
      <c r="C20" s="100">
        <v>0</v>
      </c>
      <c r="D20" s="100">
        <v>0</v>
      </c>
      <c r="E20" s="100">
        <v>0</v>
      </c>
      <c r="F20" s="100">
        <v>0</v>
      </c>
      <c r="G20" s="100">
        <v>0</v>
      </c>
      <c r="H20" s="100">
        <v>0</v>
      </c>
      <c r="I20" s="100">
        <v>0</v>
      </c>
      <c r="J20" s="100">
        <v>0</v>
      </c>
      <c r="K20" s="100">
        <v>0</v>
      </c>
      <c r="L20" s="100">
        <v>0</v>
      </c>
      <c r="M20" s="100">
        <v>0</v>
      </c>
      <c r="N20" s="100">
        <v>0</v>
      </c>
      <c r="O20" s="100">
        <v>0</v>
      </c>
      <c r="P20" s="100">
        <v>0</v>
      </c>
      <c r="Q20" s="100">
        <v>0</v>
      </c>
    </row>
    <row r="21" spans="1:17" s="28" customFormat="1" ht="12" customHeight="1" x14ac:dyDescent="0.25">
      <c r="A21" s="88" t="s">
        <v>66</v>
      </c>
      <c r="B21" s="100"/>
      <c r="C21" s="100">
        <v>2.0296631616612077</v>
      </c>
      <c r="D21" s="100">
        <v>0.17233284458762152</v>
      </c>
      <c r="E21" s="100">
        <v>8.6551395456265119E-3</v>
      </c>
      <c r="F21" s="100">
        <v>1.9444751887164093</v>
      </c>
      <c r="G21" s="100">
        <v>1.4363067083722041</v>
      </c>
      <c r="H21" s="100">
        <v>1.6451542741744385</v>
      </c>
      <c r="I21" s="100">
        <v>3.5224669563586566E-2</v>
      </c>
      <c r="J21" s="100">
        <v>0.77684115568134837</v>
      </c>
      <c r="K21" s="100">
        <v>1.2571333682800631E-2</v>
      </c>
      <c r="L21" s="100">
        <v>0.48688842976690844</v>
      </c>
      <c r="M21" s="100">
        <v>0.99932150417964649</v>
      </c>
      <c r="N21" s="100">
        <v>0</v>
      </c>
      <c r="O21" s="100">
        <v>1.4503132249120607</v>
      </c>
      <c r="P21" s="100">
        <v>0</v>
      </c>
      <c r="Q21" s="100">
        <v>1.1711419641413852</v>
      </c>
    </row>
    <row r="22" spans="1:17" ht="12" customHeight="1" x14ac:dyDescent="0.25">
      <c r="A22" s="88" t="s">
        <v>99</v>
      </c>
      <c r="B22" s="100"/>
      <c r="C22" s="100">
        <v>7.8551709586631086E-5</v>
      </c>
      <c r="D22" s="100">
        <v>1.2486983236304032</v>
      </c>
      <c r="E22" s="100">
        <v>0.21823218961042298</v>
      </c>
      <c r="F22" s="100">
        <v>6.4206175287860219E-3</v>
      </c>
      <c r="G22" s="100">
        <v>0.58564966473418323</v>
      </c>
      <c r="H22" s="100">
        <v>2.1873257571430553</v>
      </c>
      <c r="I22" s="100">
        <v>0.95059432519177955</v>
      </c>
      <c r="J22" s="100">
        <v>0.88712123270113696</v>
      </c>
      <c r="K22" s="100">
        <v>0</v>
      </c>
      <c r="L22" s="100">
        <v>1.3347535467759071</v>
      </c>
      <c r="M22" s="100">
        <v>2.8311066649040222</v>
      </c>
      <c r="N22" s="100">
        <v>3.5261892715867567</v>
      </c>
      <c r="O22" s="100">
        <v>4.9048384087497494</v>
      </c>
      <c r="P22" s="100">
        <v>3.9607511316726347</v>
      </c>
      <c r="Q22" s="100">
        <v>2.9589606720422137</v>
      </c>
    </row>
    <row r="23" spans="1:17" ht="12" customHeight="1" x14ac:dyDescent="0.25">
      <c r="A23" s="88" t="s">
        <v>98</v>
      </c>
      <c r="B23" s="100"/>
      <c r="C23" s="100">
        <v>34.699298463370482</v>
      </c>
      <c r="D23" s="100">
        <v>32.999042282422032</v>
      </c>
      <c r="E23" s="100">
        <v>27.776864625902121</v>
      </c>
      <c r="F23" s="100">
        <v>29.95509239428177</v>
      </c>
      <c r="G23" s="100">
        <v>23.99749605635763</v>
      </c>
      <c r="H23" s="100">
        <v>26.780095737237431</v>
      </c>
      <c r="I23" s="100">
        <v>22.144119792521565</v>
      </c>
      <c r="J23" s="100">
        <v>16.337586693968529</v>
      </c>
      <c r="K23" s="100">
        <v>11.838716904643784</v>
      </c>
      <c r="L23" s="100">
        <v>13.910089278237731</v>
      </c>
      <c r="M23" s="100">
        <v>27.22809119192285</v>
      </c>
      <c r="N23" s="100">
        <v>34.042095367745411</v>
      </c>
      <c r="O23" s="100">
        <v>33.289126098537523</v>
      </c>
      <c r="P23" s="100">
        <v>37.607362879676522</v>
      </c>
      <c r="Q23" s="100">
        <v>26.172995081288917</v>
      </c>
    </row>
    <row r="24" spans="1:17" ht="12" customHeight="1" x14ac:dyDescent="0.25">
      <c r="A24" s="88" t="s">
        <v>34</v>
      </c>
      <c r="B24" s="100"/>
      <c r="C24" s="100">
        <v>0</v>
      </c>
      <c r="D24" s="100">
        <v>0</v>
      </c>
      <c r="E24" s="100">
        <v>0</v>
      </c>
      <c r="F24" s="100">
        <v>0</v>
      </c>
      <c r="G24" s="100">
        <v>0</v>
      </c>
      <c r="H24" s="100">
        <v>0</v>
      </c>
      <c r="I24" s="100">
        <v>0</v>
      </c>
      <c r="J24" s="100">
        <v>0</v>
      </c>
      <c r="K24" s="100">
        <v>0</v>
      </c>
      <c r="L24" s="100">
        <v>0</v>
      </c>
      <c r="M24" s="100">
        <v>0</v>
      </c>
      <c r="N24" s="100">
        <v>0</v>
      </c>
      <c r="O24" s="100">
        <v>0</v>
      </c>
      <c r="P24" s="100">
        <v>0</v>
      </c>
      <c r="Q24" s="100">
        <v>0</v>
      </c>
    </row>
    <row r="25" spans="1:17" ht="12" customHeight="1" x14ac:dyDescent="0.25">
      <c r="A25" s="88" t="s">
        <v>42</v>
      </c>
      <c r="B25" s="100"/>
      <c r="C25" s="100">
        <v>0</v>
      </c>
      <c r="D25" s="100">
        <v>0</v>
      </c>
      <c r="E25" s="100">
        <v>0</v>
      </c>
      <c r="F25" s="100">
        <v>5.383567035404071</v>
      </c>
      <c r="G25" s="100">
        <v>0.11664691712893292</v>
      </c>
      <c r="H25" s="100">
        <v>1.9849057949171158E-2</v>
      </c>
      <c r="I25" s="100">
        <v>5.1399628762565749E-2</v>
      </c>
      <c r="J25" s="100">
        <v>8.3019335304639869E-2</v>
      </c>
      <c r="K25" s="100">
        <v>4.3939958502770805E-2</v>
      </c>
      <c r="L25" s="100">
        <v>1.6260069029461175E-2</v>
      </c>
      <c r="M25" s="100">
        <v>1.9823688394913082</v>
      </c>
      <c r="N25" s="100">
        <v>3.1223759226465821</v>
      </c>
      <c r="O25" s="100">
        <v>4.4169967296328858</v>
      </c>
      <c r="P25" s="100">
        <v>2.6005168427522447</v>
      </c>
      <c r="Q25" s="100">
        <v>0.26259588697438441</v>
      </c>
    </row>
    <row r="26" spans="1:17" ht="12" customHeight="1" x14ac:dyDescent="0.25">
      <c r="A26" s="88" t="s">
        <v>30</v>
      </c>
      <c r="B26" s="22"/>
      <c r="C26" s="22">
        <v>22.978281884192146</v>
      </c>
      <c r="D26" s="22">
        <v>18.698314226287788</v>
      </c>
      <c r="E26" s="22">
        <v>23.435767624979384</v>
      </c>
      <c r="F26" s="22">
        <v>14.119629637371098</v>
      </c>
      <c r="G26" s="22">
        <v>9.6324680665828382</v>
      </c>
      <c r="H26" s="22">
        <v>22.177689753444962</v>
      </c>
      <c r="I26" s="22">
        <v>19.647747455085831</v>
      </c>
      <c r="J26" s="22">
        <v>8.3665826989814498</v>
      </c>
      <c r="K26" s="22">
        <v>6.2014128593512661</v>
      </c>
      <c r="L26" s="22">
        <v>8.257426104460027</v>
      </c>
      <c r="M26" s="22">
        <v>13.228590331792313</v>
      </c>
      <c r="N26" s="22">
        <v>14.972930038739619</v>
      </c>
      <c r="O26" s="22">
        <v>8.0178342814690264</v>
      </c>
      <c r="P26" s="22">
        <v>21.295368963789826</v>
      </c>
      <c r="Q26" s="22">
        <v>14.871773318111305</v>
      </c>
    </row>
    <row r="27" spans="1:17" ht="12" customHeight="1" x14ac:dyDescent="0.25">
      <c r="A27" s="93" t="s">
        <v>33</v>
      </c>
      <c r="B27" s="121"/>
      <c r="C27" s="121">
        <v>0.25060520909758877</v>
      </c>
      <c r="D27" s="121">
        <v>0.24395735598541796</v>
      </c>
      <c r="E27" s="121">
        <v>0.32940546396031634</v>
      </c>
      <c r="F27" s="121">
        <v>0.34540220577799907</v>
      </c>
      <c r="G27" s="121">
        <v>0.75655555878815706</v>
      </c>
      <c r="H27" s="121">
        <v>0.75183188717196681</v>
      </c>
      <c r="I27" s="121">
        <v>1.4781578478665258</v>
      </c>
      <c r="J27" s="121">
        <v>0.8793862389519006</v>
      </c>
      <c r="K27" s="121">
        <v>0.77851772183858037</v>
      </c>
      <c r="L27" s="121">
        <v>2.5461625026836043</v>
      </c>
      <c r="M27" s="121">
        <v>0.58678145127326675</v>
      </c>
      <c r="N27" s="121">
        <v>1.8286751490762401</v>
      </c>
      <c r="O27" s="121">
        <v>1.5649510709283312</v>
      </c>
      <c r="P27" s="121">
        <v>1.4255057140121941</v>
      </c>
      <c r="Q27" s="121">
        <v>0.88725644162004913</v>
      </c>
    </row>
    <row r="28" spans="1:17" ht="12" hidden="1" customHeight="1" x14ac:dyDescent="0.25">
      <c r="A28" s="91" t="s">
        <v>33</v>
      </c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</row>
    <row r="29" spans="1:17" ht="12.95" customHeight="1" x14ac:dyDescent="0.25">
      <c r="A29" s="90" t="s">
        <v>46</v>
      </c>
      <c r="B29" s="101"/>
      <c r="C29" s="101">
        <f t="shared" ref="C29:Q29" si="4">SUM(C30:C33)</f>
        <v>62.410252025440037</v>
      </c>
      <c r="D29" s="101">
        <f t="shared" si="4"/>
        <v>59.893735404082499</v>
      </c>
      <c r="E29" s="101">
        <f t="shared" si="4"/>
        <v>52.37867037131214</v>
      </c>
      <c r="F29" s="101">
        <f t="shared" si="4"/>
        <v>65.800656102407856</v>
      </c>
      <c r="G29" s="101">
        <f t="shared" si="4"/>
        <v>47.361163300664423</v>
      </c>
      <c r="H29" s="101">
        <f t="shared" si="4"/>
        <v>67.035418764083204</v>
      </c>
      <c r="I29" s="101">
        <f t="shared" si="4"/>
        <v>58.864094226319523</v>
      </c>
      <c r="J29" s="101">
        <f t="shared" si="4"/>
        <v>36.653649800582592</v>
      </c>
      <c r="K29" s="101">
        <f t="shared" si="4"/>
        <v>26.251448732226699</v>
      </c>
      <c r="L29" s="101">
        <f t="shared" si="4"/>
        <v>36.924601554508371</v>
      </c>
      <c r="M29" s="101">
        <f t="shared" si="4"/>
        <v>61.482802787746472</v>
      </c>
      <c r="N29" s="101">
        <f t="shared" si="4"/>
        <v>75.635054883048596</v>
      </c>
      <c r="O29" s="101">
        <f t="shared" si="4"/>
        <v>50.974998227634636</v>
      </c>
      <c r="P29" s="101">
        <f t="shared" si="4"/>
        <v>73.574046884772656</v>
      </c>
      <c r="Q29" s="101">
        <f t="shared" si="4"/>
        <v>41.503712199698825</v>
      </c>
    </row>
    <row r="30" spans="1:17" s="28" customFormat="1" ht="12" customHeight="1" x14ac:dyDescent="0.25">
      <c r="A30" s="88" t="s">
        <v>66</v>
      </c>
      <c r="B30" s="100"/>
      <c r="C30" s="100">
        <v>2.0909617889649637</v>
      </c>
      <c r="D30" s="100">
        <v>7.9740877229340503</v>
      </c>
      <c r="E30" s="100">
        <v>0.23330450858033772</v>
      </c>
      <c r="F30" s="100">
        <v>4.8734734752090354</v>
      </c>
      <c r="G30" s="100">
        <v>2.2789947045790746</v>
      </c>
      <c r="H30" s="100">
        <v>0.33589795890594887</v>
      </c>
      <c r="I30" s="100">
        <v>7.3842228556234453</v>
      </c>
      <c r="J30" s="100">
        <v>0</v>
      </c>
      <c r="K30" s="100">
        <v>8.2061027404990607</v>
      </c>
      <c r="L30" s="100">
        <v>5.6625995016272199</v>
      </c>
      <c r="M30" s="100">
        <v>8.9444526784312721</v>
      </c>
      <c r="N30" s="100">
        <v>10.374620414263564</v>
      </c>
      <c r="O30" s="100">
        <v>0.38240329113189525</v>
      </c>
      <c r="P30" s="100">
        <v>19.661189526070821</v>
      </c>
      <c r="Q30" s="100">
        <v>2.482361627953976</v>
      </c>
    </row>
    <row r="31" spans="1:17" ht="12" customHeight="1" x14ac:dyDescent="0.25">
      <c r="A31" s="88" t="s">
        <v>98</v>
      </c>
      <c r="B31" s="100"/>
      <c r="C31" s="100">
        <v>31.270794262982804</v>
      </c>
      <c r="D31" s="100">
        <v>38.701783392602209</v>
      </c>
      <c r="E31" s="100">
        <v>0</v>
      </c>
      <c r="F31" s="100">
        <v>54.688047640684253</v>
      </c>
      <c r="G31" s="100">
        <v>44.295686480271044</v>
      </c>
      <c r="H31" s="100">
        <v>51.297723628600984</v>
      </c>
      <c r="I31" s="100">
        <v>44.911565925069461</v>
      </c>
      <c r="J31" s="100">
        <v>36.284364329098018</v>
      </c>
      <c r="K31" s="100">
        <v>18.04534599172764</v>
      </c>
      <c r="L31" s="100">
        <v>29.5636206277266</v>
      </c>
      <c r="M31" s="100">
        <v>48.338827950701898</v>
      </c>
      <c r="N31" s="100">
        <v>61.700952720652985</v>
      </c>
      <c r="O31" s="100">
        <v>1.9172314192648703</v>
      </c>
      <c r="P31" s="100">
        <v>13.991056609891663</v>
      </c>
      <c r="Q31" s="100">
        <v>14.136453266886509</v>
      </c>
    </row>
    <row r="32" spans="1:17" ht="12" customHeight="1" x14ac:dyDescent="0.25">
      <c r="A32" s="88" t="s">
        <v>34</v>
      </c>
      <c r="B32" s="100"/>
      <c r="C32" s="100">
        <v>0</v>
      </c>
      <c r="D32" s="100">
        <v>0</v>
      </c>
      <c r="E32" s="100">
        <v>0</v>
      </c>
      <c r="F32" s="100">
        <v>0</v>
      </c>
      <c r="G32" s="100">
        <v>0</v>
      </c>
      <c r="H32" s="100">
        <v>0</v>
      </c>
      <c r="I32" s="100">
        <v>0</v>
      </c>
      <c r="J32" s="100">
        <v>0</v>
      </c>
      <c r="K32" s="100">
        <v>0</v>
      </c>
      <c r="L32" s="100">
        <v>0</v>
      </c>
      <c r="M32" s="100">
        <v>0</v>
      </c>
      <c r="N32" s="100">
        <v>0</v>
      </c>
      <c r="O32" s="100">
        <v>0</v>
      </c>
      <c r="P32" s="100">
        <v>0</v>
      </c>
      <c r="Q32" s="100">
        <v>0</v>
      </c>
    </row>
    <row r="33" spans="1:17" ht="12" customHeight="1" x14ac:dyDescent="0.25">
      <c r="A33" s="49" t="s">
        <v>30</v>
      </c>
      <c r="B33" s="18"/>
      <c r="C33" s="18">
        <v>29.048495973492273</v>
      </c>
      <c r="D33" s="18">
        <v>13.21786428854624</v>
      </c>
      <c r="E33" s="18">
        <v>52.145365862731801</v>
      </c>
      <c r="F33" s="18">
        <v>6.2391349865145722</v>
      </c>
      <c r="G33" s="18">
        <v>0.78648211581430105</v>
      </c>
      <c r="H33" s="18">
        <v>15.401797176576277</v>
      </c>
      <c r="I33" s="18">
        <v>6.5683054456266188</v>
      </c>
      <c r="J33" s="18">
        <v>0.36928547148457153</v>
      </c>
      <c r="K33" s="18">
        <v>0</v>
      </c>
      <c r="L33" s="18">
        <v>1.6983814251545495</v>
      </c>
      <c r="M33" s="18">
        <v>4.1995221586132994</v>
      </c>
      <c r="N33" s="18">
        <v>3.5594817481320464</v>
      </c>
      <c r="O33" s="18">
        <v>48.675363517237869</v>
      </c>
      <c r="P33" s="18">
        <v>39.92180074881017</v>
      </c>
      <c r="Q33" s="18">
        <v>24.884897304858338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0">
    <tabColor theme="6" tint="0.79998168889431442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25.5" customHeight="1" x14ac:dyDescent="0.25">
      <c r="A1" s="120" t="s">
        <v>211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110</v>
      </c>
      <c r="B3" s="106"/>
      <c r="C3" s="106">
        <f t="shared" ref="C3:Q3" si="0">SUM(C4,C16,C19,C29)</f>
        <v>270.96668292988466</v>
      </c>
      <c r="D3" s="106">
        <f t="shared" si="0"/>
        <v>254.47167989143222</v>
      </c>
      <c r="E3" s="106">
        <f t="shared" si="0"/>
        <v>256.75408757912084</v>
      </c>
      <c r="F3" s="106">
        <f t="shared" si="0"/>
        <v>287.89322624277816</v>
      </c>
      <c r="G3" s="106">
        <f t="shared" si="0"/>
        <v>227.04328388238659</v>
      </c>
      <c r="H3" s="106">
        <f t="shared" si="0"/>
        <v>356.96733032158272</v>
      </c>
      <c r="I3" s="106">
        <f t="shared" si="0"/>
        <v>288.07089764777999</v>
      </c>
      <c r="J3" s="106">
        <f t="shared" si="0"/>
        <v>195.43260925132461</v>
      </c>
      <c r="K3" s="106">
        <f t="shared" si="0"/>
        <v>135.66990725304709</v>
      </c>
      <c r="L3" s="106">
        <f t="shared" si="0"/>
        <v>197.32252739003172</v>
      </c>
      <c r="M3" s="106">
        <f t="shared" si="0"/>
        <v>265.52070015088822</v>
      </c>
      <c r="N3" s="106">
        <f t="shared" si="0"/>
        <v>291.3109822654958</v>
      </c>
      <c r="O3" s="106">
        <f t="shared" si="0"/>
        <v>284.76732690289265</v>
      </c>
      <c r="P3" s="106">
        <f t="shared" si="0"/>
        <v>324.16441689423647</v>
      </c>
      <c r="Q3" s="106">
        <f t="shared" si="0"/>
        <v>297.16286571879766</v>
      </c>
    </row>
    <row r="4" spans="1:17" ht="12.95" customHeight="1" x14ac:dyDescent="0.25">
      <c r="A4" s="90" t="s">
        <v>44</v>
      </c>
      <c r="B4" s="101"/>
      <c r="C4" s="101">
        <f t="shared" ref="C4:Q4" si="1">SUM(C5:C15)</f>
        <v>114.37010720407595</v>
      </c>
      <c r="D4" s="101">
        <f t="shared" si="1"/>
        <v>94.855230740232727</v>
      </c>
      <c r="E4" s="101">
        <f t="shared" si="1"/>
        <v>121.81509052484063</v>
      </c>
      <c r="F4" s="101">
        <f t="shared" si="1"/>
        <v>127.31986521247585</v>
      </c>
      <c r="G4" s="101">
        <f t="shared" si="1"/>
        <v>111.06314453376201</v>
      </c>
      <c r="H4" s="101">
        <f t="shared" si="1"/>
        <v>171.76227442818799</v>
      </c>
      <c r="I4" s="101">
        <f t="shared" si="1"/>
        <v>131.24333840142287</v>
      </c>
      <c r="J4" s="101">
        <f t="shared" si="1"/>
        <v>100.36752440463762</v>
      </c>
      <c r="K4" s="101">
        <f t="shared" si="1"/>
        <v>69.361996734024743</v>
      </c>
      <c r="L4" s="101">
        <f t="shared" si="1"/>
        <v>101.18587493986118</v>
      </c>
      <c r="M4" s="101">
        <f t="shared" si="1"/>
        <v>146.22271514611506</v>
      </c>
      <c r="N4" s="101">
        <f t="shared" si="1"/>
        <v>185.59726568627894</v>
      </c>
      <c r="O4" s="101">
        <f t="shared" si="1"/>
        <v>169.89779820840164</v>
      </c>
      <c r="P4" s="101">
        <f t="shared" si="1"/>
        <v>178.27617329865691</v>
      </c>
      <c r="Q4" s="101">
        <f t="shared" si="1"/>
        <v>152.43948050613133</v>
      </c>
    </row>
    <row r="5" spans="1:17" ht="12" customHeight="1" x14ac:dyDescent="0.25">
      <c r="A5" s="88" t="s">
        <v>38</v>
      </c>
      <c r="B5" s="100"/>
      <c r="C5" s="100">
        <v>0</v>
      </c>
      <c r="D5" s="100">
        <v>4.4736009848924722E-2</v>
      </c>
      <c r="E5" s="100">
        <v>2.4132665454358578E-3</v>
      </c>
      <c r="F5" s="100">
        <v>0</v>
      </c>
      <c r="G5" s="100">
        <v>0</v>
      </c>
      <c r="H5" s="100">
        <v>0</v>
      </c>
      <c r="I5" s="100">
        <v>0</v>
      </c>
      <c r="J5" s="100">
        <v>0</v>
      </c>
      <c r="K5" s="100">
        <v>0</v>
      </c>
      <c r="L5" s="100">
        <v>0</v>
      </c>
      <c r="M5" s="100">
        <v>0</v>
      </c>
      <c r="N5" s="100">
        <v>0</v>
      </c>
      <c r="O5" s="100">
        <v>0</v>
      </c>
      <c r="P5" s="100">
        <v>0</v>
      </c>
      <c r="Q5" s="100">
        <v>0</v>
      </c>
    </row>
    <row r="6" spans="1:17" ht="12" customHeight="1" x14ac:dyDescent="0.25">
      <c r="A6" s="88" t="s">
        <v>66</v>
      </c>
      <c r="B6" s="100"/>
      <c r="C6" s="100">
        <v>1.3698494352539385</v>
      </c>
      <c r="D6" s="100">
        <v>4.3604159482379643</v>
      </c>
      <c r="E6" s="100">
        <v>0.40790991656159981</v>
      </c>
      <c r="F6" s="100">
        <v>2.7192387745415139</v>
      </c>
      <c r="G6" s="100">
        <v>0</v>
      </c>
      <c r="H6" s="100">
        <v>2.201517907134098</v>
      </c>
      <c r="I6" s="100">
        <v>6.7766002853255056</v>
      </c>
      <c r="J6" s="100">
        <v>0</v>
      </c>
      <c r="K6" s="100">
        <v>3.4879958731923026</v>
      </c>
      <c r="L6" s="100">
        <v>5.5980768380274437</v>
      </c>
      <c r="M6" s="100">
        <v>8.2477688848132136</v>
      </c>
      <c r="N6" s="100">
        <v>0</v>
      </c>
      <c r="O6" s="100">
        <v>8.2642950797817019</v>
      </c>
      <c r="P6" s="100">
        <v>7.9986880579402797</v>
      </c>
      <c r="Q6" s="100">
        <v>0</v>
      </c>
    </row>
    <row r="7" spans="1:17" ht="12" customHeight="1" x14ac:dyDescent="0.25">
      <c r="A7" s="88" t="s">
        <v>99</v>
      </c>
      <c r="B7" s="100"/>
      <c r="C7" s="100">
        <v>0</v>
      </c>
      <c r="D7" s="100">
        <v>5.8374889383380459</v>
      </c>
      <c r="E7" s="100">
        <v>4.4128974491864872</v>
      </c>
      <c r="F7" s="100">
        <v>9.5557003653674908</v>
      </c>
      <c r="G7" s="100">
        <v>2.1310257525739926</v>
      </c>
      <c r="H7" s="100">
        <v>10.177579072050529</v>
      </c>
      <c r="I7" s="100">
        <v>7.8954931993288699</v>
      </c>
      <c r="J7" s="100">
        <v>3.5327126575027332</v>
      </c>
      <c r="K7" s="100">
        <v>0</v>
      </c>
      <c r="L7" s="100">
        <v>6.4235710929181433</v>
      </c>
      <c r="M7" s="100">
        <v>10.753303806318598</v>
      </c>
      <c r="N7" s="100">
        <v>7.5109312184064994</v>
      </c>
      <c r="O7" s="100">
        <v>0</v>
      </c>
      <c r="P7" s="100">
        <v>7.3251048953116982</v>
      </c>
      <c r="Q7" s="100">
        <v>0</v>
      </c>
    </row>
    <row r="8" spans="1:17" ht="12" customHeight="1" x14ac:dyDescent="0.25">
      <c r="A8" s="88" t="s">
        <v>101</v>
      </c>
      <c r="B8" s="100"/>
      <c r="C8" s="100">
        <v>0.31804954980834182</v>
      </c>
      <c r="D8" s="100">
        <v>0.18335586143436916</v>
      </c>
      <c r="E8" s="100">
        <v>0.2826813099620652</v>
      </c>
      <c r="F8" s="100">
        <v>0.34249661898880529</v>
      </c>
      <c r="G8" s="100">
        <v>0.34917014444437894</v>
      </c>
      <c r="H8" s="100">
        <v>0.46733022516895911</v>
      </c>
      <c r="I8" s="100">
        <v>0.36099700497678722</v>
      </c>
      <c r="J8" s="100">
        <v>0.3458868663310421</v>
      </c>
      <c r="K8" s="100">
        <v>0.22139700323100051</v>
      </c>
      <c r="L8" s="100">
        <v>0.39661770964597548</v>
      </c>
      <c r="M8" s="100">
        <v>1.1354473635589488</v>
      </c>
      <c r="N8" s="100">
        <v>2.1895777665059866</v>
      </c>
      <c r="O8" s="100">
        <v>3.0464273394667787</v>
      </c>
      <c r="P8" s="100">
        <v>3.8416309952565317</v>
      </c>
      <c r="Q8" s="100">
        <v>3.3141249420791272</v>
      </c>
    </row>
    <row r="9" spans="1:17" ht="12" customHeight="1" x14ac:dyDescent="0.25">
      <c r="A9" s="88" t="s">
        <v>106</v>
      </c>
      <c r="B9" s="100"/>
      <c r="C9" s="100">
        <v>97.943587894940492</v>
      </c>
      <c r="D9" s="100">
        <v>22.14881081485208</v>
      </c>
      <c r="E9" s="100">
        <v>114.1334077499253</v>
      </c>
      <c r="F9" s="100">
        <v>47.09817939181525</v>
      </c>
      <c r="G9" s="100">
        <v>61.868830041733858</v>
      </c>
      <c r="H9" s="100">
        <v>125.81340727572699</v>
      </c>
      <c r="I9" s="100">
        <v>103.21931496432313</v>
      </c>
      <c r="J9" s="100">
        <v>92.085545047349413</v>
      </c>
      <c r="K9" s="100">
        <v>47.530197794857685</v>
      </c>
      <c r="L9" s="100">
        <v>78.218956776684834</v>
      </c>
      <c r="M9" s="100">
        <v>3.8871187427829748</v>
      </c>
      <c r="N9" s="100">
        <v>43.102975157780428</v>
      </c>
      <c r="O9" s="100">
        <v>119.4806474642704</v>
      </c>
      <c r="P9" s="100">
        <v>0</v>
      </c>
      <c r="Q9" s="100">
        <v>0</v>
      </c>
    </row>
    <row r="10" spans="1:17" ht="12" customHeight="1" x14ac:dyDescent="0.25">
      <c r="A10" s="88" t="s">
        <v>34</v>
      </c>
      <c r="B10" s="100"/>
      <c r="C10" s="100">
        <v>0.18417942172954627</v>
      </c>
      <c r="D10" s="100">
        <v>5.1013269803991096E-2</v>
      </c>
      <c r="E10" s="100">
        <v>0</v>
      </c>
      <c r="F10" s="100">
        <v>0.20137025894350385</v>
      </c>
      <c r="G10" s="100">
        <v>0</v>
      </c>
      <c r="H10" s="100">
        <v>0.7599464610739568</v>
      </c>
      <c r="I10" s="100">
        <v>0.20523751871848184</v>
      </c>
      <c r="J10" s="100">
        <v>0.14212143198016833</v>
      </c>
      <c r="K10" s="100">
        <v>0.3283877851008542</v>
      </c>
      <c r="L10" s="100">
        <v>1.5642817633897814</v>
      </c>
      <c r="M10" s="100">
        <v>1.4439301457889466</v>
      </c>
      <c r="N10" s="100">
        <v>0.36291643680303687</v>
      </c>
      <c r="O10" s="100">
        <v>5.093401372876265</v>
      </c>
      <c r="P10" s="100">
        <v>12.348969585363491</v>
      </c>
      <c r="Q10" s="100">
        <v>0</v>
      </c>
    </row>
    <row r="11" spans="1:17" ht="12" customHeight="1" x14ac:dyDescent="0.25">
      <c r="A11" s="88" t="s">
        <v>61</v>
      </c>
      <c r="B11" s="100"/>
      <c r="C11" s="100">
        <v>3.1533457955727129</v>
      </c>
      <c r="D11" s="100">
        <v>4.7776716609942689</v>
      </c>
      <c r="E11" s="100">
        <v>0</v>
      </c>
      <c r="F11" s="100">
        <v>1.5942122901342093</v>
      </c>
      <c r="G11" s="100">
        <v>0</v>
      </c>
      <c r="H11" s="100">
        <v>4.1575640481315093</v>
      </c>
      <c r="I11" s="100">
        <v>3.7707417939363386</v>
      </c>
      <c r="J11" s="100">
        <v>0</v>
      </c>
      <c r="K11" s="100">
        <v>1.7739641904077283</v>
      </c>
      <c r="L11" s="100">
        <v>0</v>
      </c>
      <c r="M11" s="100">
        <v>4.1487502807828891</v>
      </c>
      <c r="N11" s="100">
        <v>3.2386269792472076E-2</v>
      </c>
      <c r="O11" s="100">
        <v>0.33750173679263029</v>
      </c>
      <c r="P11" s="100">
        <v>4.8941820935700093</v>
      </c>
      <c r="Q11" s="100">
        <v>0</v>
      </c>
    </row>
    <row r="12" spans="1:17" ht="12" customHeight="1" x14ac:dyDescent="0.25">
      <c r="A12" s="88" t="s">
        <v>42</v>
      </c>
      <c r="B12" s="100"/>
      <c r="C12" s="100">
        <v>0</v>
      </c>
      <c r="D12" s="100">
        <v>0</v>
      </c>
      <c r="E12" s="100">
        <v>0</v>
      </c>
      <c r="F12" s="100">
        <v>24.352870608344578</v>
      </c>
      <c r="G12" s="100">
        <v>8.2983635700056846E-2</v>
      </c>
      <c r="H12" s="100">
        <v>6.3919118551670087</v>
      </c>
      <c r="I12" s="100">
        <v>3.8909231464066454</v>
      </c>
      <c r="J12" s="100">
        <v>0</v>
      </c>
      <c r="K12" s="100">
        <v>0</v>
      </c>
      <c r="L12" s="100">
        <v>0</v>
      </c>
      <c r="M12" s="100">
        <v>36.742763350575004</v>
      </c>
      <c r="N12" s="100">
        <v>0.53159026338514059</v>
      </c>
      <c r="O12" s="100">
        <v>8.1448619620216647</v>
      </c>
      <c r="P12" s="100">
        <v>52.846921299454138</v>
      </c>
      <c r="Q12" s="100">
        <v>0</v>
      </c>
    </row>
    <row r="13" spans="1:17" ht="12" customHeight="1" x14ac:dyDescent="0.25">
      <c r="A13" s="88" t="s">
        <v>105</v>
      </c>
      <c r="B13" s="100"/>
      <c r="C13" s="100">
        <v>0.57806574842412184</v>
      </c>
      <c r="D13" s="100">
        <v>2.0438113477151925</v>
      </c>
      <c r="E13" s="100">
        <v>0.17622932892073231</v>
      </c>
      <c r="F13" s="100">
        <v>5.550383666130541</v>
      </c>
      <c r="G13" s="100">
        <v>7.5616948135576818</v>
      </c>
      <c r="H13" s="100">
        <v>6.586792924241669</v>
      </c>
      <c r="I13" s="100">
        <v>2.7031739619675217</v>
      </c>
      <c r="J13" s="100">
        <v>2.3375740421060809</v>
      </c>
      <c r="K13" s="100">
        <v>3.7079067811604043</v>
      </c>
      <c r="L13" s="100">
        <v>2.3459615962862981</v>
      </c>
      <c r="M13" s="100">
        <v>22.024338713634755</v>
      </c>
      <c r="N13" s="100">
        <v>50.573698783392096</v>
      </c>
      <c r="O13" s="100">
        <v>22.922189996231339</v>
      </c>
      <c r="P13" s="100">
        <v>74.805858156015361</v>
      </c>
      <c r="Q13" s="100">
        <v>101.50212572902272</v>
      </c>
    </row>
    <row r="14" spans="1:17" ht="12" customHeight="1" x14ac:dyDescent="0.25">
      <c r="A14" s="51" t="s">
        <v>104</v>
      </c>
      <c r="B14" s="22"/>
      <c r="C14" s="22">
        <v>8.7873910275537934</v>
      </c>
      <c r="D14" s="22">
        <v>54.721966768348352</v>
      </c>
      <c r="E14" s="22">
        <v>0</v>
      </c>
      <c r="F14" s="22">
        <v>34.569246900533578</v>
      </c>
      <c r="G14" s="22">
        <v>37.772978224890473</v>
      </c>
      <c r="H14" s="22">
        <v>12.349519759162863</v>
      </c>
      <c r="I14" s="22">
        <v>0</v>
      </c>
      <c r="J14" s="22">
        <v>0</v>
      </c>
      <c r="K14" s="22">
        <v>11.280032507808848</v>
      </c>
      <c r="L14" s="22">
        <v>4.8241847754566081</v>
      </c>
      <c r="M14" s="22">
        <v>57.163547045109368</v>
      </c>
      <c r="N14" s="22">
        <v>80.278426739669726</v>
      </c>
      <c r="O14" s="22">
        <v>0</v>
      </c>
      <c r="P14" s="22">
        <v>13.49316653748483</v>
      </c>
      <c r="Q14" s="22">
        <v>47.607140035625406</v>
      </c>
    </row>
    <row r="15" spans="1:17" ht="12" customHeight="1" x14ac:dyDescent="0.25">
      <c r="A15" s="105" t="s">
        <v>108</v>
      </c>
      <c r="B15" s="104"/>
      <c r="C15" s="104">
        <v>2.0356383307929873</v>
      </c>
      <c r="D15" s="104">
        <v>0.68596012065954493</v>
      </c>
      <c r="E15" s="104">
        <v>2.3995515037390129</v>
      </c>
      <c r="F15" s="104">
        <v>1.3361663376763724</v>
      </c>
      <c r="G15" s="104">
        <v>1.2964619208615777</v>
      </c>
      <c r="H15" s="104">
        <v>2.8567049003304077</v>
      </c>
      <c r="I15" s="104">
        <v>2.4208565264395951</v>
      </c>
      <c r="J15" s="104">
        <v>1.9236843593681787</v>
      </c>
      <c r="K15" s="104">
        <v>1.0321147982659167</v>
      </c>
      <c r="L15" s="104">
        <v>1.8142243874520945</v>
      </c>
      <c r="M15" s="104">
        <v>0.67574681275035864</v>
      </c>
      <c r="N15" s="104">
        <v>1.0147630505435516</v>
      </c>
      <c r="O15" s="104">
        <v>2.6084732569608611</v>
      </c>
      <c r="P15" s="104">
        <v>0.72165167826057031</v>
      </c>
      <c r="Q15" s="104">
        <v>1.6089799404053015E-2</v>
      </c>
    </row>
    <row r="16" spans="1:17" ht="12.95" customHeight="1" x14ac:dyDescent="0.25">
      <c r="A16" s="90" t="s">
        <v>102</v>
      </c>
      <c r="B16" s="101"/>
      <c r="C16" s="101">
        <f t="shared" ref="C16:Q16" si="2">SUM(C17:C18)</f>
        <v>80.554715168015747</v>
      </c>
      <c r="D16" s="101">
        <f t="shared" si="2"/>
        <v>92.050622348028483</v>
      </c>
      <c r="E16" s="101">
        <f t="shared" si="2"/>
        <v>63.947897270752549</v>
      </c>
      <c r="F16" s="101">
        <f t="shared" si="2"/>
        <v>90.932048299296412</v>
      </c>
      <c r="G16" s="101">
        <f t="shared" si="2"/>
        <v>67.137231999674398</v>
      </c>
      <c r="H16" s="101">
        <f t="shared" si="2"/>
        <v>110.6087008296298</v>
      </c>
      <c r="I16" s="101">
        <f t="shared" si="2"/>
        <v>93.808030995087577</v>
      </c>
      <c r="J16" s="101">
        <f t="shared" si="2"/>
        <v>56.845603920921675</v>
      </c>
      <c r="K16" s="101">
        <f t="shared" si="2"/>
        <v>39.565218212292429</v>
      </c>
      <c r="L16" s="101">
        <f t="shared" si="2"/>
        <v>57.303053879939164</v>
      </c>
      <c r="M16" s="101">
        <f t="shared" si="2"/>
        <v>53.680815951858605</v>
      </c>
      <c r="N16" s="101">
        <f t="shared" si="2"/>
        <v>24.931563661433703</v>
      </c>
      <c r="O16" s="101">
        <f t="shared" si="2"/>
        <v>42.059739303314579</v>
      </c>
      <c r="P16" s="101">
        <f t="shared" si="2"/>
        <v>53.240464894630733</v>
      </c>
      <c r="Q16" s="101">
        <f t="shared" si="2"/>
        <v>85.987061049059932</v>
      </c>
    </row>
    <row r="17" spans="1:17" ht="12.95" customHeight="1" x14ac:dyDescent="0.25">
      <c r="A17" s="88" t="s">
        <v>101</v>
      </c>
      <c r="B17" s="103"/>
      <c r="C17" s="103">
        <v>0.5058614348332775</v>
      </c>
      <c r="D17" s="103">
        <v>0.13445118496063801</v>
      </c>
      <c r="E17" s="103">
        <v>0.27752344126354944</v>
      </c>
      <c r="F17" s="103">
        <v>0.24764897363022451</v>
      </c>
      <c r="G17" s="103">
        <v>0.19658049926525722</v>
      </c>
      <c r="H17" s="103">
        <v>0.57072006733044056</v>
      </c>
      <c r="I17" s="103">
        <v>1.0540267262988876</v>
      </c>
      <c r="J17" s="103">
        <v>0.30264516417181198</v>
      </c>
      <c r="K17" s="103">
        <v>0.68701678182467074</v>
      </c>
      <c r="L17" s="103">
        <v>2.1995515436766455</v>
      </c>
      <c r="M17" s="103">
        <v>3.1715047981027786</v>
      </c>
      <c r="N17" s="103">
        <v>6.8797202698370903</v>
      </c>
      <c r="O17" s="103">
        <v>12.309824867735628</v>
      </c>
      <c r="P17" s="103">
        <v>11.570841080805453</v>
      </c>
      <c r="Q17" s="103">
        <v>20.271917302680041</v>
      </c>
    </row>
    <row r="18" spans="1:17" ht="12" customHeight="1" x14ac:dyDescent="0.25">
      <c r="A18" s="88" t="s">
        <v>100</v>
      </c>
      <c r="B18" s="103"/>
      <c r="C18" s="103">
        <v>80.048853733182469</v>
      </c>
      <c r="D18" s="103">
        <v>91.916171163067844</v>
      </c>
      <c r="E18" s="103">
        <v>63.670373829489002</v>
      </c>
      <c r="F18" s="103">
        <v>90.684399325666192</v>
      </c>
      <c r="G18" s="103">
        <v>66.940651500409146</v>
      </c>
      <c r="H18" s="103">
        <v>110.03798076229936</v>
      </c>
      <c r="I18" s="103">
        <v>92.754004268788691</v>
      </c>
      <c r="J18" s="103">
        <v>56.542958756749861</v>
      </c>
      <c r="K18" s="103">
        <v>38.878201430467755</v>
      </c>
      <c r="L18" s="103">
        <v>55.103502336262515</v>
      </c>
      <c r="M18" s="103">
        <v>50.509311153755824</v>
      </c>
      <c r="N18" s="103">
        <v>18.051843391596613</v>
      </c>
      <c r="O18" s="103">
        <v>29.749914435578951</v>
      </c>
      <c r="P18" s="103">
        <v>41.669623813825282</v>
      </c>
      <c r="Q18" s="103">
        <v>65.715143746379894</v>
      </c>
    </row>
    <row r="19" spans="1:17" ht="12.95" customHeight="1" x14ac:dyDescent="0.25">
      <c r="A19" s="90" t="s">
        <v>47</v>
      </c>
      <c r="B19" s="101"/>
      <c r="C19" s="101">
        <f t="shared" ref="C19:Q19" si="3">SUM(C20:C27)</f>
        <v>38.928224766991342</v>
      </c>
      <c r="D19" s="101">
        <f t="shared" si="3"/>
        <v>34.5692995098387</v>
      </c>
      <c r="E19" s="101">
        <f t="shared" si="3"/>
        <v>34.540942150449069</v>
      </c>
      <c r="F19" s="101">
        <f t="shared" si="3"/>
        <v>34.267024973853751</v>
      </c>
      <c r="G19" s="101">
        <f t="shared" si="3"/>
        <v>23.842646580124196</v>
      </c>
      <c r="H19" s="101">
        <f t="shared" si="3"/>
        <v>36.271738337337837</v>
      </c>
      <c r="I19" s="101">
        <f t="shared" si="3"/>
        <v>30.720280475875938</v>
      </c>
      <c r="J19" s="101">
        <f t="shared" si="3"/>
        <v>18.486063323185864</v>
      </c>
      <c r="K19" s="101">
        <f t="shared" si="3"/>
        <v>12.959602734891467</v>
      </c>
      <c r="L19" s="101">
        <f t="shared" si="3"/>
        <v>18.776150246319432</v>
      </c>
      <c r="M19" s="101">
        <f t="shared" si="3"/>
        <v>31.86031538306376</v>
      </c>
      <c r="N19" s="101">
        <f t="shared" si="3"/>
        <v>39.469734026590054</v>
      </c>
      <c r="O19" s="101">
        <f t="shared" si="3"/>
        <v>36.113185846276288</v>
      </c>
      <c r="P19" s="101">
        <f t="shared" si="3"/>
        <v>46.111711448285128</v>
      </c>
      <c r="Q19" s="101">
        <f t="shared" si="3"/>
        <v>31.668391838473042</v>
      </c>
    </row>
    <row r="20" spans="1:17" ht="12" customHeight="1" x14ac:dyDescent="0.25">
      <c r="A20" s="88" t="s">
        <v>38</v>
      </c>
      <c r="B20" s="100"/>
      <c r="C20" s="100">
        <v>0</v>
      </c>
      <c r="D20" s="100">
        <v>0</v>
      </c>
      <c r="E20" s="100">
        <v>0</v>
      </c>
      <c r="F20" s="100">
        <v>0</v>
      </c>
      <c r="G20" s="100">
        <v>0</v>
      </c>
      <c r="H20" s="100">
        <v>0</v>
      </c>
      <c r="I20" s="100">
        <v>0</v>
      </c>
      <c r="J20" s="100">
        <v>0</v>
      </c>
      <c r="K20" s="100">
        <v>0</v>
      </c>
      <c r="L20" s="100">
        <v>0</v>
      </c>
      <c r="M20" s="100">
        <v>0</v>
      </c>
      <c r="N20" s="100">
        <v>0</v>
      </c>
      <c r="O20" s="100">
        <v>0</v>
      </c>
      <c r="P20" s="100">
        <v>0</v>
      </c>
      <c r="Q20" s="100">
        <v>0</v>
      </c>
    </row>
    <row r="21" spans="1:17" s="28" customFormat="1" ht="12" customHeight="1" x14ac:dyDescent="0.25">
      <c r="A21" s="88" t="s">
        <v>66</v>
      </c>
      <c r="B21" s="100"/>
      <c r="C21" s="100">
        <v>1.2193033827180622</v>
      </c>
      <c r="D21" s="100">
        <v>0.10335132172750791</v>
      </c>
      <c r="E21" s="100">
        <v>4.2341505452241105E-3</v>
      </c>
      <c r="F21" s="100">
        <v>1.1892783215543228</v>
      </c>
      <c r="G21" s="100">
        <v>0.88292569716924474</v>
      </c>
      <c r="H21" s="100">
        <v>1.0199351915677617</v>
      </c>
      <c r="I21" s="100">
        <v>2.076616934920824E-2</v>
      </c>
      <c r="J21" s="100">
        <v>0.48736187404923098</v>
      </c>
      <c r="K21" s="100">
        <v>7.6682796499024314E-3</v>
      </c>
      <c r="L21" s="100">
        <v>0.30820926234235119</v>
      </c>
      <c r="M21" s="100">
        <v>0.63599053108052372</v>
      </c>
      <c r="N21" s="100">
        <v>0</v>
      </c>
      <c r="O21" s="100">
        <v>0.92422312330924727</v>
      </c>
      <c r="P21" s="100">
        <v>0</v>
      </c>
      <c r="Q21" s="100">
        <v>0.74469347027412258</v>
      </c>
    </row>
    <row r="22" spans="1:17" ht="12" customHeight="1" x14ac:dyDescent="0.25">
      <c r="A22" s="88" t="s">
        <v>99</v>
      </c>
      <c r="B22" s="100"/>
      <c r="C22" s="100">
        <v>3.1863884418898804E-5</v>
      </c>
      <c r="D22" s="100">
        <v>0.72015558296484405</v>
      </c>
      <c r="E22" s="100">
        <v>0.12541478346436985</v>
      </c>
      <c r="F22" s="100">
        <v>2.9683132148255521E-3</v>
      </c>
      <c r="G22" s="100">
        <v>0.34225792843739539</v>
      </c>
      <c r="H22" s="100">
        <v>1.2944129740656225</v>
      </c>
      <c r="I22" s="100">
        <v>0.56533750530642191</v>
      </c>
      <c r="J22" s="100">
        <v>0.53136535300720678</v>
      </c>
      <c r="K22" s="100">
        <v>0</v>
      </c>
      <c r="L22" s="100">
        <v>0.8080391428327669</v>
      </c>
      <c r="M22" s="100">
        <v>1.7201135781215366</v>
      </c>
      <c r="N22" s="100">
        <v>2.1434148136311175</v>
      </c>
      <c r="O22" s="100">
        <v>2.9789615308043897</v>
      </c>
      <c r="P22" s="100">
        <v>2.4052512277095506</v>
      </c>
      <c r="Q22" s="100">
        <v>1.7971487502309109</v>
      </c>
    </row>
    <row r="23" spans="1:17" ht="12" customHeight="1" x14ac:dyDescent="0.25">
      <c r="A23" s="88" t="s">
        <v>98</v>
      </c>
      <c r="B23" s="100"/>
      <c r="C23" s="100">
        <v>20.56328735588859</v>
      </c>
      <c r="D23" s="100">
        <v>19.671818174948744</v>
      </c>
      <c r="E23" s="100">
        <v>16.644579024405239</v>
      </c>
      <c r="F23" s="100">
        <v>18.065531560325866</v>
      </c>
      <c r="G23" s="100">
        <v>14.546105048746082</v>
      </c>
      <c r="H23" s="100">
        <v>16.357943788749701</v>
      </c>
      <c r="I23" s="100">
        <v>13.60851508299168</v>
      </c>
      <c r="J23" s="100">
        <v>10.096047020393007</v>
      </c>
      <c r="K23" s="100">
        <v>7.3493536397716088</v>
      </c>
      <c r="L23" s="100">
        <v>8.6787303446394688</v>
      </c>
      <c r="M23" s="100">
        <v>17.047890137027156</v>
      </c>
      <c r="N23" s="100">
        <v>21.340228163272243</v>
      </c>
      <c r="O23" s="100">
        <v>20.88149993451146</v>
      </c>
      <c r="P23" s="100">
        <v>23.596180485292987</v>
      </c>
      <c r="Q23" s="100">
        <v>16.42173372104558</v>
      </c>
    </row>
    <row r="24" spans="1:17" ht="12" customHeight="1" x14ac:dyDescent="0.25">
      <c r="A24" s="88" t="s">
        <v>34</v>
      </c>
      <c r="B24" s="100"/>
      <c r="C24" s="100">
        <v>0</v>
      </c>
      <c r="D24" s="100">
        <v>0</v>
      </c>
      <c r="E24" s="100">
        <v>0</v>
      </c>
      <c r="F24" s="100">
        <v>0</v>
      </c>
      <c r="G24" s="100">
        <v>0</v>
      </c>
      <c r="H24" s="100">
        <v>0</v>
      </c>
      <c r="I24" s="100">
        <v>0</v>
      </c>
      <c r="J24" s="100">
        <v>0</v>
      </c>
      <c r="K24" s="100">
        <v>0</v>
      </c>
      <c r="L24" s="100">
        <v>0</v>
      </c>
      <c r="M24" s="100">
        <v>0</v>
      </c>
      <c r="N24" s="100">
        <v>0</v>
      </c>
      <c r="O24" s="100">
        <v>0</v>
      </c>
      <c r="P24" s="100">
        <v>0</v>
      </c>
      <c r="Q24" s="100">
        <v>0</v>
      </c>
    </row>
    <row r="25" spans="1:17" ht="12" customHeight="1" x14ac:dyDescent="0.25">
      <c r="A25" s="88" t="s">
        <v>42</v>
      </c>
      <c r="B25" s="100"/>
      <c r="C25" s="100">
        <v>0</v>
      </c>
      <c r="D25" s="100">
        <v>0</v>
      </c>
      <c r="E25" s="100">
        <v>0</v>
      </c>
      <c r="F25" s="100">
        <v>4.0995251809064728</v>
      </c>
      <c r="G25" s="100">
        <v>8.9314781926701003E-2</v>
      </c>
      <c r="H25" s="100">
        <v>1.5305196373099439E-2</v>
      </c>
      <c r="I25" s="100">
        <v>3.9884218056884628E-2</v>
      </c>
      <c r="J25" s="100">
        <v>6.4741080747694704E-2</v>
      </c>
      <c r="K25" s="100">
        <v>3.4417088292044158E-2</v>
      </c>
      <c r="L25" s="100">
        <v>1.280507421577157E-2</v>
      </c>
      <c r="M25" s="100">
        <v>1.5655006560574338</v>
      </c>
      <c r="N25" s="100">
        <v>2.4692076641995611</v>
      </c>
      <c r="O25" s="100">
        <v>3.4953050204341283</v>
      </c>
      <c r="P25" s="100">
        <v>2.0585180685365563</v>
      </c>
      <c r="Q25" s="100">
        <v>0.20789762803186926</v>
      </c>
    </row>
    <row r="26" spans="1:17" ht="12" customHeight="1" x14ac:dyDescent="0.25">
      <c r="A26" s="88" t="s">
        <v>30</v>
      </c>
      <c r="B26" s="22"/>
      <c r="C26" s="22">
        <v>16.937541300781891</v>
      </c>
      <c r="D26" s="22">
        <v>13.864125146986487</v>
      </c>
      <c r="E26" s="22">
        <v>17.472225239003372</v>
      </c>
      <c r="F26" s="22">
        <v>10.591776276104454</v>
      </c>
      <c r="G26" s="22">
        <v>7.2624526305571289</v>
      </c>
      <c r="H26" s="22">
        <v>16.8539446349514</v>
      </c>
      <c r="I26" s="22">
        <v>15.026404786636723</v>
      </c>
      <c r="J26" s="22">
        <v>6.4310940636590228</v>
      </c>
      <c r="K26" s="22">
        <v>4.7882323602631782</v>
      </c>
      <c r="L26" s="22">
        <v>6.4084882011571693</v>
      </c>
      <c r="M26" s="22">
        <v>10.29895862765178</v>
      </c>
      <c r="N26" s="22">
        <v>11.670570295899955</v>
      </c>
      <c r="O26" s="22">
        <v>6.2527655507213185</v>
      </c>
      <c r="P26" s="22">
        <v>16.611311076623764</v>
      </c>
      <c r="Q26" s="22">
        <v>11.59993791017361</v>
      </c>
    </row>
    <row r="27" spans="1:17" ht="12" customHeight="1" x14ac:dyDescent="0.25">
      <c r="A27" s="93" t="s">
        <v>33</v>
      </c>
      <c r="B27" s="121"/>
      <c r="C27" s="121">
        <v>0.20806086371837998</v>
      </c>
      <c r="D27" s="121">
        <v>0.20984928321112054</v>
      </c>
      <c r="E27" s="121">
        <v>0.2944889530308627</v>
      </c>
      <c r="F27" s="121">
        <v>0.31794532174781637</v>
      </c>
      <c r="G27" s="121">
        <v>0.7195904932876438</v>
      </c>
      <c r="H27" s="121">
        <v>0.73019655163025454</v>
      </c>
      <c r="I27" s="121">
        <v>1.4593727135350179</v>
      </c>
      <c r="J27" s="121">
        <v>0.87545393132970262</v>
      </c>
      <c r="K27" s="121">
        <v>0.77993136691473341</v>
      </c>
      <c r="L27" s="121">
        <v>2.5598782211319047</v>
      </c>
      <c r="M27" s="121">
        <v>0.59186185312532547</v>
      </c>
      <c r="N27" s="121">
        <v>1.8463130895871804</v>
      </c>
      <c r="O27" s="121">
        <v>1.5804306864957454</v>
      </c>
      <c r="P27" s="121">
        <v>1.4404505901222708</v>
      </c>
      <c r="Q27" s="121">
        <v>0.89698035871694359</v>
      </c>
    </row>
    <row r="28" spans="1:17" ht="12" hidden="1" customHeight="1" x14ac:dyDescent="0.25">
      <c r="A28" s="91" t="s">
        <v>33</v>
      </c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</row>
    <row r="29" spans="1:17" ht="12.95" customHeight="1" x14ac:dyDescent="0.25">
      <c r="A29" s="90" t="s">
        <v>46</v>
      </c>
      <c r="B29" s="101"/>
      <c r="C29" s="101">
        <f t="shared" ref="C29:Q29" si="4">SUM(C30:C33)</f>
        <v>37.113635790801638</v>
      </c>
      <c r="D29" s="101">
        <f t="shared" si="4"/>
        <v>32.996527293332328</v>
      </c>
      <c r="E29" s="101">
        <f t="shared" si="4"/>
        <v>36.450157633078568</v>
      </c>
      <c r="F29" s="101">
        <f t="shared" si="4"/>
        <v>35.374287757152103</v>
      </c>
      <c r="G29" s="101">
        <f t="shared" si="4"/>
        <v>25.000260768826003</v>
      </c>
      <c r="H29" s="101">
        <f t="shared" si="4"/>
        <v>38.324616726427081</v>
      </c>
      <c r="I29" s="101">
        <f t="shared" si="4"/>
        <v>32.299247775393589</v>
      </c>
      <c r="J29" s="101">
        <f t="shared" si="4"/>
        <v>19.733417602579422</v>
      </c>
      <c r="K29" s="101">
        <f t="shared" si="4"/>
        <v>13.783089571838456</v>
      </c>
      <c r="L29" s="101">
        <f t="shared" si="4"/>
        <v>20.057448323911963</v>
      </c>
      <c r="M29" s="101">
        <f t="shared" si="4"/>
        <v>33.756853669850798</v>
      </c>
      <c r="N29" s="101">
        <f t="shared" si="4"/>
        <v>41.312418891193111</v>
      </c>
      <c r="O29" s="101">
        <f t="shared" si="4"/>
        <v>36.696603544900135</v>
      </c>
      <c r="P29" s="101">
        <f t="shared" si="4"/>
        <v>46.536067252663713</v>
      </c>
      <c r="Q29" s="101">
        <f t="shared" si="4"/>
        <v>27.067932325133395</v>
      </c>
    </row>
    <row r="30" spans="1:17" s="28" customFormat="1" ht="12" customHeight="1" x14ac:dyDescent="0.25">
      <c r="A30" s="88" t="s">
        <v>66</v>
      </c>
      <c r="B30" s="100"/>
      <c r="C30" s="100">
        <v>0.98849264045914831</v>
      </c>
      <c r="D30" s="100">
        <v>3.7915999449860016</v>
      </c>
      <c r="E30" s="100">
        <v>0.11151950424882839</v>
      </c>
      <c r="F30" s="100">
        <v>2.3441025115961605</v>
      </c>
      <c r="G30" s="100">
        <v>1.102335689888861</v>
      </c>
      <c r="H30" s="100">
        <v>0.16362354426599199</v>
      </c>
      <c r="I30" s="100">
        <v>3.6210371931547822</v>
      </c>
      <c r="J30" s="100">
        <v>0</v>
      </c>
      <c r="K30" s="100">
        <v>4.0629448091563578</v>
      </c>
      <c r="L30" s="100">
        <v>2.8176853089130947</v>
      </c>
      <c r="M30" s="100">
        <v>4.4602797851657172</v>
      </c>
      <c r="N30" s="100">
        <v>5.1796222564825554</v>
      </c>
      <c r="O30" s="100">
        <v>0.19104496129643964</v>
      </c>
      <c r="P30" s="100">
        <v>9.8257684089170674</v>
      </c>
      <c r="Q30" s="100">
        <v>1.2407680599437956</v>
      </c>
    </row>
    <row r="31" spans="1:17" ht="12" customHeight="1" x14ac:dyDescent="0.25">
      <c r="A31" s="88" t="s">
        <v>98</v>
      </c>
      <c r="B31" s="100"/>
      <c r="C31" s="100">
        <v>16.098797979731604</v>
      </c>
      <c r="D31" s="100">
        <v>20.040984616101351</v>
      </c>
      <c r="E31" s="100">
        <v>0</v>
      </c>
      <c r="F31" s="100">
        <v>28.655670846108983</v>
      </c>
      <c r="G31" s="100">
        <v>23.343455452769795</v>
      </c>
      <c r="H31" s="100">
        <v>27.226081226967224</v>
      </c>
      <c r="I31" s="100">
        <v>23.985314516797043</v>
      </c>
      <c r="J31" s="100">
        <v>19.468260304986618</v>
      </c>
      <c r="K31" s="100">
        <v>9.7201447626820983</v>
      </c>
      <c r="L31" s="100">
        <v>16.00841688706225</v>
      </c>
      <c r="M31" s="100">
        <v>26.24369249472824</v>
      </c>
      <c r="N31" s="100">
        <v>33.541715647848022</v>
      </c>
      <c r="O31" s="100">
        <v>1.0429323354016271</v>
      </c>
      <c r="P31" s="100">
        <v>7.6133639682704084</v>
      </c>
      <c r="Q31" s="100">
        <v>7.6938005592840693</v>
      </c>
    </row>
    <row r="32" spans="1:17" ht="12" customHeight="1" x14ac:dyDescent="0.25">
      <c r="A32" s="88" t="s">
        <v>34</v>
      </c>
      <c r="B32" s="100"/>
      <c r="C32" s="100">
        <v>0</v>
      </c>
      <c r="D32" s="100">
        <v>0</v>
      </c>
      <c r="E32" s="100">
        <v>0</v>
      </c>
      <c r="F32" s="100">
        <v>0</v>
      </c>
      <c r="G32" s="100">
        <v>0</v>
      </c>
      <c r="H32" s="100">
        <v>0</v>
      </c>
      <c r="I32" s="100">
        <v>0</v>
      </c>
      <c r="J32" s="100">
        <v>0</v>
      </c>
      <c r="K32" s="100">
        <v>0</v>
      </c>
      <c r="L32" s="100">
        <v>0</v>
      </c>
      <c r="M32" s="100">
        <v>0</v>
      </c>
      <c r="N32" s="100">
        <v>0</v>
      </c>
      <c r="O32" s="100">
        <v>0</v>
      </c>
      <c r="P32" s="100">
        <v>0</v>
      </c>
      <c r="Q32" s="100">
        <v>0</v>
      </c>
    </row>
    <row r="33" spans="1:17" ht="12" customHeight="1" x14ac:dyDescent="0.25">
      <c r="A33" s="49" t="s">
        <v>30</v>
      </c>
      <c r="B33" s="18"/>
      <c r="C33" s="18">
        <v>20.026345170610888</v>
      </c>
      <c r="D33" s="18">
        <v>9.1639427322449745</v>
      </c>
      <c r="E33" s="18">
        <v>36.338638128829743</v>
      </c>
      <c r="F33" s="18">
        <v>4.3745143994469586</v>
      </c>
      <c r="G33" s="18">
        <v>0.55446962616734763</v>
      </c>
      <c r="H33" s="18">
        <v>10.934911955193865</v>
      </c>
      <c r="I33" s="18">
        <v>4.6928960654417651</v>
      </c>
      <c r="J33" s="18">
        <v>0.26515729759280238</v>
      </c>
      <c r="K33" s="18">
        <v>0</v>
      </c>
      <c r="L33" s="18">
        <v>1.2313461279366167</v>
      </c>
      <c r="M33" s="18">
        <v>3.0528813899568412</v>
      </c>
      <c r="N33" s="18">
        <v>2.5910809868625333</v>
      </c>
      <c r="O33" s="18">
        <v>35.462626248202071</v>
      </c>
      <c r="P33" s="18">
        <v>29.096934875476233</v>
      </c>
      <c r="Q33" s="18">
        <v>18.133363705905531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4">
    <tabColor theme="6" tint="0.79998168889431442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25.5" customHeight="1" x14ac:dyDescent="0.25">
      <c r="A1" s="120" t="s">
        <v>212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111</v>
      </c>
      <c r="B3" s="115"/>
      <c r="C3" s="115">
        <f>IF(SER_hh_tes_in!C3=0,"",SER_hh_tes_in!C3/SER_hh_fec_in!C3)</f>
        <v>0.82078906413284336</v>
      </c>
      <c r="D3" s="115">
        <f>IF(SER_hh_tes_in!D3=0,"",SER_hh_tes_in!D3/SER_hh_fec_in!D3)</f>
        <v>0.85304020888883614</v>
      </c>
      <c r="E3" s="115">
        <f>IF(SER_hh_tes_in!E3=0,"",SER_hh_tes_in!E3/SER_hh_fec_in!E3)</f>
        <v>0.8377482554104041</v>
      </c>
      <c r="F3" s="115">
        <f>IF(SER_hh_tes_in!F3=0,"",SER_hh_tes_in!F3/SER_hh_fec_in!F3)</f>
        <v>0.85653558629806847</v>
      </c>
      <c r="G3" s="115">
        <f>IF(SER_hh_tes_in!G3=0,"",SER_hh_tes_in!G3/SER_hh_fec_in!G3)</f>
        <v>0.86135421989979577</v>
      </c>
      <c r="H3" s="115">
        <f>IF(SER_hh_tes_in!H3=0,"",SER_hh_tes_in!H3/SER_hh_fec_in!H3)</f>
        <v>0.88443128192327702</v>
      </c>
      <c r="I3" s="115">
        <f>IF(SER_hh_tes_in!I3=0,"",SER_hh_tes_in!I3/SER_hh_fec_in!I3)</f>
        <v>0.88915055091829487</v>
      </c>
      <c r="J3" s="115">
        <f>IF(SER_hh_tes_in!J3=0,"",SER_hh_tes_in!J3/SER_hh_fec_in!J3)</f>
        <v>0.88011406739647402</v>
      </c>
      <c r="K3" s="115">
        <f>IF(SER_hh_tes_in!K3=0,"",SER_hh_tes_in!K3/SER_hh_fec_in!K3)</f>
        <v>0.89037175337060182</v>
      </c>
      <c r="L3" s="115">
        <f>IF(SER_hh_tes_in!L3=0,"",SER_hh_tes_in!L3/SER_hh_fec_in!L3)</f>
        <v>0.89164760279512068</v>
      </c>
      <c r="M3" s="115">
        <f>IF(SER_hh_tes_in!M3=0,"",SER_hh_tes_in!M3/SER_hh_fec_in!M3)</f>
        <v>0.87550677154625423</v>
      </c>
      <c r="N3" s="115">
        <f>IF(SER_hh_tes_in!N3=0,"",SER_hh_tes_in!N3/SER_hh_fec_in!N3)</f>
        <v>0.85640100124138452</v>
      </c>
      <c r="O3" s="115">
        <f>IF(SER_hh_tes_in!O3=0,"",SER_hh_tes_in!O3/SER_hh_fec_in!O3)</f>
        <v>0.8936653597281875</v>
      </c>
      <c r="P3" s="115">
        <f>IF(SER_hh_tes_in!P3=0,"",SER_hh_tes_in!P3/SER_hh_fec_in!P3)</f>
        <v>0.99762328570269332</v>
      </c>
      <c r="Q3" s="115">
        <f>IF(SER_hh_tes_in!Q3=0,"",SER_hh_tes_in!Q3/SER_hh_fec_in!Q3)</f>
        <v>1.3197179000220862</v>
      </c>
    </row>
    <row r="4" spans="1:17" ht="12.95" customHeight="1" x14ac:dyDescent="0.25">
      <c r="A4" s="90" t="s">
        <v>44</v>
      </c>
      <c r="B4" s="110"/>
      <c r="C4" s="110">
        <f>IF(SER_hh_tes_in!C4=0,"",SER_hh_tes_in!C4/SER_hh_fec_in!C4)</f>
        <v>0.73883464876717575</v>
      </c>
      <c r="D4" s="110">
        <f>IF(SER_hh_tes_in!D4=0,"",SER_hh_tes_in!D4/SER_hh_fec_in!D4)</f>
        <v>0.74297655556392095</v>
      </c>
      <c r="E4" s="110">
        <f>IF(SER_hh_tes_in!E4=0,"",SER_hh_tes_in!E4/SER_hh_fec_in!E4)</f>
        <v>0.74246015197805526</v>
      </c>
      <c r="F4" s="110">
        <f>IF(SER_hh_tes_in!F4=0,"",SER_hh_tes_in!F4/SER_hh_fec_in!F4)</f>
        <v>0.76562117805963159</v>
      </c>
      <c r="G4" s="110">
        <f>IF(SER_hh_tes_in!G4=0,"",SER_hh_tes_in!G4/SER_hh_fec_in!G4)</f>
        <v>0.77993085129787831</v>
      </c>
      <c r="H4" s="110">
        <f>IF(SER_hh_tes_in!H4=0,"",SER_hh_tes_in!H4/SER_hh_fec_in!H4)</f>
        <v>0.76737315201371414</v>
      </c>
      <c r="I4" s="110">
        <f>IF(SER_hh_tes_in!I4=0,"",SER_hh_tes_in!I4/SER_hh_fec_in!I4)</f>
        <v>0.76150548284046837</v>
      </c>
      <c r="J4" s="110">
        <f>IF(SER_hh_tes_in!J4=0,"",SER_hh_tes_in!J4/SER_hh_fec_in!J4)</f>
        <v>0.77480848407425063</v>
      </c>
      <c r="K4" s="110">
        <f>IF(SER_hh_tes_in!K4=0,"",SER_hh_tes_in!K4/SER_hh_fec_in!K4)</f>
        <v>0.788110204025957</v>
      </c>
      <c r="L4" s="110">
        <f>IF(SER_hh_tes_in!L4=0,"",SER_hh_tes_in!L4/SER_hh_fec_in!L4)</f>
        <v>0.77318311749822588</v>
      </c>
      <c r="M4" s="110">
        <f>IF(SER_hh_tes_in!M4=0,"",SER_hh_tes_in!M4/SER_hh_fec_in!M4)</f>
        <v>0.85718234198130672</v>
      </c>
      <c r="N4" s="110">
        <f>IF(SER_hh_tes_in!N4=0,"",SER_hh_tes_in!N4/SER_hh_fec_in!N4)</f>
        <v>0.94502321528149691</v>
      </c>
      <c r="O4" s="110">
        <f>IF(SER_hh_tes_in!O4=0,"",SER_hh_tes_in!O4/SER_hh_fec_in!O4)</f>
        <v>0.86191269692866768</v>
      </c>
      <c r="P4" s="110">
        <f>IF(SER_hh_tes_in!P4=0,"",SER_hh_tes_in!P4/SER_hh_fec_in!P4)</f>
        <v>1.0830527670542094</v>
      </c>
      <c r="Q4" s="110">
        <f>IF(SER_hh_tes_in!Q4=0,"",SER_hh_tes_in!Q4/SER_hh_fec_in!Q4)</f>
        <v>1.4042146678549003</v>
      </c>
    </row>
    <row r="5" spans="1:17" ht="12" customHeight="1" x14ac:dyDescent="0.25">
      <c r="A5" s="88" t="s">
        <v>38</v>
      </c>
      <c r="B5" s="109"/>
      <c r="C5" s="109" t="str">
        <f>IF(SER_hh_tes_in!C5=0,"",SER_hh_tes_in!C5/SER_hh_fec_in!C5)</f>
        <v/>
      </c>
      <c r="D5" s="109">
        <f>IF(SER_hh_tes_in!D5=0,"",SER_hh_tes_in!D5/SER_hh_fec_in!D5)</f>
        <v>0.47546943397427405</v>
      </c>
      <c r="E5" s="109">
        <f>IF(SER_hh_tes_in!E5=0,"",SER_hh_tes_in!E5/SER_hh_fec_in!E5)</f>
        <v>0.47796625085841615</v>
      </c>
      <c r="F5" s="109" t="str">
        <f>IF(SER_hh_tes_in!F5=0,"",SER_hh_tes_in!F5/SER_hh_fec_in!F5)</f>
        <v/>
      </c>
      <c r="G5" s="109" t="str">
        <f>IF(SER_hh_tes_in!G5=0,"",SER_hh_tes_in!G5/SER_hh_fec_in!G5)</f>
        <v/>
      </c>
      <c r="H5" s="109" t="str">
        <f>IF(SER_hh_tes_in!H5=0,"",SER_hh_tes_in!H5/SER_hh_fec_in!H5)</f>
        <v/>
      </c>
      <c r="I5" s="109" t="str">
        <f>IF(SER_hh_tes_in!I5=0,"",SER_hh_tes_in!I5/SER_hh_fec_in!I5)</f>
        <v/>
      </c>
      <c r="J5" s="109" t="str">
        <f>IF(SER_hh_tes_in!J5=0,"",SER_hh_tes_in!J5/SER_hh_fec_in!J5)</f>
        <v/>
      </c>
      <c r="K5" s="109" t="str">
        <f>IF(SER_hh_tes_in!K5=0,"",SER_hh_tes_in!K5/SER_hh_fec_in!K5)</f>
        <v/>
      </c>
      <c r="L5" s="109" t="str">
        <f>IF(SER_hh_tes_in!L5=0,"",SER_hh_tes_in!L5/SER_hh_fec_in!L5)</f>
        <v/>
      </c>
      <c r="M5" s="109" t="str">
        <f>IF(SER_hh_tes_in!M5=0,"",SER_hh_tes_in!M5/SER_hh_fec_in!M5)</f>
        <v/>
      </c>
      <c r="N5" s="109" t="str">
        <f>IF(SER_hh_tes_in!N5=0,"",SER_hh_tes_in!N5/SER_hh_fec_in!N5)</f>
        <v/>
      </c>
      <c r="O5" s="109" t="str">
        <f>IF(SER_hh_tes_in!O5=0,"",SER_hh_tes_in!O5/SER_hh_fec_in!O5)</f>
        <v/>
      </c>
      <c r="P5" s="109" t="str">
        <f>IF(SER_hh_tes_in!P5=0,"",SER_hh_tes_in!P5/SER_hh_fec_in!P5)</f>
        <v/>
      </c>
      <c r="Q5" s="109" t="str">
        <f>IF(SER_hh_tes_in!Q5=0,"",SER_hh_tes_in!Q5/SER_hh_fec_in!Q5)</f>
        <v/>
      </c>
    </row>
    <row r="6" spans="1:17" ht="12" customHeight="1" x14ac:dyDescent="0.25">
      <c r="A6" s="88" t="s">
        <v>66</v>
      </c>
      <c r="B6" s="109"/>
      <c r="C6" s="109">
        <f>IF(SER_hh_tes_in!C6=0,"",SER_hh_tes_in!C6/SER_hh_fec_in!C6)</f>
        <v>0.63435749221940863</v>
      </c>
      <c r="D6" s="109">
        <f>IF(SER_hh_tes_in!D6=0,"",SER_hh_tes_in!D6/SER_hh_fec_in!D6)</f>
        <v>0.63825525301026409</v>
      </c>
      <c r="E6" s="109">
        <f>IF(SER_hh_tes_in!E6=0,"",SER_hh_tes_in!E6/SER_hh_fec_in!E6)</f>
        <v>0.64167362713314358</v>
      </c>
      <c r="F6" s="109">
        <f>IF(SER_hh_tes_in!F6=0,"",SER_hh_tes_in!F6/SER_hh_fec_in!F6)</f>
        <v>0.64578439655726738</v>
      </c>
      <c r="G6" s="109" t="str">
        <f>IF(SER_hh_tes_in!G6=0,"",SER_hh_tes_in!G6/SER_hh_fec_in!G6)</f>
        <v/>
      </c>
      <c r="H6" s="109">
        <f>IF(SER_hh_tes_in!H6=0,"",SER_hh_tes_in!H6/SER_hh_fec_in!H6)</f>
        <v>0.65422200176979994</v>
      </c>
      <c r="I6" s="109">
        <f>IF(SER_hh_tes_in!I6=0,"",SER_hh_tes_in!I6/SER_hh_fec_in!I6)</f>
        <v>0.65899915106551854</v>
      </c>
      <c r="J6" s="109" t="str">
        <f>IF(SER_hh_tes_in!J6=0,"",SER_hh_tes_in!J6/SER_hh_fec_in!J6)</f>
        <v/>
      </c>
      <c r="K6" s="109">
        <f>IF(SER_hh_tes_in!K6=0,"",SER_hh_tes_in!K6/SER_hh_fec_in!K6)</f>
        <v>0.66605383191501477</v>
      </c>
      <c r="L6" s="109">
        <f>IF(SER_hh_tes_in!L6=0,"",SER_hh_tes_in!L6/SER_hh_fec_in!L6)</f>
        <v>0.67027509105870553</v>
      </c>
      <c r="M6" s="109">
        <f>IF(SER_hh_tes_in!M6=0,"",SER_hh_tes_in!M6/SER_hh_fec_in!M6)</f>
        <v>0.67409011457725754</v>
      </c>
      <c r="N6" s="109" t="str">
        <f>IF(SER_hh_tes_in!N6=0,"",SER_hh_tes_in!N6/SER_hh_fec_in!N6)</f>
        <v/>
      </c>
      <c r="O6" s="109">
        <f>IF(SER_hh_tes_in!O6=0,"",SER_hh_tes_in!O6/SER_hh_fec_in!O6)</f>
        <v>0.68089192412076283</v>
      </c>
      <c r="P6" s="109">
        <f>IF(SER_hh_tes_in!P6=0,"",SER_hh_tes_in!P6/SER_hh_fec_in!P6)</f>
        <v>0.68364613507463023</v>
      </c>
      <c r="Q6" s="109" t="str">
        <f>IF(SER_hh_tes_in!Q6=0,"",SER_hh_tes_in!Q6/SER_hh_fec_in!Q6)</f>
        <v/>
      </c>
    </row>
    <row r="7" spans="1:17" ht="12" customHeight="1" x14ac:dyDescent="0.25">
      <c r="A7" s="88" t="s">
        <v>99</v>
      </c>
      <c r="B7" s="109"/>
      <c r="C7" s="109" t="str">
        <f>IF(SER_hh_tes_in!C7=0,"",SER_hh_tes_in!C7/SER_hh_fec_in!C7)</f>
        <v/>
      </c>
      <c r="D7" s="109">
        <f>IF(SER_hh_tes_in!D7=0,"",SER_hh_tes_in!D7/SER_hh_fec_in!D7)</f>
        <v>0.62148707225104227</v>
      </c>
      <c r="E7" s="109">
        <f>IF(SER_hh_tes_in!E7=0,"",SER_hh_tes_in!E7/SER_hh_fec_in!E7)</f>
        <v>0.62513895322735946</v>
      </c>
      <c r="F7" s="109">
        <f>IF(SER_hh_tes_in!F7=0,"",SER_hh_tes_in!F7/SER_hh_fec_in!F7)</f>
        <v>0.62936510295044779</v>
      </c>
      <c r="G7" s="109">
        <f>IF(SER_hh_tes_in!G7=0,"",SER_hh_tes_in!G7/SER_hh_fec_in!G7)</f>
        <v>0.63302299177619592</v>
      </c>
      <c r="H7" s="109">
        <f>IF(SER_hh_tes_in!H7=0,"",SER_hh_tes_in!H7/SER_hh_fec_in!H7)</f>
        <v>0.63794491248879948</v>
      </c>
      <c r="I7" s="109">
        <f>IF(SER_hh_tes_in!I7=0,"",SER_hh_tes_in!I7/SER_hh_fec_in!I7)</f>
        <v>0.64244360242887222</v>
      </c>
      <c r="J7" s="109">
        <f>IF(SER_hh_tes_in!J7=0,"",SER_hh_tes_in!J7/SER_hh_fec_in!J7)</f>
        <v>0.64597647000206349</v>
      </c>
      <c r="K7" s="109" t="str">
        <f>IF(SER_hh_tes_in!K7=0,"",SER_hh_tes_in!K7/SER_hh_fec_in!K7)</f>
        <v/>
      </c>
      <c r="L7" s="109">
        <f>IF(SER_hh_tes_in!L7=0,"",SER_hh_tes_in!L7/SER_hh_fec_in!L7)</f>
        <v>0.65418581024971123</v>
      </c>
      <c r="M7" s="109">
        <f>IF(SER_hh_tes_in!M7=0,"",SER_hh_tes_in!M7/SER_hh_fec_in!M7)</f>
        <v>0.65785797503219834</v>
      </c>
      <c r="N7" s="109">
        <f>IF(SER_hh_tes_in!N7=0,"",SER_hh_tes_in!N7/SER_hh_fec_in!N7)</f>
        <v>0.66093942509481962</v>
      </c>
      <c r="O7" s="109" t="str">
        <f>IF(SER_hh_tes_in!O7=0,"",SER_hh_tes_in!O7/SER_hh_fec_in!O7)</f>
        <v/>
      </c>
      <c r="P7" s="109">
        <f>IF(SER_hh_tes_in!P7=0,"",SER_hh_tes_in!P7/SER_hh_fec_in!P7)</f>
        <v>0.66579586832946536</v>
      </c>
      <c r="Q7" s="109" t="str">
        <f>IF(SER_hh_tes_in!Q7=0,"",SER_hh_tes_in!Q7/SER_hh_fec_in!Q7)</f>
        <v/>
      </c>
    </row>
    <row r="8" spans="1:17" ht="12" customHeight="1" x14ac:dyDescent="0.25">
      <c r="A8" s="88" t="s">
        <v>101</v>
      </c>
      <c r="B8" s="109"/>
      <c r="C8" s="109">
        <f>IF(SER_hh_tes_in!C8=0,"",SER_hh_tes_in!C8/SER_hh_fec_in!C8)</f>
        <v>1.0119822609187545</v>
      </c>
      <c r="D8" s="109">
        <f>IF(SER_hh_tes_in!D8=0,"",SER_hh_tes_in!D8/SER_hh_fec_in!D8)</f>
        <v>1.0178035549971314</v>
      </c>
      <c r="E8" s="109">
        <f>IF(SER_hh_tes_in!E8=0,"",SER_hh_tes_in!E8/SER_hh_fec_in!E8)</f>
        <v>1.023243303439817</v>
      </c>
      <c r="F8" s="109">
        <f>IF(SER_hh_tes_in!F8=0,"",SER_hh_tes_in!F8/SER_hh_fec_in!F8)</f>
        <v>1.0295519499232593</v>
      </c>
      <c r="G8" s="109">
        <f>IF(SER_hh_tes_in!G8=0,"",SER_hh_tes_in!G8/SER_hh_fec_in!G8)</f>
        <v>1.0352593285046348</v>
      </c>
      <c r="H8" s="109">
        <f>IF(SER_hh_tes_in!H8=0,"",SER_hh_tes_in!H8/SER_hh_fec_in!H8)</f>
        <v>1.0425864473234621</v>
      </c>
      <c r="I8" s="109">
        <f>IF(SER_hh_tes_in!I8=0,"",SER_hh_tes_in!I8/SER_hh_fec_in!I8)</f>
        <v>1.049218160984662</v>
      </c>
      <c r="J8" s="109">
        <f>IF(SER_hh_tes_in!J8=0,"",SER_hh_tes_in!J8/SER_hh_fec_in!J8)</f>
        <v>1.0544726363691197</v>
      </c>
      <c r="K8" s="109">
        <f>IF(SER_hh_tes_in!K8=0,"",SER_hh_tes_in!K8/SER_hh_fec_in!K8)</f>
        <v>1.0591357704983899</v>
      </c>
      <c r="L8" s="109">
        <f>IF(SER_hh_tes_in!L8=0,"",SER_hh_tes_in!L8/SER_hh_fec_in!L8)</f>
        <v>1.0647989650752865</v>
      </c>
      <c r="M8" s="109">
        <f>IF(SER_hh_tes_in!M8=0,"",SER_hh_tes_in!M8/SER_hh_fec_in!M8)</f>
        <v>1.0722364167574632</v>
      </c>
      <c r="N8" s="109">
        <f>IF(SER_hh_tes_in!N8=0,"",SER_hh_tes_in!N8/SER_hh_fec_in!N8)</f>
        <v>1.0819870490077692</v>
      </c>
      <c r="O8" s="109">
        <f>IF(SER_hh_tes_in!O8=0,"",SER_hh_tes_in!O8/SER_hh_fec_in!O8)</f>
        <v>1.0948080072501591</v>
      </c>
      <c r="P8" s="109">
        <f>IF(SER_hh_tes_in!P8=0,"",SER_hh_tes_in!P8/SER_hh_fec_in!P8)</f>
        <v>1.1117042660138281</v>
      </c>
      <c r="Q8" s="109">
        <f>IF(SER_hh_tes_in!Q8=0,"",SER_hh_tes_in!Q8/SER_hh_fec_in!Q8)</f>
        <v>1.1341339953489178</v>
      </c>
    </row>
    <row r="9" spans="1:17" ht="12" customHeight="1" x14ac:dyDescent="0.25">
      <c r="A9" s="88" t="s">
        <v>106</v>
      </c>
      <c r="B9" s="109"/>
      <c r="C9" s="109">
        <f>IF(SER_hh_tes_in!C9=0,"",SER_hh_tes_in!C9/SER_hh_fec_in!C9)</f>
        <v>0.73161055598242353</v>
      </c>
      <c r="D9" s="109">
        <f>IF(SER_hh_tes_in!D9=0,"",SER_hh_tes_in!D9/SER_hh_fec_in!D9)</f>
        <v>0.73619651989071555</v>
      </c>
      <c r="E9" s="109">
        <f>IF(SER_hh_tes_in!E9=0,"",SER_hh_tes_in!E9/SER_hh_fec_in!E9)</f>
        <v>0.74217598929100881</v>
      </c>
      <c r="F9" s="109">
        <f>IF(SER_hh_tes_in!F9=0,"",SER_hh_tes_in!F9/SER_hh_fec_in!F9)</f>
        <v>0.7472118401195289</v>
      </c>
      <c r="G9" s="109">
        <f>IF(SER_hh_tes_in!G9=0,"",SER_hh_tes_in!G9/SER_hh_fec_in!G9)</f>
        <v>0.75197102230932511</v>
      </c>
      <c r="H9" s="109">
        <f>IF(SER_hh_tes_in!H9=0,"",SER_hh_tes_in!H9/SER_hh_fec_in!H9)</f>
        <v>0.75805122203520903</v>
      </c>
      <c r="I9" s="109">
        <f>IF(SER_hh_tes_in!I9=0,"",SER_hh_tes_in!I9/SER_hh_fec_in!I9)</f>
        <v>0.76352475417649102</v>
      </c>
      <c r="J9" s="109">
        <f>IF(SER_hh_tes_in!J9=0,"",SER_hh_tes_in!J9/SER_hh_fec_in!J9)</f>
        <v>0.76784281539694932</v>
      </c>
      <c r="K9" s="109">
        <f>IF(SER_hh_tes_in!K9=0,"",SER_hh_tes_in!K9/SER_hh_fec_in!K9)</f>
        <v>0.77153994529976166</v>
      </c>
      <c r="L9" s="109">
        <f>IF(SER_hh_tes_in!L9=0,"",SER_hh_tes_in!L9/SER_hh_fec_in!L9)</f>
        <v>0.77584524241775865</v>
      </c>
      <c r="M9" s="109">
        <f>IF(SER_hh_tes_in!M9=0,"",SER_hh_tes_in!M9/SER_hh_fec_in!M9)</f>
        <v>0.7800055602863849</v>
      </c>
      <c r="N9" s="109">
        <f>IF(SER_hh_tes_in!N9=0,"",SER_hh_tes_in!N9/SER_hh_fec_in!N9)</f>
        <v>0.78423356952091505</v>
      </c>
      <c r="O9" s="109">
        <f>IF(SER_hh_tes_in!O9=0,"",SER_hh_tes_in!O9/SER_hh_fec_in!O9)</f>
        <v>0.78852986460301255</v>
      </c>
      <c r="P9" s="109" t="str">
        <f>IF(SER_hh_tes_in!P9=0,"",SER_hh_tes_in!P9/SER_hh_fec_in!P9)</f>
        <v/>
      </c>
      <c r="Q9" s="109" t="str">
        <f>IF(SER_hh_tes_in!Q9=0,"",SER_hh_tes_in!Q9/SER_hh_fec_in!Q9)</f>
        <v/>
      </c>
    </row>
    <row r="10" spans="1:17" ht="12" customHeight="1" x14ac:dyDescent="0.25">
      <c r="A10" s="88" t="s">
        <v>34</v>
      </c>
      <c r="B10" s="109"/>
      <c r="C10" s="109">
        <f>IF(SER_hh_tes_in!C10=0,"",SER_hh_tes_in!C10/SER_hh_fec_in!C10)</f>
        <v>0.6803914707438935</v>
      </c>
      <c r="D10" s="109">
        <f>IF(SER_hh_tes_in!D10=0,"",SER_hh_tes_in!D10/SER_hh_fec_in!D10)</f>
        <v>0.68284981601381245</v>
      </c>
      <c r="E10" s="109" t="str">
        <f>IF(SER_hh_tes_in!E10=0,"",SER_hh_tes_in!E10/SER_hh_fec_in!E10)</f>
        <v/>
      </c>
      <c r="F10" s="109">
        <f>IF(SER_hh_tes_in!F10=0,"",SER_hh_tes_in!F10/SER_hh_fec_in!F10)</f>
        <v>0.6879235938219026</v>
      </c>
      <c r="G10" s="109" t="str">
        <f>IF(SER_hh_tes_in!G10=0,"",SER_hh_tes_in!G10/SER_hh_fec_in!G10)</f>
        <v/>
      </c>
      <c r="H10" s="109">
        <f>IF(SER_hh_tes_in!H10=0,"",SER_hh_tes_in!H10/SER_hh_fec_in!H10)</f>
        <v>0.69346890113824444</v>
      </c>
      <c r="I10" s="109">
        <f>IF(SER_hh_tes_in!I10=0,"",SER_hh_tes_in!I10/SER_hh_fec_in!I10)</f>
        <v>0.69613708043271727</v>
      </c>
      <c r="J10" s="109">
        <f>IF(SER_hh_tes_in!J10=0,"",SER_hh_tes_in!J10/SER_hh_fec_in!J10)</f>
        <v>0.69880048349294788</v>
      </c>
      <c r="K10" s="109">
        <f>IF(SER_hh_tes_in!K10=0,"",SER_hh_tes_in!K10/SER_hh_fec_in!K10)</f>
        <v>0.70156751222834524</v>
      </c>
      <c r="L10" s="109">
        <f>IF(SER_hh_tes_in!L10=0,"",SER_hh_tes_in!L10/SER_hh_fec_in!L10)</f>
        <v>0.70430857179436135</v>
      </c>
      <c r="M10" s="109">
        <f>IF(SER_hh_tes_in!M10=0,"",SER_hh_tes_in!M10/SER_hh_fec_in!M10)</f>
        <v>0.70636336658196164</v>
      </c>
      <c r="N10" s="109">
        <f>IF(SER_hh_tes_in!N10=0,"",SER_hh_tes_in!N10/SER_hh_fec_in!N10)</f>
        <v>0.70799035073182626</v>
      </c>
      <c r="O10" s="109">
        <f>IF(SER_hh_tes_in!O10=0,"",SER_hh_tes_in!O10/SER_hh_fec_in!O10)</f>
        <v>0.70928122224996082</v>
      </c>
      <c r="P10" s="109">
        <f>IF(SER_hh_tes_in!P10=0,"",SER_hh_tes_in!P10/SER_hh_fec_in!P10)</f>
        <v>0.71028342340875383</v>
      </c>
      <c r="Q10" s="109" t="str">
        <f>IF(SER_hh_tes_in!Q10=0,"",SER_hh_tes_in!Q10/SER_hh_fec_in!Q10)</f>
        <v/>
      </c>
    </row>
    <row r="11" spans="1:17" ht="12" customHeight="1" x14ac:dyDescent="0.25">
      <c r="A11" s="88" t="s">
        <v>61</v>
      </c>
      <c r="B11" s="109"/>
      <c r="C11" s="109">
        <f>IF(SER_hh_tes_in!C11=0,"",SER_hh_tes_in!C11/SER_hh_fec_in!C11)</f>
        <v>0.75005781575027275</v>
      </c>
      <c r="D11" s="109">
        <f>IF(SER_hh_tes_in!D11=0,"",SER_hh_tes_in!D11/SER_hh_fec_in!D11)</f>
        <v>0.75449638855121615</v>
      </c>
      <c r="E11" s="109" t="str">
        <f>IF(SER_hh_tes_in!E11=0,"",SER_hh_tes_in!E11/SER_hh_fec_in!E11)</f>
        <v/>
      </c>
      <c r="F11" s="109">
        <f>IF(SER_hh_tes_in!F11=0,"",SER_hh_tes_in!F11/SER_hh_fec_in!F11)</f>
        <v>0.7632671927748037</v>
      </c>
      <c r="G11" s="109" t="str">
        <f>IF(SER_hh_tes_in!G11=0,"",SER_hh_tes_in!G11/SER_hh_fec_in!G11)</f>
        <v/>
      </c>
      <c r="H11" s="109">
        <f>IF(SER_hh_tes_in!H11=0,"",SER_hh_tes_in!H11/SER_hh_fec_in!H11)</f>
        <v>0.77322456157298081</v>
      </c>
      <c r="I11" s="109">
        <f>IF(SER_hh_tes_in!I11=0,"",SER_hh_tes_in!I11/SER_hh_fec_in!I11)</f>
        <v>0.77835511073052666</v>
      </c>
      <c r="J11" s="109" t="str">
        <f>IF(SER_hh_tes_in!J11=0,"",SER_hh_tes_in!J11/SER_hh_fec_in!J11)</f>
        <v/>
      </c>
      <c r="K11" s="109">
        <f>IF(SER_hh_tes_in!K11=0,"",SER_hh_tes_in!K11/SER_hh_fec_in!K11)</f>
        <v>0.78594822106455242</v>
      </c>
      <c r="L11" s="109" t="str">
        <f>IF(SER_hh_tes_in!L11=0,"",SER_hh_tes_in!L11/SER_hh_fec_in!L11)</f>
        <v/>
      </c>
      <c r="M11" s="109">
        <f>IF(SER_hh_tes_in!M11=0,"",SER_hh_tes_in!M11/SER_hh_fec_in!M11)</f>
        <v>0.79306982232896439</v>
      </c>
      <c r="N11" s="109">
        <f>IF(SER_hh_tes_in!N11=0,"",SER_hh_tes_in!N11/SER_hh_fec_in!N11)</f>
        <v>0.7951352682332713</v>
      </c>
      <c r="O11" s="109">
        <f>IF(SER_hh_tes_in!O11=0,"",SER_hh_tes_in!O11/SER_hh_fec_in!O11)</f>
        <v>0.79658986488899464</v>
      </c>
      <c r="P11" s="109">
        <f>IF(SER_hh_tes_in!P11=0,"",SER_hh_tes_in!P11/SER_hh_fec_in!P11)</f>
        <v>0.79767304628232161</v>
      </c>
      <c r="Q11" s="109" t="str">
        <f>IF(SER_hh_tes_in!Q11=0,"",SER_hh_tes_in!Q11/SER_hh_fec_in!Q11)</f>
        <v/>
      </c>
    </row>
    <row r="12" spans="1:17" ht="12" customHeight="1" x14ac:dyDescent="0.25">
      <c r="A12" s="88" t="s">
        <v>42</v>
      </c>
      <c r="B12" s="109"/>
      <c r="C12" s="109" t="str">
        <f>IF(SER_hh_tes_in!C12=0,"",SER_hh_tes_in!C12/SER_hh_fec_in!C12)</f>
        <v/>
      </c>
      <c r="D12" s="109" t="str">
        <f>IF(SER_hh_tes_in!D12=0,"",SER_hh_tes_in!D12/SER_hh_fec_in!D12)</f>
        <v/>
      </c>
      <c r="E12" s="109" t="str">
        <f>IF(SER_hh_tes_in!E12=0,"",SER_hh_tes_in!E12/SER_hh_fec_in!E12)</f>
        <v/>
      </c>
      <c r="F12" s="109">
        <f>IF(SER_hh_tes_in!F12=0,"",SER_hh_tes_in!F12/SER_hh_fec_in!F12)</f>
        <v>0.80405633594626136</v>
      </c>
      <c r="G12" s="109">
        <f>IF(SER_hh_tes_in!G12=0,"",SER_hh_tes_in!G12/SER_hh_fec_in!G12)</f>
        <v>0.80848646518151734</v>
      </c>
      <c r="H12" s="109">
        <f>IF(SER_hh_tes_in!H12=0,"",SER_hh_tes_in!H12/SER_hh_fec_in!H12)</f>
        <v>0.81420053369995848</v>
      </c>
      <c r="I12" s="109">
        <f>IF(SER_hh_tes_in!I12=0,"",SER_hh_tes_in!I12/SER_hh_fec_in!I12)</f>
        <v>0.81937436116690854</v>
      </c>
      <c r="J12" s="109" t="str">
        <f>IF(SER_hh_tes_in!J12=0,"",SER_hh_tes_in!J12/SER_hh_fec_in!J12)</f>
        <v/>
      </c>
      <c r="K12" s="109" t="str">
        <f>IF(SER_hh_tes_in!K12=0,"",SER_hh_tes_in!K12/SER_hh_fec_in!K12)</f>
        <v/>
      </c>
      <c r="L12" s="109" t="str">
        <f>IF(SER_hh_tes_in!L12=0,"",SER_hh_tes_in!L12/SER_hh_fec_in!L12)</f>
        <v/>
      </c>
      <c r="M12" s="109">
        <f>IF(SER_hh_tes_in!M12=0,"",SER_hh_tes_in!M12/SER_hh_fec_in!M12)</f>
        <v>0.83518261715661646</v>
      </c>
      <c r="N12" s="109">
        <f>IF(SER_hh_tes_in!N12=0,"",SER_hh_tes_in!N12/SER_hh_fec_in!N12)</f>
        <v>0.83802424601116565</v>
      </c>
      <c r="O12" s="109">
        <f>IF(SER_hh_tes_in!O12=0,"",SER_hh_tes_in!O12/SER_hh_fec_in!O12)</f>
        <v>0.8403112022031155</v>
      </c>
      <c r="P12" s="109">
        <f>IF(SER_hh_tes_in!P12=0,"",SER_hh_tes_in!P12/SER_hh_fec_in!P12)</f>
        <v>0.84211644445220057</v>
      </c>
      <c r="Q12" s="109" t="str">
        <f>IF(SER_hh_tes_in!Q12=0,"",SER_hh_tes_in!Q12/SER_hh_fec_in!Q12)</f>
        <v/>
      </c>
    </row>
    <row r="13" spans="1:17" ht="12" customHeight="1" x14ac:dyDescent="0.25">
      <c r="A13" s="88" t="s">
        <v>105</v>
      </c>
      <c r="B13" s="109"/>
      <c r="C13" s="109">
        <f>IF(SER_hh_tes_in!C13=0,"",SER_hh_tes_in!C13/SER_hh_fec_in!C13)</f>
        <v>1.2676324459982191</v>
      </c>
      <c r="D13" s="109">
        <f>IF(SER_hh_tes_in!D13=0,"",SER_hh_tes_in!D13/SER_hh_fec_in!D13)</f>
        <v>1.2674045011920456</v>
      </c>
      <c r="E13" s="109">
        <f>IF(SER_hh_tes_in!E13=0,"",SER_hh_tes_in!E13/SER_hh_fec_in!E13)</f>
        <v>1.2673567762366837</v>
      </c>
      <c r="F13" s="109">
        <f>IF(SER_hh_tes_in!F13=0,"",SER_hh_tes_in!F13/SER_hh_fec_in!F13)</f>
        <v>1.2671330648456132</v>
      </c>
      <c r="G13" s="109">
        <f>IF(SER_hh_tes_in!G13=0,"",SER_hh_tes_in!G13/SER_hh_fec_in!G13)</f>
        <v>1.267021067178111</v>
      </c>
      <c r="H13" s="109">
        <f>IF(SER_hh_tes_in!H13=0,"",SER_hh_tes_in!H13/SER_hh_fec_in!H13)</f>
        <v>1.2669863788470039</v>
      </c>
      <c r="I13" s="109">
        <f>IF(SER_hh_tes_in!I13=0,"",SER_hh_tes_in!I13/SER_hh_fec_in!I13)</f>
        <v>1.2669700315354329</v>
      </c>
      <c r="J13" s="109">
        <f>IF(SER_hh_tes_in!J13=0,"",SER_hh_tes_in!J13/SER_hh_fec_in!J13)</f>
        <v>1.2669567336927812</v>
      </c>
      <c r="K13" s="109">
        <f>IF(SER_hh_tes_in!K13=0,"",SER_hh_tes_in!K13/SER_hh_fec_in!K13)</f>
        <v>1.2669401572908623</v>
      </c>
      <c r="L13" s="109">
        <f>IF(SER_hh_tes_in!L13=0,"",SER_hh_tes_in!L13/SER_hh_fec_in!L13)</f>
        <v>1.5736745966007131</v>
      </c>
      <c r="M13" s="109">
        <f>IF(SER_hh_tes_in!M13=0,"",SER_hh_tes_in!M13/SER_hh_fec_in!M13)</f>
        <v>1.8269124262294067</v>
      </c>
      <c r="N13" s="109">
        <f>IF(SER_hh_tes_in!N13=0,"",SER_hh_tes_in!N13/SER_hh_fec_in!N13)</f>
        <v>1.9984743320992375</v>
      </c>
      <c r="O13" s="109">
        <f>IF(SER_hh_tes_in!O13=0,"",SER_hh_tes_in!O13/SER_hh_fec_in!O13)</f>
        <v>2.0979303801736466</v>
      </c>
      <c r="P13" s="109">
        <f>IF(SER_hh_tes_in!P13=0,"",SER_hh_tes_in!P13/SER_hh_fec_in!P13)</f>
        <v>2.1557552491128478</v>
      </c>
      <c r="Q13" s="109">
        <f>IF(SER_hh_tes_in!Q13=0,"",SER_hh_tes_in!Q13/SER_hh_fec_in!Q13)</f>
        <v>2.1719793693535516</v>
      </c>
    </row>
    <row r="14" spans="1:17" ht="12" customHeight="1" x14ac:dyDescent="0.25">
      <c r="A14" s="51" t="s">
        <v>104</v>
      </c>
      <c r="B14" s="112"/>
      <c r="C14" s="112">
        <f>IF(SER_hh_tes_in!C14=0,"",SER_hh_tes_in!C14/SER_hh_fec_in!C14)</f>
        <v>0.7510922628410488</v>
      </c>
      <c r="D14" s="112">
        <f>IF(SER_hh_tes_in!D14=0,"",SER_hh_tes_in!D14/SER_hh_fec_in!D14)</f>
        <v>0.75545901908543944</v>
      </c>
      <c r="E14" s="112" t="str">
        <f>IF(SER_hh_tes_in!E14=0,"",SER_hh_tes_in!E14/SER_hh_fec_in!E14)</f>
        <v/>
      </c>
      <c r="F14" s="112">
        <f>IF(SER_hh_tes_in!F14=0,"",SER_hh_tes_in!F14/SER_hh_fec_in!F14)</f>
        <v>0.76387929498742102</v>
      </c>
      <c r="G14" s="112">
        <f>IF(SER_hh_tes_in!G14=0,"",SER_hh_tes_in!G14/SER_hh_fec_in!G14)</f>
        <v>0.76810008373747041</v>
      </c>
      <c r="H14" s="112">
        <f>IF(SER_hh_tes_in!H14=0,"",SER_hh_tes_in!H14/SER_hh_fec_in!H14)</f>
        <v>0.77351655025657418</v>
      </c>
      <c r="I14" s="112" t="str">
        <f>IF(SER_hh_tes_in!I14=0,"",SER_hh_tes_in!I14/SER_hh_fec_in!I14)</f>
        <v/>
      </c>
      <c r="J14" s="112" t="str">
        <f>IF(SER_hh_tes_in!J14=0,"",SER_hh_tes_in!J14/SER_hh_fec_in!J14)</f>
        <v/>
      </c>
      <c r="K14" s="112">
        <f>IF(SER_hh_tes_in!K14=0,"",SER_hh_tes_in!K14/SER_hh_fec_in!K14)</f>
        <v>0.78580265335965649</v>
      </c>
      <c r="L14" s="112">
        <f>IF(SER_hh_tes_in!L14=0,"",SER_hh_tes_in!L14/SER_hh_fec_in!L14)</f>
        <v>0.79000678748424913</v>
      </c>
      <c r="M14" s="112">
        <f>IF(SER_hh_tes_in!M14=0,"",SER_hh_tes_in!M14/SER_hh_fec_in!M14)</f>
        <v>0.79412243782692249</v>
      </c>
      <c r="N14" s="112">
        <f>IF(SER_hh_tes_in!N14=0,"",SER_hh_tes_in!N14/SER_hh_fec_in!N14)</f>
        <v>0.79799231415163241</v>
      </c>
      <c r="O14" s="112" t="str">
        <f>IF(SER_hh_tes_in!O14=0,"",SER_hh_tes_in!O14/SER_hh_fec_in!O14)</f>
        <v/>
      </c>
      <c r="P14" s="112">
        <f>IF(SER_hh_tes_in!P14=0,"",SER_hh_tes_in!P14/SER_hh_fec_in!P14)</f>
        <v>0.80504263750513128</v>
      </c>
      <c r="Q14" s="112">
        <f>IF(SER_hh_tes_in!Q14=0,"",SER_hh_tes_in!Q14/SER_hh_fec_in!Q14)</f>
        <v>0.80843061281320683</v>
      </c>
    </row>
    <row r="15" spans="1:17" ht="12" customHeight="1" x14ac:dyDescent="0.25">
      <c r="A15" s="105" t="s">
        <v>108</v>
      </c>
      <c r="B15" s="114"/>
      <c r="C15" s="114">
        <f>IF(SER_hh_tes_in!C15=0,"",SER_hh_tes_in!C15/SER_hh_fec_in!C15)</f>
        <v>1.1184909704058037</v>
      </c>
      <c r="D15" s="114">
        <f>IF(SER_hh_tes_in!D15=0,"",SER_hh_tes_in!D15/SER_hh_fec_in!D15)</f>
        <v>1.0888110180895434</v>
      </c>
      <c r="E15" s="114">
        <f>IF(SER_hh_tes_in!E15=0,"",SER_hh_tes_in!E15/SER_hh_fec_in!E15)</f>
        <v>1.1046267622892878</v>
      </c>
      <c r="F15" s="114">
        <f>IF(SER_hh_tes_in!F15=0,"",SER_hh_tes_in!F15/SER_hh_fec_in!F15)</f>
        <v>1.0830238608793323</v>
      </c>
      <c r="G15" s="114">
        <f>IF(SER_hh_tes_in!G15=0,"",SER_hh_tes_in!G15/SER_hh_fec_in!G15)</f>
        <v>1.104190880218864</v>
      </c>
      <c r="H15" s="114">
        <f>IF(SER_hh_tes_in!H15=0,"",SER_hh_tes_in!H15/SER_hh_fec_in!H15)</f>
        <v>1.0956157174773815</v>
      </c>
      <c r="I15" s="114">
        <f>IF(SER_hh_tes_in!I15=0,"",SER_hh_tes_in!I15/SER_hh_fec_in!I15)</f>
        <v>1.0901194954273998</v>
      </c>
      <c r="J15" s="114">
        <f>IF(SER_hh_tes_in!J15=0,"",SER_hh_tes_in!J15/SER_hh_fec_in!J15)</f>
        <v>1.0894911443504425</v>
      </c>
      <c r="K15" s="114">
        <f>IF(SER_hh_tes_in!K15=0,"",SER_hh_tes_in!K15/SER_hh_fec_in!K15)</f>
        <v>1.0821875539842145</v>
      </c>
      <c r="L15" s="114">
        <f>IF(SER_hh_tes_in!L15=0,"",SER_hh_tes_in!L15/SER_hh_fec_in!L15)</f>
        <v>1.073736536267194</v>
      </c>
      <c r="M15" s="114">
        <f>IF(SER_hh_tes_in!M15=0,"",SER_hh_tes_in!M15/SER_hh_fec_in!M15)</f>
        <v>1.0337970316897362</v>
      </c>
      <c r="N15" s="114">
        <f>IF(SER_hh_tes_in!N15=0,"",SER_hh_tes_in!N15/SER_hh_fec_in!N15)</f>
        <v>1.0676357434156027</v>
      </c>
      <c r="O15" s="114">
        <f>IF(SER_hh_tes_in!O15=0,"",SER_hh_tes_in!O15/SER_hh_fec_in!O15)</f>
        <v>1.06456070864</v>
      </c>
      <c r="P15" s="114">
        <f>IF(SER_hh_tes_in!P15=0,"",SER_hh_tes_in!P15/SER_hh_fec_in!P15)</f>
        <v>1.0167248326490752</v>
      </c>
      <c r="Q15" s="114">
        <f>IF(SER_hh_tes_in!Q15=0,"",SER_hh_tes_in!Q15/SER_hh_fec_in!Q15)</f>
        <v>1.0396080279853108</v>
      </c>
    </row>
    <row r="16" spans="1:17" ht="12.95" customHeight="1" x14ac:dyDescent="0.25">
      <c r="A16" s="90" t="s">
        <v>102</v>
      </c>
      <c r="B16" s="110"/>
      <c r="C16" s="110">
        <f>IF(SER_hh_tes_in!C16=0,"",SER_hh_tes_in!C16/SER_hh_fec_in!C16)</f>
        <v>1.5209521657677383</v>
      </c>
      <c r="D16" s="110">
        <f>IF(SER_hh_tes_in!D16=0,"",SER_hh_tes_in!D16/SER_hh_fec_in!D16)</f>
        <v>1.6040555861337225</v>
      </c>
      <c r="E16" s="110">
        <f>IF(SER_hh_tes_in!E16=0,"",SER_hh_tes_in!E16/SER_hh_fec_in!E16)</f>
        <v>1.6712257987191621</v>
      </c>
      <c r="F16" s="110">
        <f>IF(SER_hh_tes_in!F16=0,"",SER_hh_tes_in!F16/SER_hh_fec_in!F16)</f>
        <v>1.7399215635036573</v>
      </c>
      <c r="G16" s="110">
        <f>IF(SER_hh_tes_in!G16=0,"",SER_hh_tes_in!G16/SER_hh_fec_in!G16)</f>
        <v>1.7998681401085961</v>
      </c>
      <c r="H16" s="110">
        <f>IF(SER_hh_tes_in!H16=0,"",SER_hh_tes_in!H16/SER_hh_fec_in!H16)</f>
        <v>1.8689132763442522</v>
      </c>
      <c r="I16" s="110">
        <f>IF(SER_hh_tes_in!I16=0,"",SER_hh_tes_in!I16/SER_hh_fec_in!I16)</f>
        <v>1.9355490784028284</v>
      </c>
      <c r="J16" s="110">
        <f>IF(SER_hh_tes_in!J16=0,"",SER_hh_tes_in!J16/SER_hh_fec_in!J16)</f>
        <v>1.9924121933671428</v>
      </c>
      <c r="K16" s="110">
        <f>IF(SER_hh_tes_in!K16=0,"",SER_hh_tes_in!K16/SER_hh_fec_in!K16)</f>
        <v>2.0566914314249893</v>
      </c>
      <c r="L16" s="110">
        <f>IF(SER_hh_tes_in!L16=0,"",SER_hh_tes_in!L16/SER_hh_fec_in!L16)</f>
        <v>2.1258297287134242</v>
      </c>
      <c r="M16" s="110">
        <f>IF(SER_hh_tes_in!M16=0,"",SER_hh_tes_in!M16/SER_hh_fec_in!M16)</f>
        <v>2.2043510333744649</v>
      </c>
      <c r="N16" s="110">
        <f>IF(SER_hh_tes_in!N16=0,"",SER_hh_tes_in!N16/SER_hh_fec_in!N16)</f>
        <v>2.3441836473011572</v>
      </c>
      <c r="O16" s="110">
        <f>IF(SER_hh_tes_in!O16=0,"",SER_hh_tes_in!O16/SER_hh_fec_in!O16)</f>
        <v>2.4865751697447012</v>
      </c>
      <c r="P16" s="110">
        <f>IF(SER_hh_tes_in!P16=0,"",SER_hh_tes_in!P16/SER_hh_fec_in!P16)</f>
        <v>2.6797235558141517</v>
      </c>
      <c r="Q16" s="110">
        <f>IF(SER_hh_tes_in!Q16=0,"",SER_hh_tes_in!Q16/SER_hh_fec_in!Q16)</f>
        <v>2.9872655080975608</v>
      </c>
    </row>
    <row r="17" spans="1:17" ht="12.95" customHeight="1" x14ac:dyDescent="0.25">
      <c r="A17" s="88" t="s">
        <v>101</v>
      </c>
      <c r="B17" s="113"/>
      <c r="C17" s="113">
        <f>IF(SER_hh_tes_in!C17=0,"",SER_hh_tes_in!C17/SER_hh_fec_in!C17)</f>
        <v>1.946134340263846</v>
      </c>
      <c r="D17" s="113">
        <f>IF(SER_hh_tes_in!D17=0,"",SER_hh_tes_in!D17/SER_hh_fec_in!D17)</f>
        <v>1.961810524319644</v>
      </c>
      <c r="E17" s="113">
        <f>IF(SER_hh_tes_in!E17=0,"",SER_hh_tes_in!E17/SER_hh_fec_in!E17)</f>
        <v>1.9798838336751798</v>
      </c>
      <c r="F17" s="113">
        <f>IF(SER_hh_tes_in!F17=0,"",SER_hh_tes_in!F17/SER_hh_fec_in!F17)</f>
        <v>2.0012394022172684</v>
      </c>
      <c r="G17" s="113">
        <f>IF(SER_hh_tes_in!G17=0,"",SER_hh_tes_in!G17/SER_hh_fec_in!G17)</f>
        <v>2.0269714138778863</v>
      </c>
      <c r="H17" s="113">
        <f>IF(SER_hh_tes_in!H17=0,"",SER_hh_tes_in!H17/SER_hh_fec_in!H17)</f>
        <v>2.0579044209778372</v>
      </c>
      <c r="I17" s="113">
        <f>IF(SER_hh_tes_in!I17=0,"",SER_hh_tes_in!I17/SER_hh_fec_in!I17)</f>
        <v>2.0951015207946382</v>
      </c>
      <c r="J17" s="113">
        <f>IF(SER_hh_tes_in!J17=0,"",SER_hh_tes_in!J17/SER_hh_fec_in!J17)</f>
        <v>2.1403424634475603</v>
      </c>
      <c r="K17" s="113">
        <f>IF(SER_hh_tes_in!K17=0,"",SER_hh_tes_in!K17/SER_hh_fec_in!K17)</f>
        <v>2.1961213556504178</v>
      </c>
      <c r="L17" s="113">
        <f>IF(SER_hh_tes_in!L17=0,"",SER_hh_tes_in!L17/SER_hh_fec_in!L17)</f>
        <v>2.2641117143214151</v>
      </c>
      <c r="M17" s="113">
        <f>IF(SER_hh_tes_in!M17=0,"",SER_hh_tes_in!M17/SER_hh_fec_in!M17)</f>
        <v>2.3540204688615565</v>
      </c>
      <c r="N17" s="113">
        <f>IF(SER_hh_tes_in!N17=0,"",SER_hh_tes_in!N17/SER_hh_fec_in!N17)</f>
        <v>2.4799577829595485</v>
      </c>
      <c r="O17" s="113">
        <f>IF(SER_hh_tes_in!O17=0,"",SER_hh_tes_in!O17/SER_hh_fec_in!O17)</f>
        <v>2.6558308352389273</v>
      </c>
      <c r="P17" s="113">
        <f>IF(SER_hh_tes_in!P17=0,"",SER_hh_tes_in!P17/SER_hh_fec_in!P17)</f>
        <v>2.904079262421134</v>
      </c>
      <c r="Q17" s="113">
        <f>IF(SER_hh_tes_in!Q17=0,"",SER_hh_tes_in!Q17/SER_hh_fec_in!Q17)</f>
        <v>3.2744982916365051</v>
      </c>
    </row>
    <row r="18" spans="1:17" ht="12" customHeight="1" x14ac:dyDescent="0.25">
      <c r="A18" s="88" t="s">
        <v>100</v>
      </c>
      <c r="B18" s="113"/>
      <c r="C18" s="113">
        <f>IF(SER_hh_tes_in!C18=0,"",SER_hh_tes_in!C18/SER_hh_fec_in!C18)</f>
        <v>1.5188551820705045</v>
      </c>
      <c r="D18" s="113">
        <f>IF(SER_hh_tes_in!D18=0,"",SER_hh_tes_in!D18/SER_hh_fec_in!D18)</f>
        <v>1.60362782150711</v>
      </c>
      <c r="E18" s="113">
        <f>IF(SER_hh_tes_in!E18=0,"",SER_hh_tes_in!E18/SER_hh_fec_in!E18)</f>
        <v>1.6700909439924325</v>
      </c>
      <c r="F18" s="113">
        <f>IF(SER_hh_tes_in!F18=0,"",SER_hh_tes_in!F18/SER_hh_fec_in!F18)</f>
        <v>1.7393013391779697</v>
      </c>
      <c r="G18" s="113">
        <f>IF(SER_hh_tes_in!G18=0,"",SER_hh_tes_in!G18/SER_hh_fec_in!G18)</f>
        <v>1.7992761368600745</v>
      </c>
      <c r="H18" s="113">
        <f>IF(SER_hh_tes_in!H18=0,"",SER_hh_tes_in!H18/SER_hh_fec_in!H18)</f>
        <v>1.8680235035505404</v>
      </c>
      <c r="I18" s="113">
        <f>IF(SER_hh_tes_in!I18=0,"",SER_hh_tes_in!I18/SER_hh_fec_in!I18)</f>
        <v>1.9338755008130424</v>
      </c>
      <c r="J18" s="113">
        <f>IF(SER_hh_tes_in!J18=0,"",SER_hh_tes_in!J18/SER_hh_fec_in!J18)</f>
        <v>1.9916753968750229</v>
      </c>
      <c r="K18" s="113">
        <f>IF(SER_hh_tes_in!K18=0,"",SER_hh_tes_in!K18/SER_hh_fec_in!K18)</f>
        <v>2.0543865796256218</v>
      </c>
      <c r="L18" s="113">
        <f>IF(SER_hh_tes_in!L18=0,"",SER_hh_tes_in!L18/SER_hh_fec_in!L18)</f>
        <v>2.1206596914028766</v>
      </c>
      <c r="M18" s="113">
        <f>IF(SER_hh_tes_in!M18=0,"",SER_hh_tes_in!M18/SER_hh_fec_in!M18)</f>
        <v>2.1955857247654769</v>
      </c>
      <c r="N18" s="113">
        <f>IF(SER_hh_tes_in!N18=0,"",SER_hh_tes_in!N18/SER_hh_fec_in!N18)</f>
        <v>2.2962715451375169</v>
      </c>
      <c r="O18" s="113">
        <f>IF(SER_hh_tes_in!O18=0,"",SER_hh_tes_in!O18/SER_hh_fec_in!O18)</f>
        <v>2.4226890321814225</v>
      </c>
      <c r="P18" s="113">
        <f>IF(SER_hh_tes_in!P18=0,"",SER_hh_tes_in!P18/SER_hh_fec_in!P18)</f>
        <v>2.6234446164310228</v>
      </c>
      <c r="Q18" s="113">
        <f>IF(SER_hh_tes_in!Q18=0,"",SER_hh_tes_in!Q18/SER_hh_fec_in!Q18)</f>
        <v>2.9085614993508679</v>
      </c>
    </row>
    <row r="19" spans="1:17" ht="12.95" customHeight="1" x14ac:dyDescent="0.25">
      <c r="A19" s="90" t="s">
        <v>47</v>
      </c>
      <c r="B19" s="110"/>
      <c r="C19" s="110">
        <f>IF(SER_hh_tes_in!C19=0,"",SER_hh_tes_in!C19/SER_hh_fec_in!C19)</f>
        <v>0.64925901443642764</v>
      </c>
      <c r="D19" s="110">
        <f>IF(SER_hh_tes_in!D19=0,"",SER_hh_tes_in!D19/SER_hh_fec_in!D19)</f>
        <v>0.64782197050217283</v>
      </c>
      <c r="E19" s="110">
        <f>IF(SER_hh_tes_in!E19=0,"",SER_hh_tes_in!E19/SER_hh_fec_in!E19)</f>
        <v>0.66721381834938787</v>
      </c>
      <c r="F19" s="110">
        <f>IF(SER_hh_tes_in!F19=0,"",SER_hh_tes_in!F19/SER_hh_fec_in!F19)</f>
        <v>0.66210604523796723</v>
      </c>
      <c r="G19" s="110">
        <f>IF(SER_hh_tes_in!G19=0,"",SER_hh_tes_in!G19/SER_hh_fec_in!G19)</f>
        <v>0.65277388931518177</v>
      </c>
      <c r="H19" s="110">
        <f>IF(SER_hh_tes_in!H19=0,"",SER_hh_tes_in!H19/SER_hh_fec_in!H19)</f>
        <v>0.67719231151547532</v>
      </c>
      <c r="I19" s="110">
        <f>IF(SER_hh_tes_in!I19=0,"",SER_hh_tes_in!I19/SER_hh_fec_in!I19)</f>
        <v>0.69334668323563531</v>
      </c>
      <c r="J19" s="110">
        <f>IF(SER_hh_tes_in!J19=0,"",SER_hh_tes_in!J19/SER_hh_fec_in!J19)</f>
        <v>0.67638857892435555</v>
      </c>
      <c r="K19" s="110">
        <f>IF(SER_hh_tes_in!K19=0,"",SER_hh_tes_in!K19/SER_hh_fec_in!K19)</f>
        <v>0.68659569369998574</v>
      </c>
      <c r="L19" s="110">
        <f>IF(SER_hh_tes_in!L19=0,"",SER_hh_tes_in!L19/SER_hh_fec_in!L19)</f>
        <v>0.70715755126987123</v>
      </c>
      <c r="M19" s="110">
        <f>IF(SER_hh_tes_in!M19=0,"",SER_hh_tes_in!M19/SER_hh_fec_in!M19)</f>
        <v>0.67995856677933675</v>
      </c>
      <c r="N19" s="110">
        <f>IF(SER_hh_tes_in!N19=0,"",SER_hh_tes_in!N19/SER_hh_fec_in!N19)</f>
        <v>0.68652250023266925</v>
      </c>
      <c r="O19" s="110">
        <f>IF(SER_hh_tes_in!O19=0,"",SER_hh_tes_in!O19/SER_hh_fec_in!O19)</f>
        <v>0.67320008909349804</v>
      </c>
      <c r="P19" s="110">
        <f>IF(SER_hh_tes_in!P19=0,"",SER_hh_tes_in!P19/SER_hh_fec_in!P19)</f>
        <v>0.6893713906479968</v>
      </c>
      <c r="Q19" s="110">
        <f>IF(SER_hh_tes_in!Q19=0,"",SER_hh_tes_in!Q19/SER_hh_fec_in!Q19)</f>
        <v>0.68361750570023727</v>
      </c>
    </row>
    <row r="20" spans="1:17" ht="12" customHeight="1" x14ac:dyDescent="0.25">
      <c r="A20" s="88" t="s">
        <v>38</v>
      </c>
      <c r="B20" s="109"/>
      <c r="C20" s="109" t="str">
        <f>IF(SER_hh_tes_in!C20=0,"",SER_hh_tes_in!C20/SER_hh_fec_in!C20)</f>
        <v/>
      </c>
      <c r="D20" s="109" t="str">
        <f>IF(SER_hh_tes_in!D20=0,"",SER_hh_tes_in!D20/SER_hh_fec_in!D20)</f>
        <v/>
      </c>
      <c r="E20" s="109" t="str">
        <f>IF(SER_hh_tes_in!E20=0,"",SER_hh_tes_in!E20/SER_hh_fec_in!E20)</f>
        <v/>
      </c>
      <c r="F20" s="109" t="str">
        <f>IF(SER_hh_tes_in!F20=0,"",SER_hh_tes_in!F20/SER_hh_fec_in!F20)</f>
        <v/>
      </c>
      <c r="G20" s="109" t="str">
        <f>IF(SER_hh_tes_in!G20=0,"",SER_hh_tes_in!G20/SER_hh_fec_in!G20)</f>
        <v/>
      </c>
      <c r="H20" s="109" t="str">
        <f>IF(SER_hh_tes_in!H20=0,"",SER_hh_tes_in!H20/SER_hh_fec_in!H20)</f>
        <v/>
      </c>
      <c r="I20" s="109" t="str">
        <f>IF(SER_hh_tes_in!I20=0,"",SER_hh_tes_in!I20/SER_hh_fec_in!I20)</f>
        <v/>
      </c>
      <c r="J20" s="109" t="str">
        <f>IF(SER_hh_tes_in!J20=0,"",SER_hh_tes_in!J20/SER_hh_fec_in!J20)</f>
        <v/>
      </c>
      <c r="K20" s="109" t="str">
        <f>IF(SER_hh_tes_in!K20=0,"",SER_hh_tes_in!K20/SER_hh_fec_in!K20)</f>
        <v/>
      </c>
      <c r="L20" s="109" t="str">
        <f>IF(SER_hh_tes_in!L20=0,"",SER_hh_tes_in!L20/SER_hh_fec_in!L20)</f>
        <v/>
      </c>
      <c r="M20" s="109" t="str">
        <f>IF(SER_hh_tes_in!M20=0,"",SER_hh_tes_in!M20/SER_hh_fec_in!M20)</f>
        <v/>
      </c>
      <c r="N20" s="109" t="str">
        <f>IF(SER_hh_tes_in!N20=0,"",SER_hh_tes_in!N20/SER_hh_fec_in!N20)</f>
        <v/>
      </c>
      <c r="O20" s="109" t="str">
        <f>IF(SER_hh_tes_in!O20=0,"",SER_hh_tes_in!O20/SER_hh_fec_in!O20)</f>
        <v/>
      </c>
      <c r="P20" s="109" t="str">
        <f>IF(SER_hh_tes_in!P20=0,"",SER_hh_tes_in!P20/SER_hh_fec_in!P20)</f>
        <v/>
      </c>
      <c r="Q20" s="109" t="str">
        <f>IF(SER_hh_tes_in!Q20=0,"",SER_hh_tes_in!Q20/SER_hh_fec_in!Q20)</f>
        <v/>
      </c>
    </row>
    <row r="21" spans="1:17" s="28" customFormat="1" ht="12" customHeight="1" x14ac:dyDescent="0.25">
      <c r="A21" s="88" t="s">
        <v>66</v>
      </c>
      <c r="B21" s="109"/>
      <c r="C21" s="109">
        <f>IF(SER_hh_tes_in!C21=0,"",SER_hh_tes_in!C21/SER_hh_fec_in!C21)</f>
        <v>0.6007417416592935</v>
      </c>
      <c r="D21" s="109">
        <f>IF(SER_hh_tes_in!D21=0,"",SER_hh_tes_in!D21/SER_hh_fec_in!D21)</f>
        <v>0.59971923503508118</v>
      </c>
      <c r="E21" s="109">
        <f>IF(SER_hh_tes_in!E21=0,"",SER_hh_tes_in!E21/SER_hh_fec_in!E21)</f>
        <v>0.48920650243746205</v>
      </c>
      <c r="F21" s="109">
        <f>IF(SER_hh_tes_in!F21=0,"",SER_hh_tes_in!F21/SER_hh_fec_in!F21)</f>
        <v>0.61161918056634679</v>
      </c>
      <c r="G21" s="109">
        <f>IF(SER_hh_tes_in!G21=0,"",SER_hh_tes_in!G21/SER_hh_fec_in!G21)</f>
        <v>0.61471946905398955</v>
      </c>
      <c r="H21" s="109">
        <f>IF(SER_hh_tes_in!H21=0,"",SER_hh_tes_in!H21/SER_hh_fec_in!H21)</f>
        <v>0.6199632506073508</v>
      </c>
      <c r="I21" s="109">
        <f>IF(SER_hh_tes_in!I21=0,"",SER_hh_tes_in!I21/SER_hh_fec_in!I21)</f>
        <v>0.58953482336354479</v>
      </c>
      <c r="J21" s="109">
        <f>IF(SER_hh_tes_in!J21=0,"",SER_hh_tes_in!J21/SER_hh_fec_in!J21)</f>
        <v>0.6273636128634017</v>
      </c>
      <c r="K21" s="109">
        <f>IF(SER_hh_tes_in!K21=0,"",SER_hh_tes_in!K21/SER_hh_fec_in!K21)</f>
        <v>0.60998139444772881</v>
      </c>
      <c r="L21" s="109">
        <f>IF(SER_hh_tes_in!L21=0,"",SER_hh_tes_in!L21/SER_hh_fec_in!L21)</f>
        <v>0.63301825120367394</v>
      </c>
      <c r="M21" s="109">
        <f>IF(SER_hh_tes_in!M21=0,"",SER_hh_tes_in!M21/SER_hh_fec_in!M21)</f>
        <v>0.63642234097885753</v>
      </c>
      <c r="N21" s="109" t="str">
        <f>IF(SER_hh_tes_in!N21=0,"",SER_hh_tes_in!N21/SER_hh_fec_in!N21)</f>
        <v/>
      </c>
      <c r="O21" s="109">
        <f>IF(SER_hh_tes_in!O21=0,"",SER_hh_tes_in!O21/SER_hh_fec_in!O21)</f>
        <v>0.63725759886474675</v>
      </c>
      <c r="P21" s="109" t="str">
        <f>IF(SER_hh_tes_in!P21=0,"",SER_hh_tes_in!P21/SER_hh_fec_in!P21)</f>
        <v/>
      </c>
      <c r="Q21" s="109">
        <f>IF(SER_hh_tes_in!Q21=0,"",SER_hh_tes_in!Q21/SER_hh_fec_in!Q21)</f>
        <v>0.63586951289896743</v>
      </c>
    </row>
    <row r="22" spans="1:17" ht="12" customHeight="1" x14ac:dyDescent="0.25">
      <c r="A22" s="88" t="s">
        <v>99</v>
      </c>
      <c r="B22" s="109"/>
      <c r="C22" s="109">
        <f>IF(SER_hh_tes_in!C22=0,"",SER_hh_tes_in!C22/SER_hh_fec_in!C22)</f>
        <v>0.40564215071293369</v>
      </c>
      <c r="D22" s="109">
        <f>IF(SER_hh_tes_in!D22=0,"",SER_hh_tes_in!D22/SER_hh_fec_in!D22)</f>
        <v>0.57672503385052976</v>
      </c>
      <c r="E22" s="109">
        <f>IF(SER_hh_tes_in!E22=0,"",SER_hh_tes_in!E22/SER_hh_fec_in!E22)</f>
        <v>0.57468508054771361</v>
      </c>
      <c r="F22" s="109">
        <f>IF(SER_hh_tes_in!F22=0,"",SER_hh_tes_in!F22/SER_hh_fec_in!F22)</f>
        <v>0.46230961453746428</v>
      </c>
      <c r="G22" s="109">
        <f>IF(SER_hh_tes_in!G22=0,"",SER_hh_tes_in!G22/SER_hh_fec_in!G22)</f>
        <v>0.5844072814294885</v>
      </c>
      <c r="H22" s="109">
        <f>IF(SER_hh_tes_in!H22=0,"",SER_hh_tes_in!H22/SER_hh_fec_in!H22)</f>
        <v>0.59177878276178753</v>
      </c>
      <c r="I22" s="109">
        <f>IF(SER_hh_tes_in!I22=0,"",SER_hh_tes_in!I22/SER_hh_fec_in!I22)</f>
        <v>0.59472005073496181</v>
      </c>
      <c r="J22" s="109">
        <f>IF(SER_hh_tes_in!J22=0,"",SER_hh_tes_in!J22/SER_hh_fec_in!J22)</f>
        <v>0.59897715601878609</v>
      </c>
      <c r="K22" s="109" t="str">
        <f>IF(SER_hh_tes_in!K22=0,"",SER_hh_tes_in!K22/SER_hh_fec_in!K22)</f>
        <v/>
      </c>
      <c r="L22" s="109">
        <f>IF(SER_hh_tes_in!L22=0,"",SER_hh_tes_in!L22/SER_hh_fec_in!L22)</f>
        <v>0.60538452569358803</v>
      </c>
      <c r="M22" s="109">
        <f>IF(SER_hh_tes_in!M22=0,"",SER_hh_tes_in!M22/SER_hh_fec_in!M22)</f>
        <v>0.6075763938692329</v>
      </c>
      <c r="N22" s="109">
        <f>IF(SER_hh_tes_in!N22=0,"",SER_hh_tes_in!N22/SER_hh_fec_in!N22)</f>
        <v>0.60785586040496298</v>
      </c>
      <c r="O22" s="109">
        <f>IF(SER_hh_tes_in!O22=0,"",SER_hh_tes_in!O22/SER_hh_fec_in!O22)</f>
        <v>0.60735161539475291</v>
      </c>
      <c r="P22" s="109">
        <f>IF(SER_hh_tes_in!P22=0,"",SER_hh_tes_in!P22/SER_hh_fec_in!P22)</f>
        <v>0.60727148658133623</v>
      </c>
      <c r="Q22" s="109">
        <f>IF(SER_hh_tes_in!Q22=0,"",SER_hh_tes_in!Q22/SER_hh_fec_in!Q22)</f>
        <v>0.60735810624700048</v>
      </c>
    </row>
    <row r="23" spans="1:17" ht="12" customHeight="1" x14ac:dyDescent="0.25">
      <c r="A23" s="88" t="s">
        <v>98</v>
      </c>
      <c r="B23" s="109"/>
      <c r="C23" s="109">
        <f>IF(SER_hh_tes_in!C23=0,"",SER_hh_tes_in!C23/SER_hh_fec_in!C23)</f>
        <v>0.59261392208248109</v>
      </c>
      <c r="D23" s="109">
        <f>IF(SER_hh_tes_in!D23=0,"",SER_hh_tes_in!D23/SER_hh_fec_in!D23)</f>
        <v>0.59613300309104877</v>
      </c>
      <c r="E23" s="109">
        <f>IF(SER_hh_tes_in!E23=0,"",SER_hh_tes_in!E23/SER_hh_fec_in!E23)</f>
        <v>0.59922454346715759</v>
      </c>
      <c r="F23" s="109">
        <f>IF(SER_hh_tes_in!F23=0,"",SER_hh_tes_in!F23/SER_hh_fec_in!F23)</f>
        <v>0.60308715868873286</v>
      </c>
      <c r="G23" s="109">
        <f>IF(SER_hh_tes_in!G23=0,"",SER_hh_tes_in!G23/SER_hh_fec_in!G23)</f>
        <v>0.60615095069022418</v>
      </c>
      <c r="H23" s="109">
        <f>IF(SER_hh_tes_in!H23=0,"",SER_hh_tes_in!H23/SER_hh_fec_in!H23)</f>
        <v>0.61082469417777918</v>
      </c>
      <c r="I23" s="109">
        <f>IF(SER_hh_tes_in!I23=0,"",SER_hh_tes_in!I23/SER_hh_fec_in!I23)</f>
        <v>0.61454305750222238</v>
      </c>
      <c r="J23" s="109">
        <f>IF(SER_hh_tes_in!J23=0,"",SER_hh_tes_in!J23/SER_hh_fec_in!J23)</f>
        <v>0.61796440377086059</v>
      </c>
      <c r="K23" s="109">
        <f>IF(SER_hh_tes_in!K23=0,"",SER_hh_tes_in!K23/SER_hh_fec_in!K23)</f>
        <v>0.62078971048702036</v>
      </c>
      <c r="L23" s="109">
        <f>IF(SER_hh_tes_in!L23=0,"",SER_hh_tes_in!L23/SER_hh_fec_in!L23)</f>
        <v>0.62391622160307059</v>
      </c>
      <c r="M23" s="109">
        <f>IF(SER_hh_tes_in!M23=0,"",SER_hh_tes_in!M23/SER_hh_fec_in!M23)</f>
        <v>0.62611403850756797</v>
      </c>
      <c r="N23" s="109">
        <f>IF(SER_hh_tes_in!N23=0,"",SER_hh_tes_in!N23/SER_hh_fec_in!N23)</f>
        <v>0.62687763290540344</v>
      </c>
      <c r="O23" s="109">
        <f>IF(SER_hh_tes_in!O23=0,"",SER_hh_tes_in!O23/SER_hh_fec_in!O23)</f>
        <v>0.62727690335580299</v>
      </c>
      <c r="P23" s="109">
        <f>IF(SER_hh_tes_in!P23=0,"",SER_hh_tes_in!P23/SER_hh_fec_in!P23)</f>
        <v>0.62743512648808064</v>
      </c>
      <c r="Q23" s="109">
        <f>IF(SER_hh_tes_in!Q23=0,"",SER_hh_tes_in!Q23/SER_hh_fec_in!Q23)</f>
        <v>0.62743043622032713</v>
      </c>
    </row>
    <row r="24" spans="1:17" ht="12" customHeight="1" x14ac:dyDescent="0.25">
      <c r="A24" s="88" t="s">
        <v>34</v>
      </c>
      <c r="B24" s="109"/>
      <c r="C24" s="109" t="str">
        <f>IF(SER_hh_tes_in!C24=0,"",SER_hh_tes_in!C24/SER_hh_fec_in!C24)</f>
        <v/>
      </c>
      <c r="D24" s="109" t="str">
        <f>IF(SER_hh_tes_in!D24=0,"",SER_hh_tes_in!D24/SER_hh_fec_in!D24)</f>
        <v/>
      </c>
      <c r="E24" s="109" t="str">
        <f>IF(SER_hh_tes_in!E24=0,"",SER_hh_tes_in!E24/SER_hh_fec_in!E24)</f>
        <v/>
      </c>
      <c r="F24" s="109" t="str">
        <f>IF(SER_hh_tes_in!F24=0,"",SER_hh_tes_in!F24/SER_hh_fec_in!F24)</f>
        <v/>
      </c>
      <c r="G24" s="109" t="str">
        <f>IF(SER_hh_tes_in!G24=0,"",SER_hh_tes_in!G24/SER_hh_fec_in!G24)</f>
        <v/>
      </c>
      <c r="H24" s="109" t="str">
        <f>IF(SER_hh_tes_in!H24=0,"",SER_hh_tes_in!H24/SER_hh_fec_in!H24)</f>
        <v/>
      </c>
      <c r="I24" s="109" t="str">
        <f>IF(SER_hh_tes_in!I24=0,"",SER_hh_tes_in!I24/SER_hh_fec_in!I24)</f>
        <v/>
      </c>
      <c r="J24" s="109" t="str">
        <f>IF(SER_hh_tes_in!J24=0,"",SER_hh_tes_in!J24/SER_hh_fec_in!J24)</f>
        <v/>
      </c>
      <c r="K24" s="109" t="str">
        <f>IF(SER_hh_tes_in!K24=0,"",SER_hh_tes_in!K24/SER_hh_fec_in!K24)</f>
        <v/>
      </c>
      <c r="L24" s="109" t="str">
        <f>IF(SER_hh_tes_in!L24=0,"",SER_hh_tes_in!L24/SER_hh_fec_in!L24)</f>
        <v/>
      </c>
      <c r="M24" s="109" t="str">
        <f>IF(SER_hh_tes_in!M24=0,"",SER_hh_tes_in!M24/SER_hh_fec_in!M24)</f>
        <v/>
      </c>
      <c r="N24" s="109" t="str">
        <f>IF(SER_hh_tes_in!N24=0,"",SER_hh_tes_in!N24/SER_hh_fec_in!N24)</f>
        <v/>
      </c>
      <c r="O24" s="109" t="str">
        <f>IF(SER_hh_tes_in!O24=0,"",SER_hh_tes_in!O24/SER_hh_fec_in!O24)</f>
        <v/>
      </c>
      <c r="P24" s="109" t="str">
        <f>IF(SER_hh_tes_in!P24=0,"",SER_hh_tes_in!P24/SER_hh_fec_in!P24)</f>
        <v/>
      </c>
      <c r="Q24" s="109" t="str">
        <f>IF(SER_hh_tes_in!Q24=0,"",SER_hh_tes_in!Q24/SER_hh_fec_in!Q24)</f>
        <v/>
      </c>
    </row>
    <row r="25" spans="1:17" ht="12" customHeight="1" x14ac:dyDescent="0.25">
      <c r="A25" s="88" t="s">
        <v>42</v>
      </c>
      <c r="B25" s="109"/>
      <c r="C25" s="109" t="str">
        <f>IF(SER_hh_tes_in!C25=0,"",SER_hh_tes_in!C25/SER_hh_fec_in!C25)</f>
        <v/>
      </c>
      <c r="D25" s="109" t="str">
        <f>IF(SER_hh_tes_in!D25=0,"",SER_hh_tes_in!D25/SER_hh_fec_in!D25)</f>
        <v/>
      </c>
      <c r="E25" s="109" t="str">
        <f>IF(SER_hh_tes_in!E25=0,"",SER_hh_tes_in!E25/SER_hh_fec_in!E25)</f>
        <v/>
      </c>
      <c r="F25" s="109">
        <f>IF(SER_hh_tes_in!F25=0,"",SER_hh_tes_in!F25/SER_hh_fec_in!F25)</f>
        <v>0.76148864757263623</v>
      </c>
      <c r="G25" s="109">
        <f>IF(SER_hh_tes_in!G25=0,"",SER_hh_tes_in!G25/SER_hh_fec_in!G25)</f>
        <v>0.76568489013712215</v>
      </c>
      <c r="H25" s="109">
        <f>IF(SER_hh_tes_in!H25=0,"",SER_hh_tes_in!H25/SER_hh_fec_in!H25)</f>
        <v>0.77107923269167244</v>
      </c>
      <c r="I25" s="109">
        <f>IF(SER_hh_tes_in!I25=0,"",SER_hh_tes_in!I25/SER_hh_fec_in!I25)</f>
        <v>0.77596315415282191</v>
      </c>
      <c r="J25" s="109">
        <f>IF(SER_hh_tes_in!J25=0,"",SER_hh_tes_in!J25/SER_hh_fec_in!J25)</f>
        <v>0.77983135507080348</v>
      </c>
      <c r="K25" s="109">
        <f>IF(SER_hh_tes_in!K25=0,"",SER_hh_tes_in!K25/SER_hh_fec_in!K25)</f>
        <v>0.78327539362318366</v>
      </c>
      <c r="L25" s="109">
        <f>IF(SER_hh_tes_in!L25=0,"",SER_hh_tes_in!L25/SER_hh_fec_in!L25)</f>
        <v>0.78751659618236591</v>
      </c>
      <c r="M25" s="109">
        <f>IF(SER_hh_tes_in!M25=0,"",SER_hh_tes_in!M25/SER_hh_fec_in!M25)</f>
        <v>0.78971209841007883</v>
      </c>
      <c r="N25" s="109">
        <f>IF(SER_hh_tes_in!N25=0,"",SER_hh_tes_in!N25/SER_hh_fec_in!N25)</f>
        <v>0.79081049987940466</v>
      </c>
      <c r="O25" s="109">
        <f>IF(SER_hh_tes_in!O25=0,"",SER_hh_tes_in!O25/SER_hh_fec_in!O25)</f>
        <v>0.79133067882634289</v>
      </c>
      <c r="P25" s="109">
        <f>IF(SER_hh_tes_in!P25=0,"",SER_hh_tes_in!P25/SER_hh_fec_in!P25)</f>
        <v>0.79158036383180408</v>
      </c>
      <c r="Q25" s="109">
        <f>IF(SER_hh_tes_in!Q25=0,"",SER_hh_tes_in!Q25/SER_hh_fec_in!Q25)</f>
        <v>0.79170176817030335</v>
      </c>
    </row>
    <row r="26" spans="1:17" ht="12" customHeight="1" x14ac:dyDescent="0.25">
      <c r="A26" s="88" t="s">
        <v>30</v>
      </c>
      <c r="B26" s="112"/>
      <c r="C26" s="112">
        <f>IF(SER_hh_tes_in!C26=0,"",SER_hh_tes_in!C26/SER_hh_fec_in!C26)</f>
        <v>0.73711086782489299</v>
      </c>
      <c r="D26" s="112">
        <f>IF(SER_hh_tes_in!D26=0,"",SER_hh_tes_in!D26/SER_hh_fec_in!D26)</f>
        <v>0.74146390841453724</v>
      </c>
      <c r="E26" s="112">
        <f>IF(SER_hh_tes_in!E26=0,"",SER_hh_tes_in!E26/SER_hh_fec_in!E26)</f>
        <v>0.74553671629600571</v>
      </c>
      <c r="F26" s="112">
        <f>IF(SER_hh_tes_in!F26=0,"",SER_hh_tes_in!F26/SER_hh_fec_in!F26)</f>
        <v>0.75014547464267012</v>
      </c>
      <c r="G26" s="112">
        <f>IF(SER_hh_tes_in!G26=0,"",SER_hh_tes_in!G26/SER_hh_fec_in!G26)</f>
        <v>0.75395553666585025</v>
      </c>
      <c r="H26" s="112">
        <f>IF(SER_hh_tes_in!H26=0,"",SER_hh_tes_in!H26/SER_hh_fec_in!H26)</f>
        <v>0.75995041964789856</v>
      </c>
      <c r="I26" s="112">
        <f>IF(SER_hh_tes_in!I26=0,"",SER_hh_tes_in!I26/SER_hh_fec_in!I26)</f>
        <v>0.76479020411813825</v>
      </c>
      <c r="J26" s="112">
        <f>IF(SER_hh_tes_in!J26=0,"",SER_hh_tes_in!J26/SER_hh_fec_in!J26)</f>
        <v>0.76866437529410259</v>
      </c>
      <c r="K26" s="112">
        <f>IF(SER_hh_tes_in!K26=0,"",SER_hh_tes_in!K26/SER_hh_fec_in!K26)</f>
        <v>0.77211959094819538</v>
      </c>
      <c r="L26" s="112">
        <f>IF(SER_hh_tes_in!L26=0,"",SER_hh_tes_in!L26/SER_hh_fec_in!L26)</f>
        <v>0.77608786564808574</v>
      </c>
      <c r="M26" s="112">
        <f>IF(SER_hh_tes_in!M26=0,"",SER_hh_tes_in!M26/SER_hh_fec_in!M26)</f>
        <v>0.77853787662471186</v>
      </c>
      <c r="N26" s="112">
        <f>IF(SER_hh_tes_in!N26=0,"",SER_hh_tes_in!N26/SER_hh_fec_in!N26)</f>
        <v>0.77944465550193354</v>
      </c>
      <c r="O26" s="112">
        <f>IF(SER_hh_tes_in!O26=0,"",SER_hh_tes_in!O26/SER_hh_fec_in!O26)</f>
        <v>0.77985716980616959</v>
      </c>
      <c r="P26" s="112">
        <f>IF(SER_hh_tes_in!P26=0,"",SER_hh_tes_in!P26/SER_hh_fec_in!P26)</f>
        <v>0.78004335613387443</v>
      </c>
      <c r="Q26" s="112">
        <f>IF(SER_hh_tes_in!Q26=0,"",SER_hh_tes_in!Q26/SER_hh_fec_in!Q26)</f>
        <v>0.7799969554435614</v>
      </c>
    </row>
    <row r="27" spans="1:17" ht="12" customHeight="1" x14ac:dyDescent="0.25">
      <c r="A27" s="93" t="s">
        <v>33</v>
      </c>
      <c r="B27" s="122"/>
      <c r="C27" s="122">
        <f>IF(SER_hh_tes_in!C27=0,"",SER_hh_tes_in!C27/SER_hh_fec_in!C27)</f>
        <v>0.83023359517382778</v>
      </c>
      <c r="D27" s="122">
        <f>IF(SER_hh_tes_in!D27=0,"",SER_hh_tes_in!D27/SER_hh_fec_in!D27)</f>
        <v>0.86018838154510835</v>
      </c>
      <c r="E27" s="122">
        <f>IF(SER_hh_tes_in!E27=0,"",SER_hh_tes_in!E27/SER_hh_fec_in!E27)</f>
        <v>0.89400142150143558</v>
      </c>
      <c r="F27" s="122">
        <f>IF(SER_hh_tes_in!F27=0,"",SER_hh_tes_in!F27/SER_hh_fec_in!F27)</f>
        <v>0.92050750235269163</v>
      </c>
      <c r="G27" s="122">
        <f>IF(SER_hh_tes_in!G27=0,"",SER_hh_tes_in!G27/SER_hh_fec_in!G27)</f>
        <v>0.95114031604007576</v>
      </c>
      <c r="H27" s="122">
        <f>IF(SER_hh_tes_in!H27=0,"",SER_hh_tes_in!H27/SER_hh_fec_in!H27)</f>
        <v>0.97122317380938161</v>
      </c>
      <c r="I27" s="122">
        <f>IF(SER_hh_tes_in!I27=0,"",SER_hh_tes_in!I27/SER_hh_fec_in!I27)</f>
        <v>0.9872915234603522</v>
      </c>
      <c r="J27" s="122">
        <f>IF(SER_hh_tes_in!J27=0,"",SER_hh_tes_in!J27/SER_hh_fec_in!J27)</f>
        <v>0.99552834983307825</v>
      </c>
      <c r="K27" s="122">
        <f>IF(SER_hh_tes_in!K27=0,"",SER_hh_tes_in!K27/SER_hh_fec_in!K27)</f>
        <v>1.0018158161805417</v>
      </c>
      <c r="L27" s="122">
        <f>IF(SER_hh_tes_in!L27=0,"",SER_hh_tes_in!L27/SER_hh_fec_in!L27)</f>
        <v>1.0053868197469109</v>
      </c>
      <c r="M27" s="122">
        <f>IF(SER_hh_tes_in!M27=0,"",SER_hh_tes_in!M27/SER_hh_fec_in!M27)</f>
        <v>1.0086580818821635</v>
      </c>
      <c r="N27" s="122">
        <f>IF(SER_hh_tes_in!N27=0,"",SER_hh_tes_in!N27/SER_hh_fec_in!N27)</f>
        <v>1.0096452016203372</v>
      </c>
      <c r="O27" s="122">
        <f>IF(SER_hh_tes_in!O27=0,"",SER_hh_tes_in!O27/SER_hh_fec_in!O27)</f>
        <v>1.0098914374097534</v>
      </c>
      <c r="P27" s="122">
        <f>IF(SER_hh_tes_in!P27=0,"",SER_hh_tes_in!P27/SER_hh_fec_in!P27)</f>
        <v>1.0104839117536843</v>
      </c>
      <c r="Q27" s="122">
        <f>IF(SER_hh_tes_in!Q27=0,"",SER_hh_tes_in!Q27/SER_hh_fec_in!Q27)</f>
        <v>1.0109595339529343</v>
      </c>
    </row>
    <row r="28" spans="1:17" ht="12" hidden="1" customHeight="1" x14ac:dyDescent="0.25">
      <c r="A28" s="91" t="s">
        <v>33</v>
      </c>
      <c r="B28" s="108"/>
      <c r="C28" s="108"/>
      <c r="D28" s="108"/>
      <c r="E28" s="108"/>
      <c r="F28" s="108"/>
      <c r="G28" s="108"/>
      <c r="H28" s="108"/>
      <c r="I28" s="108"/>
      <c r="J28" s="108"/>
      <c r="K28" s="108"/>
      <c r="L28" s="108"/>
      <c r="M28" s="108"/>
      <c r="N28" s="108"/>
      <c r="O28" s="108"/>
      <c r="P28" s="108"/>
      <c r="Q28" s="108"/>
    </row>
    <row r="29" spans="1:17" ht="12.95" customHeight="1" x14ac:dyDescent="0.25">
      <c r="A29" s="90" t="s">
        <v>46</v>
      </c>
      <c r="B29" s="110"/>
      <c r="C29" s="110">
        <f>IF(SER_hh_tes_in!C29=0,"",SER_hh_tes_in!C29/SER_hh_fec_in!C29)</f>
        <v>0.59467210252048264</v>
      </c>
      <c r="D29" s="110">
        <f>IF(SER_hh_tes_in!D29=0,"",SER_hh_tes_in!D29/SER_hh_fec_in!D29)</f>
        <v>0.55091783924839666</v>
      </c>
      <c r="E29" s="110">
        <f>IF(SER_hh_tes_in!E29=0,"",SER_hh_tes_in!E29/SER_hh_fec_in!E29)</f>
        <v>0.69589696291798886</v>
      </c>
      <c r="F29" s="110">
        <f>IF(SER_hh_tes_in!F29=0,"",SER_hh_tes_in!F29/SER_hh_fec_in!F29)</f>
        <v>0.53759779692922616</v>
      </c>
      <c r="G29" s="110">
        <f>IF(SER_hh_tes_in!G29=0,"",SER_hh_tes_in!G29/SER_hh_fec_in!G29)</f>
        <v>0.52786416182634766</v>
      </c>
      <c r="H29" s="110">
        <f>IF(SER_hh_tes_in!H29=0,"",SER_hh_tes_in!H29/SER_hh_fec_in!H29)</f>
        <v>0.5717069786839456</v>
      </c>
      <c r="I29" s="110">
        <f>IF(SER_hh_tes_in!I29=0,"",SER_hh_tes_in!I29/SER_hh_fec_in!I29)</f>
        <v>0.54870882156463785</v>
      </c>
      <c r="J29" s="110">
        <f>IF(SER_hh_tes_in!J29=0,"",SER_hh_tes_in!J29/SER_hh_fec_in!J29)</f>
        <v>0.53837524257313574</v>
      </c>
      <c r="K29" s="110">
        <f>IF(SER_hh_tes_in!K29=0,"",SER_hh_tes_in!K29/SER_hh_fec_in!K29)</f>
        <v>0.52504110201423337</v>
      </c>
      <c r="L29" s="110">
        <f>IF(SER_hh_tes_in!L29=0,"",SER_hh_tes_in!L29/SER_hh_fec_in!L29)</f>
        <v>0.54320012889788427</v>
      </c>
      <c r="M29" s="110">
        <f>IF(SER_hh_tes_in!M29=0,"",SER_hh_tes_in!M29/SER_hh_fec_in!M29)</f>
        <v>0.54904545888039025</v>
      </c>
      <c r="N29" s="110">
        <f>IF(SER_hh_tes_in!N29=0,"",SER_hh_tes_in!N29/SER_hh_fec_in!N29)</f>
        <v>0.54620729706711812</v>
      </c>
      <c r="O29" s="110">
        <f>IF(SER_hh_tes_in!O29=0,"",SER_hh_tes_in!O29/SER_hh_fec_in!O29)</f>
        <v>0.71989416029064468</v>
      </c>
      <c r="P29" s="110">
        <f>IF(SER_hh_tes_in!P29=0,"",SER_hh_tes_in!P29/SER_hh_fec_in!P29)</f>
        <v>0.6325065593516388</v>
      </c>
      <c r="Q29" s="110">
        <f>IF(SER_hh_tes_in!Q29=0,"",SER_hh_tes_in!Q29/SER_hh_fec_in!Q29)</f>
        <v>0.65218099515758055</v>
      </c>
    </row>
    <row r="30" spans="1:17" s="28" customFormat="1" ht="12" customHeight="1" x14ac:dyDescent="0.25">
      <c r="A30" s="88" t="s">
        <v>66</v>
      </c>
      <c r="B30" s="109"/>
      <c r="C30" s="109">
        <f>IF(SER_hh_tes_in!C30=0,"",SER_hh_tes_in!C30/SER_hh_fec_in!C30)</f>
        <v>0.47274543498399224</v>
      </c>
      <c r="D30" s="109">
        <f>IF(SER_hh_tes_in!D30=0,"",SER_hh_tes_in!D30/SER_hh_fec_in!D30)</f>
        <v>0.475490122096486</v>
      </c>
      <c r="E30" s="109">
        <f>IF(SER_hh_tes_in!E30=0,"",SER_hh_tes_in!E30/SER_hh_fec_in!E30)</f>
        <v>0.47799978203347487</v>
      </c>
      <c r="F30" s="109">
        <f>IF(SER_hh_tes_in!F30=0,"",SER_hh_tes_in!F30/SER_hh_fec_in!F30)</f>
        <v>0.48099215549657137</v>
      </c>
      <c r="G30" s="109">
        <f>IF(SER_hh_tes_in!G30=0,"",SER_hh_tes_in!G30/SER_hh_fec_in!G30)</f>
        <v>0.48369383556442269</v>
      </c>
      <c r="H30" s="109">
        <f>IF(SER_hh_tes_in!H30=0,"",SER_hh_tes_in!H30/SER_hh_fec_in!H30)</f>
        <v>0.48712277025716144</v>
      </c>
      <c r="I30" s="109">
        <f>IF(SER_hh_tes_in!I30=0,"",SER_hh_tes_in!I30/SER_hh_fec_in!I30)</f>
        <v>0.49037485243246498</v>
      </c>
      <c r="J30" s="109" t="str">
        <f>IF(SER_hh_tes_in!J30=0,"",SER_hh_tes_in!J30/SER_hh_fec_in!J30)</f>
        <v/>
      </c>
      <c r="K30" s="109">
        <f>IF(SER_hh_tes_in!K30=0,"",SER_hh_tes_in!K30/SER_hh_fec_in!K30)</f>
        <v>0.49511259335138014</v>
      </c>
      <c r="L30" s="109">
        <f>IF(SER_hh_tes_in!L30=0,"",SER_hh_tes_in!L30/SER_hh_fec_in!L30)</f>
        <v>0.4975957257975594</v>
      </c>
      <c r="M30" s="109">
        <f>IF(SER_hh_tes_in!M30=0,"",SER_hh_tes_in!M30/SER_hh_fec_in!M30)</f>
        <v>0.49866436164632783</v>
      </c>
      <c r="N30" s="109">
        <f>IF(SER_hh_tes_in!N30=0,"",SER_hh_tes_in!N30/SER_hh_fec_in!N30)</f>
        <v>0.49925896559659599</v>
      </c>
      <c r="O30" s="109">
        <f>IF(SER_hh_tes_in!O30=0,"",SER_hh_tes_in!O30/SER_hh_fec_in!O30)</f>
        <v>0.49959026432789266</v>
      </c>
      <c r="P30" s="109">
        <f>IF(SER_hh_tes_in!P30=0,"",SER_hh_tes_in!P30/SER_hh_fec_in!P30)</f>
        <v>0.49975452379867741</v>
      </c>
      <c r="Q30" s="109">
        <f>IF(SER_hh_tes_in!Q30=0,"",SER_hh_tes_in!Q30/SER_hh_fec_in!Q30)</f>
        <v>0.49983372526043574</v>
      </c>
    </row>
    <row r="31" spans="1:17" ht="12" customHeight="1" x14ac:dyDescent="0.25">
      <c r="A31" s="88" t="s">
        <v>98</v>
      </c>
      <c r="B31" s="109"/>
      <c r="C31" s="109">
        <f>IF(SER_hh_tes_in!C31=0,"",SER_hh_tes_in!C31/SER_hh_fec_in!C31)</f>
        <v>0.51481896636021041</v>
      </c>
      <c r="D31" s="109">
        <f>IF(SER_hh_tes_in!D31=0,"",SER_hh_tes_in!D31/SER_hh_fec_in!D31)</f>
        <v>0.51783103669409092</v>
      </c>
      <c r="E31" s="109" t="str">
        <f>IF(SER_hh_tes_in!E31=0,"",SER_hh_tes_in!E31/SER_hh_fec_in!E31)</f>
        <v/>
      </c>
      <c r="F31" s="109">
        <f>IF(SER_hh_tes_in!F31=0,"",SER_hh_tes_in!F31/SER_hh_fec_in!F31)</f>
        <v>0.52398416257944957</v>
      </c>
      <c r="G31" s="109">
        <f>IF(SER_hh_tes_in!G31=0,"",SER_hh_tes_in!G31/SER_hh_fec_in!G31)</f>
        <v>0.52699161718978638</v>
      </c>
      <c r="H31" s="109">
        <f>IF(SER_hh_tes_in!H31=0,"",SER_hh_tes_in!H31/SER_hh_fec_in!H31)</f>
        <v>0.53074638212186387</v>
      </c>
      <c r="I31" s="109">
        <f>IF(SER_hh_tes_in!I31=0,"",SER_hh_tes_in!I31/SER_hh_fec_in!I31)</f>
        <v>0.53405651802064047</v>
      </c>
      <c r="J31" s="109">
        <f>IF(SER_hh_tes_in!J31=0,"",SER_hh_tes_in!J31/SER_hh_fec_in!J31)</f>
        <v>0.53654682023392009</v>
      </c>
      <c r="K31" s="109">
        <f>IF(SER_hh_tes_in!K31=0,"",SER_hh_tes_in!K31/SER_hh_fec_in!K31)</f>
        <v>0.53865106089614545</v>
      </c>
      <c r="L31" s="109">
        <f>IF(SER_hh_tes_in!L31=0,"",SER_hh_tes_in!L31/SER_hh_fec_in!L31)</f>
        <v>0.54149040432647688</v>
      </c>
      <c r="M31" s="109">
        <f>IF(SER_hh_tes_in!M31=0,"",SER_hh_tes_in!M31/SER_hh_fec_in!M31)</f>
        <v>0.54291122907433198</v>
      </c>
      <c r="N31" s="109">
        <f>IF(SER_hh_tes_in!N31=0,"",SER_hh_tes_in!N31/SER_hh_fec_in!N31)</f>
        <v>0.54361746729756244</v>
      </c>
      <c r="O31" s="109">
        <f>IF(SER_hh_tes_in!O31=0,"",SER_hh_tes_in!O31/SER_hh_fec_in!O31)</f>
        <v>0.54397832464143625</v>
      </c>
      <c r="P31" s="109">
        <f>IF(SER_hh_tes_in!P31=0,"",SER_hh_tes_in!P31/SER_hh_fec_in!P31)</f>
        <v>0.54415932838751924</v>
      </c>
      <c r="Q31" s="109">
        <f>IF(SER_hh_tes_in!Q31=0,"",SER_hh_tes_in!Q31/SER_hh_fec_in!Q31)</f>
        <v>0.54425253732533962</v>
      </c>
    </row>
    <row r="32" spans="1:17" ht="12" customHeight="1" x14ac:dyDescent="0.25">
      <c r="A32" s="88" t="s">
        <v>34</v>
      </c>
      <c r="B32" s="109"/>
      <c r="C32" s="109" t="str">
        <f>IF(SER_hh_tes_in!C32=0,"",SER_hh_tes_in!C32/SER_hh_fec_in!C32)</f>
        <v/>
      </c>
      <c r="D32" s="109" t="str">
        <f>IF(SER_hh_tes_in!D32=0,"",SER_hh_tes_in!D32/SER_hh_fec_in!D32)</f>
        <v/>
      </c>
      <c r="E32" s="109" t="str">
        <f>IF(SER_hh_tes_in!E32=0,"",SER_hh_tes_in!E32/SER_hh_fec_in!E32)</f>
        <v/>
      </c>
      <c r="F32" s="109" t="str">
        <f>IF(SER_hh_tes_in!F32=0,"",SER_hh_tes_in!F32/SER_hh_fec_in!F32)</f>
        <v/>
      </c>
      <c r="G32" s="109" t="str">
        <f>IF(SER_hh_tes_in!G32=0,"",SER_hh_tes_in!G32/SER_hh_fec_in!G32)</f>
        <v/>
      </c>
      <c r="H32" s="109" t="str">
        <f>IF(SER_hh_tes_in!H32=0,"",SER_hh_tes_in!H32/SER_hh_fec_in!H32)</f>
        <v/>
      </c>
      <c r="I32" s="109" t="str">
        <f>IF(SER_hh_tes_in!I32=0,"",SER_hh_tes_in!I32/SER_hh_fec_in!I32)</f>
        <v/>
      </c>
      <c r="J32" s="109" t="str">
        <f>IF(SER_hh_tes_in!J32=0,"",SER_hh_tes_in!J32/SER_hh_fec_in!J32)</f>
        <v/>
      </c>
      <c r="K32" s="109" t="str">
        <f>IF(SER_hh_tes_in!K32=0,"",SER_hh_tes_in!K32/SER_hh_fec_in!K32)</f>
        <v/>
      </c>
      <c r="L32" s="109" t="str">
        <f>IF(SER_hh_tes_in!L32=0,"",SER_hh_tes_in!L32/SER_hh_fec_in!L32)</f>
        <v/>
      </c>
      <c r="M32" s="109" t="str">
        <f>IF(SER_hh_tes_in!M32=0,"",SER_hh_tes_in!M32/SER_hh_fec_in!M32)</f>
        <v/>
      </c>
      <c r="N32" s="109" t="str">
        <f>IF(SER_hh_tes_in!N32=0,"",SER_hh_tes_in!N32/SER_hh_fec_in!N32)</f>
        <v/>
      </c>
      <c r="O32" s="109" t="str">
        <f>IF(SER_hh_tes_in!O32=0,"",SER_hh_tes_in!O32/SER_hh_fec_in!O32)</f>
        <v/>
      </c>
      <c r="P32" s="109" t="str">
        <f>IF(SER_hh_tes_in!P32=0,"",SER_hh_tes_in!P32/SER_hh_fec_in!P32)</f>
        <v/>
      </c>
      <c r="Q32" s="109" t="str">
        <f>IF(SER_hh_tes_in!Q32=0,"",SER_hh_tes_in!Q32/SER_hh_fec_in!Q32)</f>
        <v/>
      </c>
    </row>
    <row r="33" spans="1:17" ht="12" customHeight="1" x14ac:dyDescent="0.25">
      <c r="A33" s="49" t="s">
        <v>30</v>
      </c>
      <c r="B33" s="108"/>
      <c r="C33" s="108">
        <f>IF(SER_hh_tes_in!C33=0,"",SER_hh_tes_in!C33/SER_hh_fec_in!C33)</f>
        <v>0.68941074225961996</v>
      </c>
      <c r="D33" s="108">
        <f>IF(SER_hh_tes_in!D33=0,"",SER_hh_tes_in!D33/SER_hh_fec_in!D33)</f>
        <v>0.6932998048849589</v>
      </c>
      <c r="E33" s="108">
        <f>IF(SER_hh_tes_in!E33=0,"",SER_hh_tes_in!E33/SER_hh_fec_in!E33)</f>
        <v>0.6968718605693186</v>
      </c>
      <c r="F33" s="108">
        <f>IF(SER_hh_tes_in!F33=0,"",SER_hh_tes_in!F33/SER_hh_fec_in!F33)</f>
        <v>0.70114116923293812</v>
      </c>
      <c r="G33" s="108">
        <f>IF(SER_hh_tes_in!G33=0,"",SER_hh_tes_in!G33/SER_hh_fec_in!G33)</f>
        <v>0.70499966244402856</v>
      </c>
      <c r="H33" s="108">
        <f>IF(SER_hh_tes_in!H33=0,"",SER_hh_tes_in!H33/SER_hh_fec_in!H33)</f>
        <v>0.70997636378591933</v>
      </c>
      <c r="I33" s="108">
        <f>IF(SER_hh_tes_in!I33=0,"",SER_hh_tes_in!I33/SER_hh_fec_in!I33)</f>
        <v>0.71447591837654878</v>
      </c>
      <c r="J33" s="108">
        <f>IF(SER_hh_tes_in!J33=0,"",SER_hh_tes_in!J33/SER_hh_fec_in!J33)</f>
        <v>0.71802797041226263</v>
      </c>
      <c r="K33" s="108" t="str">
        <f>IF(SER_hh_tes_in!K33=0,"",SER_hh_tes_in!K33/SER_hh_fec_in!K33)</f>
        <v/>
      </c>
      <c r="L33" s="108">
        <f>IF(SER_hh_tes_in!L33=0,"",SER_hh_tes_in!L33/SER_hh_fec_in!L33)</f>
        <v>0.72501153727853951</v>
      </c>
      <c r="M33" s="108">
        <f>IF(SER_hh_tes_in!M33=0,"",SER_hh_tes_in!M33/SER_hh_fec_in!M33)</f>
        <v>0.72695922884829256</v>
      </c>
      <c r="N33" s="108">
        <f>IF(SER_hh_tes_in!N33=0,"",SER_hh_tes_in!N33/SER_hh_fec_in!N33)</f>
        <v>0.72793770841001981</v>
      </c>
      <c r="O33" s="108">
        <f>IF(SER_hh_tes_in!O33=0,"",SER_hh_tes_in!O33/SER_hh_fec_in!O33)</f>
        <v>0.72855390665225039</v>
      </c>
      <c r="P33" s="108">
        <f>IF(SER_hh_tes_in!P33=0,"",SER_hh_tes_in!P33/SER_hh_fec_in!P33)</f>
        <v>0.72884825658430341</v>
      </c>
      <c r="Q33" s="108">
        <f>IF(SER_hh_tes_in!Q33=0,"",SER_hh_tes_in!Q33/SER_hh_fec_in!Q33)</f>
        <v>0.72868951331236997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>
    <tabColor theme="6" tint="0.79998168889431442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25.5" customHeight="1" x14ac:dyDescent="0.25">
      <c r="A1" s="120" t="s">
        <v>213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112</v>
      </c>
      <c r="B3" s="106"/>
      <c r="C3" s="106">
        <f t="shared" ref="C3:Q3" si="0">SUM(C4,C16,C19,C29)</f>
        <v>487.3326699820982</v>
      </c>
      <c r="D3" s="106">
        <f t="shared" si="0"/>
        <v>312.44179179448071</v>
      </c>
      <c r="E3" s="106">
        <f t="shared" si="0"/>
        <v>452.1724321225268</v>
      </c>
      <c r="F3" s="106">
        <f t="shared" si="0"/>
        <v>423.81623488278035</v>
      </c>
      <c r="G3" s="106">
        <f t="shared" si="0"/>
        <v>376.6437762509949</v>
      </c>
      <c r="H3" s="106">
        <f t="shared" si="0"/>
        <v>644.92581079683521</v>
      </c>
      <c r="I3" s="106">
        <f t="shared" si="0"/>
        <v>564.59408104159922</v>
      </c>
      <c r="J3" s="106">
        <f t="shared" si="0"/>
        <v>428.05874442051191</v>
      </c>
      <c r="K3" s="106">
        <f t="shared" si="0"/>
        <v>251.66085453366514</v>
      </c>
      <c r="L3" s="106">
        <f t="shared" si="0"/>
        <v>414.57463132019467</v>
      </c>
      <c r="M3" s="106">
        <f t="shared" si="0"/>
        <v>312.06922113443534</v>
      </c>
      <c r="N3" s="106">
        <f t="shared" si="0"/>
        <v>436.94756052678093</v>
      </c>
      <c r="O3" s="106">
        <f t="shared" si="0"/>
        <v>506.38126764146352</v>
      </c>
      <c r="P3" s="106">
        <f t="shared" si="0"/>
        <v>266.73153174143283</v>
      </c>
      <c r="Q3" s="106">
        <f t="shared" si="0"/>
        <v>134.35109398886914</v>
      </c>
    </row>
    <row r="4" spans="1:17" ht="12.95" customHeight="1" x14ac:dyDescent="0.25">
      <c r="A4" s="90" t="s">
        <v>44</v>
      </c>
      <c r="B4" s="101"/>
      <c r="C4" s="101">
        <f t="shared" ref="C4:Q4" si="1">SUM(C5:C15)</f>
        <v>320.88553301494568</v>
      </c>
      <c r="D4" s="101">
        <f t="shared" si="1"/>
        <v>118.49799046078196</v>
      </c>
      <c r="E4" s="101">
        <f t="shared" si="1"/>
        <v>385.28979930110359</v>
      </c>
      <c r="F4" s="101">
        <f t="shared" si="1"/>
        <v>206.68430899119673</v>
      </c>
      <c r="G4" s="101">
        <f t="shared" si="1"/>
        <v>204.39298271630219</v>
      </c>
      <c r="H4" s="101">
        <f t="shared" si="1"/>
        <v>448.91423868264712</v>
      </c>
      <c r="I4" s="101">
        <f t="shared" si="1"/>
        <v>383.38137297349664</v>
      </c>
      <c r="J4" s="101">
        <f t="shared" si="1"/>
        <v>299.33764882601929</v>
      </c>
      <c r="K4" s="101">
        <f t="shared" si="1"/>
        <v>159.02187004539482</v>
      </c>
      <c r="L4" s="101">
        <f t="shared" si="1"/>
        <v>289.85249856296957</v>
      </c>
      <c r="M4" s="101">
        <f t="shared" si="1"/>
        <v>96.550833263137719</v>
      </c>
      <c r="N4" s="101">
        <f t="shared" si="1"/>
        <v>168.14208448803799</v>
      </c>
      <c r="O4" s="101">
        <f t="shared" si="1"/>
        <v>393.26607006600534</v>
      </c>
      <c r="P4" s="101">
        <f t="shared" si="1"/>
        <v>72.654302356017737</v>
      </c>
      <c r="Q4" s="101">
        <f t="shared" si="1"/>
        <v>6.837504744872013</v>
      </c>
    </row>
    <row r="5" spans="1:17" ht="12" customHeight="1" x14ac:dyDescent="0.25">
      <c r="A5" s="88" t="s">
        <v>38</v>
      </c>
      <c r="B5" s="100"/>
      <c r="C5" s="100">
        <v>0</v>
      </c>
      <c r="D5" s="100">
        <v>0.39786728605159566</v>
      </c>
      <c r="E5" s="100">
        <v>2.135067695224797E-2</v>
      </c>
      <c r="F5" s="100">
        <v>0</v>
      </c>
      <c r="G5" s="100">
        <v>0</v>
      </c>
      <c r="H5" s="100">
        <v>0</v>
      </c>
      <c r="I5" s="100">
        <v>0</v>
      </c>
      <c r="J5" s="100">
        <v>0</v>
      </c>
      <c r="K5" s="100">
        <v>0</v>
      </c>
      <c r="L5" s="100">
        <v>0</v>
      </c>
      <c r="M5" s="100">
        <v>0</v>
      </c>
      <c r="N5" s="100">
        <v>0</v>
      </c>
      <c r="O5" s="100">
        <v>0</v>
      </c>
      <c r="P5" s="100">
        <v>0</v>
      </c>
      <c r="Q5" s="100">
        <v>0</v>
      </c>
    </row>
    <row r="6" spans="1:17" ht="12" customHeight="1" x14ac:dyDescent="0.25">
      <c r="A6" s="88" t="s">
        <v>66</v>
      </c>
      <c r="B6" s="100"/>
      <c r="C6" s="100">
        <v>5.7049302132970796</v>
      </c>
      <c r="D6" s="100">
        <v>18.048665506743493</v>
      </c>
      <c r="E6" s="100">
        <v>1.6794289994575731</v>
      </c>
      <c r="F6" s="100">
        <v>11.124266171475938</v>
      </c>
      <c r="G6" s="100">
        <v>0</v>
      </c>
      <c r="H6" s="100">
        <v>8.8901410512042034</v>
      </c>
      <c r="I6" s="100">
        <v>27.166806494555249</v>
      </c>
      <c r="J6" s="100">
        <v>0</v>
      </c>
      <c r="K6" s="100">
        <v>13.834969497004588</v>
      </c>
      <c r="L6" s="100">
        <v>22.064665585559883</v>
      </c>
      <c r="M6" s="100">
        <v>32.324372232637593</v>
      </c>
      <c r="N6" s="100">
        <v>0</v>
      </c>
      <c r="O6" s="100">
        <v>32.065587915515685</v>
      </c>
      <c r="P6" s="100">
        <v>30.909997635361925</v>
      </c>
      <c r="Q6" s="100">
        <v>0</v>
      </c>
    </row>
    <row r="7" spans="1:17" ht="12" customHeight="1" x14ac:dyDescent="0.25">
      <c r="A7" s="88" t="s">
        <v>99</v>
      </c>
      <c r="B7" s="100"/>
      <c r="C7" s="100">
        <v>0</v>
      </c>
      <c r="D7" s="100">
        <v>28.963754060391736</v>
      </c>
      <c r="E7" s="100">
        <v>21.737463646098696</v>
      </c>
      <c r="F7" s="100">
        <v>46.729688554026694</v>
      </c>
      <c r="G7" s="100">
        <v>10.35240014784506</v>
      </c>
      <c r="H7" s="100">
        <v>49.142895016881354</v>
      </c>
      <c r="I7" s="100">
        <v>37.877775801370127</v>
      </c>
      <c r="J7" s="100">
        <v>16.881879677929298</v>
      </c>
      <c r="K7" s="100">
        <v>0</v>
      </c>
      <c r="L7" s="100">
        <v>30.145735953904342</v>
      </c>
      <c r="M7" s="100">
        <v>50.039935985260783</v>
      </c>
      <c r="N7" s="100">
        <v>34.74654090561895</v>
      </c>
      <c r="O7" s="100">
        <v>0</v>
      </c>
      <c r="P7" s="100">
        <v>33.661055911622206</v>
      </c>
      <c r="Q7" s="100">
        <v>0</v>
      </c>
    </row>
    <row r="8" spans="1:17" ht="12" customHeight="1" x14ac:dyDescent="0.25">
      <c r="A8" s="88" t="s">
        <v>101</v>
      </c>
      <c r="B8" s="100"/>
      <c r="C8" s="100">
        <v>0.73818796789378593</v>
      </c>
      <c r="D8" s="100">
        <v>0.42313203935289923</v>
      </c>
      <c r="E8" s="100">
        <v>0.64887831531764173</v>
      </c>
      <c r="F8" s="100">
        <v>0.78136346374600119</v>
      </c>
      <c r="G8" s="100">
        <v>0.79219669604023735</v>
      </c>
      <c r="H8" s="100">
        <v>1.0528266558400132</v>
      </c>
      <c r="I8" s="100">
        <v>0.80813306482353886</v>
      </c>
      <c r="J8" s="100">
        <v>0.77044889075932266</v>
      </c>
      <c r="K8" s="100">
        <v>0.49098155723685644</v>
      </c>
      <c r="L8" s="100">
        <v>0.87476087803668845</v>
      </c>
      <c r="M8" s="100">
        <v>2.486238757955276</v>
      </c>
      <c r="N8" s="100">
        <v>4.7371234920451535</v>
      </c>
      <c r="O8" s="100">
        <v>6.5135628821948277</v>
      </c>
      <c r="P8" s="100">
        <v>8.0832488090336021</v>
      </c>
      <c r="Q8" s="100">
        <v>6.837504744872013</v>
      </c>
    </row>
    <row r="9" spans="1:17" ht="12" customHeight="1" x14ac:dyDescent="0.25">
      <c r="A9" s="88" t="s">
        <v>106</v>
      </c>
      <c r="B9" s="100"/>
      <c r="C9" s="100">
        <v>314.44241483375481</v>
      </c>
      <c r="D9" s="100">
        <v>70.664571568242238</v>
      </c>
      <c r="E9" s="100">
        <v>361.20267766327743</v>
      </c>
      <c r="F9" s="100">
        <v>148.04899080194809</v>
      </c>
      <c r="G9" s="100">
        <v>193.24838587241689</v>
      </c>
      <c r="H9" s="100">
        <v>389.82837595872155</v>
      </c>
      <c r="I9" s="100">
        <v>317.52865761274774</v>
      </c>
      <c r="J9" s="100">
        <v>281.68532025733066</v>
      </c>
      <c r="K9" s="100">
        <v>144.69591899115338</v>
      </c>
      <c r="L9" s="100">
        <v>236.76733614546865</v>
      </c>
      <c r="M9" s="100">
        <v>11.700286287284065</v>
      </c>
      <c r="N9" s="100">
        <v>128.65842009037391</v>
      </c>
      <c r="O9" s="100">
        <v>354.68691926829484</v>
      </c>
      <c r="P9" s="100">
        <v>0</v>
      </c>
      <c r="Q9" s="100">
        <v>0</v>
      </c>
    </row>
    <row r="10" spans="1:17" ht="12" customHeight="1" x14ac:dyDescent="0.25">
      <c r="A10" s="88" t="s">
        <v>34</v>
      </c>
      <c r="B10" s="100"/>
      <c r="C10" s="100">
        <v>0</v>
      </c>
      <c r="D10" s="100">
        <v>0</v>
      </c>
      <c r="E10" s="100">
        <v>0</v>
      </c>
      <c r="F10" s="100">
        <v>0</v>
      </c>
      <c r="G10" s="100">
        <v>0</v>
      </c>
      <c r="H10" s="100">
        <v>0</v>
      </c>
      <c r="I10" s="100">
        <v>0</v>
      </c>
      <c r="J10" s="100">
        <v>0</v>
      </c>
      <c r="K10" s="100">
        <v>0</v>
      </c>
      <c r="L10" s="100">
        <v>0</v>
      </c>
      <c r="M10" s="100">
        <v>0</v>
      </c>
      <c r="N10" s="100">
        <v>0</v>
      </c>
      <c r="O10" s="100">
        <v>0</v>
      </c>
      <c r="P10" s="100">
        <v>0</v>
      </c>
      <c r="Q10" s="100">
        <v>0</v>
      </c>
    </row>
    <row r="11" spans="1:17" ht="12" customHeight="1" x14ac:dyDescent="0.25">
      <c r="A11" s="88" t="s">
        <v>61</v>
      </c>
      <c r="B11" s="100"/>
      <c r="C11" s="100">
        <v>0</v>
      </c>
      <c r="D11" s="100">
        <v>0</v>
      </c>
      <c r="E11" s="100">
        <v>0</v>
      </c>
      <c r="F11" s="100">
        <v>0</v>
      </c>
      <c r="G11" s="100">
        <v>0</v>
      </c>
      <c r="H11" s="100">
        <v>0</v>
      </c>
      <c r="I11" s="100">
        <v>0</v>
      </c>
      <c r="J11" s="100">
        <v>0</v>
      </c>
      <c r="K11" s="100">
        <v>0</v>
      </c>
      <c r="L11" s="100">
        <v>0</v>
      </c>
      <c r="M11" s="100">
        <v>0</v>
      </c>
      <c r="N11" s="100">
        <v>0</v>
      </c>
      <c r="O11" s="100">
        <v>0</v>
      </c>
      <c r="P11" s="100">
        <v>0</v>
      </c>
      <c r="Q11" s="100">
        <v>0</v>
      </c>
    </row>
    <row r="12" spans="1:17" ht="12" customHeight="1" x14ac:dyDescent="0.25">
      <c r="A12" s="88" t="s">
        <v>42</v>
      </c>
      <c r="B12" s="100"/>
      <c r="C12" s="100">
        <v>0</v>
      </c>
      <c r="D12" s="100">
        <v>0</v>
      </c>
      <c r="E12" s="100">
        <v>0</v>
      </c>
      <c r="F12" s="100">
        <v>0</v>
      </c>
      <c r="G12" s="100">
        <v>0</v>
      </c>
      <c r="H12" s="100">
        <v>0</v>
      </c>
      <c r="I12" s="100">
        <v>0</v>
      </c>
      <c r="J12" s="100">
        <v>0</v>
      </c>
      <c r="K12" s="100">
        <v>0</v>
      </c>
      <c r="L12" s="100">
        <v>0</v>
      </c>
      <c r="M12" s="100">
        <v>0</v>
      </c>
      <c r="N12" s="100">
        <v>0</v>
      </c>
      <c r="O12" s="100">
        <v>0</v>
      </c>
      <c r="P12" s="100">
        <v>0</v>
      </c>
      <c r="Q12" s="100">
        <v>0</v>
      </c>
    </row>
    <row r="13" spans="1:17" ht="12" customHeight="1" x14ac:dyDescent="0.25">
      <c r="A13" s="88" t="s">
        <v>105</v>
      </c>
      <c r="B13" s="100"/>
      <c r="C13" s="100">
        <v>0</v>
      </c>
      <c r="D13" s="100">
        <v>0</v>
      </c>
      <c r="E13" s="100">
        <v>0</v>
      </c>
      <c r="F13" s="100">
        <v>0</v>
      </c>
      <c r="G13" s="100">
        <v>0</v>
      </c>
      <c r="H13" s="100">
        <v>0</v>
      </c>
      <c r="I13" s="100">
        <v>0</v>
      </c>
      <c r="J13" s="100">
        <v>0</v>
      </c>
      <c r="K13" s="100">
        <v>0</v>
      </c>
      <c r="L13" s="100">
        <v>0</v>
      </c>
      <c r="M13" s="100">
        <v>0</v>
      </c>
      <c r="N13" s="100">
        <v>0</v>
      </c>
      <c r="O13" s="100">
        <v>0</v>
      </c>
      <c r="P13" s="100">
        <v>0</v>
      </c>
      <c r="Q13" s="100">
        <v>0</v>
      </c>
    </row>
    <row r="14" spans="1:17" ht="12" customHeight="1" x14ac:dyDescent="0.25">
      <c r="A14" s="51" t="s">
        <v>104</v>
      </c>
      <c r="B14" s="22"/>
      <c r="C14" s="22">
        <v>0</v>
      </c>
      <c r="D14" s="22">
        <v>0</v>
      </c>
      <c r="E14" s="22">
        <v>0</v>
      </c>
      <c r="F14" s="22">
        <v>0</v>
      </c>
      <c r="G14" s="22">
        <v>0</v>
      </c>
      <c r="H14" s="22">
        <v>0</v>
      </c>
      <c r="I14" s="22">
        <v>0</v>
      </c>
      <c r="J14" s="22">
        <v>0</v>
      </c>
      <c r="K14" s="22">
        <v>0</v>
      </c>
      <c r="L14" s="22">
        <v>0</v>
      </c>
      <c r="M14" s="22">
        <v>0</v>
      </c>
      <c r="N14" s="22">
        <v>0</v>
      </c>
      <c r="O14" s="22">
        <v>0</v>
      </c>
      <c r="P14" s="22">
        <v>0</v>
      </c>
      <c r="Q14" s="22">
        <v>0</v>
      </c>
    </row>
    <row r="15" spans="1:17" ht="12" customHeight="1" x14ac:dyDescent="0.25">
      <c r="A15" s="105" t="s">
        <v>108</v>
      </c>
      <c r="B15" s="104"/>
      <c r="C15" s="104">
        <v>0</v>
      </c>
      <c r="D15" s="104">
        <v>0</v>
      </c>
      <c r="E15" s="104">
        <v>0</v>
      </c>
      <c r="F15" s="104">
        <v>0</v>
      </c>
      <c r="G15" s="104">
        <v>0</v>
      </c>
      <c r="H15" s="104">
        <v>0</v>
      </c>
      <c r="I15" s="104">
        <v>0</v>
      </c>
      <c r="J15" s="104">
        <v>0</v>
      </c>
      <c r="K15" s="104">
        <v>0</v>
      </c>
      <c r="L15" s="104">
        <v>0</v>
      </c>
      <c r="M15" s="104">
        <v>0</v>
      </c>
      <c r="N15" s="104">
        <v>0</v>
      </c>
      <c r="O15" s="104">
        <v>0</v>
      </c>
      <c r="P15" s="104">
        <v>0</v>
      </c>
      <c r="Q15" s="104">
        <v>0</v>
      </c>
    </row>
    <row r="16" spans="1:17" ht="12.95" customHeight="1" x14ac:dyDescent="0.25">
      <c r="A16" s="90" t="s">
        <v>102</v>
      </c>
      <c r="B16" s="101"/>
      <c r="C16" s="101">
        <f t="shared" ref="C16:Q16" si="2">SUM(C17:C18)</f>
        <v>0.61052553417039868</v>
      </c>
      <c r="D16" s="101">
        <f t="shared" si="2"/>
        <v>0.16097285653970264</v>
      </c>
      <c r="E16" s="101">
        <f t="shared" si="2"/>
        <v>0.32923427356237123</v>
      </c>
      <c r="F16" s="101">
        <f t="shared" si="2"/>
        <v>0.29065818954171163</v>
      </c>
      <c r="G16" s="101">
        <f t="shared" si="2"/>
        <v>0.22779169518345094</v>
      </c>
      <c r="H16" s="101">
        <f t="shared" si="2"/>
        <v>0.65139289888129637</v>
      </c>
      <c r="I16" s="101">
        <f t="shared" si="2"/>
        <v>1.1816575326874186</v>
      </c>
      <c r="J16" s="101">
        <f t="shared" si="2"/>
        <v>0.3321203966148919</v>
      </c>
      <c r="K16" s="101">
        <f t="shared" si="2"/>
        <v>0.73477790310208457</v>
      </c>
      <c r="L16" s="101">
        <f t="shared" si="2"/>
        <v>2.2815036177147596</v>
      </c>
      <c r="M16" s="101">
        <f t="shared" si="2"/>
        <v>3.1631626018201042</v>
      </c>
      <c r="N16" s="101">
        <f t="shared" si="2"/>
        <v>6.4938594812903983</v>
      </c>
      <c r="O16" s="101">
        <f t="shared" si="2"/>
        <v>10.849687173091116</v>
      </c>
      <c r="P16" s="101">
        <f t="shared" si="2"/>
        <v>9.3200026462005425</v>
      </c>
      <c r="Q16" s="101">
        <f t="shared" si="2"/>
        <v>14.485823511939829</v>
      </c>
    </row>
    <row r="17" spans="1:17" ht="12.95" customHeight="1" x14ac:dyDescent="0.25">
      <c r="A17" s="88" t="s">
        <v>101</v>
      </c>
      <c r="B17" s="103"/>
      <c r="C17" s="103">
        <v>0.61052553417039868</v>
      </c>
      <c r="D17" s="103">
        <v>0.16097285653970264</v>
      </c>
      <c r="E17" s="103">
        <v>0.32923427356237123</v>
      </c>
      <c r="F17" s="103">
        <v>0.29065818954171163</v>
      </c>
      <c r="G17" s="103">
        <v>0.22779169518345094</v>
      </c>
      <c r="H17" s="103">
        <v>0.65139289888129637</v>
      </c>
      <c r="I17" s="103">
        <v>1.1816575326874186</v>
      </c>
      <c r="J17" s="103">
        <v>0.3321203966148919</v>
      </c>
      <c r="K17" s="103">
        <v>0.73477790310208457</v>
      </c>
      <c r="L17" s="103">
        <v>2.2815036177147596</v>
      </c>
      <c r="M17" s="103">
        <v>3.1631626018201042</v>
      </c>
      <c r="N17" s="103">
        <v>6.4938594812903983</v>
      </c>
      <c r="O17" s="103">
        <v>10.849687173091116</v>
      </c>
      <c r="P17" s="103">
        <v>9.3200026462005425</v>
      </c>
      <c r="Q17" s="103">
        <v>14.485823511939829</v>
      </c>
    </row>
    <row r="18" spans="1:17" ht="12" customHeight="1" x14ac:dyDescent="0.25">
      <c r="A18" s="88" t="s">
        <v>100</v>
      </c>
      <c r="B18" s="103"/>
      <c r="C18" s="103">
        <v>0</v>
      </c>
      <c r="D18" s="103">
        <v>0</v>
      </c>
      <c r="E18" s="103">
        <v>0</v>
      </c>
      <c r="F18" s="103">
        <v>0</v>
      </c>
      <c r="G18" s="103">
        <v>0</v>
      </c>
      <c r="H18" s="103">
        <v>0</v>
      </c>
      <c r="I18" s="103">
        <v>0</v>
      </c>
      <c r="J18" s="103">
        <v>0</v>
      </c>
      <c r="K18" s="103">
        <v>0</v>
      </c>
      <c r="L18" s="103">
        <v>0</v>
      </c>
      <c r="M18" s="103">
        <v>0</v>
      </c>
      <c r="N18" s="103">
        <v>0</v>
      </c>
      <c r="O18" s="103">
        <v>0</v>
      </c>
      <c r="P18" s="103">
        <v>0</v>
      </c>
      <c r="Q18" s="103">
        <v>0</v>
      </c>
    </row>
    <row r="19" spans="1:17" ht="12.95" customHeight="1" x14ac:dyDescent="0.25">
      <c r="A19" s="90" t="s">
        <v>47</v>
      </c>
      <c r="B19" s="101"/>
      <c r="C19" s="101">
        <f t="shared" ref="C19:Q19" si="3">SUM(C20:C27)</f>
        <v>86.86388158203593</v>
      </c>
      <c r="D19" s="101">
        <f t="shared" si="3"/>
        <v>81.813771382030637</v>
      </c>
      <c r="E19" s="101">
        <f t="shared" si="3"/>
        <v>65.937038179134092</v>
      </c>
      <c r="F19" s="101">
        <f t="shared" si="3"/>
        <v>75.515178512721178</v>
      </c>
      <c r="G19" s="101">
        <f t="shared" si="3"/>
        <v>61.960714208836251</v>
      </c>
      <c r="H19" s="101">
        <f t="shared" si="3"/>
        <v>73.984953695198399</v>
      </c>
      <c r="I19" s="101">
        <f t="shared" si="3"/>
        <v>55.034835287790564</v>
      </c>
      <c r="J19" s="101">
        <f t="shared" si="3"/>
        <v>43.164448940386841</v>
      </c>
      <c r="K19" s="101">
        <f t="shared" si="3"/>
        <v>27.839928543673068</v>
      </c>
      <c r="L19" s="101">
        <f t="shared" si="3"/>
        <v>38.051520204668499</v>
      </c>
      <c r="M19" s="101">
        <f t="shared" si="3"/>
        <v>75.233856586641963</v>
      </c>
      <c r="N19" s="101">
        <f t="shared" si="3"/>
        <v>90.46960041053002</v>
      </c>
      <c r="O19" s="101">
        <f t="shared" si="3"/>
        <v>96.767380102926808</v>
      </c>
      <c r="P19" s="101">
        <f t="shared" si="3"/>
        <v>100.08761111544536</v>
      </c>
      <c r="Q19" s="101">
        <f t="shared" si="3"/>
        <v>73.392117291156069</v>
      </c>
    </row>
    <row r="20" spans="1:17" ht="12" customHeight="1" x14ac:dyDescent="0.25">
      <c r="A20" s="88" t="s">
        <v>38</v>
      </c>
      <c r="B20" s="100"/>
      <c r="C20" s="100">
        <v>0</v>
      </c>
      <c r="D20" s="100">
        <v>0</v>
      </c>
      <c r="E20" s="100">
        <v>0</v>
      </c>
      <c r="F20" s="100">
        <v>0</v>
      </c>
      <c r="G20" s="100">
        <v>0</v>
      </c>
      <c r="H20" s="100">
        <v>0</v>
      </c>
      <c r="I20" s="100">
        <v>0</v>
      </c>
      <c r="J20" s="100">
        <v>0</v>
      </c>
      <c r="K20" s="100">
        <v>0</v>
      </c>
      <c r="L20" s="100">
        <v>0</v>
      </c>
      <c r="M20" s="100">
        <v>0</v>
      </c>
      <c r="N20" s="100">
        <v>0</v>
      </c>
      <c r="O20" s="100">
        <v>0</v>
      </c>
      <c r="P20" s="100">
        <v>0</v>
      </c>
      <c r="Q20" s="100">
        <v>0</v>
      </c>
    </row>
    <row r="21" spans="1:17" s="28" customFormat="1" ht="12" customHeight="1" x14ac:dyDescent="0.25">
      <c r="A21" s="88" t="s">
        <v>66</v>
      </c>
      <c r="B21" s="100"/>
      <c r="C21" s="100">
        <v>5.3621078406284264</v>
      </c>
      <c r="D21" s="100">
        <v>0.45528110999697546</v>
      </c>
      <c r="E21" s="100">
        <v>2.2865760435515955E-2</v>
      </c>
      <c r="F21" s="100">
        <v>5.1370522223943729</v>
      </c>
      <c r="G21" s="100">
        <v>3.7945367526926428</v>
      </c>
      <c r="H21" s="100">
        <v>4.346285038436644</v>
      </c>
      <c r="I21" s="100">
        <v>9.305902595968811E-2</v>
      </c>
      <c r="J21" s="100">
        <v>2.0523139654328086</v>
      </c>
      <c r="K21" s="100">
        <v>3.321183937364746E-2</v>
      </c>
      <c r="L21" s="100">
        <v>1.2862963254590467</v>
      </c>
      <c r="M21" s="100">
        <v>2.6400783017042868</v>
      </c>
      <c r="N21" s="100">
        <v>0</v>
      </c>
      <c r="O21" s="100">
        <v>3.8315401597490073</v>
      </c>
      <c r="P21" s="100">
        <v>0</v>
      </c>
      <c r="Q21" s="100">
        <v>3.0940057577197733</v>
      </c>
    </row>
    <row r="22" spans="1:17" ht="12" customHeight="1" x14ac:dyDescent="0.25">
      <c r="A22" s="88" t="s">
        <v>99</v>
      </c>
      <c r="B22" s="100"/>
      <c r="C22" s="100">
        <v>2.4194699491008169E-4</v>
      </c>
      <c r="D22" s="100">
        <v>3.8505113541006528</v>
      </c>
      <c r="E22" s="100">
        <v>0.67201722507571404</v>
      </c>
      <c r="F22" s="100">
        <v>1.976104111820353E-2</v>
      </c>
      <c r="G22" s="100">
        <v>1.8009835059502948</v>
      </c>
      <c r="H22" s="100">
        <v>6.7377190456363021</v>
      </c>
      <c r="I22" s="100">
        <v>2.9297828425791397</v>
      </c>
      <c r="J22" s="100">
        <v>2.7384963036115582</v>
      </c>
      <c r="K22" s="100">
        <v>0</v>
      </c>
      <c r="L22" s="100">
        <v>4.0978075578202322</v>
      </c>
      <c r="M22" s="100">
        <v>8.666888426193152</v>
      </c>
      <c r="N22" s="100">
        <v>10.781646024815741</v>
      </c>
      <c r="O22" s="100">
        <v>15.012394782007329</v>
      </c>
      <c r="P22" s="100">
        <v>12.118044355025189</v>
      </c>
      <c r="Q22" s="100">
        <v>9.0565077317741096</v>
      </c>
    </row>
    <row r="23" spans="1:17" ht="12" customHeight="1" x14ac:dyDescent="0.25">
      <c r="A23" s="88" t="s">
        <v>98</v>
      </c>
      <c r="B23" s="100"/>
      <c r="C23" s="100">
        <v>81.5015317944126</v>
      </c>
      <c r="D23" s="100">
        <v>77.507978917933002</v>
      </c>
      <c r="E23" s="100">
        <v>65.242155193622864</v>
      </c>
      <c r="F23" s="100">
        <v>70.358365249208603</v>
      </c>
      <c r="G23" s="100">
        <v>56.365193950193316</v>
      </c>
      <c r="H23" s="100">
        <v>62.900949611125448</v>
      </c>
      <c r="I23" s="100">
        <v>52.011993419251738</v>
      </c>
      <c r="J23" s="100">
        <v>38.373638671342476</v>
      </c>
      <c r="K23" s="100">
        <v>27.806716704299422</v>
      </c>
      <c r="L23" s="100">
        <v>32.667416321389219</v>
      </c>
      <c r="M23" s="100">
        <v>63.926889858744516</v>
      </c>
      <c r="N23" s="100">
        <v>79.687954385714278</v>
      </c>
      <c r="O23" s="100">
        <v>77.923445161170463</v>
      </c>
      <c r="P23" s="100">
        <v>87.969566760420165</v>
      </c>
      <c r="Q23" s="100">
        <v>61.241603801662187</v>
      </c>
    </row>
    <row r="24" spans="1:17" ht="12" customHeight="1" x14ac:dyDescent="0.25">
      <c r="A24" s="88" t="s">
        <v>34</v>
      </c>
      <c r="B24" s="100"/>
      <c r="C24" s="100">
        <v>0</v>
      </c>
      <c r="D24" s="100">
        <v>0</v>
      </c>
      <c r="E24" s="100">
        <v>0</v>
      </c>
      <c r="F24" s="100">
        <v>0</v>
      </c>
      <c r="G24" s="100">
        <v>0</v>
      </c>
      <c r="H24" s="100">
        <v>0</v>
      </c>
      <c r="I24" s="100">
        <v>0</v>
      </c>
      <c r="J24" s="100">
        <v>0</v>
      </c>
      <c r="K24" s="100">
        <v>0</v>
      </c>
      <c r="L24" s="100">
        <v>0</v>
      </c>
      <c r="M24" s="100">
        <v>0</v>
      </c>
      <c r="N24" s="100">
        <v>0</v>
      </c>
      <c r="O24" s="100">
        <v>0</v>
      </c>
      <c r="P24" s="100">
        <v>0</v>
      </c>
      <c r="Q24" s="100">
        <v>0</v>
      </c>
    </row>
    <row r="25" spans="1:17" ht="12" customHeight="1" x14ac:dyDescent="0.25">
      <c r="A25" s="88" t="s">
        <v>42</v>
      </c>
      <c r="B25" s="100"/>
      <c r="C25" s="100">
        <v>0</v>
      </c>
      <c r="D25" s="100">
        <v>0</v>
      </c>
      <c r="E25" s="100">
        <v>0</v>
      </c>
      <c r="F25" s="100">
        <v>0</v>
      </c>
      <c r="G25" s="100">
        <v>0</v>
      </c>
      <c r="H25" s="100">
        <v>0</v>
      </c>
      <c r="I25" s="100">
        <v>0</v>
      </c>
      <c r="J25" s="100">
        <v>0</v>
      </c>
      <c r="K25" s="100">
        <v>0</v>
      </c>
      <c r="L25" s="100">
        <v>0</v>
      </c>
      <c r="M25" s="100">
        <v>0</v>
      </c>
      <c r="N25" s="100">
        <v>0</v>
      </c>
      <c r="O25" s="100">
        <v>0</v>
      </c>
      <c r="P25" s="100">
        <v>0</v>
      </c>
      <c r="Q25" s="100">
        <v>0</v>
      </c>
    </row>
    <row r="26" spans="1:17" ht="12" customHeight="1" x14ac:dyDescent="0.25">
      <c r="A26" s="88" t="s">
        <v>30</v>
      </c>
      <c r="B26" s="22"/>
      <c r="C26" s="22">
        <v>0</v>
      </c>
      <c r="D26" s="22">
        <v>0</v>
      </c>
      <c r="E26" s="22">
        <v>0</v>
      </c>
      <c r="F26" s="22">
        <v>0</v>
      </c>
      <c r="G26" s="22">
        <v>0</v>
      </c>
      <c r="H26" s="22">
        <v>0</v>
      </c>
      <c r="I26" s="22">
        <v>0</v>
      </c>
      <c r="J26" s="22">
        <v>0</v>
      </c>
      <c r="K26" s="22">
        <v>0</v>
      </c>
      <c r="L26" s="22">
        <v>0</v>
      </c>
      <c r="M26" s="22">
        <v>0</v>
      </c>
      <c r="N26" s="22">
        <v>0</v>
      </c>
      <c r="O26" s="22">
        <v>0</v>
      </c>
      <c r="P26" s="22">
        <v>0</v>
      </c>
      <c r="Q26" s="22">
        <v>0</v>
      </c>
    </row>
    <row r="27" spans="1:17" ht="12" customHeight="1" x14ac:dyDescent="0.25">
      <c r="A27" s="93" t="s">
        <v>33</v>
      </c>
      <c r="B27" s="121"/>
      <c r="C27" s="121">
        <v>0</v>
      </c>
      <c r="D27" s="121">
        <v>0</v>
      </c>
      <c r="E27" s="121">
        <v>0</v>
      </c>
      <c r="F27" s="121">
        <v>0</v>
      </c>
      <c r="G27" s="121">
        <v>0</v>
      </c>
      <c r="H27" s="121">
        <v>0</v>
      </c>
      <c r="I27" s="121">
        <v>0</v>
      </c>
      <c r="J27" s="121">
        <v>0</v>
      </c>
      <c r="K27" s="121">
        <v>0</v>
      </c>
      <c r="L27" s="121">
        <v>0</v>
      </c>
      <c r="M27" s="121">
        <v>0</v>
      </c>
      <c r="N27" s="121">
        <v>0</v>
      </c>
      <c r="O27" s="121">
        <v>0</v>
      </c>
      <c r="P27" s="121">
        <v>0</v>
      </c>
      <c r="Q27" s="121">
        <v>0</v>
      </c>
    </row>
    <row r="28" spans="1:17" ht="12" hidden="1" customHeight="1" x14ac:dyDescent="0.25">
      <c r="A28" s="91" t="s">
        <v>33</v>
      </c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</row>
    <row r="29" spans="1:17" ht="12.95" customHeight="1" x14ac:dyDescent="0.25">
      <c r="A29" s="90" t="s">
        <v>46</v>
      </c>
      <c r="B29" s="101"/>
      <c r="C29" s="101">
        <f t="shared" ref="C29:Q29" si="4">SUM(C30:C33)</f>
        <v>78.972729850946166</v>
      </c>
      <c r="D29" s="101">
        <f t="shared" si="4"/>
        <v>111.96905709512841</v>
      </c>
      <c r="E29" s="101">
        <f t="shared" si="4"/>
        <v>0.61636036872674393</v>
      </c>
      <c r="F29" s="101">
        <f t="shared" si="4"/>
        <v>141.32608918932075</v>
      </c>
      <c r="G29" s="101">
        <f t="shared" si="4"/>
        <v>110.06228763067304</v>
      </c>
      <c r="H29" s="101">
        <f t="shared" si="4"/>
        <v>121.37522552010837</v>
      </c>
      <c r="I29" s="101">
        <f t="shared" si="4"/>
        <v>124.99621524762456</v>
      </c>
      <c r="J29" s="101">
        <f t="shared" si="4"/>
        <v>85.224526257490936</v>
      </c>
      <c r="K29" s="101">
        <f t="shared" si="4"/>
        <v>64.064278041495186</v>
      </c>
      <c r="L29" s="101">
        <f t="shared" si="4"/>
        <v>84.389108934841815</v>
      </c>
      <c r="M29" s="101">
        <f t="shared" si="4"/>
        <v>137.12136868283559</v>
      </c>
      <c r="N29" s="101">
        <f t="shared" si="4"/>
        <v>171.8420161469225</v>
      </c>
      <c r="O29" s="101">
        <f t="shared" si="4"/>
        <v>5.4981302994402528</v>
      </c>
      <c r="P29" s="101">
        <f t="shared" si="4"/>
        <v>84.669615623769218</v>
      </c>
      <c r="Q29" s="101">
        <f t="shared" si="4"/>
        <v>39.635648440901221</v>
      </c>
    </row>
    <row r="30" spans="1:17" s="28" customFormat="1" ht="12" customHeight="1" x14ac:dyDescent="0.25">
      <c r="A30" s="88" t="s">
        <v>66</v>
      </c>
      <c r="B30" s="100"/>
      <c r="C30" s="100">
        <v>5.5240508941823014</v>
      </c>
      <c r="D30" s="100">
        <v>21.066509511857962</v>
      </c>
      <c r="E30" s="100">
        <v>0.61636036872674393</v>
      </c>
      <c r="F30" s="100">
        <v>12.875087268729278</v>
      </c>
      <c r="G30" s="100">
        <v>6.0208095633820857</v>
      </c>
      <c r="H30" s="100">
        <v>0.88739900941322658</v>
      </c>
      <c r="I30" s="100">
        <v>19.508162742964203</v>
      </c>
      <c r="J30" s="100">
        <v>0</v>
      </c>
      <c r="K30" s="100">
        <v>21.679463211924453</v>
      </c>
      <c r="L30" s="100">
        <v>14.95985627544351</v>
      </c>
      <c r="M30" s="100">
        <v>23.630088353129377</v>
      </c>
      <c r="N30" s="100">
        <v>27.408406733526821</v>
      </c>
      <c r="O30" s="100">
        <v>1.0102600886652533</v>
      </c>
      <c r="P30" s="100">
        <v>51.942322502192361</v>
      </c>
      <c r="Q30" s="100">
        <v>6.5580786999320742</v>
      </c>
    </row>
    <row r="31" spans="1:17" ht="12" customHeight="1" x14ac:dyDescent="0.25">
      <c r="A31" s="88" t="s">
        <v>98</v>
      </c>
      <c r="B31" s="100"/>
      <c r="C31" s="100">
        <v>73.448678956763871</v>
      </c>
      <c r="D31" s="100">
        <v>90.902547583270447</v>
      </c>
      <c r="E31" s="100">
        <v>0</v>
      </c>
      <c r="F31" s="100">
        <v>128.45100192059147</v>
      </c>
      <c r="G31" s="100">
        <v>104.04147806729095</v>
      </c>
      <c r="H31" s="100">
        <v>120.48782651069514</v>
      </c>
      <c r="I31" s="100">
        <v>105.48805250466036</v>
      </c>
      <c r="J31" s="100">
        <v>85.224526257490936</v>
      </c>
      <c r="K31" s="100">
        <v>42.384814829570736</v>
      </c>
      <c r="L31" s="100">
        <v>69.429252659398301</v>
      </c>
      <c r="M31" s="100">
        <v>113.49128032970623</v>
      </c>
      <c r="N31" s="100">
        <v>144.43360941339569</v>
      </c>
      <c r="O31" s="100">
        <v>4.4878702107749993</v>
      </c>
      <c r="P31" s="100">
        <v>32.727293121576857</v>
      </c>
      <c r="Q31" s="100">
        <v>33.077569740969146</v>
      </c>
    </row>
    <row r="32" spans="1:17" ht="12" customHeight="1" x14ac:dyDescent="0.25">
      <c r="A32" s="88" t="s">
        <v>34</v>
      </c>
      <c r="B32" s="100"/>
      <c r="C32" s="100">
        <v>0</v>
      </c>
      <c r="D32" s="100">
        <v>0</v>
      </c>
      <c r="E32" s="100">
        <v>0</v>
      </c>
      <c r="F32" s="100">
        <v>0</v>
      </c>
      <c r="G32" s="100">
        <v>0</v>
      </c>
      <c r="H32" s="100">
        <v>0</v>
      </c>
      <c r="I32" s="100">
        <v>0</v>
      </c>
      <c r="J32" s="100">
        <v>0</v>
      </c>
      <c r="K32" s="100">
        <v>0</v>
      </c>
      <c r="L32" s="100">
        <v>0</v>
      </c>
      <c r="M32" s="100">
        <v>0</v>
      </c>
      <c r="N32" s="100">
        <v>0</v>
      </c>
      <c r="O32" s="100">
        <v>0</v>
      </c>
      <c r="P32" s="100">
        <v>0</v>
      </c>
      <c r="Q32" s="100">
        <v>0</v>
      </c>
    </row>
    <row r="33" spans="1:17" ht="12" customHeight="1" x14ac:dyDescent="0.25">
      <c r="A33" s="49" t="s">
        <v>30</v>
      </c>
      <c r="B33" s="18"/>
      <c r="C33" s="18">
        <v>0</v>
      </c>
      <c r="D33" s="18">
        <v>0</v>
      </c>
      <c r="E33" s="18">
        <v>0</v>
      </c>
      <c r="F33" s="18">
        <v>0</v>
      </c>
      <c r="G33" s="18">
        <v>0</v>
      </c>
      <c r="H33" s="18">
        <v>0</v>
      </c>
      <c r="I33" s="18">
        <v>0</v>
      </c>
      <c r="J33" s="18">
        <v>0</v>
      </c>
      <c r="K33" s="18">
        <v>0</v>
      </c>
      <c r="L33" s="18">
        <v>0</v>
      </c>
      <c r="M33" s="18">
        <v>0</v>
      </c>
      <c r="N33" s="18">
        <v>0</v>
      </c>
      <c r="O33" s="18">
        <v>0</v>
      </c>
      <c r="P33" s="18">
        <v>0</v>
      </c>
      <c r="Q33" s="18">
        <v>0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D45"/>
  <sheetViews>
    <sheetView showGridLines="0" zoomScale="115" zoomScaleNormal="115" workbookViewId="0">
      <selection activeCell="D1" sqref="D1"/>
    </sheetView>
  </sheetViews>
  <sheetFormatPr defaultRowHeight="15" x14ac:dyDescent="0.25"/>
  <cols>
    <col min="1" max="1" width="3.7109375" customWidth="1"/>
    <col min="2" max="2" width="15.85546875" customWidth="1"/>
    <col min="3" max="3" width="2.85546875" customWidth="1"/>
    <col min="4" max="4" width="54.7109375" customWidth="1"/>
  </cols>
  <sheetData>
    <row r="1" spans="1:4" ht="18.75" x14ac:dyDescent="0.3">
      <c r="A1" s="13" t="s">
        <v>195</v>
      </c>
      <c r="B1" s="3"/>
      <c r="C1" s="3"/>
      <c r="D1" s="14" t="s">
        <v>28</v>
      </c>
    </row>
    <row r="2" spans="1:4" ht="18.75" x14ac:dyDescent="0.3">
      <c r="A2" s="13"/>
      <c r="B2" s="3"/>
      <c r="C2" s="3"/>
      <c r="D2" s="14"/>
    </row>
    <row r="3" spans="1:4" ht="18.75" x14ac:dyDescent="0.3">
      <c r="A3" s="13"/>
      <c r="B3" s="11" t="s">
        <v>27</v>
      </c>
      <c r="C3" s="12"/>
      <c r="D3" s="11" t="s">
        <v>26</v>
      </c>
    </row>
    <row r="4" spans="1:4" ht="15" customHeight="1" x14ac:dyDescent="0.3">
      <c r="A4" s="10"/>
      <c r="B4" s="7" t="str">
        <f ca="1">HYPERLINK("#"&amp;CELL("address",SER_summary!$B$2),MID(CELL("filename",SER_summary!$B$2),FIND("]",CELL("filename",SER_summary!$B$2))+1,256))</f>
        <v>SER_summary</v>
      </c>
      <c r="C4" s="7"/>
      <c r="D4" s="3" t="s">
        <v>25</v>
      </c>
    </row>
    <row r="5" spans="1:4" x14ac:dyDescent="0.25">
      <c r="A5" s="8"/>
      <c r="B5" s="9"/>
      <c r="C5" s="4"/>
      <c r="D5" s="6"/>
    </row>
    <row r="6" spans="1:4" x14ac:dyDescent="0.25">
      <c r="A6" s="8"/>
      <c r="B6" s="5" t="s">
        <v>24</v>
      </c>
      <c r="C6" s="4"/>
      <c r="D6" s="6"/>
    </row>
    <row r="7" spans="1:4" x14ac:dyDescent="0.25">
      <c r="A7" s="8"/>
      <c r="B7" s="4" t="str">
        <f ca="1">HYPERLINK("#"&amp;CELL("address",SER_hh_num!$B$2),MID(CELL("filename",SER_hh_num!$B$2),FIND("]",CELL("filename",SER_hh_num!$B$2))+1,256))</f>
        <v>SER_hh_num</v>
      </c>
      <c r="C7" s="4"/>
      <c r="D7" s="6" t="s">
        <v>23</v>
      </c>
    </row>
    <row r="8" spans="1:4" x14ac:dyDescent="0.25">
      <c r="B8" s="4" t="str">
        <f ca="1">HYPERLINK("#"&amp;CELL("address",SER_hh_fec!$B$2),MID(CELL("filename",SER_hh_fec!$B$2),FIND("]",CELL("filename",SER_hh_fec!$B$2))+1,256))</f>
        <v>SER_hh_fec</v>
      </c>
      <c r="C8" s="4"/>
      <c r="D8" s="6" t="s">
        <v>20</v>
      </c>
    </row>
    <row r="9" spans="1:4" x14ac:dyDescent="0.25">
      <c r="B9" s="4" t="str">
        <f ca="1">HYPERLINK("#"&amp;CELL("address",SER_hh_tes!$B$2),MID(CELL("filename",SER_hh_tes!$B$2),FIND("]",CELL("filename",SER_hh_tes!$B$2))+1,256))</f>
        <v>SER_hh_tes</v>
      </c>
      <c r="C9" s="4"/>
      <c r="D9" s="6" t="s">
        <v>19</v>
      </c>
    </row>
    <row r="10" spans="1:4" x14ac:dyDescent="0.25">
      <c r="B10" s="4" t="str">
        <f ca="1">HYPERLINK("#"&amp;CELL("address",SER_hh_eff!$B$2),MID(CELL("filename",SER_hh_eff!$B$2),FIND("]",CELL("filename",SER_hh_eff!$B$2))+1,256))</f>
        <v>SER_hh_eff</v>
      </c>
      <c r="C10" s="4"/>
      <c r="D10" s="6" t="s">
        <v>18</v>
      </c>
    </row>
    <row r="11" spans="1:4" x14ac:dyDescent="0.25">
      <c r="B11" s="4" t="str">
        <f ca="1">HYPERLINK("#"&amp;CELL("address",SER_hh_emi!$B$2),MID(CELL("filename",SER_hh_emi!$B$2),FIND("]",CELL("filename",SER_hh_emi!$B$2))+1,256))</f>
        <v>SER_hh_emi</v>
      </c>
      <c r="C11" s="4"/>
      <c r="D11" s="6" t="s">
        <v>17</v>
      </c>
    </row>
    <row r="12" spans="1:4" x14ac:dyDescent="0.25">
      <c r="B12" s="4" t="str">
        <f ca="1">HYPERLINK("#"&amp;CELL("address",SER_hh_fech!$B$2),MID(CELL("filename",SER_hh_fech!$B$2),FIND("]",CELL("filename",SER_hh_fech!$B$2))+1,256))</f>
        <v>SER_hh_fech</v>
      </c>
      <c r="C12" s="4"/>
      <c r="D12" s="6" t="s">
        <v>16</v>
      </c>
    </row>
    <row r="13" spans="1:4" x14ac:dyDescent="0.25">
      <c r="B13" s="4" t="str">
        <f ca="1">HYPERLINK("#"&amp;CELL("address",SER_hh_tesh!$B$2),MID(CELL("filename",SER_hh_tesh!$B$2),FIND("]",CELL("filename",SER_hh_tesh!$B$2))+1,256))</f>
        <v>SER_hh_tesh</v>
      </c>
      <c r="C13" s="4"/>
      <c r="D13" s="6" t="s">
        <v>15</v>
      </c>
    </row>
    <row r="14" spans="1:4" x14ac:dyDescent="0.25">
      <c r="B14" s="4" t="str">
        <f ca="1">HYPERLINK("#"&amp;CELL("address",SER_hh_emih!$B$2),MID(CELL("filename",SER_hh_emih!$B$2),FIND("]",CELL("filename",SER_hh_emih!$B$2))+1,256))</f>
        <v>SER_hh_emih</v>
      </c>
      <c r="C14" s="4"/>
      <c r="D14" s="6" t="s">
        <v>14</v>
      </c>
    </row>
    <row r="15" spans="1:4" x14ac:dyDescent="0.25">
      <c r="B15" s="4" t="str">
        <f ca="1">HYPERLINK("#"&amp;CELL("address",SER_hh_fecs!$B$2),MID(CELL("filename",SER_hh_fecs!$B$2),FIND("]",CELL("filename",SER_hh_fecs!$B$2))+1,256))</f>
        <v>SER_hh_fecs</v>
      </c>
      <c r="C15" s="4"/>
      <c r="D15" s="6" t="s">
        <v>13</v>
      </c>
    </row>
    <row r="16" spans="1:4" x14ac:dyDescent="0.25">
      <c r="B16" s="4" t="str">
        <f ca="1">HYPERLINK("#"&amp;CELL("address",SER_hh_tess!$B$2),MID(CELL("filename",SER_hh_tess!$B$2),FIND("]",CELL("filename",SER_hh_tess!$B$2))+1,256))</f>
        <v>SER_hh_tess</v>
      </c>
      <c r="C16" s="4"/>
      <c r="D16" s="6" t="s">
        <v>12</v>
      </c>
    </row>
    <row r="17" spans="1:4" x14ac:dyDescent="0.25">
      <c r="B17" s="4" t="str">
        <f ca="1">HYPERLINK("#"&amp;CELL("address",SER_hh_emis!$B$2),MID(CELL("filename",SER_hh_emis!$B$2),FIND("]",CELL("filename",SER_hh_emis!$B$2))+1,256))</f>
        <v>SER_hh_emis</v>
      </c>
      <c r="C17" s="4"/>
      <c r="D17" s="6" t="s">
        <v>11</v>
      </c>
    </row>
    <row r="18" spans="1:4" x14ac:dyDescent="0.25">
      <c r="B18" s="4"/>
      <c r="C18" s="4"/>
      <c r="D18" s="1"/>
    </row>
    <row r="19" spans="1:4" x14ac:dyDescent="0.25">
      <c r="A19" s="8"/>
      <c r="B19" s="5" t="s">
        <v>22</v>
      </c>
      <c r="C19" s="4"/>
      <c r="D19" s="6"/>
    </row>
    <row r="20" spans="1:4" x14ac:dyDescent="0.25">
      <c r="A20" s="8"/>
      <c r="B20" s="4" t="str">
        <f ca="1">HYPERLINK("#"&amp;CELL("address",SER_hh_num_in!$B$2),MID(CELL("filename",SER_hh_num_in!$B$2),FIND("]",CELL("filename",SER_hh_num_in!$B$2))+1,256))</f>
        <v>SER_hh_num_in</v>
      </c>
      <c r="C20" s="4"/>
      <c r="D20" s="6" t="s">
        <v>21</v>
      </c>
    </row>
    <row r="21" spans="1:4" x14ac:dyDescent="0.25">
      <c r="B21" s="4" t="str">
        <f ca="1">HYPERLINK("#"&amp;CELL("address",SER_hh_fec_in!$B$2),MID(CELL("filename",SER_hh_fec_in!$B$2),FIND("]",CELL("filename",SER_hh_fec_in!$B$2))+1,256))</f>
        <v>SER_hh_fec_in</v>
      </c>
      <c r="C21" s="4"/>
      <c r="D21" s="6" t="s">
        <v>20</v>
      </c>
    </row>
    <row r="22" spans="1:4" x14ac:dyDescent="0.25">
      <c r="B22" s="4" t="str">
        <f ca="1">HYPERLINK("#"&amp;CELL("address",SER_hh_tes_in!$B$2),MID(CELL("filename",SER_hh_tes_in!$B$2),FIND("]",CELL("filename",SER_hh_tes_in!$B$2))+1,256))</f>
        <v>SER_hh_tes_in</v>
      </c>
      <c r="C22" s="4"/>
      <c r="D22" s="6" t="s">
        <v>19</v>
      </c>
    </row>
    <row r="23" spans="1:4" x14ac:dyDescent="0.25">
      <c r="B23" s="4" t="str">
        <f ca="1">HYPERLINK("#"&amp;CELL("address",SER_hh_eff_in!$B$2),MID(CELL("filename",SER_hh_eff_in!$B$2),FIND("]",CELL("filename",SER_hh_eff_in!$B$2))+1,256))</f>
        <v>SER_hh_eff_in</v>
      </c>
      <c r="C23" s="4"/>
      <c r="D23" s="6" t="s">
        <v>18</v>
      </c>
    </row>
    <row r="24" spans="1:4" x14ac:dyDescent="0.25">
      <c r="B24" s="4" t="str">
        <f ca="1">HYPERLINK("#"&amp;CELL("address",SER_hh_emi_in!$B$2),MID(CELL("filename",SER_hh_emi_in!$B$2),FIND("]",CELL("filename",SER_hh_emi_in!$B$2))+1,256))</f>
        <v>SER_hh_emi_in</v>
      </c>
      <c r="C24" s="4"/>
      <c r="D24" s="6" t="s">
        <v>17</v>
      </c>
    </row>
    <row r="25" spans="1:4" x14ac:dyDescent="0.25">
      <c r="B25" s="4" t="str">
        <f ca="1">HYPERLINK("#"&amp;CELL("address",SER_hh_fech_in!$B$2),MID(CELL("filename",SER_hh_fech_in!$B$2),FIND("]",CELL("filename",SER_hh_fech_in!$B$2))+1,256))</f>
        <v>SER_hh_fech_in</v>
      </c>
      <c r="C25" s="4"/>
      <c r="D25" s="6" t="s">
        <v>16</v>
      </c>
    </row>
    <row r="26" spans="1:4" x14ac:dyDescent="0.25">
      <c r="B26" s="4" t="str">
        <f ca="1">HYPERLINK("#"&amp;CELL("address",SER_hh_tesh_in!$B$2),MID(CELL("filename",SER_hh_tesh_in!$B$2),FIND("]",CELL("filename",SER_hh_tesh_in!$B$2))+1,256))</f>
        <v>SER_hh_tesh_in</v>
      </c>
      <c r="C26" s="4"/>
      <c r="D26" s="6" t="s">
        <v>15</v>
      </c>
    </row>
    <row r="27" spans="1:4" x14ac:dyDescent="0.25">
      <c r="B27" s="4" t="str">
        <f ca="1">HYPERLINK("#"&amp;CELL("address",SER_hh_emih_in!$B$2),MID(CELL("filename",SER_hh_emih_in!$B$2),FIND("]",CELL("filename",SER_hh_emih_in!$B$2))+1,256))</f>
        <v>SER_hh_emih_in</v>
      </c>
      <c r="C27" s="4"/>
      <c r="D27" s="6" t="s">
        <v>14</v>
      </c>
    </row>
    <row r="28" spans="1:4" x14ac:dyDescent="0.25">
      <c r="B28" s="4" t="str">
        <f ca="1">HYPERLINK("#"&amp;CELL("address",SER_hh_fecs_in!$B$2),MID(CELL("filename",SER_hh_fecs_in!$B$2),FIND("]",CELL("filename",SER_hh_fecs_in!$B$2))+1,256))</f>
        <v>SER_hh_fecs_in</v>
      </c>
      <c r="C28" s="4"/>
      <c r="D28" s="6" t="s">
        <v>13</v>
      </c>
    </row>
    <row r="29" spans="1:4" x14ac:dyDescent="0.25">
      <c r="B29" s="4" t="str">
        <f ca="1">HYPERLINK("#"&amp;CELL("address",SER_hh_tess_in!$B$2),MID(CELL("filename",SER_hh_tess_in!$B$2),FIND("]",CELL("filename",SER_hh_tess_in!$B$2))+1,256))</f>
        <v>SER_hh_tess_in</v>
      </c>
      <c r="C29" s="4"/>
      <c r="D29" s="6" t="s">
        <v>12</v>
      </c>
    </row>
    <row r="30" spans="1:4" x14ac:dyDescent="0.25">
      <c r="B30" s="4" t="str">
        <f ca="1">HYPERLINK("#"&amp;CELL("address",SER_hh_emis_in!$B$2),MID(CELL("filename",SER_hh_emis_in!$B$2),FIND("]",CELL("filename",SER_hh_emis_in!$B$2))+1,256))</f>
        <v>SER_hh_emis_in</v>
      </c>
      <c r="C30" s="4"/>
      <c r="D30" s="6" t="s">
        <v>11</v>
      </c>
    </row>
    <row r="31" spans="1:4" x14ac:dyDescent="0.25">
      <c r="B31" s="4"/>
      <c r="C31" s="4"/>
      <c r="D31" s="1"/>
    </row>
    <row r="32" spans="1:4" x14ac:dyDescent="0.25">
      <c r="B32" s="5" t="s">
        <v>10</v>
      </c>
      <c r="C32" s="4"/>
      <c r="D32" s="1"/>
    </row>
    <row r="33" spans="2:4" x14ac:dyDescent="0.25">
      <c r="B33" s="4" t="str">
        <f ca="1">HYPERLINK("#"&amp;CELL("address",'SER_se-appl'!$B$2),MID(CELL("filename",'SER_se-appl'!$B$2),FIND("]",CELL("filename",'SER_se-appl'!$B$2))+1,256))</f>
        <v>SER_se-appl</v>
      </c>
      <c r="C33" s="7"/>
      <c r="D33" s="6" t="s">
        <v>192</v>
      </c>
    </row>
    <row r="34" spans="2:4" x14ac:dyDescent="0.25">
      <c r="B34" s="4" t="str">
        <f ca="1">HYPERLINK("#"&amp;CELL("address",SER_VE!$B$2),MID(CELL("filename",SER_VE!$B$2),FIND("]",CELL("filename",SER_VE!$B$2))+1,256))</f>
        <v>SER_VE</v>
      </c>
      <c r="C34" s="7"/>
      <c r="D34" s="6" t="s">
        <v>9</v>
      </c>
    </row>
    <row r="35" spans="2:4" x14ac:dyDescent="0.25">
      <c r="B35" s="4" t="str">
        <f ca="1">HYPERLINK("#"&amp;CELL("address",SER_SL!$B$2),MID(CELL("filename",SER_SL!$B$2),FIND("]",CELL("filename",SER_SL!$B$2))+1,256))</f>
        <v>SER_SL</v>
      </c>
      <c r="C35" s="7"/>
      <c r="D35" s="6" t="s">
        <v>8</v>
      </c>
    </row>
    <row r="36" spans="2:4" x14ac:dyDescent="0.25">
      <c r="B36" s="4" t="str">
        <f ca="1">HYPERLINK("#"&amp;CELL("address",SER_BL!$B$2),MID(CELL("filename",SER_BL!$B$2),FIND("]",CELL("filename",SER_BL!$B$2))+1,256))</f>
        <v>SER_BL</v>
      </c>
      <c r="C36" s="7"/>
      <c r="D36" s="6" t="s">
        <v>7</v>
      </c>
    </row>
    <row r="37" spans="2:4" x14ac:dyDescent="0.25">
      <c r="B37" s="4" t="str">
        <f ca="1">HYPERLINK("#"&amp;CELL("address",SER_CR!$B$2),MID(CELL("filename",SER_CR!$B$2),FIND("]",CELL("filename",SER_CR!$B$2))+1,256))</f>
        <v>SER_CR</v>
      </c>
      <c r="C37" s="7"/>
      <c r="D37" s="6" t="s">
        <v>191</v>
      </c>
    </row>
    <row r="38" spans="2:4" x14ac:dyDescent="0.25">
      <c r="B38" s="4" t="str">
        <f ca="1">HYPERLINK("#"&amp;CELL("address",SER_BT!$B$2),MID(CELL("filename",SER_BT!$B$2),FIND("]",CELL("filename",SER_BT!$B$2))+1,256))</f>
        <v>SER_BT</v>
      </c>
      <c r="C38" s="7"/>
      <c r="D38" s="6" t="s">
        <v>6</v>
      </c>
    </row>
    <row r="39" spans="2:4" x14ac:dyDescent="0.25">
      <c r="B39" s="4" t="str">
        <f ca="1">HYPERLINK("#"&amp;CELL("address",SER_IT!$B$2),MID(CELL("filename",SER_IT!$B$2),FIND("]",CELL("filename",SER_IT!$B$2))+1,256))</f>
        <v>SER_IT</v>
      </c>
      <c r="C39" s="7"/>
      <c r="D39" s="6" t="s">
        <v>5</v>
      </c>
    </row>
    <row r="41" spans="2:4" x14ac:dyDescent="0.25">
      <c r="B41" s="5" t="s">
        <v>4</v>
      </c>
    </row>
    <row r="42" spans="2:4" x14ac:dyDescent="0.25">
      <c r="B42" s="4" t="str">
        <f ca="1">HYPERLINK("#"&amp;CELL("address",AGR!$B$2),MID(CELL("filename",AGR!$B$2),FIND("]",CELL("filename",AGR!$B$2))+1,256))</f>
        <v>AGR</v>
      </c>
      <c r="D42" s="3" t="s">
        <v>3</v>
      </c>
    </row>
    <row r="43" spans="2:4" x14ac:dyDescent="0.25">
      <c r="B43" s="2" t="str">
        <f ca="1">HYPERLINK("#"&amp;CELL("address",AGR_fec!$B$2),MID(CELL("filename",AGR_fec!$B$2),FIND("]",CELL("filename",AGR_fec!$B$2))+1,256))</f>
        <v>AGR_fec</v>
      </c>
      <c r="D43" s="1" t="s">
        <v>2</v>
      </c>
    </row>
    <row r="44" spans="2:4" x14ac:dyDescent="0.25">
      <c r="B44" s="2" t="str">
        <f ca="1">HYPERLINK("#"&amp;CELL("address",AGR_ued!$B$2),MID(CELL("filename",AGR_ued!$B$2),FIND("]",CELL("filename",AGR_ued!$B$2))+1,256))</f>
        <v>AGR_ued</v>
      </c>
      <c r="D44" s="1" t="s">
        <v>1</v>
      </c>
    </row>
    <row r="45" spans="2:4" x14ac:dyDescent="0.25">
      <c r="B45" s="2" t="str">
        <f ca="1">HYPERLINK("#"&amp;CELL("address",AGR_emi!$B$2),MID(CELL("filename",AGR_emi!$B$2),FIND("]",CELL("filename",AGR_emi!$B$2))+1,256))</f>
        <v>AGR_emi</v>
      </c>
      <c r="D45" s="1" t="s">
        <v>0</v>
      </c>
    </row>
  </sheetData>
  <pageMargins left="0.39370078740157483" right="0.39370078740157483" top="0.39370078740157483" bottom="0.39370078740157483" header="0.31496062992125984" footer="0.31496062992125984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5">
    <tabColor theme="6" tint="0.79998168889431442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25.5" customHeight="1" x14ac:dyDescent="0.25">
      <c r="A1" s="120" t="s">
        <v>214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115</v>
      </c>
      <c r="B3" s="106"/>
      <c r="C3" s="106">
        <f>IF(SER_hh_fec_in!C3=0,0,1000000/0.086*SER_hh_fec_in!C3/SER_hh_num_in!C3)</f>
        <v>47550.718715682917</v>
      </c>
      <c r="D3" s="106">
        <f>IF(SER_hh_fec_in!D3=0,0,1000000/0.086*SER_hh_fec_in!D3/SER_hh_num_in!D3)</f>
        <v>48203.249723710112</v>
      </c>
      <c r="E3" s="106">
        <f>IF(SER_hh_fec_in!E3=0,0,1000000/0.086*SER_hh_fec_in!E3/SER_hh_num_in!E3)</f>
        <v>49673.703296802072</v>
      </c>
      <c r="F3" s="106">
        <f>IF(SER_hh_fec_in!F3=0,0,1000000/0.086*SER_hh_fec_in!F3/SER_hh_num_in!F3)</f>
        <v>55002.252753278502</v>
      </c>
      <c r="G3" s="106">
        <f>IF(SER_hh_fec_in!G3=0,0,1000000/0.086*SER_hh_fec_in!G3/SER_hh_num_in!G3)</f>
        <v>62111.41837212602</v>
      </c>
      <c r="H3" s="106">
        <f>IF(SER_hh_fec_in!H3=0,0,1000000/0.086*SER_hh_fec_in!H3/SER_hh_num_in!H3)</f>
        <v>62519.973931526685</v>
      </c>
      <c r="I3" s="106">
        <f>IF(SER_hh_fec_in!I3=0,0,1000000/0.086*SER_hh_fec_in!I3/SER_hh_num_in!I3)</f>
        <v>59414.447856598868</v>
      </c>
      <c r="J3" s="106">
        <f>IF(SER_hh_fec_in!J3=0,0,1000000/0.086*SER_hh_fec_in!J3/SER_hh_num_in!J3)</f>
        <v>68089.274406531651</v>
      </c>
      <c r="K3" s="106">
        <f>IF(SER_hh_fec_in!K3=0,0,1000000/0.086*SER_hh_fec_in!K3/SER_hh_num_in!K3)</f>
        <v>66669.872058450928</v>
      </c>
      <c r="L3" s="106">
        <f>IF(SER_hh_fec_in!L3=0,0,1000000/0.086*SER_hh_fec_in!L3/SER_hh_num_in!L3)</f>
        <v>66767.693200110909</v>
      </c>
      <c r="M3" s="106">
        <f>IF(SER_hh_fec_in!M3=0,0,1000000/0.086*SER_hh_fec_in!M3/SER_hh_num_in!M3)</f>
        <v>54432.748492432002</v>
      </c>
      <c r="N3" s="106">
        <f>IF(SER_hh_fec_in!N3=0,0,1000000/0.086*SER_hh_fec_in!N3/SER_hh_num_in!N3)</f>
        <v>49624.539639003873</v>
      </c>
      <c r="O3" s="106">
        <f>IF(SER_hh_fec_in!O3=0,0,1000000/0.086*SER_hh_fec_in!O3/SER_hh_num_in!O3)</f>
        <v>51267.068837183098</v>
      </c>
      <c r="P3" s="106">
        <f>IF(SER_hh_fec_in!P3=0,0,1000000/0.086*SER_hh_fec_in!P3/SER_hh_num_in!P3)</f>
        <v>41205.24880377495</v>
      </c>
      <c r="Q3" s="106">
        <f>IF(SER_hh_fec_in!Q3=0,0,1000000/0.086*SER_hh_fec_in!Q3/SER_hh_num_in!Q3)</f>
        <v>42553.875957189564</v>
      </c>
    </row>
    <row r="4" spans="1:17" ht="12.95" customHeight="1" x14ac:dyDescent="0.25">
      <c r="A4" s="90" t="s">
        <v>44</v>
      </c>
      <c r="B4" s="101"/>
      <c r="C4" s="101">
        <f>IF(SER_hh_fec_in!C4=0,0,1000000/0.086*SER_hh_fec_in!C4/SER_hh_num_in!C4)</f>
        <v>22296.568346644333</v>
      </c>
      <c r="D4" s="101">
        <f>IF(SER_hh_fec_in!D4=0,0,1000000/0.086*SER_hh_fec_in!D4/SER_hh_num_in!D4)</f>
        <v>20629.68224826199</v>
      </c>
      <c r="E4" s="101">
        <f>IF(SER_hh_fec_in!E4=0,0,1000000/0.086*SER_hh_fec_in!E4/SER_hh_num_in!E4)</f>
        <v>26591.978257158637</v>
      </c>
      <c r="F4" s="101">
        <f>IF(SER_hh_fec_in!F4=0,0,1000000/0.086*SER_hh_fec_in!F4/SER_hh_num_in!F4)</f>
        <v>27213.015822599769</v>
      </c>
      <c r="G4" s="101">
        <f>IF(SER_hh_fec_in!G4=0,0,1000000/0.086*SER_hh_fec_in!G4/SER_hh_num_in!G4)</f>
        <v>33555.092366049306</v>
      </c>
      <c r="H4" s="101">
        <f>IF(SER_hh_fec_in!H4=0,0,1000000/0.086*SER_hh_fec_in!H4/SER_hh_num_in!H4)</f>
        <v>34671.73652430583</v>
      </c>
      <c r="I4" s="101">
        <f>IF(SER_hh_fec_in!I4=0,0,1000000/0.086*SER_hh_fec_in!I4/SER_hh_num_in!I4)</f>
        <v>31606.195043172429</v>
      </c>
      <c r="J4" s="101">
        <f>IF(SER_hh_fec_in!J4=0,0,1000000/0.086*SER_hh_fec_in!J4/SER_hh_num_in!J4)</f>
        <v>39720.936848358062</v>
      </c>
      <c r="K4" s="101">
        <f>IF(SER_hh_fec_in!K4=0,0,1000000/0.086*SER_hh_fec_in!K4/SER_hh_num_in!K4)</f>
        <v>38508.101117124206</v>
      </c>
      <c r="L4" s="101">
        <f>IF(SER_hh_fec_in!L4=0,0,1000000/0.086*SER_hh_fec_in!L4/SER_hh_num_in!L4)</f>
        <v>39483.939459217596</v>
      </c>
      <c r="M4" s="101">
        <f>IF(SER_hh_fec_in!M4=0,0,1000000/0.086*SER_hh_fec_in!M4/SER_hh_num_in!M4)</f>
        <v>30617.026960433643</v>
      </c>
      <c r="N4" s="101">
        <f>IF(SER_hh_fec_in!N4=0,0,1000000/0.086*SER_hh_fec_in!N4/SER_hh_num_in!N4)</f>
        <v>28651.403169292786</v>
      </c>
      <c r="O4" s="101">
        <f>IF(SER_hh_fec_in!O4=0,0,1000000/0.086*SER_hh_fec_in!O4/SER_hh_num_in!O4)</f>
        <v>31713.759284934276</v>
      </c>
      <c r="P4" s="101">
        <f>IF(SER_hh_fec_in!P4=0,0,1000000/0.086*SER_hh_fec_in!P4/SER_hh_num_in!P4)</f>
        <v>20873.60516399609</v>
      </c>
      <c r="Q4" s="101">
        <f>IF(SER_hh_fec_in!Q4=0,0,1000000/0.086*SER_hh_fec_in!Q4/SER_hh_num_in!Q4)</f>
        <v>20515.856261106073</v>
      </c>
    </row>
    <row r="5" spans="1:17" ht="12" customHeight="1" x14ac:dyDescent="0.25">
      <c r="A5" s="88" t="s">
        <v>38</v>
      </c>
      <c r="B5" s="100"/>
      <c r="C5" s="100">
        <f>IF(SER_hh_fec_in!C5=0,0,1000000/0.086*SER_hh_fec_in!C5/SER_hh_num_in!C5)</f>
        <v>0</v>
      </c>
      <c r="D5" s="100">
        <f>IF(SER_hh_fec_in!D5=0,0,1000000/0.086*SER_hh_fec_in!D5/SER_hh_num_in!D5)</f>
        <v>28488.340212550491</v>
      </c>
      <c r="E5" s="100">
        <f>IF(SER_hh_fec_in!E5=0,0,1000000/0.086*SER_hh_fec_in!E5/SER_hh_num_in!E5)</f>
        <v>35965.933715022242</v>
      </c>
      <c r="F5" s="100">
        <f>IF(SER_hh_fec_in!F5=0,0,1000000/0.086*SER_hh_fec_in!F5/SER_hh_num_in!F5)</f>
        <v>0</v>
      </c>
      <c r="G5" s="100">
        <f>IF(SER_hh_fec_in!G5=0,0,1000000/0.086*SER_hh_fec_in!G5/SER_hh_num_in!G5)</f>
        <v>0</v>
      </c>
      <c r="H5" s="100">
        <f>IF(SER_hh_fec_in!H5=0,0,1000000/0.086*SER_hh_fec_in!H5/SER_hh_num_in!H5)</f>
        <v>0</v>
      </c>
      <c r="I5" s="100">
        <f>IF(SER_hh_fec_in!I5=0,0,1000000/0.086*SER_hh_fec_in!I5/SER_hh_num_in!I5)</f>
        <v>0</v>
      </c>
      <c r="J5" s="100">
        <f>IF(SER_hh_fec_in!J5=0,0,1000000/0.086*SER_hh_fec_in!J5/SER_hh_num_in!J5)</f>
        <v>0</v>
      </c>
      <c r="K5" s="100">
        <f>IF(SER_hh_fec_in!K5=0,0,1000000/0.086*SER_hh_fec_in!K5/SER_hh_num_in!K5)</f>
        <v>0</v>
      </c>
      <c r="L5" s="100">
        <f>IF(SER_hh_fec_in!L5=0,0,1000000/0.086*SER_hh_fec_in!L5/SER_hh_num_in!L5)</f>
        <v>0</v>
      </c>
      <c r="M5" s="100">
        <f>IF(SER_hh_fec_in!M5=0,0,1000000/0.086*SER_hh_fec_in!M5/SER_hh_num_in!M5)</f>
        <v>0</v>
      </c>
      <c r="N5" s="100">
        <f>IF(SER_hh_fec_in!N5=0,0,1000000/0.086*SER_hh_fec_in!N5/SER_hh_num_in!N5)</f>
        <v>0</v>
      </c>
      <c r="O5" s="100">
        <f>IF(SER_hh_fec_in!O5=0,0,1000000/0.086*SER_hh_fec_in!O5/SER_hh_num_in!O5)</f>
        <v>0</v>
      </c>
      <c r="P5" s="100">
        <f>IF(SER_hh_fec_in!P5=0,0,1000000/0.086*SER_hh_fec_in!P5/SER_hh_num_in!P5)</f>
        <v>0</v>
      </c>
      <c r="Q5" s="100">
        <f>IF(SER_hh_fec_in!Q5=0,0,1000000/0.086*SER_hh_fec_in!Q5/SER_hh_num_in!Q5)</f>
        <v>0</v>
      </c>
    </row>
    <row r="6" spans="1:17" ht="12" customHeight="1" x14ac:dyDescent="0.25">
      <c r="A6" s="88" t="s">
        <v>66</v>
      </c>
      <c r="B6" s="100"/>
      <c r="C6" s="100">
        <f>IF(SER_hh_fec_in!C6=0,0,1000000/0.086*SER_hh_fec_in!C6/SER_hh_num_in!C6)</f>
        <v>24607.080697047444</v>
      </c>
      <c r="D6" s="100">
        <f>IF(SER_hh_fec_in!D6=0,0,1000000/0.086*SER_hh_fec_in!D6/SER_hh_num_in!D6)</f>
        <v>23162.662345729324</v>
      </c>
      <c r="E6" s="100">
        <f>IF(SER_hh_fec_in!E6=0,0,1000000/0.086*SER_hh_fec_in!E6/SER_hh_num_in!E6)</f>
        <v>29242.344119638943</v>
      </c>
      <c r="F6" s="100">
        <f>IF(SER_hh_fec_in!F6=0,0,1000000/0.086*SER_hh_fec_in!F6/SER_hh_num_in!F6)</f>
        <v>29882.411198246442</v>
      </c>
      <c r="G6" s="100">
        <f>IF(SER_hh_fec_in!G6=0,0,1000000/0.086*SER_hh_fec_in!G6/SER_hh_num_in!G6)</f>
        <v>0</v>
      </c>
      <c r="H6" s="100">
        <f>IF(SER_hh_fec_in!H6=0,0,1000000/0.086*SER_hh_fec_in!H6/SER_hh_num_in!H6)</f>
        <v>37914.228506888583</v>
      </c>
      <c r="I6" s="100">
        <f>IF(SER_hh_fec_in!I6=0,0,1000000/0.086*SER_hh_fec_in!I6/SER_hh_num_in!I6)</f>
        <v>33938.839891889918</v>
      </c>
      <c r="J6" s="100">
        <f>IF(SER_hh_fec_in!J6=0,0,1000000/0.086*SER_hh_fec_in!J6/SER_hh_num_in!J6)</f>
        <v>0</v>
      </c>
      <c r="K6" s="100">
        <f>IF(SER_hh_fec_in!K6=0,0,1000000/0.086*SER_hh_fec_in!K6/SER_hh_num_in!K6)</f>
        <v>41994.546280669558</v>
      </c>
      <c r="L6" s="100">
        <f>IF(SER_hh_fec_in!L6=0,0,1000000/0.086*SER_hh_fec_in!L6/SER_hh_num_in!L6)</f>
        <v>41844.619361459234</v>
      </c>
      <c r="M6" s="100">
        <f>IF(SER_hh_fec_in!M6=0,0,1000000/0.086*SER_hh_fec_in!M6/SER_hh_num_in!M6)</f>
        <v>35190.595445793711</v>
      </c>
      <c r="N6" s="100">
        <f>IF(SER_hh_fec_in!N6=0,0,1000000/0.086*SER_hh_fec_in!N6/SER_hh_num_in!N6)</f>
        <v>0</v>
      </c>
      <c r="O6" s="100">
        <f>IF(SER_hh_fec_in!O6=0,0,1000000/0.086*SER_hh_fec_in!O6/SER_hh_num_in!O6)</f>
        <v>36415.715762809596</v>
      </c>
      <c r="P6" s="100">
        <f>IF(SER_hh_fec_in!P6=0,0,1000000/0.086*SER_hh_fec_in!P6/SER_hh_num_in!P6)</f>
        <v>30010.386171486647</v>
      </c>
      <c r="Q6" s="100">
        <f>IF(SER_hh_fec_in!Q6=0,0,1000000/0.086*SER_hh_fec_in!Q6/SER_hh_num_in!Q6)</f>
        <v>0</v>
      </c>
    </row>
    <row r="7" spans="1:17" ht="12" customHeight="1" x14ac:dyDescent="0.25">
      <c r="A7" s="88" t="s">
        <v>99</v>
      </c>
      <c r="B7" s="100"/>
      <c r="C7" s="100">
        <f>IF(SER_hh_fec_in!C7=0,0,1000000/0.086*SER_hh_fec_in!C7/SER_hh_num_in!C7)</f>
        <v>0</v>
      </c>
      <c r="D7" s="100">
        <f>IF(SER_hh_fec_in!D7=0,0,1000000/0.086*SER_hh_fec_in!D7/SER_hh_num_in!D7)</f>
        <v>23708.041560468915</v>
      </c>
      <c r="E7" s="100">
        <f>IF(SER_hh_fec_in!E7=0,0,1000000/0.086*SER_hh_fec_in!E7/SER_hh_num_in!E7)</f>
        <v>32137.428380033114</v>
      </c>
      <c r="F7" s="100">
        <f>IF(SER_hh_fec_in!F7=0,0,1000000/0.086*SER_hh_fec_in!F7/SER_hh_num_in!F7)</f>
        <v>35003.254841338297</v>
      </c>
      <c r="G7" s="100">
        <f>IF(SER_hh_fec_in!G7=0,0,1000000/0.086*SER_hh_fec_in!G7/SER_hh_num_in!G7)</f>
        <v>38932.140149457649</v>
      </c>
      <c r="H7" s="100">
        <f>IF(SER_hh_fec_in!H7=0,0,1000000/0.086*SER_hh_fec_in!H7/SER_hh_num_in!H7)</f>
        <v>40610.057139776269</v>
      </c>
      <c r="I7" s="100">
        <f>IF(SER_hh_fec_in!I7=0,0,1000000/0.086*SER_hh_fec_in!I7/SER_hh_num_in!I7)</f>
        <v>37322.334814336136</v>
      </c>
      <c r="J7" s="100">
        <f>IF(SER_hh_fec_in!J7=0,0,1000000/0.086*SER_hh_fec_in!J7/SER_hh_num_in!J7)</f>
        <v>43949.168824871886</v>
      </c>
      <c r="K7" s="100">
        <f>IF(SER_hh_fec_in!K7=0,0,1000000/0.086*SER_hh_fec_in!K7/SER_hh_num_in!K7)</f>
        <v>0</v>
      </c>
      <c r="L7" s="100">
        <f>IF(SER_hh_fec_in!L7=0,0,1000000/0.086*SER_hh_fec_in!L7/SER_hh_num_in!L7)</f>
        <v>43679.051847197145</v>
      </c>
      <c r="M7" s="100">
        <f>IF(SER_hh_fec_in!M7=0,0,1000000/0.086*SER_hh_fec_in!M7/SER_hh_num_in!M7)</f>
        <v>39097.953136764125</v>
      </c>
      <c r="N7" s="100">
        <f>IF(SER_hh_fec_in!N7=0,0,1000000/0.086*SER_hh_fec_in!N7/SER_hh_num_in!N7)</f>
        <v>37913.612802944102</v>
      </c>
      <c r="O7" s="100">
        <f>IF(SER_hh_fec_in!O7=0,0,1000000/0.086*SER_hh_fec_in!O7/SER_hh_num_in!O7)</f>
        <v>0</v>
      </c>
      <c r="P7" s="100">
        <f>IF(SER_hh_fec_in!P7=0,0,1000000/0.086*SER_hh_fec_in!P7/SER_hh_num_in!P7)</f>
        <v>31978.756254714743</v>
      </c>
      <c r="Q7" s="100">
        <f>IF(SER_hh_fec_in!Q7=0,0,1000000/0.086*SER_hh_fec_in!Q7/SER_hh_num_in!Q7)</f>
        <v>0</v>
      </c>
    </row>
    <row r="8" spans="1:17" ht="12" customHeight="1" x14ac:dyDescent="0.25">
      <c r="A8" s="88" t="s">
        <v>101</v>
      </c>
      <c r="B8" s="100"/>
      <c r="C8" s="100">
        <f>IF(SER_hh_fec_in!C8=0,0,1000000/0.086*SER_hh_fec_in!C8/SER_hh_num_in!C8)</f>
        <v>15793.317432889493</v>
      </c>
      <c r="D8" s="100">
        <f>IF(SER_hh_fec_in!D8=0,0,1000000/0.086*SER_hh_fec_in!D8/SER_hh_num_in!D8)</f>
        <v>14917.167074449575</v>
      </c>
      <c r="E8" s="100">
        <f>IF(SER_hh_fec_in!E8=0,0,1000000/0.086*SER_hh_fec_in!E8/SER_hh_num_in!E8)</f>
        <v>18979.369231846485</v>
      </c>
      <c r="F8" s="100">
        <f>IF(SER_hh_fec_in!F8=0,0,1000000/0.086*SER_hh_fec_in!F8/SER_hh_num_in!F8)</f>
        <v>19456.196548684467</v>
      </c>
      <c r="G8" s="100">
        <f>IF(SER_hh_fec_in!G8=0,0,1000000/0.086*SER_hh_fec_in!G8/SER_hh_num_in!G8)</f>
        <v>24681.683196552876</v>
      </c>
      <c r="H8" s="100">
        <f>IF(SER_hh_fec_in!H8=0,0,1000000/0.086*SER_hh_fec_in!H8/SER_hh_num_in!H8)</f>
        <v>24872.016094995193</v>
      </c>
      <c r="I8" s="100">
        <f>IF(SER_hh_fec_in!I8=0,0,1000000/0.086*SER_hh_fec_in!I8/SER_hh_num_in!I8)</f>
        <v>22242.944955033014</v>
      </c>
      <c r="J8" s="100">
        <f>IF(SER_hh_fec_in!J8=0,0,1000000/0.086*SER_hh_fec_in!J8/SER_hh_num_in!J8)</f>
        <v>27929.06448629091</v>
      </c>
      <c r="K8" s="100">
        <f>IF(SER_hh_fec_in!K8=0,0,1000000/0.086*SER_hh_fec_in!K8/SER_hh_num_in!K8)</f>
        <v>27547.124020450639</v>
      </c>
      <c r="L8" s="100">
        <f>IF(SER_hh_fec_in!L8=0,0,1000000/0.086*SER_hh_fec_in!L8/SER_hh_num_in!L8)</f>
        <v>27366.153352410798</v>
      </c>
      <c r="M8" s="100">
        <f>IF(SER_hh_fec_in!M8=0,0,1000000/0.086*SER_hh_fec_in!M8/SER_hh_num_in!M8)</f>
        <v>22947.417018272528</v>
      </c>
      <c r="N8" s="100">
        <f>IF(SER_hh_fec_in!N8=0,0,1000000/0.086*SER_hh_fec_in!N8/SER_hh_num_in!N8)</f>
        <v>23601.733988449287</v>
      </c>
      <c r="O8" s="100">
        <f>IF(SER_hh_fec_in!O8=0,0,1000000/0.086*SER_hh_fec_in!O8/SER_hh_num_in!O8)</f>
        <v>23311.090681996415</v>
      </c>
      <c r="P8" s="100">
        <f>IF(SER_hh_fec_in!P8=0,0,1000000/0.086*SER_hh_fec_in!P8/SER_hh_num_in!P8)</f>
        <v>18872.863063325054</v>
      </c>
      <c r="Q8" s="100">
        <f>IF(SER_hh_fec_in!Q8=0,0,1000000/0.086*SER_hh_fec_in!Q8/SER_hh_num_in!Q8)</f>
        <v>22808.930405258343</v>
      </c>
    </row>
    <row r="9" spans="1:17" ht="12" customHeight="1" x14ac:dyDescent="0.25">
      <c r="A9" s="88" t="s">
        <v>106</v>
      </c>
      <c r="B9" s="100"/>
      <c r="C9" s="100">
        <f>IF(SER_hh_fec_in!C9=0,0,1000000/0.086*SER_hh_fec_in!C9/SER_hh_num_in!C9)</f>
        <v>22171.468133680857</v>
      </c>
      <c r="D9" s="100">
        <f>IF(SER_hh_fec_in!D9=0,0,1000000/0.086*SER_hh_fec_in!D9/SER_hh_num_in!D9)</f>
        <v>20372.710082476257</v>
      </c>
      <c r="E9" s="100">
        <f>IF(SER_hh_fec_in!E9=0,0,1000000/0.086*SER_hh_fec_in!E9/SER_hh_num_in!E9)</f>
        <v>26043.050850287265</v>
      </c>
      <c r="F9" s="100">
        <f>IF(SER_hh_fec_in!F9=0,0,1000000/0.086*SER_hh_fec_in!F9/SER_hh_num_in!F9)</f>
        <v>26521.585799898614</v>
      </c>
      <c r="G9" s="100">
        <f>IF(SER_hh_fec_in!G9=0,0,1000000/0.086*SER_hh_fec_in!G9/SER_hh_num_in!G9)</f>
        <v>34257.902799614028</v>
      </c>
      <c r="H9" s="100">
        <f>IF(SER_hh_fec_in!H9=0,0,1000000/0.086*SER_hh_fec_in!H9/SER_hh_num_in!H9)</f>
        <v>34551.142207653807</v>
      </c>
      <c r="I9" s="100">
        <f>IF(SER_hh_fec_in!I9=0,0,1000000/0.086*SER_hh_fec_in!I9/SER_hh_num_in!I9)</f>
        <v>30941.291706574844</v>
      </c>
      <c r="J9" s="100">
        <f>IF(SER_hh_fec_in!J9=0,0,1000000/0.086*SER_hh_fec_in!J9/SER_hh_num_in!J9)</f>
        <v>39451.255052664063</v>
      </c>
      <c r="K9" s="100">
        <f>IF(SER_hh_fec_in!K9=0,0,1000000/0.086*SER_hh_fec_in!K9/SER_hh_num_in!K9)</f>
        <v>39215.427171607262</v>
      </c>
      <c r="L9" s="100">
        <f>IF(SER_hh_fec_in!L9=0,0,1000000/0.086*SER_hh_fec_in!L9/SER_hh_num_in!L9)</f>
        <v>39080.92539738839</v>
      </c>
      <c r="M9" s="100">
        <f>IF(SER_hh_fec_in!M9=0,0,1000000/0.086*SER_hh_fec_in!M9/SER_hh_num_in!M9)</f>
        <v>32567.201007716514</v>
      </c>
      <c r="N9" s="100">
        <f>IF(SER_hh_fec_in!N9=0,0,1000000/0.086*SER_hh_fec_in!N9/SER_hh_num_in!N9)</f>
        <v>34117.972024769202</v>
      </c>
      <c r="O9" s="100">
        <f>IF(SER_hh_fec_in!O9=0,0,1000000/0.086*SER_hh_fec_in!O9/SER_hh_num_in!O9)</f>
        <v>33922.436197383497</v>
      </c>
      <c r="P9" s="100">
        <f>IF(SER_hh_fec_in!P9=0,0,1000000/0.086*SER_hh_fec_in!P9/SER_hh_num_in!P9)</f>
        <v>0</v>
      </c>
      <c r="Q9" s="100">
        <f>IF(SER_hh_fec_in!Q9=0,0,1000000/0.086*SER_hh_fec_in!Q9/SER_hh_num_in!Q9)</f>
        <v>0</v>
      </c>
    </row>
    <row r="10" spans="1:17" ht="12" customHeight="1" x14ac:dyDescent="0.25">
      <c r="A10" s="88" t="s">
        <v>34</v>
      </c>
      <c r="B10" s="100"/>
      <c r="C10" s="100">
        <f>IF(SER_hh_fec_in!C10=0,0,1000000/0.086*SER_hh_fec_in!C10/SER_hh_num_in!C10)</f>
        <v>23299.88500983586</v>
      </c>
      <c r="D10" s="100">
        <f>IF(SER_hh_fec_in!D10=0,0,1000000/0.086*SER_hh_fec_in!D10/SER_hh_num_in!D10)</f>
        <v>22021.50684007764</v>
      </c>
      <c r="E10" s="100">
        <f>IF(SER_hh_fec_in!E10=0,0,1000000/0.086*SER_hh_fec_in!E10/SER_hh_num_in!E10)</f>
        <v>0</v>
      </c>
      <c r="F10" s="100">
        <f>IF(SER_hh_fec_in!F10=0,0,1000000/0.086*SER_hh_fec_in!F10/SER_hh_num_in!F10)</f>
        <v>28735.173393889316</v>
      </c>
      <c r="G10" s="100">
        <f>IF(SER_hh_fec_in!G10=0,0,1000000/0.086*SER_hh_fec_in!G10/SER_hh_num_in!G10)</f>
        <v>0</v>
      </c>
      <c r="H10" s="100">
        <f>IF(SER_hh_fec_in!H10=0,0,1000000/0.086*SER_hh_fec_in!H10/SER_hh_num_in!H10)</f>
        <v>39792.095729634631</v>
      </c>
      <c r="I10" s="100">
        <f>IF(SER_hh_fec_in!I10=0,0,1000000/0.086*SER_hh_fec_in!I10/SER_hh_num_in!I10)</f>
        <v>31721.00092223196</v>
      </c>
      <c r="J10" s="100">
        <f>IF(SER_hh_fec_in!J10=0,0,1000000/0.086*SER_hh_fec_in!J10/SER_hh_num_in!J10)</f>
        <v>32089.467796257137</v>
      </c>
      <c r="K10" s="100">
        <f>IF(SER_hh_fec_in!K10=0,0,1000000/0.086*SER_hh_fec_in!K10/SER_hh_num_in!K10)</f>
        <v>41741.36225267149</v>
      </c>
      <c r="L10" s="100">
        <f>IF(SER_hh_fec_in!L10=0,0,1000000/0.086*SER_hh_fec_in!L10/SER_hh_num_in!L10)</f>
        <v>41904.00870554123</v>
      </c>
      <c r="M10" s="100">
        <f>IF(SER_hh_fec_in!M10=0,0,1000000/0.086*SER_hh_fec_in!M10/SER_hh_num_in!M10)</f>
        <v>36112.071018870607</v>
      </c>
      <c r="N10" s="100">
        <f>IF(SER_hh_fec_in!N10=0,0,1000000/0.086*SER_hh_fec_in!N10/SER_hh_num_in!N10)</f>
        <v>35734.027338724845</v>
      </c>
      <c r="O10" s="100">
        <f>IF(SER_hh_fec_in!O10=0,0,1000000/0.086*SER_hh_fec_in!O10/SER_hh_num_in!O10)</f>
        <v>36213.667123852836</v>
      </c>
      <c r="P10" s="100">
        <f>IF(SER_hh_fec_in!P10=0,0,1000000/0.086*SER_hh_fec_in!P10/SER_hh_num_in!P10)</f>
        <v>29835.192233275957</v>
      </c>
      <c r="Q10" s="100">
        <f>IF(SER_hh_fec_in!Q10=0,0,1000000/0.086*SER_hh_fec_in!Q10/SER_hh_num_in!Q10)</f>
        <v>0</v>
      </c>
    </row>
    <row r="11" spans="1:17" ht="12" customHeight="1" x14ac:dyDescent="0.25">
      <c r="A11" s="88" t="s">
        <v>61</v>
      </c>
      <c r="B11" s="100"/>
      <c r="C11" s="100">
        <f>IF(SER_hh_fec_in!C11=0,0,1000000/0.086*SER_hh_fec_in!C11/SER_hh_num_in!C11)</f>
        <v>21010.001392645925</v>
      </c>
      <c r="D11" s="100">
        <f>IF(SER_hh_fec_in!D11=0,0,1000000/0.086*SER_hh_fec_in!D11/SER_hh_num_in!D11)</f>
        <v>19955.823718136322</v>
      </c>
      <c r="E11" s="100">
        <f>IF(SER_hh_fec_in!E11=0,0,1000000/0.086*SER_hh_fec_in!E11/SER_hh_num_in!E11)</f>
        <v>0</v>
      </c>
      <c r="F11" s="100">
        <f>IF(SER_hh_fec_in!F11=0,0,1000000/0.086*SER_hh_fec_in!F11/SER_hh_num_in!F11)</f>
        <v>25791.769189201088</v>
      </c>
      <c r="G11" s="100">
        <f>IF(SER_hh_fec_in!G11=0,0,1000000/0.086*SER_hh_fec_in!G11/SER_hh_num_in!G11)</f>
        <v>0</v>
      </c>
      <c r="H11" s="100">
        <f>IF(SER_hh_fec_in!H11=0,0,1000000/0.086*SER_hh_fec_in!H11/SER_hh_num_in!H11)</f>
        <v>32777.892046953588</v>
      </c>
      <c r="I11" s="100">
        <f>IF(SER_hh_fec_in!I11=0,0,1000000/0.086*SER_hh_fec_in!I11/SER_hh_num_in!I11)</f>
        <v>32800.097751852009</v>
      </c>
      <c r="J11" s="100">
        <f>IF(SER_hh_fec_in!J11=0,0,1000000/0.086*SER_hh_fec_in!J11/SER_hh_num_in!J11)</f>
        <v>0</v>
      </c>
      <c r="K11" s="100">
        <f>IF(SER_hh_fec_in!K11=0,0,1000000/0.086*SER_hh_fec_in!K11/SER_hh_num_in!K11)</f>
        <v>36806.947871858843</v>
      </c>
      <c r="L11" s="100">
        <f>IF(SER_hh_fec_in!L11=0,0,1000000/0.086*SER_hh_fec_in!L11/SER_hh_num_in!L11)</f>
        <v>0</v>
      </c>
      <c r="M11" s="100">
        <f>IF(SER_hh_fec_in!M11=0,0,1000000/0.086*SER_hh_fec_in!M11/SER_hh_num_in!M11)</f>
        <v>31546.504433968821</v>
      </c>
      <c r="N11" s="100">
        <f>IF(SER_hh_fec_in!N11=0,0,1000000/0.086*SER_hh_fec_in!N11/SER_hh_num_in!N11)</f>
        <v>31804.899121592</v>
      </c>
      <c r="O11" s="100">
        <f>IF(SER_hh_fec_in!O11=0,0,1000000/0.086*SER_hh_fec_in!O11/SER_hh_num_in!O11)</f>
        <v>31458.032952251095</v>
      </c>
      <c r="P11" s="100">
        <f>IF(SER_hh_fec_in!P11=0,0,1000000/0.086*SER_hh_fec_in!P11/SER_hh_num_in!P11)</f>
        <v>25760.291286647047</v>
      </c>
      <c r="Q11" s="100">
        <f>IF(SER_hh_fec_in!Q11=0,0,1000000/0.086*SER_hh_fec_in!Q11/SER_hh_num_in!Q11)</f>
        <v>0</v>
      </c>
    </row>
    <row r="12" spans="1:17" ht="12" customHeight="1" x14ac:dyDescent="0.25">
      <c r="A12" s="88" t="s">
        <v>42</v>
      </c>
      <c r="B12" s="100"/>
      <c r="C12" s="100">
        <f>IF(SER_hh_fec_in!C12=0,0,1000000/0.086*SER_hh_fec_in!C12/SER_hh_num_in!C12)</f>
        <v>0</v>
      </c>
      <c r="D12" s="100">
        <f>IF(SER_hh_fec_in!D12=0,0,1000000/0.086*SER_hh_fec_in!D12/SER_hh_num_in!D12)</f>
        <v>0</v>
      </c>
      <c r="E12" s="100">
        <f>IF(SER_hh_fec_in!E12=0,0,1000000/0.086*SER_hh_fec_in!E12/SER_hh_num_in!E12)</f>
        <v>0</v>
      </c>
      <c r="F12" s="100">
        <f>IF(SER_hh_fec_in!F12=0,0,1000000/0.086*SER_hh_fec_in!F12/SER_hh_num_in!F12)</f>
        <v>27782.098302617247</v>
      </c>
      <c r="G12" s="100">
        <f>IF(SER_hh_fec_in!G12=0,0,1000000/0.086*SER_hh_fec_in!G12/SER_hh_num_in!G12)</f>
        <v>27937.908469650509</v>
      </c>
      <c r="H12" s="100">
        <f>IF(SER_hh_fec_in!H12=0,0,1000000/0.086*SER_hh_fec_in!H12/SER_hh_num_in!H12)</f>
        <v>32339.034043192725</v>
      </c>
      <c r="I12" s="100">
        <f>IF(SER_hh_fec_in!I12=0,0,1000000/0.086*SER_hh_fec_in!I12/SER_hh_num_in!I12)</f>
        <v>28857.168612390753</v>
      </c>
      <c r="J12" s="100">
        <f>IF(SER_hh_fec_in!J12=0,0,1000000/0.086*SER_hh_fec_in!J12/SER_hh_num_in!J12)</f>
        <v>0</v>
      </c>
      <c r="K12" s="100">
        <f>IF(SER_hh_fec_in!K12=0,0,1000000/0.086*SER_hh_fec_in!K12/SER_hh_num_in!K12)</f>
        <v>0</v>
      </c>
      <c r="L12" s="100">
        <f>IF(SER_hh_fec_in!L12=0,0,1000000/0.086*SER_hh_fec_in!L12/SER_hh_num_in!L12)</f>
        <v>0</v>
      </c>
      <c r="M12" s="100">
        <f>IF(SER_hh_fec_in!M12=0,0,1000000/0.086*SER_hh_fec_in!M12/SER_hh_num_in!M12)</f>
        <v>34521.783921242895</v>
      </c>
      <c r="N12" s="100">
        <f>IF(SER_hh_fec_in!N12=0,0,1000000/0.086*SER_hh_fec_in!N12/SER_hh_num_in!N12)</f>
        <v>25603.275982516941</v>
      </c>
      <c r="O12" s="100">
        <f>IF(SER_hh_fec_in!O12=0,0,1000000/0.086*SER_hh_fec_in!O12/SER_hh_num_in!O12)</f>
        <v>30764.842282353351</v>
      </c>
      <c r="P12" s="100">
        <f>IF(SER_hh_fec_in!P12=0,0,1000000/0.086*SER_hh_fec_in!P12/SER_hh_num_in!P12)</f>
        <v>25489.762308216152</v>
      </c>
      <c r="Q12" s="100">
        <f>IF(SER_hh_fec_in!Q12=0,0,1000000/0.086*SER_hh_fec_in!Q12/SER_hh_num_in!Q12)</f>
        <v>0</v>
      </c>
    </row>
    <row r="13" spans="1:17" ht="12" customHeight="1" x14ac:dyDescent="0.25">
      <c r="A13" s="88" t="s">
        <v>105</v>
      </c>
      <c r="B13" s="100"/>
      <c r="C13" s="100">
        <f>IF(SER_hh_fec_in!C13=0,0,1000000/0.086*SER_hh_fec_in!C13/SER_hh_num_in!C13)</f>
        <v>12798.408340174741</v>
      </c>
      <c r="D13" s="100">
        <f>IF(SER_hh_fec_in!D13=0,0,1000000/0.086*SER_hh_fec_in!D13/SER_hh_num_in!D13)</f>
        <v>12326.997718873503</v>
      </c>
      <c r="E13" s="100">
        <f>IF(SER_hh_fec_in!E13=0,0,1000000/0.086*SER_hh_fec_in!E13/SER_hh_num_in!E13)</f>
        <v>15658.201956178405</v>
      </c>
      <c r="F13" s="100">
        <f>IF(SER_hh_fec_in!F13=0,0,1000000/0.086*SER_hh_fec_in!F13/SER_hh_num_in!F13)</f>
        <v>16168.172484009632</v>
      </c>
      <c r="G13" s="100">
        <f>IF(SER_hh_fec_in!G13=0,0,1000000/0.086*SER_hh_fec_in!G13/SER_hh_num_in!G13)</f>
        <v>20570.514464421147</v>
      </c>
      <c r="H13" s="100">
        <f>IF(SER_hh_fec_in!H13=0,0,1000000/0.086*SER_hh_fec_in!H13/SER_hh_num_in!H13)</f>
        <v>20793.674751638697</v>
      </c>
      <c r="I13" s="100">
        <f>IF(SER_hh_fec_in!I13=0,0,1000000/0.086*SER_hh_fec_in!I13/SER_hh_num_in!I13)</f>
        <v>18636.231312850014</v>
      </c>
      <c r="J13" s="100">
        <f>IF(SER_hh_fec_in!J13=0,0,1000000/0.086*SER_hh_fec_in!J13/SER_hh_num_in!J13)</f>
        <v>23412.838359763053</v>
      </c>
      <c r="K13" s="100">
        <f>IF(SER_hh_fec_in!K13=0,0,1000000/0.086*SER_hh_fec_in!K13/SER_hh_num_in!K13)</f>
        <v>23106.266590305615</v>
      </c>
      <c r="L13" s="100">
        <f>IF(SER_hh_fec_in!L13=0,0,1000000/0.086*SER_hh_fec_in!L13/SER_hh_num_in!L13)</f>
        <v>18830.14405524105</v>
      </c>
      <c r="M13" s="100">
        <f>IF(SER_hh_fec_in!M13=0,0,1000000/0.086*SER_hh_fec_in!M13/SER_hh_num_in!M13)</f>
        <v>14971.424961543646</v>
      </c>
      <c r="N13" s="100">
        <f>IF(SER_hh_fec_in!N13=0,0,1000000/0.086*SER_hh_fec_in!N13/SER_hh_num_in!N13)</f>
        <v>14866.079242297237</v>
      </c>
      <c r="O13" s="100">
        <f>IF(SER_hh_fec_in!O13=0,0,1000000/0.086*SER_hh_fec_in!O13/SER_hh_num_in!O13)</f>
        <v>14203.41597863789</v>
      </c>
      <c r="P13" s="100">
        <f>IF(SER_hh_fec_in!P13=0,0,1000000/0.086*SER_hh_fec_in!P13/SER_hh_num_in!P13)</f>
        <v>11390.438453611545</v>
      </c>
      <c r="Q13" s="100">
        <f>IF(SER_hh_fec_in!Q13=0,0,1000000/0.086*SER_hh_fec_in!Q13/SER_hh_num_in!Q13)</f>
        <v>14015.232490059243</v>
      </c>
    </row>
    <row r="14" spans="1:17" ht="12" customHeight="1" x14ac:dyDescent="0.25">
      <c r="A14" s="51" t="s">
        <v>104</v>
      </c>
      <c r="B14" s="22"/>
      <c r="C14" s="22">
        <f>IF(SER_hh_fec_in!C14=0,0,1000000/0.086*SER_hh_fec_in!C14/SER_hh_num_in!C14)</f>
        <v>21288.9405744662</v>
      </c>
      <c r="D14" s="22">
        <f>IF(SER_hh_fec_in!D14=0,0,1000000/0.086*SER_hh_fec_in!D14/SER_hh_num_in!D14)</f>
        <v>20382.359436276489</v>
      </c>
      <c r="E14" s="22">
        <f>IF(SER_hh_fec_in!E14=0,0,1000000/0.086*SER_hh_fec_in!E14/SER_hh_num_in!E14)</f>
        <v>0</v>
      </c>
      <c r="F14" s="22">
        <f>IF(SER_hh_fec_in!F14=0,0,1000000/0.086*SER_hh_fec_in!F14/SER_hh_num_in!F14)</f>
        <v>26774.233398518794</v>
      </c>
      <c r="G14" s="22">
        <f>IF(SER_hh_fec_in!G14=0,0,1000000/0.086*SER_hh_fec_in!G14/SER_hh_num_in!G14)</f>
        <v>33957.037869112297</v>
      </c>
      <c r="H14" s="22">
        <f>IF(SER_hh_fec_in!H14=0,0,1000000/0.086*SER_hh_fec_in!H14/SER_hh_num_in!H14)</f>
        <v>34102.555373474286</v>
      </c>
      <c r="I14" s="22">
        <f>IF(SER_hh_fec_in!I14=0,0,1000000/0.086*SER_hh_fec_in!I14/SER_hh_num_in!I14)</f>
        <v>0</v>
      </c>
      <c r="J14" s="22">
        <f>IF(SER_hh_fec_in!J14=0,0,1000000/0.086*SER_hh_fec_in!J14/SER_hh_num_in!J14)</f>
        <v>0</v>
      </c>
      <c r="K14" s="22">
        <f>IF(SER_hh_fec_in!K14=0,0,1000000/0.086*SER_hh_fec_in!K14/SER_hh_num_in!K14)</f>
        <v>37470.244971262546</v>
      </c>
      <c r="L14" s="22">
        <f>IF(SER_hh_fec_in!L14=0,0,1000000/0.086*SER_hh_fec_in!L14/SER_hh_num_in!L14)</f>
        <v>37099.759090635693</v>
      </c>
      <c r="M14" s="22">
        <f>IF(SER_hh_fec_in!M14=0,0,1000000/0.086*SER_hh_fec_in!M14/SER_hh_num_in!M14)</f>
        <v>31234.509770985162</v>
      </c>
      <c r="N14" s="22">
        <f>IF(SER_hh_fec_in!N14=0,0,1000000/0.086*SER_hh_fec_in!N14/SER_hh_num_in!N14)</f>
        <v>32290.043046631272</v>
      </c>
      <c r="O14" s="22">
        <f>IF(SER_hh_fec_in!O14=0,0,1000000/0.086*SER_hh_fec_in!O14/SER_hh_num_in!O14)</f>
        <v>0</v>
      </c>
      <c r="P14" s="22">
        <f>IF(SER_hh_fec_in!P14=0,0,1000000/0.086*SER_hh_fec_in!P14/SER_hh_num_in!P14)</f>
        <v>26210.846299716486</v>
      </c>
      <c r="Q14" s="22">
        <f>IF(SER_hh_fec_in!Q14=0,0,1000000/0.086*SER_hh_fec_in!Q14/SER_hh_num_in!Q14)</f>
        <v>32198.437133090498</v>
      </c>
    </row>
    <row r="15" spans="1:17" ht="12" customHeight="1" x14ac:dyDescent="0.25">
      <c r="A15" s="105" t="s">
        <v>108</v>
      </c>
      <c r="B15" s="104"/>
      <c r="C15" s="104">
        <f>IF(SER_hh_fec_in!C15=0,0,1000000/0.086*SER_hh_fec_in!C15/SER_hh_num_in!C15)</f>
        <v>286.27419022076174</v>
      </c>
      <c r="D15" s="104">
        <f>IF(SER_hh_fec_in!D15=0,0,1000000/0.086*SER_hh_fec_in!D15/SER_hh_num_in!D15)</f>
        <v>251.6036439392665</v>
      </c>
      <c r="E15" s="104">
        <f>IF(SER_hh_fec_in!E15=0,0,1000000/0.086*SER_hh_fec_in!E15/SER_hh_num_in!E15)</f>
        <v>352.58413179135783</v>
      </c>
      <c r="F15" s="104">
        <f>IF(SER_hh_fec_in!F15=0,0,1000000/0.086*SER_hh_fec_in!F15/SER_hh_num_in!F15)</f>
        <v>297.30408439542447</v>
      </c>
      <c r="G15" s="104">
        <f>IF(SER_hh_fec_in!G15=0,0,1000000/0.086*SER_hh_fec_in!G15/SER_hh_num_in!G15)</f>
        <v>468.62793072881436</v>
      </c>
      <c r="H15" s="104">
        <f>IF(SER_hh_fec_in!H15=0,0,1000000/0.086*SER_hh_fec_in!H15/SER_hh_num_in!H15)</f>
        <v>454.44376603338236</v>
      </c>
      <c r="I15" s="104">
        <f>IF(SER_hh_fec_in!I15=0,0,1000000/0.086*SER_hh_fec_in!I15/SER_hh_num_in!I15)</f>
        <v>415.98536553685528</v>
      </c>
      <c r="J15" s="104">
        <f>IF(SER_hh_fec_in!J15=0,0,1000000/0.086*SER_hh_fec_in!J15/SER_hh_num_in!J15)</f>
        <v>554.82234686128652</v>
      </c>
      <c r="K15" s="104">
        <f>IF(SER_hh_fec_in!K15=0,0,1000000/0.086*SER_hh_fec_in!K15/SER_hh_num_in!K15)</f>
        <v>537.08653200944275</v>
      </c>
      <c r="L15" s="104">
        <f>IF(SER_hh_fec_in!L15=0,0,1000000/0.086*SER_hh_fec_in!L15/SER_hh_num_in!L15)</f>
        <v>550.23986690350182</v>
      </c>
      <c r="M15" s="104">
        <f>IF(SER_hh_fec_in!M15=0,0,1000000/0.086*SER_hh_fec_in!M15/SER_hh_num_in!M15)</f>
        <v>265.52551932567104</v>
      </c>
      <c r="N15" s="104">
        <f>IF(SER_hh_fec_in!N15=0,0,1000000/0.086*SER_hh_fec_in!N15/SER_hh_num_in!N15)</f>
        <v>466.64854577179233</v>
      </c>
      <c r="O15" s="104">
        <f>IF(SER_hh_fec_in!O15=0,0,1000000/0.086*SER_hh_fec_in!O15/SER_hh_num_in!O15)</f>
        <v>449.90236740173708</v>
      </c>
      <c r="P15" s="104">
        <f>IF(SER_hh_fec_in!P15=0,0,1000000/0.086*SER_hh_fec_in!P15/SER_hh_num_in!P15)</f>
        <v>168.99999761212635</v>
      </c>
      <c r="Q15" s="104">
        <f>IF(SER_hh_fec_in!Q15=0,0,1000000/0.086*SER_hh_fec_in!Q15/SER_hh_num_in!Q15)</f>
        <v>120.80402832452079</v>
      </c>
    </row>
    <row r="16" spans="1:17" ht="12.95" customHeight="1" x14ac:dyDescent="0.25">
      <c r="A16" s="90" t="s">
        <v>102</v>
      </c>
      <c r="B16" s="101"/>
      <c r="C16" s="101">
        <f>IF(SER_hh_fec_in!C16=0,0,1000000/0.086*SER_hh_fec_in!C16/SER_hh_num_in!C16)</f>
        <v>10837.675863164832</v>
      </c>
      <c r="D16" s="101">
        <f>IF(SER_hh_fec_in!D16=0,0,1000000/0.086*SER_hh_fec_in!D16/SER_hh_num_in!D16)</f>
        <v>10405.938777410509</v>
      </c>
      <c r="E16" s="101">
        <f>IF(SER_hh_fec_in!E16=0,0,1000000/0.086*SER_hh_fec_in!E16/SER_hh_num_in!E16)</f>
        <v>9991.5686616501371</v>
      </c>
      <c r="F16" s="101">
        <f>IF(SER_hh_fec_in!F16=0,0,1000000/0.086*SER_hh_fec_in!F16/SER_hh_num_in!F16)</f>
        <v>9695.9108684351395</v>
      </c>
      <c r="G16" s="101">
        <f>IF(SER_hh_fec_in!G16=0,0,1000000/0.086*SER_hh_fec_in!G16/SER_hh_num_in!G16)</f>
        <v>9425.5820598082646</v>
      </c>
      <c r="H16" s="101">
        <f>IF(SER_hh_fec_in!H16=0,0,1000000/0.086*SER_hh_fec_in!H16/SER_hh_num_in!H16)</f>
        <v>9167.5767409523414</v>
      </c>
      <c r="I16" s="101">
        <f>IF(SER_hh_fec_in!I16=0,0,1000000/0.086*SER_hh_fec_in!I16/SER_hh_num_in!I16)</f>
        <v>8887.995252908253</v>
      </c>
      <c r="J16" s="101">
        <f>IF(SER_hh_fec_in!J16=0,0,1000000/0.086*SER_hh_fec_in!J16/SER_hh_num_in!J16)</f>
        <v>8748.5954044176397</v>
      </c>
      <c r="K16" s="101">
        <f>IF(SER_hh_fec_in!K16=0,0,1000000/0.086*SER_hh_fec_in!K16/SER_hh_num_in!K16)</f>
        <v>8417.0885084846159</v>
      </c>
      <c r="L16" s="101">
        <f>IF(SER_hh_fec_in!L16=0,0,1000000/0.086*SER_hh_fec_in!L16/SER_hh_num_in!L16)</f>
        <v>8132.6529566533809</v>
      </c>
      <c r="M16" s="101">
        <f>IF(SER_hh_fec_in!M16=0,0,1000000/0.086*SER_hh_fec_in!M16/SER_hh_num_in!M16)</f>
        <v>7840.2676883785152</v>
      </c>
      <c r="N16" s="101">
        <f>IF(SER_hh_fec_in!N16=0,0,1000000/0.086*SER_hh_fec_in!N16/SER_hh_num_in!N16)</f>
        <v>7035.9335765646838</v>
      </c>
      <c r="O16" s="101">
        <f>IF(SER_hh_fec_in!O16=0,0,1000000/0.086*SER_hh_fec_in!O16/SER_hh_num_in!O16)</f>
        <v>6877.6251038647652</v>
      </c>
      <c r="P16" s="101">
        <f>IF(SER_hh_fec_in!P16=0,0,1000000/0.086*SER_hh_fec_in!P16/SER_hh_num_in!P16)</f>
        <v>6816.5012211362264</v>
      </c>
      <c r="Q16" s="101">
        <f>IF(SER_hh_fec_in!Q16=0,0,1000000/0.086*SER_hh_fec_in!Q16/SER_hh_num_in!Q16)</f>
        <v>6333.3438470994442</v>
      </c>
    </row>
    <row r="17" spans="1:17" ht="12.95" customHeight="1" x14ac:dyDescent="0.25">
      <c r="A17" s="88" t="s">
        <v>101</v>
      </c>
      <c r="B17" s="103"/>
      <c r="C17" s="103">
        <f>IF(SER_hh_fec_in!C17=0,0,1000000/0.086*SER_hh_fec_in!C17/SER_hh_num_in!C17)</f>
        <v>3093.0490373244497</v>
      </c>
      <c r="D17" s="103">
        <f>IF(SER_hh_fec_in!D17=0,0,1000000/0.086*SER_hh_fec_in!D17/SER_hh_num_in!D17)</f>
        <v>3333.8986731859932</v>
      </c>
      <c r="E17" s="103">
        <f>IF(SER_hh_fec_in!E17=0,0,1000000/0.086*SER_hh_fec_in!E17/SER_hh_num_in!E17)</f>
        <v>3507.8257439398053</v>
      </c>
      <c r="F17" s="103">
        <f>IF(SER_hh_fec_in!F17=0,0,1000000/0.086*SER_hh_fec_in!F17/SER_hh_num_in!F17)</f>
        <v>3768.299322771104</v>
      </c>
      <c r="G17" s="103">
        <f>IF(SER_hh_fec_in!G17=0,0,1000000/0.086*SER_hh_fec_in!G17/SER_hh_num_in!G17)</f>
        <v>3932.4547021587045</v>
      </c>
      <c r="H17" s="103">
        <f>IF(SER_hh_fec_in!H17=0,0,1000000/0.086*SER_hh_fec_in!H17/SER_hh_num_in!H17)</f>
        <v>4270.799262319867</v>
      </c>
      <c r="I17" s="103">
        <f>IF(SER_hh_fec_in!I17=0,0,1000000/0.086*SER_hh_fec_in!I17/SER_hh_num_in!I17)</f>
        <v>4653.7348889763825</v>
      </c>
      <c r="J17" s="103">
        <f>IF(SER_hh_fec_in!J17=0,0,1000000/0.086*SER_hh_fec_in!J17/SER_hh_num_in!J17)</f>
        <v>4802.6691932158992</v>
      </c>
      <c r="K17" s="103">
        <f>IF(SER_hh_fec_in!K17=0,0,1000000/0.086*SER_hh_fec_in!K17/SER_hh_num_in!K17)</f>
        <v>5032.8362619224044</v>
      </c>
      <c r="L17" s="103">
        <f>IF(SER_hh_fec_in!L17=0,0,1000000/0.086*SER_hh_fec_in!L17/SER_hh_num_in!L17)</f>
        <v>5281.0681402317359</v>
      </c>
      <c r="M17" s="103">
        <f>IF(SER_hh_fec_in!M17=0,0,1000000/0.086*SER_hh_fec_in!M17/SER_hh_num_in!M17)</f>
        <v>5370.9754787633965</v>
      </c>
      <c r="N17" s="103">
        <f>IF(SER_hh_fec_in!N17=0,0,1000000/0.086*SER_hh_fec_in!N17/SER_hh_num_in!N17)</f>
        <v>5420.7441798916652</v>
      </c>
      <c r="O17" s="103">
        <f>IF(SER_hh_fec_in!O17=0,0,1000000/0.086*SER_hh_fec_in!O17/SER_hh_num_in!O17)</f>
        <v>5557.1042867314409</v>
      </c>
      <c r="P17" s="103">
        <f>IF(SER_hh_fec_in!P17=0,0,1000000/0.086*SER_hh_fec_in!P17/SER_hh_num_in!P17)</f>
        <v>5535.4648693872696</v>
      </c>
      <c r="Q17" s="103">
        <f>IF(SER_hh_fec_in!Q17=0,0,1000000/0.086*SER_hh_fec_in!Q17/SER_hh_num_in!Q17)</f>
        <v>5442.0257362614584</v>
      </c>
    </row>
    <row r="18" spans="1:17" ht="12" customHeight="1" x14ac:dyDescent="0.25">
      <c r="A18" s="88" t="s">
        <v>100</v>
      </c>
      <c r="B18" s="103"/>
      <c r="C18" s="103">
        <f>IF(SER_hh_fec_in!C18=0,0,1000000/0.086*SER_hh_fec_in!C18/SER_hh_num_in!C18)</f>
        <v>10973.184310788078</v>
      </c>
      <c r="D18" s="103">
        <f>IF(SER_hh_fec_in!D18=0,0,1000000/0.086*SER_hh_fec_in!D18/SER_hh_num_in!D18)</f>
        <v>10432.39913715173</v>
      </c>
      <c r="E18" s="103">
        <f>IF(SER_hh_fec_in!E18=0,0,1000000/0.086*SER_hh_fec_in!E18/SER_hh_num_in!E18)</f>
        <v>10059.93552526717</v>
      </c>
      <c r="F18" s="103">
        <f>IF(SER_hh_fec_in!F18=0,0,1000000/0.086*SER_hh_fec_in!F18/SER_hh_num_in!F18)</f>
        <v>9732.2460354310806</v>
      </c>
      <c r="G18" s="103">
        <f>IF(SER_hh_fec_in!G18=0,0,1000000/0.086*SER_hh_fec_in!G18/SER_hh_num_in!G18)</f>
        <v>9460.0288767163656</v>
      </c>
      <c r="H18" s="103">
        <f>IF(SER_hh_fec_in!H18=0,0,1000000/0.086*SER_hh_fec_in!H18/SER_hh_num_in!H18)</f>
        <v>9217.3325893008969</v>
      </c>
      <c r="I18" s="103">
        <f>IF(SER_hh_fec_in!I18=0,0,1000000/0.086*SER_hh_fec_in!I18/SER_hh_num_in!I18)</f>
        <v>8973.637257728662</v>
      </c>
      <c r="J18" s="103">
        <f>IF(SER_hh_fec_in!J18=0,0,1000000/0.086*SER_hh_fec_in!J18/SER_hh_num_in!J18)</f>
        <v>8784.543507935603</v>
      </c>
      <c r="K18" s="103">
        <f>IF(SER_hh_fec_in!K18=0,0,1000000/0.086*SER_hh_fec_in!K18/SER_hh_num_in!K18)</f>
        <v>8511.7020616288464</v>
      </c>
      <c r="L18" s="103">
        <f>IF(SER_hh_fec_in!L18=0,0,1000000/0.086*SER_hh_fec_in!L18/SER_hh_num_in!L18)</f>
        <v>8300.2174756951463</v>
      </c>
      <c r="M18" s="103">
        <f>IF(SER_hh_fec_in!M18=0,0,1000000/0.086*SER_hh_fec_in!M18/SER_hh_num_in!M18)</f>
        <v>8057.20683110564</v>
      </c>
      <c r="N18" s="103">
        <f>IF(SER_hh_fec_in!N18=0,0,1000000/0.086*SER_hh_fec_in!N18/SER_hh_num_in!N18)</f>
        <v>7862.6608502583022</v>
      </c>
      <c r="O18" s="103">
        <f>IF(SER_hh_fec_in!O18=0,0,1000000/0.086*SER_hh_fec_in!O18/SER_hh_num_in!O18)</f>
        <v>7555.283609935972</v>
      </c>
      <c r="P18" s="103">
        <f>IF(SER_hh_fec_in!P18=0,0,1000000/0.086*SER_hh_fec_in!P18/SER_hh_num_in!P18)</f>
        <v>7236.5992681859798</v>
      </c>
      <c r="Q18" s="103">
        <f>IF(SER_hh_fec_in!Q18=0,0,1000000/0.086*SER_hh_fec_in!Q18/SER_hh_num_in!Q18)</f>
        <v>6630.9276401523412</v>
      </c>
    </row>
    <row r="19" spans="1:17" ht="12.95" customHeight="1" x14ac:dyDescent="0.25">
      <c r="A19" s="90" t="s">
        <v>47</v>
      </c>
      <c r="B19" s="101"/>
      <c r="C19" s="101">
        <f>IF(SER_hh_fec_in!C19=0,0,1000000/0.086*SER_hh_fec_in!C19/SER_hh_num_in!C19)</f>
        <v>8636.1338165422112</v>
      </c>
      <c r="D19" s="101">
        <f>IF(SER_hh_fec_in!D19=0,0,1000000/0.086*SER_hh_fec_in!D19/SER_hh_num_in!D19)</f>
        <v>8622.6601720899671</v>
      </c>
      <c r="E19" s="101">
        <f>IF(SER_hh_fec_in!E19=0,0,1000000/0.086*SER_hh_fec_in!E19/SER_hh_num_in!E19)</f>
        <v>8390.5774743999664</v>
      </c>
      <c r="F19" s="101">
        <f>IF(SER_hh_fec_in!F19=0,0,1000000/0.086*SER_hh_fec_in!F19/SER_hh_num_in!F19)</f>
        <v>8469.2175737576381</v>
      </c>
      <c r="G19" s="101">
        <f>IF(SER_hh_fec_in!G19=0,0,1000000/0.086*SER_hh_fec_in!G19/SER_hh_num_in!G19)</f>
        <v>8606.6919642860048</v>
      </c>
      <c r="H19" s="101">
        <f>IF(SER_hh_fec_in!H19=0,0,1000000/0.086*SER_hh_fec_in!H19/SER_hh_num_in!H19)</f>
        <v>8296.8027092372449</v>
      </c>
      <c r="I19" s="101">
        <f>IF(SER_hh_fec_in!I19=0,0,1000000/0.086*SER_hh_fec_in!I19/SER_hh_num_in!I19)</f>
        <v>8125.3619431042107</v>
      </c>
      <c r="J19" s="101">
        <f>IF(SER_hh_fec_in!J19=0,0,1000000/0.086*SER_hh_fec_in!J19/SER_hh_num_in!J19)</f>
        <v>8380.4783599338189</v>
      </c>
      <c r="K19" s="101">
        <f>IF(SER_hh_fec_in!K19=0,0,1000000/0.086*SER_hh_fec_in!K19/SER_hh_num_in!K19)</f>
        <v>8258.6313597104345</v>
      </c>
      <c r="L19" s="101">
        <f>IF(SER_hh_fec_in!L19=0,0,1000000/0.086*SER_hh_fec_in!L19/SER_hh_num_in!L19)</f>
        <v>8010.7525585003168</v>
      </c>
      <c r="M19" s="101">
        <f>IF(SER_hh_fec_in!M19=0,0,1000000/0.086*SER_hh_fec_in!M19/SER_hh_num_in!M19)</f>
        <v>8409.8647121583545</v>
      </c>
      <c r="N19" s="101">
        <f>IF(SER_hh_fec_in!N19=0,0,1000000/0.086*SER_hh_fec_in!N19/SER_hh_num_in!N19)</f>
        <v>8387.3781527930514</v>
      </c>
      <c r="O19" s="101">
        <f>IF(SER_hh_fec_in!O19=0,0,1000000/0.086*SER_hh_fec_in!O19/SER_hh_num_in!O19)</f>
        <v>8630.6775503070548</v>
      </c>
      <c r="P19" s="101">
        <f>IF(SER_hh_fec_in!P19=0,0,1000000/0.086*SER_hh_fec_in!P19/SER_hh_num_in!P19)</f>
        <v>8482.2635601052207</v>
      </c>
      <c r="Q19" s="101">
        <f>IF(SER_hh_fec_in!Q19=0,0,1000000/0.086*SER_hh_fec_in!Q19/SER_hh_num_in!Q19)</f>
        <v>8754.6447398882792</v>
      </c>
    </row>
    <row r="20" spans="1:17" ht="12" customHeight="1" x14ac:dyDescent="0.25">
      <c r="A20" s="88" t="s">
        <v>38</v>
      </c>
      <c r="B20" s="100"/>
      <c r="C20" s="100">
        <f>IF(SER_hh_fec_in!C20=0,0,1000000/0.086*SER_hh_fec_in!C20/SER_hh_num_in!C20)</f>
        <v>0</v>
      </c>
      <c r="D20" s="100">
        <f>IF(SER_hh_fec_in!D20=0,0,1000000/0.086*SER_hh_fec_in!D20/SER_hh_num_in!D20)</f>
        <v>0</v>
      </c>
      <c r="E20" s="100">
        <f>IF(SER_hh_fec_in!E20=0,0,1000000/0.086*SER_hh_fec_in!E20/SER_hh_num_in!E20)</f>
        <v>0</v>
      </c>
      <c r="F20" s="100">
        <f>IF(SER_hh_fec_in!F20=0,0,1000000/0.086*SER_hh_fec_in!F20/SER_hh_num_in!F20)</f>
        <v>0</v>
      </c>
      <c r="G20" s="100">
        <f>IF(SER_hh_fec_in!G20=0,0,1000000/0.086*SER_hh_fec_in!G20/SER_hh_num_in!G20)</f>
        <v>0</v>
      </c>
      <c r="H20" s="100">
        <f>IF(SER_hh_fec_in!H20=0,0,1000000/0.086*SER_hh_fec_in!H20/SER_hh_num_in!H20)</f>
        <v>0</v>
      </c>
      <c r="I20" s="100">
        <f>IF(SER_hh_fec_in!I20=0,0,1000000/0.086*SER_hh_fec_in!I20/SER_hh_num_in!I20)</f>
        <v>0</v>
      </c>
      <c r="J20" s="100">
        <f>IF(SER_hh_fec_in!J20=0,0,1000000/0.086*SER_hh_fec_in!J20/SER_hh_num_in!J20)</f>
        <v>0</v>
      </c>
      <c r="K20" s="100">
        <f>IF(SER_hh_fec_in!K20=0,0,1000000/0.086*SER_hh_fec_in!K20/SER_hh_num_in!K20)</f>
        <v>0</v>
      </c>
      <c r="L20" s="100">
        <f>IF(SER_hh_fec_in!L20=0,0,1000000/0.086*SER_hh_fec_in!L20/SER_hh_num_in!L20)</f>
        <v>0</v>
      </c>
      <c r="M20" s="100">
        <f>IF(SER_hh_fec_in!M20=0,0,1000000/0.086*SER_hh_fec_in!M20/SER_hh_num_in!M20)</f>
        <v>0</v>
      </c>
      <c r="N20" s="100">
        <f>IF(SER_hh_fec_in!N20=0,0,1000000/0.086*SER_hh_fec_in!N20/SER_hh_num_in!N20)</f>
        <v>0</v>
      </c>
      <c r="O20" s="100">
        <f>IF(SER_hh_fec_in!O20=0,0,1000000/0.086*SER_hh_fec_in!O20/SER_hh_num_in!O20)</f>
        <v>0</v>
      </c>
      <c r="P20" s="100">
        <f>IF(SER_hh_fec_in!P20=0,0,1000000/0.086*SER_hh_fec_in!P20/SER_hh_num_in!P20)</f>
        <v>0</v>
      </c>
      <c r="Q20" s="100">
        <f>IF(SER_hh_fec_in!Q20=0,0,1000000/0.086*SER_hh_fec_in!Q20/SER_hh_num_in!Q20)</f>
        <v>0</v>
      </c>
    </row>
    <row r="21" spans="1:17" s="28" customFormat="1" ht="12" customHeight="1" x14ac:dyDescent="0.25">
      <c r="A21" s="88" t="s">
        <v>66</v>
      </c>
      <c r="B21" s="100"/>
      <c r="C21" s="100">
        <f>IF(SER_hh_fec_in!C21=0,0,1000000/0.086*SER_hh_fec_in!C21/SER_hh_num_in!C21)</f>
        <v>9279.8282859737301</v>
      </c>
      <c r="D21" s="100">
        <f>IF(SER_hh_fec_in!D21=0,0,1000000/0.086*SER_hh_fec_in!D21/SER_hh_num_in!D21)</f>
        <v>8820.6416264762684</v>
      </c>
      <c r="E21" s="100">
        <f>IF(SER_hh_fec_in!E21=0,0,1000000/0.086*SER_hh_fec_in!E21/SER_hh_num_in!E21)</f>
        <v>4107.3225123658385</v>
      </c>
      <c r="F21" s="100">
        <f>IF(SER_hh_fec_in!F21=0,0,1000000/0.086*SER_hh_fec_in!F21/SER_hh_num_in!F21)</f>
        <v>9020.6316508870714</v>
      </c>
      <c r="G21" s="100">
        <f>IF(SER_hh_fec_in!G21=0,0,1000000/0.086*SER_hh_fec_in!G21/SER_hh_num_in!G21)</f>
        <v>8863.1301390866556</v>
      </c>
      <c r="H21" s="100">
        <f>IF(SER_hh_fec_in!H21=0,0,1000000/0.086*SER_hh_fec_in!H21/SER_hh_num_in!H21)</f>
        <v>8864.4100745107789</v>
      </c>
      <c r="I21" s="100">
        <f>IF(SER_hh_fec_in!I21=0,0,1000000/0.086*SER_hh_fec_in!I21/SER_hh_num_in!I21)</f>
        <v>3350.4099929448075</v>
      </c>
      <c r="J21" s="100">
        <f>IF(SER_hh_fec_in!J21=0,0,1000000/0.086*SER_hh_fec_in!J21/SER_hh_num_in!J21)</f>
        <v>8618.8719301944529</v>
      </c>
      <c r="K21" s="100">
        <f>IF(SER_hh_fec_in!K21=0,0,1000000/0.086*SER_hh_fec_in!K21/SER_hh_num_in!K21)</f>
        <v>3252.9867392020064</v>
      </c>
      <c r="L21" s="100">
        <f>IF(SER_hh_fec_in!L21=0,0,1000000/0.086*SER_hh_fec_in!L21/SER_hh_num_in!L21)</f>
        <v>7463.3581242891269</v>
      </c>
      <c r="M21" s="100">
        <f>IF(SER_hh_fec_in!M21=0,0,1000000/0.086*SER_hh_fec_in!M21/SER_hh_num_in!M21)</f>
        <v>9063.0067202852242</v>
      </c>
      <c r="N21" s="100">
        <f>IF(SER_hh_fec_in!N21=0,0,1000000/0.086*SER_hh_fec_in!N21/SER_hh_num_in!N21)</f>
        <v>0</v>
      </c>
      <c r="O21" s="100">
        <f>IF(SER_hh_fec_in!O21=0,0,1000000/0.086*SER_hh_fec_in!O21/SER_hh_num_in!O21)</f>
        <v>9233.9753565317587</v>
      </c>
      <c r="P21" s="100">
        <f>IF(SER_hh_fec_in!P21=0,0,1000000/0.086*SER_hh_fec_in!P21/SER_hh_num_in!P21)</f>
        <v>0</v>
      </c>
      <c r="Q21" s="100">
        <f>IF(SER_hh_fec_in!Q21=0,0,1000000/0.086*SER_hh_fec_in!Q21/SER_hh_num_in!Q21)</f>
        <v>9642.7198877269093</v>
      </c>
    </row>
    <row r="22" spans="1:17" ht="12" customHeight="1" x14ac:dyDescent="0.25">
      <c r="A22" s="88" t="s">
        <v>99</v>
      </c>
      <c r="B22" s="100"/>
      <c r="C22" s="100">
        <f>IF(SER_hh_fec_in!C22=0,0,1000000/0.086*SER_hh_fec_in!C22/SER_hh_num_in!C22)</f>
        <v>5040.5611837303368</v>
      </c>
      <c r="D22" s="100">
        <f>IF(SER_hh_fec_in!D22=0,0,1000000/0.086*SER_hh_fec_in!D22/SER_hh_num_in!D22)</f>
        <v>9545.2145536467124</v>
      </c>
      <c r="E22" s="100">
        <f>IF(SER_hh_fec_in!E22=0,0,1000000/0.086*SER_hh_fec_in!E22/SER_hh_num_in!E22)</f>
        <v>9068.2599732051967</v>
      </c>
      <c r="F22" s="100">
        <f>IF(SER_hh_fec_in!F22=0,0,1000000/0.086*SER_hh_fec_in!F22/SER_hh_num_in!F22)</f>
        <v>4278.8405470872613</v>
      </c>
      <c r="G22" s="100">
        <f>IF(SER_hh_fec_in!G22=0,0,1000000/0.086*SER_hh_fec_in!G22/SER_hh_num_in!G22)</f>
        <v>8920.1321250166584</v>
      </c>
      <c r="H22" s="100">
        <f>IF(SER_hh_fec_in!H22=0,0,1000000/0.086*SER_hh_fec_in!H22/SER_hh_num_in!H22)</f>
        <v>9245.0710132611075</v>
      </c>
      <c r="I22" s="100">
        <f>IF(SER_hh_fec_in!I22=0,0,1000000/0.086*SER_hh_fec_in!I22/SER_hh_num_in!I22)</f>
        <v>8770.0959010670776</v>
      </c>
      <c r="J22" s="100">
        <f>IF(SER_hh_fec_in!J22=0,0,1000000/0.086*SER_hh_fec_in!J22/SER_hh_num_in!J22)</f>
        <v>9048.9203595195086</v>
      </c>
      <c r="K22" s="100">
        <f>IF(SER_hh_fec_in!K22=0,0,1000000/0.086*SER_hh_fec_in!K22/SER_hh_num_in!K22)</f>
        <v>0</v>
      </c>
      <c r="L22" s="100">
        <f>IF(SER_hh_fec_in!L22=0,0,1000000/0.086*SER_hh_fec_in!L22/SER_hh_num_in!L22)</f>
        <v>8844.7120621794493</v>
      </c>
      <c r="M22" s="100">
        <f>IF(SER_hh_fec_in!M22=0,0,1000000/0.086*SER_hh_fec_in!M22/SER_hh_num_in!M22)</f>
        <v>9544.1132721471495</v>
      </c>
      <c r="N22" s="100">
        <f>IF(SER_hh_fec_in!N22=0,0,1000000/0.086*SER_hh_fec_in!N22/SER_hh_num_in!N22)</f>
        <v>9598.2875274719117</v>
      </c>
      <c r="O22" s="100">
        <f>IF(SER_hh_fec_in!O22=0,0,1000000/0.086*SER_hh_fec_in!O22/SER_hh_num_in!O22)</f>
        <v>9793.3675569680545</v>
      </c>
      <c r="P22" s="100">
        <f>IF(SER_hh_fec_in!P22=0,0,1000000/0.086*SER_hh_fec_in!P22/SER_hh_num_in!P22)</f>
        <v>9914.3261864404758</v>
      </c>
      <c r="Q22" s="100">
        <f>IF(SER_hh_fec_in!Q22=0,0,1000000/0.086*SER_hh_fec_in!Q22/SER_hh_num_in!Q22)</f>
        <v>10010.265461867442</v>
      </c>
    </row>
    <row r="23" spans="1:17" ht="12" customHeight="1" x14ac:dyDescent="0.25">
      <c r="A23" s="88" t="s">
        <v>98</v>
      </c>
      <c r="B23" s="100"/>
      <c r="C23" s="100">
        <f>IF(SER_hh_fec_in!C23=0,0,1000000/0.086*SER_hh_fec_in!C23/SER_hh_num_in!C23)</f>
        <v>9402.4659153194734</v>
      </c>
      <c r="D23" s="100">
        <f>IF(SER_hh_fec_in!D23=0,0,1000000/0.086*SER_hh_fec_in!D23/SER_hh_num_in!D23)</f>
        <v>9303.3209715866196</v>
      </c>
      <c r="E23" s="100">
        <f>IF(SER_hh_fec_in!E23=0,0,1000000/0.086*SER_hh_fec_in!E23/SER_hh_num_in!E23)</f>
        <v>9228.7319007580973</v>
      </c>
      <c r="F23" s="100">
        <f>IF(SER_hh_fec_in!F23=0,0,1000000/0.086*SER_hh_fec_in!F23/SER_hh_num_in!F23)</f>
        <v>9137.4822458915423</v>
      </c>
      <c r="G23" s="100">
        <f>IF(SER_hh_fec_in!G23=0,0,1000000/0.086*SER_hh_fec_in!G23/SER_hh_num_in!G23)</f>
        <v>9011.348368237148</v>
      </c>
      <c r="H23" s="100">
        <f>IF(SER_hh_fec_in!H23=0,0,1000000/0.086*SER_hh_fec_in!H23/SER_hh_num_in!H23)</f>
        <v>8951.1119799421522</v>
      </c>
      <c r="I23" s="100">
        <f>IF(SER_hh_fec_in!I23=0,0,1000000/0.086*SER_hh_fec_in!I23/SER_hh_num_in!I23)</f>
        <v>8623.7933538551097</v>
      </c>
      <c r="J23" s="100">
        <f>IF(SER_hh_fec_in!J23=0,0,1000000/0.086*SER_hh_fec_in!J23/SER_hh_num_in!J23)</f>
        <v>8718.3296236787446</v>
      </c>
      <c r="K23" s="100">
        <f>IF(SER_hh_fec_in!K23=0,0,1000000/0.086*SER_hh_fec_in!K23/SER_hh_num_in!K23)</f>
        <v>8577.0996783243445</v>
      </c>
      <c r="L23" s="100">
        <f>IF(SER_hh_fec_in!L23=0,0,1000000/0.086*SER_hh_fec_in!L23/SER_hh_num_in!L23)</f>
        <v>7778.6716154953547</v>
      </c>
      <c r="M23" s="100">
        <f>IF(SER_hh_fec_in!M23=0,0,1000000/0.086*SER_hh_fec_in!M23/SER_hh_num_in!M23)</f>
        <v>8910.0840662076953</v>
      </c>
      <c r="N23" s="100">
        <f>IF(SER_hh_fec_in!N23=0,0,1000000/0.086*SER_hh_fec_in!N23/SER_hh_num_in!N23)</f>
        <v>8695.9217479545077</v>
      </c>
      <c r="O23" s="100">
        <f>IF(SER_hh_fec_in!O23=0,0,1000000/0.086*SER_hh_fec_in!O23/SER_hh_num_in!O23)</f>
        <v>8786.9657012586194</v>
      </c>
      <c r="P23" s="100">
        <f>IF(SER_hh_fec_in!P23=0,0,1000000/0.086*SER_hh_fec_in!P23/SER_hh_num_in!P23)</f>
        <v>8937.2560084023717</v>
      </c>
      <c r="Q23" s="100">
        <f>IF(SER_hh_fec_in!Q23=0,0,1000000/0.086*SER_hh_fec_in!Q23/SER_hh_num_in!Q23)</f>
        <v>9061.8146141667075</v>
      </c>
    </row>
    <row r="24" spans="1:17" ht="12" customHeight="1" x14ac:dyDescent="0.25">
      <c r="A24" s="88" t="s">
        <v>34</v>
      </c>
      <c r="B24" s="100"/>
      <c r="C24" s="100">
        <f>IF(SER_hh_fec_in!C24=0,0,1000000/0.086*SER_hh_fec_in!C24/SER_hh_num_in!C24)</f>
        <v>0</v>
      </c>
      <c r="D24" s="100">
        <f>IF(SER_hh_fec_in!D24=0,0,1000000/0.086*SER_hh_fec_in!D24/SER_hh_num_in!D24)</f>
        <v>0</v>
      </c>
      <c r="E24" s="100">
        <f>IF(SER_hh_fec_in!E24=0,0,1000000/0.086*SER_hh_fec_in!E24/SER_hh_num_in!E24)</f>
        <v>0</v>
      </c>
      <c r="F24" s="100">
        <f>IF(SER_hh_fec_in!F24=0,0,1000000/0.086*SER_hh_fec_in!F24/SER_hh_num_in!F24)</f>
        <v>0</v>
      </c>
      <c r="G24" s="100">
        <f>IF(SER_hh_fec_in!G24=0,0,1000000/0.086*SER_hh_fec_in!G24/SER_hh_num_in!G24)</f>
        <v>0</v>
      </c>
      <c r="H24" s="100">
        <f>IF(SER_hh_fec_in!H24=0,0,1000000/0.086*SER_hh_fec_in!H24/SER_hh_num_in!H24)</f>
        <v>0</v>
      </c>
      <c r="I24" s="100">
        <f>IF(SER_hh_fec_in!I24=0,0,1000000/0.086*SER_hh_fec_in!I24/SER_hh_num_in!I24)</f>
        <v>0</v>
      </c>
      <c r="J24" s="100">
        <f>IF(SER_hh_fec_in!J24=0,0,1000000/0.086*SER_hh_fec_in!J24/SER_hh_num_in!J24)</f>
        <v>0</v>
      </c>
      <c r="K24" s="100">
        <f>IF(SER_hh_fec_in!K24=0,0,1000000/0.086*SER_hh_fec_in!K24/SER_hh_num_in!K24)</f>
        <v>0</v>
      </c>
      <c r="L24" s="100">
        <f>IF(SER_hh_fec_in!L24=0,0,1000000/0.086*SER_hh_fec_in!L24/SER_hh_num_in!L24)</f>
        <v>0</v>
      </c>
      <c r="M24" s="100">
        <f>IF(SER_hh_fec_in!M24=0,0,1000000/0.086*SER_hh_fec_in!M24/SER_hh_num_in!M24)</f>
        <v>0</v>
      </c>
      <c r="N24" s="100">
        <f>IF(SER_hh_fec_in!N24=0,0,1000000/0.086*SER_hh_fec_in!N24/SER_hh_num_in!N24)</f>
        <v>0</v>
      </c>
      <c r="O24" s="100">
        <f>IF(SER_hh_fec_in!O24=0,0,1000000/0.086*SER_hh_fec_in!O24/SER_hh_num_in!O24)</f>
        <v>0</v>
      </c>
      <c r="P24" s="100">
        <f>IF(SER_hh_fec_in!P24=0,0,1000000/0.086*SER_hh_fec_in!P24/SER_hh_num_in!P24)</f>
        <v>0</v>
      </c>
      <c r="Q24" s="100">
        <f>IF(SER_hh_fec_in!Q24=0,0,1000000/0.086*SER_hh_fec_in!Q24/SER_hh_num_in!Q24)</f>
        <v>0</v>
      </c>
    </row>
    <row r="25" spans="1:17" ht="12" customHeight="1" x14ac:dyDescent="0.25">
      <c r="A25" s="88" t="s">
        <v>42</v>
      </c>
      <c r="B25" s="100"/>
      <c r="C25" s="100">
        <f>IF(SER_hh_fec_in!C25=0,0,1000000/0.086*SER_hh_fec_in!C25/SER_hh_num_in!C25)</f>
        <v>0</v>
      </c>
      <c r="D25" s="100">
        <f>IF(SER_hh_fec_in!D25=0,0,1000000/0.086*SER_hh_fec_in!D25/SER_hh_num_in!D25)</f>
        <v>0</v>
      </c>
      <c r="E25" s="100">
        <f>IF(SER_hh_fec_in!E25=0,0,1000000/0.086*SER_hh_fec_in!E25/SER_hh_num_in!E25)</f>
        <v>0</v>
      </c>
      <c r="F25" s="100">
        <f>IF(SER_hh_fec_in!F25=0,0,1000000/0.086*SER_hh_fec_in!F25/SER_hh_num_in!F25)</f>
        <v>7559.6993689493002</v>
      </c>
      <c r="G25" s="100">
        <f>IF(SER_hh_fec_in!G25=0,0,1000000/0.086*SER_hh_fec_in!G25/SER_hh_num_in!G25)</f>
        <v>7096.7021175861128</v>
      </c>
      <c r="H25" s="100">
        <f>IF(SER_hh_fec_in!H25=0,0,1000000/0.086*SER_hh_fec_in!H25/SER_hh_num_in!H25)</f>
        <v>5605.5260975717401</v>
      </c>
      <c r="I25" s="100">
        <f>IF(SER_hh_fec_in!I25=0,0,1000000/0.086*SER_hh_fec_in!I25/SER_hh_num_in!I25)</f>
        <v>5763.0363997889699</v>
      </c>
      <c r="J25" s="100">
        <f>IF(SER_hh_fec_in!J25=0,0,1000000/0.086*SER_hh_fec_in!J25/SER_hh_num_in!J25)</f>
        <v>6613.2128263814611</v>
      </c>
      <c r="K25" s="100">
        <f>IF(SER_hh_fec_in!K25=0,0,1000000/0.086*SER_hh_fec_in!K25/SER_hh_num_in!K25)</f>
        <v>6101.2225316147706</v>
      </c>
      <c r="L25" s="100">
        <f>IF(SER_hh_fec_in!L25=0,0,1000000/0.086*SER_hh_fec_in!L25/SER_hh_num_in!L25)</f>
        <v>2697.1000760702505</v>
      </c>
      <c r="M25" s="100">
        <f>IF(SER_hh_fec_in!M25=0,0,1000000/0.086*SER_hh_fec_in!M25/SER_hh_num_in!M25)</f>
        <v>7095.3339478370553</v>
      </c>
      <c r="N25" s="100">
        <f>IF(SER_hh_fec_in!N25=0,0,1000000/0.086*SER_hh_fec_in!N25/SER_hh_num_in!N25)</f>
        <v>7083.9753524612761</v>
      </c>
      <c r="O25" s="100">
        <f>IF(SER_hh_fec_in!O25=0,0,1000000/0.086*SER_hh_fec_in!O25/SER_hh_num_in!O25)</f>
        <v>7134.0166424367544</v>
      </c>
      <c r="P25" s="100">
        <f>IF(SER_hh_fec_in!P25=0,0,1000000/0.086*SER_hh_fec_in!P25/SER_hh_num_in!P25)</f>
        <v>7123.7036706595336</v>
      </c>
      <c r="Q25" s="100">
        <f>IF(SER_hh_fec_in!Q25=0,0,1000000/0.086*SER_hh_fec_in!Q25/SER_hh_num_in!Q25)</f>
        <v>6682.8779953666753</v>
      </c>
    </row>
    <row r="26" spans="1:17" ht="12" customHeight="1" x14ac:dyDescent="0.25">
      <c r="A26" s="88" t="s">
        <v>30</v>
      </c>
      <c r="B26" s="22"/>
      <c r="C26" s="22">
        <f>IF(SER_hh_fec_in!C26=0,0,1000000/0.086*SER_hh_fec_in!C26/SER_hh_num_in!C26)</f>
        <v>7574.8374495295311</v>
      </c>
      <c r="D26" s="22">
        <f>IF(SER_hh_fec_in!D26=0,0,1000000/0.086*SER_hh_fec_in!D26/SER_hh_num_in!D26)</f>
        <v>7505.6158294604274</v>
      </c>
      <c r="E26" s="22">
        <f>IF(SER_hh_fec_in!E26=0,0,1000000/0.086*SER_hh_fec_in!E26/SER_hh_num_in!E26)</f>
        <v>7478.1697513185145</v>
      </c>
      <c r="F26" s="22">
        <f>IF(SER_hh_fec_in!F26=0,0,1000000/0.086*SER_hh_fec_in!F26/SER_hh_num_in!F26)</f>
        <v>7417.9522791338522</v>
      </c>
      <c r="G26" s="22">
        <f>IF(SER_hh_fec_in!G26=0,0,1000000/0.086*SER_hh_fec_in!G26/SER_hh_num_in!G26)</f>
        <v>7206.5393720377597</v>
      </c>
      <c r="H26" s="22">
        <f>IF(SER_hh_fec_in!H26=0,0,1000000/0.086*SER_hh_fec_in!H26/SER_hh_num_in!H26)</f>
        <v>7299.6388287111577</v>
      </c>
      <c r="I26" s="22">
        <f>IF(SER_hh_fec_in!I26=0,0,1000000/0.086*SER_hh_fec_in!I26/SER_hh_num_in!I26)</f>
        <v>7125.6162610180827</v>
      </c>
      <c r="J26" s="22">
        <f>IF(SER_hh_fec_in!J26=0,0,1000000/0.086*SER_hh_fec_in!J26/SER_hh_num_in!J26)</f>
        <v>7051.1439782721318</v>
      </c>
      <c r="K26" s="22">
        <f>IF(SER_hh_fec_in!K26=0,0,1000000/0.086*SER_hh_fec_in!K26/SER_hh_num_in!K26)</f>
        <v>6935.3839392231639</v>
      </c>
      <c r="L26" s="22">
        <f>IF(SER_hh_fec_in!L26=0,0,1000000/0.086*SER_hh_fec_in!L26/SER_hh_num_in!L26)</f>
        <v>6331.9820667953754</v>
      </c>
      <c r="M26" s="22">
        <f>IF(SER_hh_fec_in!M26=0,0,1000000/0.086*SER_hh_fec_in!M26/SER_hh_num_in!M26)</f>
        <v>7231.0244156356512</v>
      </c>
      <c r="N26" s="22">
        <f>IF(SER_hh_fec_in!N26=0,0,1000000/0.086*SER_hh_fec_in!N26/SER_hh_num_in!N26)</f>
        <v>7023.759023013652</v>
      </c>
      <c r="O26" s="22">
        <f>IF(SER_hh_fec_in!O26=0,0,1000000/0.086*SER_hh_fec_in!O26/SER_hh_num_in!O26)</f>
        <v>6972.018596404575</v>
      </c>
      <c r="P26" s="22">
        <f>IF(SER_hh_fec_in!P26=0,0,1000000/0.086*SER_hh_fec_in!P26/SER_hh_num_in!P26)</f>
        <v>7309.6372647013586</v>
      </c>
      <c r="Q26" s="22">
        <f>IF(SER_hh_fec_in!Q26=0,0,1000000/0.086*SER_hh_fec_in!Q26/SER_hh_num_in!Q26)</f>
        <v>7638.9598497166598</v>
      </c>
    </row>
    <row r="27" spans="1:17" ht="12" customHeight="1" x14ac:dyDescent="0.25">
      <c r="A27" s="93" t="s">
        <v>114</v>
      </c>
      <c r="B27" s="121"/>
      <c r="C27" s="116">
        <f>IF(SER_hh_fec_in!C27=0,0,1000000/0.086*SER_hh_fec_in!C27/SER_hh_num_in!C19)</f>
        <v>36.0963131887831</v>
      </c>
      <c r="D27" s="116">
        <f>IF(SER_hh_fec_in!D27=0,0,1000000/0.086*SER_hh_fec_in!D27/SER_hh_num_in!D19)</f>
        <v>39.420332368196824</v>
      </c>
      <c r="E27" s="116">
        <f>IF(SER_hh_fec_in!E27=0,0,1000000/0.086*SER_hh_fec_in!E27/SER_hh_num_in!E19)</f>
        <v>53.389211066304526</v>
      </c>
      <c r="F27" s="116">
        <f>IF(SER_hh_fec_in!F27=0,0,1000000/0.086*SER_hh_fec_in!F27/SER_hh_num_in!F19)</f>
        <v>56.522263943868261</v>
      </c>
      <c r="G27" s="116">
        <f>IF(SER_hh_fec_in!G27=0,0,1000000/0.086*SER_hh_fec_in!G27/SER_hh_num_in!G19)</f>
        <v>178.27292883739256</v>
      </c>
      <c r="H27" s="116">
        <f>IF(SER_hh_fec_in!H27=0,0,1000000/0.086*SER_hh_fec_in!H27/SER_hh_num_in!H19)</f>
        <v>116.45956224179409</v>
      </c>
      <c r="I27" s="116">
        <f>IF(SER_hh_fec_in!I27=0,0,1000000/0.086*SER_hh_fec_in!I27/SER_hh_num_in!I19)</f>
        <v>271.07458092247077</v>
      </c>
      <c r="J27" s="116">
        <f>IF(SER_hh_fec_in!J27=0,0,1000000/0.086*SER_hh_fec_in!J27/SER_hh_num_in!J19)</f>
        <v>269.64992490544347</v>
      </c>
      <c r="K27" s="116">
        <f>IF(SER_hh_fec_in!K27=0,0,1000000/0.086*SER_hh_fec_in!K27/SER_hh_num_in!K19)</f>
        <v>340.63241254181116</v>
      </c>
      <c r="L27" s="116">
        <f>IF(SER_hh_fec_in!L27=0,0,1000000/0.086*SER_hh_fec_in!L27/SER_hh_num_in!L19)</f>
        <v>768.19073801901914</v>
      </c>
      <c r="M27" s="116">
        <f>IF(SER_hh_fec_in!M27=0,0,1000000/0.086*SER_hh_fec_in!M27/SER_hh_num_in!M19)</f>
        <v>105.31682687741537</v>
      </c>
      <c r="N27" s="116">
        <f>IF(SER_hh_fec_in!N27=0,0,1000000/0.086*SER_hh_fec_in!N27/SER_hh_num_in!N19)</f>
        <v>266.78005804584984</v>
      </c>
      <c r="O27" s="116">
        <f>IF(SER_hh_fec_in!O27=0,0,1000000/0.086*SER_hh_fec_in!O27/SER_hh_num_in!O19)</f>
        <v>251.78161611861051</v>
      </c>
      <c r="P27" s="116">
        <f>IF(SER_hh_fec_in!P27=0,0,1000000/0.086*SER_hh_fec_in!P27/SER_hh_num_in!P19)</f>
        <v>180.76849389954415</v>
      </c>
      <c r="Q27" s="116">
        <f>IF(SER_hh_fec_in!Q27=0,0,1000000/0.086*SER_hh_fec_in!Q27/SER_hh_num_in!Q19)</f>
        <v>167.67752455846195</v>
      </c>
    </row>
    <row r="28" spans="1:17" ht="12" customHeight="1" x14ac:dyDescent="0.25">
      <c r="A28" s="91" t="s">
        <v>113</v>
      </c>
      <c r="B28" s="18"/>
      <c r="C28" s="117">
        <f>IF(SER_hh_fec_in!C27=0,0,1000000/0.086*SER_hh_fec_in!C27/SER_hh_num_in!C27)</f>
        <v>4281.9578693655221</v>
      </c>
      <c r="D28" s="117">
        <f>IF(SER_hh_fec_in!D27=0,0,1000000/0.086*SER_hh_fec_in!D27/SER_hh_num_in!D27)</f>
        <v>4134.1261900405298</v>
      </c>
      <c r="E28" s="117">
        <f>IF(SER_hh_fec_in!E27=0,0,1000000/0.086*SER_hh_fec_in!E27/SER_hh_num_in!E27)</f>
        <v>3998.8973160738778</v>
      </c>
      <c r="F28" s="117">
        <f>IF(SER_hh_fec_in!F27=0,0,1000000/0.086*SER_hh_fec_in!F27/SER_hh_num_in!F27)</f>
        <v>3902.2984955606203</v>
      </c>
      <c r="G28" s="117">
        <f>IF(SER_hh_fec_in!G27=0,0,1000000/0.086*SER_hh_fec_in!G27/SER_hh_num_in!G27)</f>
        <v>3807.0905149383493</v>
      </c>
      <c r="H28" s="117">
        <f>IF(SER_hh_fec_in!H27=0,0,1000000/0.086*SER_hh_fec_in!H27/SER_hh_num_in!H27)</f>
        <v>3743.5050368235811</v>
      </c>
      <c r="I28" s="117">
        <f>IF(SER_hh_fec_in!I27=0,0,1000000/0.086*SER_hh_fec_in!I27/SER_hh_num_in!I27)</f>
        <v>3703.3832344958814</v>
      </c>
      <c r="J28" s="117">
        <f>IF(SER_hh_fec_in!J27=0,0,1000000/0.086*SER_hh_fec_in!J27/SER_hh_num_in!J27)</f>
        <v>3707.4124239751127</v>
      </c>
      <c r="K28" s="117">
        <f>IF(SER_hh_fec_in!K27=0,0,1000000/0.086*SER_hh_fec_in!K27/SER_hh_num_in!K27)</f>
        <v>3688.3518424307545</v>
      </c>
      <c r="L28" s="117">
        <f>IF(SER_hh_fec_in!L27=0,0,1000000/0.086*SER_hh_fec_in!L27/SER_hh_num_in!L27)</f>
        <v>3676.1231855120832</v>
      </c>
      <c r="M28" s="117">
        <f>IF(SER_hh_fec_in!M27=0,0,1000000/0.086*SER_hh_fec_in!M27/SER_hh_num_in!M27)</f>
        <v>3678.5462203648058</v>
      </c>
      <c r="N28" s="117">
        <f>IF(SER_hh_fec_in!N27=0,0,1000000/0.086*SER_hh_fec_in!N27/SER_hh_num_in!N27)</f>
        <v>3678.7075764899014</v>
      </c>
      <c r="O28" s="117">
        <f>IF(SER_hh_fec_in!O27=0,0,1000000/0.086*SER_hh_fec_in!O27/SER_hh_num_in!O27)</f>
        <v>3696.1062650092531</v>
      </c>
      <c r="P28" s="117">
        <f>IF(SER_hh_fec_in!P27=0,0,1000000/0.086*SER_hh_fec_in!P27/SER_hh_num_in!P27)</f>
        <v>3704.4457421208408</v>
      </c>
      <c r="Q28" s="117">
        <f>IF(SER_hh_fec_in!Q27=0,0,1000000/0.086*SER_hh_fec_in!Q27/SER_hh_num_in!Q27)</f>
        <v>3740.2742059632133</v>
      </c>
    </row>
    <row r="29" spans="1:17" ht="12.95" customHeight="1" x14ac:dyDescent="0.25">
      <c r="A29" s="90" t="s">
        <v>46</v>
      </c>
      <c r="B29" s="101"/>
      <c r="C29" s="101">
        <f>IF(SER_hh_fec_in!C29=0,0,1000000/0.086*SER_hh_fec_in!C29/SER_hh_num_in!C29)</f>
        <v>8989.3582476328629</v>
      </c>
      <c r="D29" s="101">
        <f>IF(SER_hh_fec_in!D29=0,0,1000000/0.086*SER_hh_fec_in!D29/SER_hh_num_in!D29)</f>
        <v>9678.0478164507367</v>
      </c>
      <c r="E29" s="101">
        <f>IF(SER_hh_fec_in!E29=0,0,1000000/0.086*SER_hh_fec_in!E29/SER_hh_num_in!E29)</f>
        <v>8489.4034670999426</v>
      </c>
      <c r="F29" s="101">
        <f>IF(SER_hh_fec_in!F29=0,0,1000000/0.086*SER_hh_fec_in!F29/SER_hh_num_in!F29)</f>
        <v>10767.742619137911</v>
      </c>
      <c r="G29" s="101">
        <f>IF(SER_hh_fec_in!G29=0,0,1000000/0.086*SER_hh_fec_in!G29/SER_hh_num_in!G29)</f>
        <v>11160.070396257124</v>
      </c>
      <c r="H29" s="101">
        <f>IF(SER_hh_fec_in!H29=0,0,1000000/0.086*SER_hh_fec_in!H29/SER_hh_num_in!H29)</f>
        <v>10383.857957031289</v>
      </c>
      <c r="I29" s="101">
        <f>IF(SER_hh_fec_in!I29=0,0,1000000/0.086*SER_hh_fec_in!I29/SER_hh_num_in!I29)</f>
        <v>10794.895617413949</v>
      </c>
      <c r="J29" s="101">
        <f>IF(SER_hh_fec_in!J29=0,0,1000000/0.086*SER_hh_fec_in!J29/SER_hh_num_in!J29)</f>
        <v>11239.263793822141</v>
      </c>
      <c r="K29" s="101">
        <f>IF(SER_hh_fec_in!K29=0,0,1000000/0.086*SER_hh_fec_in!K29/SER_hh_num_in!K29)</f>
        <v>11486.051073131674</v>
      </c>
      <c r="L29" s="101">
        <f>IF(SER_hh_fec_in!L29=0,0,1000000/0.086*SER_hh_fec_in!L29/SER_hh_num_in!L29)</f>
        <v>11140.34822573961</v>
      </c>
      <c r="M29" s="101">
        <f>IF(SER_hh_fec_in!M29=0,0,1000000/0.086*SER_hh_fec_in!M29/SER_hh_num_in!M29)</f>
        <v>11035.068820060316</v>
      </c>
      <c r="N29" s="101">
        <f>IF(SER_hh_fec_in!N29=0,0,1000000/0.086*SER_hh_fec_in!N29/SER_hh_num_in!N29)</f>
        <v>11034.176486837301</v>
      </c>
      <c r="O29" s="101">
        <f>IF(SER_hh_fec_in!O29=0,0,1000000/0.086*SER_hh_fec_in!O29/SER_hh_num_in!O29)</f>
        <v>8201.2579650708667</v>
      </c>
      <c r="P29" s="101">
        <f>IF(SER_hh_fec_in!P29=0,0,1000000/0.086*SER_hh_fec_in!P29/SER_hh_num_in!P29)</f>
        <v>9329.9307850694677</v>
      </c>
      <c r="Q29" s="101">
        <f>IF(SER_hh_fec_in!Q29=0,0,1000000/0.086*SER_hh_fec_in!Q29/SER_hh_num_in!Q29)</f>
        <v>7843.5493902139469</v>
      </c>
    </row>
    <row r="30" spans="1:17" s="28" customFormat="1" ht="12" customHeight="1" x14ac:dyDescent="0.25">
      <c r="A30" s="88" t="s">
        <v>66</v>
      </c>
      <c r="B30" s="100"/>
      <c r="C30" s="100">
        <f>IF(SER_hh_fec_in!C30=0,0,1000000/0.086*SER_hh_fec_in!C30/SER_hh_num_in!C30)</f>
        <v>11078.700880811864</v>
      </c>
      <c r="D30" s="100">
        <f>IF(SER_hh_fec_in!D30=0,0,1000000/0.086*SER_hh_fec_in!D30/SER_hh_num_in!D30)</f>
        <v>11209.579517405278</v>
      </c>
      <c r="E30" s="100">
        <f>IF(SER_hh_fec_in!E30=0,0,1000000/0.086*SER_hh_fec_in!E30/SER_hh_num_in!E30)</f>
        <v>11929.695469546858</v>
      </c>
      <c r="F30" s="100">
        <f>IF(SER_hh_fec_in!F30=0,0,1000000/0.086*SER_hh_fec_in!F30/SER_hh_num_in!F30)</f>
        <v>11887.962385140016</v>
      </c>
      <c r="G30" s="100">
        <f>IF(SER_hh_fec_in!G30=0,0,1000000/0.086*SER_hh_fec_in!G30/SER_hh_num_in!G30)</f>
        <v>11867.982651333172</v>
      </c>
      <c r="H30" s="100">
        <f>IF(SER_hh_fec_in!H30=0,0,1000000/0.086*SER_hh_fec_in!H30/SER_hh_num_in!H30)</f>
        <v>11512.698330151557</v>
      </c>
      <c r="I30" s="100">
        <f>IF(SER_hh_fec_in!I30=0,0,1000000/0.086*SER_hh_fec_in!I30/SER_hh_num_in!I30)</f>
        <v>12211.031256820033</v>
      </c>
      <c r="J30" s="100">
        <f>IF(SER_hh_fec_in!J30=0,0,1000000/0.086*SER_hh_fec_in!J30/SER_hh_num_in!J30)</f>
        <v>0</v>
      </c>
      <c r="K30" s="100">
        <f>IF(SER_hh_fec_in!K30=0,0,1000000/0.086*SER_hh_fec_in!K30/SER_hh_num_in!K30)</f>
        <v>11971.385436732882</v>
      </c>
      <c r="L30" s="100">
        <f>IF(SER_hh_fec_in!L30=0,0,1000000/0.086*SER_hh_fec_in!L30/SER_hh_num_in!L30)</f>
        <v>12051.338280582977</v>
      </c>
      <c r="M30" s="100">
        <f>IF(SER_hh_fec_in!M30=0,0,1000000/0.086*SER_hh_fec_in!M30/SER_hh_num_in!M30)</f>
        <v>12520.422880361775</v>
      </c>
      <c r="N30" s="100">
        <f>IF(SER_hh_fec_in!N30=0,0,1000000/0.086*SER_hh_fec_in!N30/SER_hh_num_in!N30)</f>
        <v>10980.339459147368</v>
      </c>
      <c r="O30" s="100">
        <f>IF(SER_hh_fec_in!O30=0,0,1000000/0.086*SER_hh_fec_in!O30/SER_hh_num_in!O30)</f>
        <v>11831.297658371865</v>
      </c>
      <c r="P30" s="100">
        <f>IF(SER_hh_fec_in!P30=0,0,1000000/0.086*SER_hh_fec_in!P30/SER_hh_num_in!P30)</f>
        <v>11978.362402220317</v>
      </c>
      <c r="Q30" s="100">
        <f>IF(SER_hh_fec_in!Q30=0,0,1000000/0.086*SER_hh_fec_in!Q30/SER_hh_num_in!Q30)</f>
        <v>10070.844390061453</v>
      </c>
    </row>
    <row r="31" spans="1:17" ht="12" customHeight="1" x14ac:dyDescent="0.25">
      <c r="A31" s="88" t="s">
        <v>98</v>
      </c>
      <c r="B31" s="100"/>
      <c r="C31" s="100">
        <f>IF(SER_hh_fec_in!C31=0,0,1000000/0.086*SER_hh_fec_in!C31/SER_hh_num_in!C31)</f>
        <v>10282.823479691886</v>
      </c>
      <c r="D31" s="100">
        <f>IF(SER_hh_fec_in!D31=0,0,1000000/0.086*SER_hh_fec_in!D31/SER_hh_num_in!D31)</f>
        <v>10226.767325767376</v>
      </c>
      <c r="E31" s="100">
        <f>IF(SER_hh_fec_in!E31=0,0,1000000/0.086*SER_hh_fec_in!E31/SER_hh_num_in!E31)</f>
        <v>0</v>
      </c>
      <c r="F31" s="100">
        <f>IF(SER_hh_fec_in!F31=0,0,1000000/0.086*SER_hh_fec_in!F31/SER_hh_num_in!F31)</f>
        <v>11020.737815132683</v>
      </c>
      <c r="G31" s="100">
        <f>IF(SER_hh_fec_in!G31=0,0,1000000/0.086*SER_hh_fec_in!G31/SER_hh_num_in!G31)</f>
        <v>11193.902548989388</v>
      </c>
      <c r="H31" s="100">
        <f>IF(SER_hh_fec_in!H31=0,0,1000000/0.086*SER_hh_fec_in!H31/SER_hh_num_in!H31)</f>
        <v>11167.681845011062</v>
      </c>
      <c r="I31" s="100">
        <f>IF(SER_hh_fec_in!I31=0,0,1000000/0.086*SER_hh_fec_in!I31/SER_hh_num_in!I31)</f>
        <v>11109.899309991177</v>
      </c>
      <c r="J31" s="100">
        <f>IF(SER_hh_fec_in!J31=0,0,1000000/0.086*SER_hh_fec_in!J31/SER_hh_num_in!J31)</f>
        <v>11281.062135375263</v>
      </c>
      <c r="K31" s="100">
        <f>IF(SER_hh_fec_in!K31=0,0,1000000/0.086*SER_hh_fec_in!K31/SER_hh_num_in!K31)</f>
        <v>11278.12673130138</v>
      </c>
      <c r="L31" s="100">
        <f>IF(SER_hh_fec_in!L31=0,0,1000000/0.086*SER_hh_fec_in!L31/SER_hh_num_in!L31)</f>
        <v>11216.983444151741</v>
      </c>
      <c r="M31" s="100">
        <f>IF(SER_hh_fec_in!M31=0,0,1000000/0.086*SER_hh_fec_in!M31/SER_hh_num_in!M31)</f>
        <v>11165.83688147025</v>
      </c>
      <c r="N31" s="100">
        <f>IF(SER_hh_fec_in!N31=0,0,1000000/0.086*SER_hh_fec_in!N31/SER_hh_num_in!N31)</f>
        <v>11260.690375079823</v>
      </c>
      <c r="O31" s="100">
        <f>IF(SER_hh_fec_in!O31=0,0,1000000/0.086*SER_hh_fec_in!O31/SER_hh_num_in!O31)</f>
        <v>11306.206233799272</v>
      </c>
      <c r="P31" s="100">
        <f>IF(SER_hh_fec_in!P31=0,0,1000000/0.086*SER_hh_fec_in!P31/SER_hh_num_in!P31)</f>
        <v>11070.992554127437</v>
      </c>
      <c r="Q31" s="100">
        <f>IF(SER_hh_fec_in!Q31=0,0,1000000/0.086*SER_hh_fec_in!Q31/SER_hh_num_in!Q31)</f>
        <v>9303.6715287051393</v>
      </c>
    </row>
    <row r="32" spans="1:17" ht="12" customHeight="1" x14ac:dyDescent="0.25">
      <c r="A32" s="88" t="s">
        <v>34</v>
      </c>
      <c r="B32" s="100"/>
      <c r="C32" s="100">
        <f>IF(SER_hh_fec_in!C32=0,0,1000000/0.086*SER_hh_fec_in!C32/SER_hh_num_in!C32)</f>
        <v>0</v>
      </c>
      <c r="D32" s="100">
        <f>IF(SER_hh_fec_in!D32=0,0,1000000/0.086*SER_hh_fec_in!D32/SER_hh_num_in!D32)</f>
        <v>0</v>
      </c>
      <c r="E32" s="100">
        <f>IF(SER_hh_fec_in!E32=0,0,1000000/0.086*SER_hh_fec_in!E32/SER_hh_num_in!E32)</f>
        <v>0</v>
      </c>
      <c r="F32" s="100">
        <f>IF(SER_hh_fec_in!F32=0,0,1000000/0.086*SER_hh_fec_in!F32/SER_hh_num_in!F32)</f>
        <v>0</v>
      </c>
      <c r="G32" s="100">
        <f>IF(SER_hh_fec_in!G32=0,0,1000000/0.086*SER_hh_fec_in!G32/SER_hh_num_in!G32)</f>
        <v>0</v>
      </c>
      <c r="H32" s="100">
        <f>IF(SER_hh_fec_in!H32=0,0,1000000/0.086*SER_hh_fec_in!H32/SER_hh_num_in!H32)</f>
        <v>0</v>
      </c>
      <c r="I32" s="100">
        <f>IF(SER_hh_fec_in!I32=0,0,1000000/0.086*SER_hh_fec_in!I32/SER_hh_num_in!I32)</f>
        <v>0</v>
      </c>
      <c r="J32" s="100">
        <f>IF(SER_hh_fec_in!J32=0,0,1000000/0.086*SER_hh_fec_in!J32/SER_hh_num_in!J32)</f>
        <v>0</v>
      </c>
      <c r="K32" s="100">
        <f>IF(SER_hh_fec_in!K32=0,0,1000000/0.086*SER_hh_fec_in!K32/SER_hh_num_in!K32)</f>
        <v>0</v>
      </c>
      <c r="L32" s="100">
        <f>IF(SER_hh_fec_in!L32=0,0,1000000/0.086*SER_hh_fec_in!L32/SER_hh_num_in!L32)</f>
        <v>0</v>
      </c>
      <c r="M32" s="100">
        <f>IF(SER_hh_fec_in!M32=0,0,1000000/0.086*SER_hh_fec_in!M32/SER_hh_num_in!M32)</f>
        <v>0</v>
      </c>
      <c r="N32" s="100">
        <f>IF(SER_hh_fec_in!N32=0,0,1000000/0.086*SER_hh_fec_in!N32/SER_hh_num_in!N32)</f>
        <v>0</v>
      </c>
      <c r="O32" s="100">
        <f>IF(SER_hh_fec_in!O32=0,0,1000000/0.086*SER_hh_fec_in!O32/SER_hh_num_in!O32)</f>
        <v>0</v>
      </c>
      <c r="P32" s="100">
        <f>IF(SER_hh_fec_in!P32=0,0,1000000/0.086*SER_hh_fec_in!P32/SER_hh_num_in!P32)</f>
        <v>0</v>
      </c>
      <c r="Q32" s="100">
        <f>IF(SER_hh_fec_in!Q32=0,0,1000000/0.086*SER_hh_fec_in!Q32/SER_hh_num_in!Q32)</f>
        <v>0</v>
      </c>
    </row>
    <row r="33" spans="1:17" ht="12" customHeight="1" x14ac:dyDescent="0.25">
      <c r="A33" s="49" t="s">
        <v>30</v>
      </c>
      <c r="B33" s="18"/>
      <c r="C33" s="18">
        <f>IF(SER_hh_fec_in!C33=0,0,1000000/0.086*SER_hh_fec_in!C33/SER_hh_num_in!C33)</f>
        <v>7823.7231734425786</v>
      </c>
      <c r="D33" s="18">
        <f>IF(SER_hh_fec_in!D33=0,0,1000000/0.086*SER_hh_fec_in!D33/SER_hh_num_in!D33)</f>
        <v>7807.8586549638003</v>
      </c>
      <c r="E33" s="18">
        <f>IF(SER_hh_fec_in!E33=0,0,1000000/0.086*SER_hh_fec_in!E33/SER_hh_num_in!E33)</f>
        <v>8478.4641415063707</v>
      </c>
      <c r="F33" s="18">
        <f>IF(SER_hh_fec_in!F33=0,0,1000000/0.086*SER_hh_fec_in!F33/SER_hh_num_in!F33)</f>
        <v>8446.4492085136953</v>
      </c>
      <c r="G33" s="18">
        <f>IF(SER_hh_fec_in!G33=0,0,1000000/0.086*SER_hh_fec_in!G33/SER_hh_num_in!G33)</f>
        <v>8309.3795921051842</v>
      </c>
      <c r="H33" s="18">
        <f>IF(SER_hh_fec_in!H33=0,0,1000000/0.086*SER_hh_fec_in!H33/SER_hh_num_in!H33)</f>
        <v>8401.8263820804514</v>
      </c>
      <c r="I33" s="18">
        <f>IF(SER_hh_fec_in!I33=0,0,1000000/0.086*SER_hh_fec_in!I33/SER_hh_num_in!I33)</f>
        <v>8151.7187988362166</v>
      </c>
      <c r="J33" s="18">
        <f>IF(SER_hh_fec_in!J33=0,0,1000000/0.086*SER_hh_fec_in!J33/SER_hh_num_in!J33)</f>
        <v>8239.6004856837117</v>
      </c>
      <c r="K33" s="18">
        <f>IF(SER_hh_fec_in!K33=0,0,1000000/0.086*SER_hh_fec_in!K33/SER_hh_num_in!K33)</f>
        <v>0</v>
      </c>
      <c r="L33" s="18">
        <f>IF(SER_hh_fec_in!L33=0,0,1000000/0.086*SER_hh_fec_in!L33/SER_hh_num_in!L33)</f>
        <v>8125.9509035675046</v>
      </c>
      <c r="M33" s="18">
        <f>IF(SER_hh_fec_in!M33=0,0,1000000/0.086*SER_hh_fec_in!M33/SER_hh_num_in!M33)</f>
        <v>7953.3075461403951</v>
      </c>
      <c r="N33" s="18">
        <f>IF(SER_hh_fec_in!N33=0,0,1000000/0.086*SER_hh_fec_in!N33/SER_hh_num_in!N33)</f>
        <v>8269.0436911401011</v>
      </c>
      <c r="O33" s="18">
        <f>IF(SER_hh_fec_in!O33=0,0,1000000/0.086*SER_hh_fec_in!O33/SER_hh_num_in!O33)</f>
        <v>8094.1935389320615</v>
      </c>
      <c r="P33" s="18">
        <f>IF(SER_hh_fec_in!P33=0,0,1000000/0.086*SER_hh_fec_in!P33/SER_hh_num_in!P33)</f>
        <v>8015.366444431228</v>
      </c>
      <c r="Q33" s="18">
        <f>IF(SER_hh_fec_in!Q33=0,0,1000000/0.086*SER_hh_fec_in!Q33/SER_hh_num_in!Q33)</f>
        <v>7058.5311961470898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6">
    <tabColor theme="6" tint="0.79998168889431442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25.5" customHeight="1" x14ac:dyDescent="0.25">
      <c r="A1" s="120" t="s">
        <v>215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116</v>
      </c>
      <c r="B3" s="106"/>
      <c r="C3" s="106">
        <f>IF(SER_hh_tes_in!C3=0,0,1000000/0.086*SER_hh_tes_in!C3/SER_hh_num_in!C3)</f>
        <v>39029.109913489461</v>
      </c>
      <c r="D3" s="106">
        <f>IF(SER_hh_tes_in!D3=0,0,1000000/0.086*SER_hh_tes_in!D3/SER_hh_num_in!D3)</f>
        <v>41119.310213434401</v>
      </c>
      <c r="E3" s="106">
        <f>IF(SER_hh_tes_in!E3=0,0,1000000/0.086*SER_hh_tes_in!E3/SER_hh_num_in!E3)</f>
        <v>41614.058276669981</v>
      </c>
      <c r="F3" s="106">
        <f>IF(SER_hh_tes_in!F3=0,0,1000000/0.086*SER_hh_tes_in!F3/SER_hh_num_in!F3)</f>
        <v>47111.386809743955</v>
      </c>
      <c r="G3" s="106">
        <f>IF(SER_hh_tes_in!G3=0,0,1000000/0.086*SER_hh_tes_in!G3/SER_hh_num_in!G3)</f>
        <v>53499.93231879246</v>
      </c>
      <c r="H3" s="106">
        <f>IF(SER_hh_tes_in!H3=0,0,1000000/0.086*SER_hh_tes_in!H3/SER_hh_num_in!H3)</f>
        <v>55294.620690070013</v>
      </c>
      <c r="I3" s="106">
        <f>IF(SER_hh_tes_in!I3=0,0,1000000/0.086*SER_hh_tes_in!I3/SER_hh_num_in!I3)</f>
        <v>52828.389044201183</v>
      </c>
      <c r="J3" s="106">
        <f>IF(SER_hh_tes_in!J3=0,0,1000000/0.086*SER_hh_tes_in!J3/SER_hh_num_in!J3)</f>
        <v>59926.328244007222</v>
      </c>
      <c r="K3" s="106">
        <f>IF(SER_hh_tes_in!K3=0,0,1000000/0.086*SER_hh_tes_in!K3/SER_hh_num_in!K3)</f>
        <v>59360.970881676643</v>
      </c>
      <c r="L3" s="106">
        <f>IF(SER_hh_tes_in!L3=0,0,1000000/0.086*SER_hh_tes_in!L3/SER_hh_num_in!L3)</f>
        <v>59533.253586038969</v>
      </c>
      <c r="M3" s="106">
        <f>IF(SER_hh_tes_in!M3=0,0,1000000/0.086*SER_hh_tes_in!M3/SER_hh_num_in!M3)</f>
        <v>47656.239898998378</v>
      </c>
      <c r="N3" s="106">
        <f>IF(SER_hh_tes_in!N3=0,0,1000000/0.086*SER_hh_tes_in!N3/SER_hh_num_in!N3)</f>
        <v>42498.505432985694</v>
      </c>
      <c r="O3" s="106">
        <f>IF(SER_hh_tes_in!O3=0,0,1000000/0.086*SER_hh_tes_in!O3/SER_hh_num_in!O3)</f>
        <v>45815.603514590977</v>
      </c>
      <c r="P3" s="106">
        <f>IF(SER_hh_tes_in!P3=0,0,1000000/0.086*SER_hh_tes_in!P3/SER_hh_num_in!P3)</f>
        <v>41107.315699818944</v>
      </c>
      <c r="Q3" s="106">
        <f>IF(SER_hh_tes_in!Q3=0,0,1000000/0.086*SER_hh_tes_in!Q3/SER_hh_num_in!Q3)</f>
        <v>56159.11181602256</v>
      </c>
    </row>
    <row r="4" spans="1:17" ht="12.95" customHeight="1" x14ac:dyDescent="0.25">
      <c r="A4" s="90" t="s">
        <v>44</v>
      </c>
      <c r="B4" s="101"/>
      <c r="C4" s="101">
        <f>IF(SER_hh_tes_in!C4=0,0,1000000/0.086*SER_hh_tes_in!C4/SER_hh_num_in!C4)</f>
        <v>16473.477243106292</v>
      </c>
      <c r="D4" s="101">
        <f>IF(SER_hh_tes_in!D4=0,0,1000000/0.086*SER_hh_tes_in!D4/SER_hh_num_in!D4)</f>
        <v>15327.370259191857</v>
      </c>
      <c r="E4" s="101">
        <f>IF(SER_hh_tes_in!E4=0,0,1000000/0.086*SER_hh_tes_in!E4/SER_hh_num_in!E4)</f>
        <v>19743.484218207141</v>
      </c>
      <c r="F4" s="101">
        <f>IF(SER_hh_tes_in!F4=0,0,1000000/0.086*SER_hh_tes_in!F4/SER_hh_num_in!F4)</f>
        <v>20834.861232654232</v>
      </c>
      <c r="G4" s="101">
        <f>IF(SER_hh_tes_in!G4=0,0,1000000/0.086*SER_hh_tes_in!G4/SER_hh_num_in!G4)</f>
        <v>26170.651754431776</v>
      </c>
      <c r="H4" s="101">
        <f>IF(SER_hh_tes_in!H4=0,0,1000000/0.086*SER_hh_tes_in!H4/SER_hh_num_in!H4)</f>
        <v>26606.159742445579</v>
      </c>
      <c r="I4" s="101">
        <f>IF(SER_hh_tes_in!I4=0,0,1000000/0.086*SER_hh_tes_in!I4/SER_hh_num_in!I4)</f>
        <v>24068.290817101042</v>
      </c>
      <c r="J4" s="101">
        <f>IF(SER_hh_tes_in!J4=0,0,1000000/0.086*SER_hh_tes_in!J4/SER_hh_num_in!J4)</f>
        <v>30776.118865485354</v>
      </c>
      <c r="K4" s="101">
        <f>IF(SER_hh_tes_in!K4=0,0,1000000/0.086*SER_hh_tes_in!K4/SER_hh_num_in!K4)</f>
        <v>30348.627428068939</v>
      </c>
      <c r="L4" s="101">
        <f>IF(SER_hh_tes_in!L4=0,0,1000000/0.086*SER_hh_tes_in!L4/SER_hh_num_in!L4)</f>
        <v>30528.315402189073</v>
      </c>
      <c r="M4" s="101">
        <f>IF(SER_hh_tes_in!M4=0,0,1000000/0.086*SER_hh_tes_in!M4/SER_hh_num_in!M4)</f>
        <v>26244.37487444932</v>
      </c>
      <c r="N4" s="101">
        <f>IF(SER_hh_tes_in!N4=0,0,1000000/0.086*SER_hh_tes_in!N4/SER_hh_num_in!N4)</f>
        <v>27076.241145371536</v>
      </c>
      <c r="O4" s="101">
        <f>IF(SER_hh_tes_in!O4=0,0,1000000/0.086*SER_hh_tes_in!O4/SER_hh_num_in!O4)</f>
        <v>27334.491795024278</v>
      </c>
      <c r="P4" s="101">
        <f>IF(SER_hh_tes_in!P4=0,0,1000000/0.086*SER_hh_tes_in!P4/SER_hh_num_in!P4)</f>
        <v>22607.215831263002</v>
      </c>
      <c r="Q4" s="101">
        <f>IF(SER_hh_tes_in!Q4=0,0,1000000/0.086*SER_hh_tes_in!Q4/SER_hh_num_in!Q4)</f>
        <v>28808.66628544794</v>
      </c>
    </row>
    <row r="5" spans="1:17" ht="12" customHeight="1" x14ac:dyDescent="0.25">
      <c r="A5" s="88" t="s">
        <v>38</v>
      </c>
      <c r="B5" s="100"/>
      <c r="C5" s="100">
        <f>IF(SER_hh_tes_in!C5=0,0,1000000/0.086*SER_hh_tes_in!C5/SER_hh_num_in!C5)</f>
        <v>0</v>
      </c>
      <c r="D5" s="100">
        <f>IF(SER_hh_tes_in!D5=0,0,1000000/0.086*SER_hh_tes_in!D5/SER_hh_num_in!D5)</f>
        <v>13545.334995727933</v>
      </c>
      <c r="E5" s="100">
        <f>IF(SER_hh_tes_in!E5=0,0,1000000/0.086*SER_hh_tes_in!E5/SER_hh_num_in!E5)</f>
        <v>17190.502496391491</v>
      </c>
      <c r="F5" s="100">
        <f>IF(SER_hh_tes_in!F5=0,0,1000000/0.086*SER_hh_tes_in!F5/SER_hh_num_in!F5)</f>
        <v>0</v>
      </c>
      <c r="G5" s="100">
        <f>IF(SER_hh_tes_in!G5=0,0,1000000/0.086*SER_hh_tes_in!G5/SER_hh_num_in!G5)</f>
        <v>0</v>
      </c>
      <c r="H5" s="100">
        <f>IF(SER_hh_tes_in!H5=0,0,1000000/0.086*SER_hh_tes_in!H5/SER_hh_num_in!H5)</f>
        <v>0</v>
      </c>
      <c r="I5" s="100">
        <f>IF(SER_hh_tes_in!I5=0,0,1000000/0.086*SER_hh_tes_in!I5/SER_hh_num_in!I5)</f>
        <v>0</v>
      </c>
      <c r="J5" s="100">
        <f>IF(SER_hh_tes_in!J5=0,0,1000000/0.086*SER_hh_tes_in!J5/SER_hh_num_in!J5)</f>
        <v>0</v>
      </c>
      <c r="K5" s="100">
        <f>IF(SER_hh_tes_in!K5=0,0,1000000/0.086*SER_hh_tes_in!K5/SER_hh_num_in!K5)</f>
        <v>0</v>
      </c>
      <c r="L5" s="100">
        <f>IF(SER_hh_tes_in!L5=0,0,1000000/0.086*SER_hh_tes_in!L5/SER_hh_num_in!L5)</f>
        <v>0</v>
      </c>
      <c r="M5" s="100">
        <f>IF(SER_hh_tes_in!M5=0,0,1000000/0.086*SER_hh_tes_in!M5/SER_hh_num_in!M5)</f>
        <v>0</v>
      </c>
      <c r="N5" s="100">
        <f>IF(SER_hh_tes_in!N5=0,0,1000000/0.086*SER_hh_tes_in!N5/SER_hh_num_in!N5)</f>
        <v>0</v>
      </c>
      <c r="O5" s="100">
        <f>IF(SER_hh_tes_in!O5=0,0,1000000/0.086*SER_hh_tes_in!O5/SER_hh_num_in!O5)</f>
        <v>0</v>
      </c>
      <c r="P5" s="100">
        <f>IF(SER_hh_tes_in!P5=0,0,1000000/0.086*SER_hh_tes_in!P5/SER_hh_num_in!P5)</f>
        <v>0</v>
      </c>
      <c r="Q5" s="100">
        <f>IF(SER_hh_tes_in!Q5=0,0,1000000/0.086*SER_hh_tes_in!Q5/SER_hh_num_in!Q5)</f>
        <v>0</v>
      </c>
    </row>
    <row r="6" spans="1:17" ht="12" customHeight="1" x14ac:dyDescent="0.25">
      <c r="A6" s="88" t="s">
        <v>66</v>
      </c>
      <c r="B6" s="100"/>
      <c r="C6" s="100">
        <f>IF(SER_hh_tes_in!C6=0,0,1000000/0.086*SER_hh_tes_in!C6/SER_hh_num_in!C6)</f>
        <v>15609.686001819633</v>
      </c>
      <c r="D6" s="100">
        <f>IF(SER_hh_tes_in!D6=0,0,1000000/0.086*SER_hh_tes_in!D6/SER_hh_num_in!D6)</f>
        <v>14783.690915864789</v>
      </c>
      <c r="E6" s="100">
        <f>IF(SER_hh_tes_in!E6=0,0,1000000/0.086*SER_hh_tes_in!E6/SER_hh_num_in!E6)</f>
        <v>18764.041017124273</v>
      </c>
      <c r="F6" s="100">
        <f>IF(SER_hh_tes_in!F6=0,0,1000000/0.086*SER_hh_tes_in!F6/SER_hh_num_in!F6)</f>
        <v>19297.594883335707</v>
      </c>
      <c r="G6" s="100">
        <f>IF(SER_hh_tes_in!G6=0,0,1000000/0.086*SER_hh_tes_in!G6/SER_hh_num_in!G6)</f>
        <v>0</v>
      </c>
      <c r="H6" s="100">
        <f>IF(SER_hh_tes_in!H6=0,0,1000000/0.086*SER_hh_tes_in!H6/SER_hh_num_in!H6)</f>
        <v>24804.322469334264</v>
      </c>
      <c r="I6" s="100">
        <f>IF(SER_hh_tes_in!I6=0,0,1000000/0.086*SER_hh_tes_in!I6/SER_hh_num_in!I6)</f>
        <v>22365.666676904009</v>
      </c>
      <c r="J6" s="100">
        <f>IF(SER_hh_tes_in!J6=0,0,1000000/0.086*SER_hh_tes_in!J6/SER_hh_num_in!J6)</f>
        <v>0</v>
      </c>
      <c r="K6" s="100">
        <f>IF(SER_hh_tes_in!K6=0,0,1000000/0.086*SER_hh_tes_in!K6/SER_hh_num_in!K6)</f>
        <v>27970.62846977239</v>
      </c>
      <c r="L6" s="100">
        <f>IF(SER_hh_tes_in!L6=0,0,1000000/0.086*SER_hh_tes_in!L6/SER_hh_num_in!L6)</f>
        <v>28047.406052818962</v>
      </c>
      <c r="M6" s="100">
        <f>IF(SER_hh_tes_in!M6=0,0,1000000/0.086*SER_hh_tes_in!M6/SER_hh_num_in!M6)</f>
        <v>23721.632516096997</v>
      </c>
      <c r="N6" s="100">
        <f>IF(SER_hh_tes_in!N6=0,0,1000000/0.086*SER_hh_tes_in!N6/SER_hh_num_in!N6)</f>
        <v>0</v>
      </c>
      <c r="O6" s="100">
        <f>IF(SER_hh_tes_in!O6=0,0,1000000/0.086*SER_hh_tes_in!O6/SER_hh_num_in!O6)</f>
        <v>24795.166773974215</v>
      </c>
      <c r="P6" s="100">
        <f>IF(SER_hh_tes_in!P6=0,0,1000000/0.086*SER_hh_tes_in!P6/SER_hh_num_in!P6)</f>
        <v>20516.484518233978</v>
      </c>
      <c r="Q6" s="100">
        <f>IF(SER_hh_tes_in!Q6=0,0,1000000/0.086*SER_hh_tes_in!Q6/SER_hh_num_in!Q6)</f>
        <v>0</v>
      </c>
    </row>
    <row r="7" spans="1:17" ht="12" customHeight="1" x14ac:dyDescent="0.25">
      <c r="A7" s="88" t="s">
        <v>99</v>
      </c>
      <c r="B7" s="100"/>
      <c r="C7" s="100">
        <f>IF(SER_hh_tes_in!C7=0,0,1000000/0.086*SER_hh_tes_in!C7/SER_hh_num_in!C7)</f>
        <v>0</v>
      </c>
      <c r="D7" s="100">
        <f>IF(SER_hh_tes_in!D7=0,0,1000000/0.086*SER_hh_tes_in!D7/SER_hh_num_in!D7)</f>
        <v>14734.241338221858</v>
      </c>
      <c r="E7" s="100">
        <f>IF(SER_hh_tes_in!E7=0,0,1000000/0.086*SER_hh_tes_in!E7/SER_hh_num_in!E7)</f>
        <v>20090.358336913137</v>
      </c>
      <c r="F7" s="100">
        <f>IF(SER_hh_tes_in!F7=0,0,1000000/0.086*SER_hh_tes_in!F7/SER_hh_num_in!F7)</f>
        <v>22029.827086819638</v>
      </c>
      <c r="G7" s="100">
        <f>IF(SER_hh_tes_in!G7=0,0,1000000/0.086*SER_hh_tes_in!G7/SER_hh_num_in!G7)</f>
        <v>24644.939833659839</v>
      </c>
      <c r="H7" s="100">
        <f>IF(SER_hh_tes_in!H7=0,0,1000000/0.086*SER_hh_tes_in!H7/SER_hh_num_in!H7)</f>
        <v>25906.979348199715</v>
      </c>
      <c r="I7" s="100">
        <f>IF(SER_hh_tes_in!I7=0,0,1000000/0.086*SER_hh_tes_in!I7/SER_hh_num_in!I7)</f>
        <v>23977.495229178618</v>
      </c>
      <c r="J7" s="100">
        <f>IF(SER_hh_tes_in!J7=0,0,1000000/0.086*SER_hh_tes_in!J7/SER_hh_num_in!J7)</f>
        <v>28390.128937015481</v>
      </c>
      <c r="K7" s="100">
        <f>IF(SER_hh_tes_in!K7=0,0,1000000/0.086*SER_hh_tes_in!K7/SER_hh_num_in!K7)</f>
        <v>0</v>
      </c>
      <c r="L7" s="100">
        <f>IF(SER_hh_tes_in!L7=0,0,1000000/0.086*SER_hh_tes_in!L7/SER_hh_num_in!L7)</f>
        <v>28574.215923597811</v>
      </c>
      <c r="M7" s="100">
        <f>IF(SER_hh_tes_in!M7=0,0,1000000/0.086*SER_hh_tes_in!M7/SER_hh_num_in!M7)</f>
        <v>25720.900278455436</v>
      </c>
      <c r="N7" s="100">
        <f>IF(SER_hh_tes_in!N7=0,0,1000000/0.086*SER_hh_tes_in!N7/SER_hh_num_in!N7)</f>
        <v>25058.601449245471</v>
      </c>
      <c r="O7" s="100">
        <f>IF(SER_hh_tes_in!O7=0,0,1000000/0.086*SER_hh_tes_in!O7/SER_hh_num_in!O7)</f>
        <v>0</v>
      </c>
      <c r="P7" s="100">
        <f>IF(SER_hh_tes_in!P7=0,0,1000000/0.086*SER_hh_tes_in!P7/SER_hh_num_in!P7)</f>
        <v>21291.323788704121</v>
      </c>
      <c r="Q7" s="100">
        <f>IF(SER_hh_tes_in!Q7=0,0,1000000/0.086*SER_hh_tes_in!Q7/SER_hh_num_in!Q7)</f>
        <v>0</v>
      </c>
    </row>
    <row r="8" spans="1:17" ht="12" customHeight="1" x14ac:dyDescent="0.25">
      <c r="A8" s="88" t="s">
        <v>101</v>
      </c>
      <c r="B8" s="100"/>
      <c r="C8" s="100">
        <f>IF(SER_hh_tes_in!C8=0,0,1000000/0.086*SER_hh_tes_in!C8/SER_hh_num_in!C8)</f>
        <v>15982.557083143089</v>
      </c>
      <c r="D8" s="100">
        <f>IF(SER_hh_tes_in!D8=0,0,1000000/0.086*SER_hh_tes_in!D8/SER_hh_num_in!D8)</f>
        <v>15182.745678860938</v>
      </c>
      <c r="E8" s="100">
        <f>IF(SER_hh_tes_in!E8=0,0,1000000/0.086*SER_hh_tes_in!E8/SER_hh_num_in!E8)</f>
        <v>19420.512469998619</v>
      </c>
      <c r="F8" s="100">
        <f>IF(SER_hh_tes_in!F8=0,0,1000000/0.086*SER_hh_tes_in!F8/SER_hh_num_in!F8)</f>
        <v>20031.165094788277</v>
      </c>
      <c r="G8" s="100">
        <f>IF(SER_hh_tes_in!G8=0,0,1000000/0.086*SER_hh_tes_in!G8/SER_hh_num_in!G8)</f>
        <v>25551.942772427457</v>
      </c>
      <c r="H8" s="100">
        <f>IF(SER_hh_tes_in!H8=0,0,1000000/0.086*SER_hh_tes_in!H8/SER_hh_num_in!H8)</f>
        <v>25931.226898253008</v>
      </c>
      <c r="I8" s="100">
        <f>IF(SER_hh_tes_in!I8=0,0,1000000/0.086*SER_hh_tes_in!I8/SER_hh_num_in!I8)</f>
        <v>23337.701800602805</v>
      </c>
      <c r="J8" s="100">
        <f>IF(SER_hh_tes_in!J8=0,0,1000000/0.086*SER_hh_tes_in!J8/SER_hh_num_in!J8)</f>
        <v>29450.434260182334</v>
      </c>
      <c r="K8" s="100">
        <f>IF(SER_hh_tes_in!K8=0,0,1000000/0.086*SER_hh_tes_in!K8/SER_hh_num_in!K8)</f>
        <v>29176.144424414688</v>
      </c>
      <c r="L8" s="100">
        <f>IF(SER_hh_tes_in!L8=0,0,1000000/0.086*SER_hh_tes_in!L8/SER_hh_num_in!L8)</f>
        <v>29139.451767738599</v>
      </c>
      <c r="M8" s="100">
        <f>IF(SER_hh_tes_in!M8=0,0,1000000/0.086*SER_hh_tes_in!M8/SER_hh_num_in!M8)</f>
        <v>24605.056197511767</v>
      </c>
      <c r="N8" s="100">
        <f>IF(SER_hh_tes_in!N8=0,0,1000000/0.086*SER_hh_tes_in!N8/SER_hh_num_in!N8)</f>
        <v>25536.770509628612</v>
      </c>
      <c r="O8" s="100">
        <f>IF(SER_hh_tes_in!O8=0,0,1000000/0.086*SER_hh_tes_in!O8/SER_hh_num_in!O8)</f>
        <v>25521.16873638425</v>
      </c>
      <c r="P8" s="100">
        <f>IF(SER_hh_tes_in!P8=0,0,1000000/0.086*SER_hh_tes_in!P8/SER_hh_num_in!P8)</f>
        <v>20981.042379393264</v>
      </c>
      <c r="Q8" s="100">
        <f>IF(SER_hh_tes_in!Q8=0,0,1000000/0.086*SER_hh_tes_in!Q8/SER_hh_num_in!Q8)</f>
        <v>25868.383370151048</v>
      </c>
    </row>
    <row r="9" spans="1:17" ht="12" customHeight="1" x14ac:dyDescent="0.25">
      <c r="A9" s="88" t="s">
        <v>106</v>
      </c>
      <c r="B9" s="100"/>
      <c r="C9" s="100">
        <f>IF(SER_hh_tes_in!C9=0,0,1000000/0.086*SER_hh_tes_in!C9/SER_hh_num_in!C9)</f>
        <v>16220.880128228839</v>
      </c>
      <c r="D9" s="100">
        <f>IF(SER_hh_tes_in!D9=0,0,1000000/0.086*SER_hh_tes_in!D9/SER_hh_num_in!D9)</f>
        <v>14998.318263461513</v>
      </c>
      <c r="E9" s="100">
        <f>IF(SER_hh_tes_in!E9=0,0,1000000/0.086*SER_hh_tes_in!E9/SER_hh_num_in!E9)</f>
        <v>19328.527028968001</v>
      </c>
      <c r="F9" s="100">
        <f>IF(SER_hh_tes_in!F9=0,0,1000000/0.086*SER_hh_tes_in!F9/SER_hh_num_in!F9)</f>
        <v>19817.242928430205</v>
      </c>
      <c r="G9" s="100">
        <f>IF(SER_hh_tes_in!G9=0,0,1000000/0.086*SER_hh_tes_in!G9/SER_hh_num_in!G9)</f>
        <v>25760.950190399257</v>
      </c>
      <c r="H9" s="100">
        <f>IF(SER_hh_tes_in!H9=0,0,1000000/0.086*SER_hh_tes_in!H9/SER_hh_num_in!H9)</f>
        <v>26191.535573224261</v>
      </c>
      <c r="I9" s="100">
        <f>IF(SER_hh_tes_in!I9=0,0,1000000/0.086*SER_hh_tes_in!I9/SER_hh_num_in!I9)</f>
        <v>23624.442144165656</v>
      </c>
      <c r="J9" s="100">
        <f>IF(SER_hh_tes_in!J9=0,0,1000000/0.086*SER_hh_tes_in!J9/SER_hh_num_in!J9)</f>
        <v>30292.362750580702</v>
      </c>
      <c r="K9" s="100">
        <f>IF(SER_hh_tes_in!K9=0,0,1000000/0.086*SER_hh_tes_in!K9/SER_hh_num_in!K9)</f>
        <v>30256.268534888648</v>
      </c>
      <c r="L9" s="100">
        <f>IF(SER_hh_tes_in!L9=0,0,1000000/0.086*SER_hh_tes_in!L9/SER_hh_num_in!L9)</f>
        <v>30320.750038847131</v>
      </c>
      <c r="M9" s="100">
        <f>IF(SER_hh_tes_in!M9=0,0,1000000/0.086*SER_hh_tes_in!M9/SER_hh_num_in!M9)</f>
        <v>25402.597868983237</v>
      </c>
      <c r="N9" s="100">
        <f>IF(SER_hh_tes_in!N9=0,0,1000000/0.086*SER_hh_tes_in!N9/SER_hh_num_in!N9)</f>
        <v>26756.458985799472</v>
      </c>
      <c r="O9" s="100">
        <f>IF(SER_hh_tes_in!O9=0,0,1000000/0.086*SER_hh_tes_in!O9/SER_hh_num_in!O9)</f>
        <v>26748.85402172714</v>
      </c>
      <c r="P9" s="100">
        <f>IF(SER_hh_tes_in!P9=0,0,1000000/0.086*SER_hh_tes_in!P9/SER_hh_num_in!P9)</f>
        <v>0</v>
      </c>
      <c r="Q9" s="100">
        <f>IF(SER_hh_tes_in!Q9=0,0,1000000/0.086*SER_hh_tes_in!Q9/SER_hh_num_in!Q9)</f>
        <v>0</v>
      </c>
    </row>
    <row r="10" spans="1:17" ht="12" customHeight="1" x14ac:dyDescent="0.25">
      <c r="A10" s="88" t="s">
        <v>34</v>
      </c>
      <c r="B10" s="100"/>
      <c r="C10" s="100">
        <f>IF(SER_hh_tes_in!C10=0,0,1000000/0.086*SER_hh_tes_in!C10/SER_hh_num_in!C10)</f>
        <v>15853.04303000582</v>
      </c>
      <c r="D10" s="100">
        <f>IF(SER_hh_tes_in!D10=0,0,1000000/0.086*SER_hh_tes_in!D10/SER_hh_num_in!D10)</f>
        <v>15037.381894093927</v>
      </c>
      <c r="E10" s="100">
        <f>IF(SER_hh_tes_in!E10=0,0,1000000/0.086*SER_hh_tes_in!E10/SER_hh_num_in!E10)</f>
        <v>0</v>
      </c>
      <c r="F10" s="100">
        <f>IF(SER_hh_tes_in!F10=0,0,1000000/0.086*SER_hh_tes_in!F10/SER_hh_num_in!F10)</f>
        <v>19767.603750219856</v>
      </c>
      <c r="G10" s="100">
        <f>IF(SER_hh_tes_in!G10=0,0,1000000/0.086*SER_hh_tes_in!G10/SER_hh_num_in!G10)</f>
        <v>0</v>
      </c>
      <c r="H10" s="100">
        <f>IF(SER_hh_tes_in!H10=0,0,1000000/0.086*SER_hh_tes_in!H10/SER_hh_num_in!H10)</f>
        <v>27594.580899617558</v>
      </c>
      <c r="I10" s="100">
        <f>IF(SER_hh_tes_in!I10=0,0,1000000/0.086*SER_hh_tes_in!I10/SER_hh_num_in!I10)</f>
        <v>22082.164970406087</v>
      </c>
      <c r="J10" s="100">
        <f>IF(SER_hh_tes_in!J10=0,0,1000000/0.086*SER_hh_tes_in!J10/SER_hh_num_in!J10)</f>
        <v>22424.13561105587</v>
      </c>
      <c r="K10" s="100">
        <f>IF(SER_hh_tes_in!K10=0,0,1000000/0.086*SER_hh_tes_in!K10/SER_hh_num_in!K10)</f>
        <v>29284.38367262889</v>
      </c>
      <c r="L10" s="100">
        <f>IF(SER_hh_tes_in!L10=0,0,1000000/0.086*SER_hh_tes_in!L10/SER_hh_num_in!L10)</f>
        <v>29513.352523858233</v>
      </c>
      <c r="M10" s="100">
        <f>IF(SER_hh_tes_in!M10=0,0,1000000/0.086*SER_hh_tes_in!M10/SER_hh_num_in!M10)</f>
        <v>25508.244059136334</v>
      </c>
      <c r="N10" s="100">
        <f>IF(SER_hh_tes_in!N10=0,0,1000000/0.086*SER_hh_tes_in!N10/SER_hh_num_in!N10)</f>
        <v>25299.34654860447</v>
      </c>
      <c r="O10" s="100">
        <f>IF(SER_hh_tes_in!O10=0,0,1000000/0.086*SER_hh_tes_in!O10/SER_hh_num_in!O10)</f>
        <v>25685.674079759559</v>
      </c>
      <c r="P10" s="100">
        <f>IF(SER_hh_tes_in!P10=0,0,1000000/0.086*SER_hh_tes_in!P10/SER_hh_num_in!P10)</f>
        <v>21191.442477509507</v>
      </c>
      <c r="Q10" s="100">
        <f>IF(SER_hh_tes_in!Q10=0,0,1000000/0.086*SER_hh_tes_in!Q10/SER_hh_num_in!Q10)</f>
        <v>0</v>
      </c>
    </row>
    <row r="11" spans="1:17" ht="12" customHeight="1" x14ac:dyDescent="0.25">
      <c r="A11" s="88" t="s">
        <v>61</v>
      </c>
      <c r="B11" s="100"/>
      <c r="C11" s="100">
        <f>IF(SER_hh_tes_in!C11=0,0,1000000/0.086*SER_hh_tes_in!C11/SER_hh_num_in!C11)</f>
        <v>15758.715753478193</v>
      </c>
      <c r="D11" s="100">
        <f>IF(SER_hh_tes_in!D11=0,0,1000000/0.086*SER_hh_tes_in!D11/SER_hh_num_in!D11)</f>
        <v>15056.596925898555</v>
      </c>
      <c r="E11" s="100">
        <f>IF(SER_hh_tes_in!E11=0,0,1000000/0.086*SER_hh_tes_in!E11/SER_hh_num_in!E11)</f>
        <v>0</v>
      </c>
      <c r="F11" s="100">
        <f>IF(SER_hh_tes_in!F11=0,0,1000000/0.086*SER_hh_tes_in!F11/SER_hh_num_in!F11)</f>
        <v>19686.011265737186</v>
      </c>
      <c r="G11" s="100">
        <f>IF(SER_hh_tes_in!G11=0,0,1000000/0.086*SER_hh_tes_in!G11/SER_hh_num_in!G11)</f>
        <v>0</v>
      </c>
      <c r="H11" s="100">
        <f>IF(SER_hh_tes_in!H11=0,0,1000000/0.086*SER_hh_tes_in!H11/SER_hh_num_in!H11)</f>
        <v>25344.671207292184</v>
      </c>
      <c r="I11" s="100">
        <f>IF(SER_hh_tes_in!I11=0,0,1000000/0.086*SER_hh_tes_in!I11/SER_hh_num_in!I11)</f>
        <v>25530.123717614868</v>
      </c>
      <c r="J11" s="100">
        <f>IF(SER_hh_tes_in!J11=0,0,1000000/0.086*SER_hh_tes_in!J11/SER_hh_num_in!J11)</f>
        <v>0</v>
      </c>
      <c r="K11" s="100">
        <f>IF(SER_hh_tes_in!K11=0,0,1000000/0.086*SER_hh_tes_in!K11/SER_hh_num_in!K11)</f>
        <v>28928.355202703169</v>
      </c>
      <c r="L11" s="100">
        <f>IF(SER_hh_tes_in!L11=0,0,1000000/0.086*SER_hh_tes_in!L11/SER_hh_num_in!L11)</f>
        <v>0</v>
      </c>
      <c r="M11" s="100">
        <f>IF(SER_hh_tes_in!M11=0,0,1000000/0.086*SER_hh_tes_in!M11/SER_hh_num_in!M11)</f>
        <v>25018.580666547543</v>
      </c>
      <c r="N11" s="100">
        <f>IF(SER_hh_tes_in!N11=0,0,1000000/0.086*SER_hh_tes_in!N11/SER_hh_num_in!N11)</f>
        <v>25289.19699417919</v>
      </c>
      <c r="O11" s="100">
        <f>IF(SER_hh_tes_in!O11=0,0,1000000/0.086*SER_hh_tes_in!O11/SER_hh_num_in!O11)</f>
        <v>25059.150219107243</v>
      </c>
      <c r="P11" s="100">
        <f>IF(SER_hh_tes_in!P11=0,0,1000000/0.086*SER_hh_tes_in!P11/SER_hh_num_in!P11)</f>
        <v>20548.290023739693</v>
      </c>
      <c r="Q11" s="100">
        <f>IF(SER_hh_tes_in!Q11=0,0,1000000/0.086*SER_hh_tes_in!Q11/SER_hh_num_in!Q11)</f>
        <v>0</v>
      </c>
    </row>
    <row r="12" spans="1:17" ht="12" customHeight="1" x14ac:dyDescent="0.25">
      <c r="A12" s="88" t="s">
        <v>42</v>
      </c>
      <c r="B12" s="100"/>
      <c r="C12" s="100">
        <f>IF(SER_hh_tes_in!C12=0,0,1000000/0.086*SER_hh_tes_in!C12/SER_hh_num_in!C12)</f>
        <v>0</v>
      </c>
      <c r="D12" s="100">
        <f>IF(SER_hh_tes_in!D12=0,0,1000000/0.086*SER_hh_tes_in!D12/SER_hh_num_in!D12)</f>
        <v>0</v>
      </c>
      <c r="E12" s="100">
        <f>IF(SER_hh_tes_in!E12=0,0,1000000/0.086*SER_hh_tes_in!E12/SER_hh_num_in!E12)</f>
        <v>0</v>
      </c>
      <c r="F12" s="100">
        <f>IF(SER_hh_tes_in!F12=0,0,1000000/0.086*SER_hh_tes_in!F12/SER_hh_num_in!F12)</f>
        <v>22338.372166101271</v>
      </c>
      <c r="G12" s="100">
        <f>IF(SER_hh_tes_in!G12=0,0,1000000/0.086*SER_hh_tes_in!G12/SER_hh_num_in!G12)</f>
        <v>22587.420863192514</v>
      </c>
      <c r="H12" s="100">
        <f>IF(SER_hh_tes_in!H12=0,0,1000000/0.086*SER_hh_tes_in!H12/SER_hh_num_in!H12)</f>
        <v>26330.458777308639</v>
      </c>
      <c r="I12" s="100">
        <f>IF(SER_hh_tes_in!I12=0,0,1000000/0.086*SER_hh_tes_in!I12/SER_hh_num_in!I12)</f>
        <v>23644.824096863438</v>
      </c>
      <c r="J12" s="100">
        <f>IF(SER_hh_tes_in!J12=0,0,1000000/0.086*SER_hh_tes_in!J12/SER_hh_num_in!J12)</f>
        <v>0</v>
      </c>
      <c r="K12" s="100">
        <f>IF(SER_hh_tes_in!K12=0,0,1000000/0.086*SER_hh_tes_in!K12/SER_hh_num_in!K12)</f>
        <v>0</v>
      </c>
      <c r="L12" s="100">
        <f>IF(SER_hh_tes_in!L12=0,0,1000000/0.086*SER_hh_tes_in!L12/SER_hh_num_in!L12)</f>
        <v>0</v>
      </c>
      <c r="M12" s="100">
        <f>IF(SER_hh_tes_in!M12=0,0,1000000/0.086*SER_hh_tes_in!M12/SER_hh_num_in!M12)</f>
        <v>28831.993844258843</v>
      </c>
      <c r="N12" s="100">
        <f>IF(SER_hh_tes_in!N12=0,0,1000000/0.086*SER_hh_tes_in!N12/SER_hh_num_in!N12)</f>
        <v>21456.166050664542</v>
      </c>
      <c r="O12" s="100">
        <f>IF(SER_hh_tes_in!O12=0,0,1000000/0.086*SER_hh_tes_in!O12/SER_hh_num_in!O12)</f>
        <v>25852.041603873582</v>
      </c>
      <c r="P12" s="100">
        <f>IF(SER_hh_tes_in!P12=0,0,1000000/0.086*SER_hh_tes_in!P12/SER_hh_num_in!P12)</f>
        <v>21465.348004926702</v>
      </c>
      <c r="Q12" s="100">
        <f>IF(SER_hh_tes_in!Q12=0,0,1000000/0.086*SER_hh_tes_in!Q12/SER_hh_num_in!Q12)</f>
        <v>0</v>
      </c>
    </row>
    <row r="13" spans="1:17" ht="12" customHeight="1" x14ac:dyDescent="0.25">
      <c r="A13" s="88" t="s">
        <v>105</v>
      </c>
      <c r="B13" s="100"/>
      <c r="C13" s="100">
        <f>IF(SER_hh_tes_in!C13=0,0,1000000/0.086*SER_hh_tes_in!C13/SER_hh_num_in!C13)</f>
        <v>16223.677669139714</v>
      </c>
      <c r="D13" s="100">
        <f>IF(SER_hh_tes_in!D13=0,0,1000000/0.086*SER_hh_tes_in!D13/SER_hh_num_in!D13)</f>
        <v>15623.292395084356</v>
      </c>
      <c r="E13" s="100">
        <f>IF(SER_hh_tes_in!E13=0,0,1000000/0.086*SER_hh_tes_in!E13/SER_hh_num_in!E13)</f>
        <v>19844.528352845198</v>
      </c>
      <c r="F13" s="100">
        <f>IF(SER_hh_tes_in!F13=0,0,1000000/0.086*SER_hh_tes_in!F13/SER_hh_num_in!F13)</f>
        <v>20487.225952615638</v>
      </c>
      <c r="G13" s="100">
        <f>IF(SER_hh_tes_in!G13=0,0,1000000/0.086*SER_hh_tes_in!G13/SER_hh_num_in!G13)</f>
        <v>26063.275189113654</v>
      </c>
      <c r="H13" s="100">
        <f>IF(SER_hh_tes_in!H13=0,0,1000000/0.086*SER_hh_tes_in!H13/SER_hh_num_in!H13)</f>
        <v>26345.302676501084</v>
      </c>
      <c r="I13" s="100">
        <f>IF(SER_hh_tes_in!I13=0,0,1000000/0.086*SER_hh_tes_in!I13/SER_hh_num_in!I13)</f>
        <v>23611.546574143202</v>
      </c>
      <c r="J13" s="100">
        <f>IF(SER_hh_tes_in!J13=0,0,1000000/0.086*SER_hh_tes_in!J13/SER_hh_num_in!J13)</f>
        <v>29663.053214762447</v>
      </c>
      <c r="K13" s="100">
        <f>IF(SER_hh_tes_in!K13=0,0,1000000/0.086*SER_hh_tes_in!K13/SER_hh_num_in!K13)</f>
        <v>29274.257028326392</v>
      </c>
      <c r="L13" s="100">
        <f>IF(SER_hh_tes_in!L13=0,0,1000000/0.086*SER_hh_tes_in!L13/SER_hh_num_in!L13)</f>
        <v>29632.519350064769</v>
      </c>
      <c r="M13" s="100">
        <f>IF(SER_hh_tes_in!M13=0,0,1000000/0.086*SER_hh_tes_in!M13/SER_hh_num_in!M13)</f>
        <v>27351.482300605207</v>
      </c>
      <c r="N13" s="100">
        <f>IF(SER_hh_tes_in!N13=0,0,1000000/0.086*SER_hh_tes_in!N13/SER_hh_num_in!N13)</f>
        <v>29709.477784684314</v>
      </c>
      <c r="O13" s="100">
        <f>IF(SER_hh_tes_in!O13=0,0,1000000/0.086*SER_hh_tes_in!O13/SER_hh_num_in!O13)</f>
        <v>29797.777883828239</v>
      </c>
      <c r="P13" s="100">
        <f>IF(SER_hh_tes_in!P13=0,0,1000000/0.086*SER_hh_tes_in!P13/SER_hh_num_in!P13)</f>
        <v>24554.997486069915</v>
      </c>
      <c r="Q13" s="100">
        <f>IF(SER_hh_tes_in!Q13=0,0,1000000/0.086*SER_hh_tes_in!Q13/SER_hh_num_in!Q13)</f>
        <v>30440.795825102283</v>
      </c>
    </row>
    <row r="14" spans="1:17" ht="12" customHeight="1" x14ac:dyDescent="0.25">
      <c r="A14" s="51" t="s">
        <v>104</v>
      </c>
      <c r="B14" s="22"/>
      <c r="C14" s="22">
        <f>IF(SER_hh_tes_in!C14=0,0,1000000/0.086*SER_hh_tes_in!C14/SER_hh_num_in!C14)</f>
        <v>15989.958549564439</v>
      </c>
      <c r="D14" s="22">
        <f>IF(SER_hh_tes_in!D14=0,0,1000000/0.086*SER_hh_tes_in!D14/SER_hh_num_in!D14)</f>
        <v>15398.037266376286</v>
      </c>
      <c r="E14" s="22">
        <f>IF(SER_hh_tes_in!E14=0,0,1000000/0.086*SER_hh_tes_in!E14/SER_hh_num_in!E14)</f>
        <v>0</v>
      </c>
      <c r="F14" s="22">
        <f>IF(SER_hh_tes_in!F14=0,0,1000000/0.086*SER_hh_tes_in!F14/SER_hh_num_in!F14)</f>
        <v>20452.282532289199</v>
      </c>
      <c r="G14" s="22">
        <f>IF(SER_hh_tes_in!G14=0,0,1000000/0.086*SER_hh_tes_in!G14/SER_hh_num_in!G14)</f>
        <v>26082.403630741614</v>
      </c>
      <c r="H14" s="22">
        <f>IF(SER_hh_tes_in!H14=0,0,1000000/0.086*SER_hh_tes_in!H14/SER_hh_num_in!H14)</f>
        <v>26378.890987423634</v>
      </c>
      <c r="I14" s="22">
        <f>IF(SER_hh_tes_in!I14=0,0,1000000/0.086*SER_hh_tes_in!I14/SER_hh_num_in!I14)</f>
        <v>0</v>
      </c>
      <c r="J14" s="22">
        <f>IF(SER_hh_tes_in!J14=0,0,1000000/0.086*SER_hh_tes_in!J14/SER_hh_num_in!J14)</f>
        <v>0</v>
      </c>
      <c r="K14" s="22">
        <f>IF(SER_hh_tes_in!K14=0,0,1000000/0.086*SER_hh_tes_in!K14/SER_hh_num_in!K14)</f>
        <v>29444.217920454437</v>
      </c>
      <c r="L14" s="22">
        <f>IF(SER_hh_tes_in!L14=0,0,1000000/0.086*SER_hh_tes_in!L14/SER_hh_num_in!L14)</f>
        <v>29309.061495632668</v>
      </c>
      <c r="M14" s="22">
        <f>IF(SER_hh_tes_in!M14=0,0,1000000/0.086*SER_hh_tes_in!M14/SER_hh_num_in!M14)</f>
        <v>24804.025043663565</v>
      </c>
      <c r="N14" s="22">
        <f>IF(SER_hh_tes_in!N14=0,0,1000000/0.086*SER_hh_tes_in!N14/SER_hh_num_in!N14)</f>
        <v>25767.206174837116</v>
      </c>
      <c r="O14" s="22">
        <f>IF(SER_hh_tes_in!O14=0,0,1000000/0.086*SER_hh_tes_in!O14/SER_hh_num_in!O14)</f>
        <v>0</v>
      </c>
      <c r="P14" s="22">
        <f>IF(SER_hh_tes_in!P14=0,0,1000000/0.086*SER_hh_tes_in!P14/SER_hh_num_in!P14)</f>
        <v>21100.848836365374</v>
      </c>
      <c r="Q14" s="22">
        <f>IF(SER_hh_tes_in!Q14=0,0,1000000/0.086*SER_hh_tes_in!Q14/SER_hh_num_in!Q14)</f>
        <v>26030.202263131865</v>
      </c>
    </row>
    <row r="15" spans="1:17" ht="12" customHeight="1" x14ac:dyDescent="0.25">
      <c r="A15" s="105" t="s">
        <v>108</v>
      </c>
      <c r="B15" s="104"/>
      <c r="C15" s="104">
        <f>IF(SER_hh_tes_in!C15=0,0,1000000/0.086*SER_hh_tes_in!C15/SER_hh_num_in!C15)</f>
        <v>320.19509682215545</v>
      </c>
      <c r="D15" s="104">
        <f>IF(SER_hh_tes_in!D15=0,0,1000000/0.086*SER_hh_tes_in!D15/SER_hh_num_in!D15)</f>
        <v>273.94881971255171</v>
      </c>
      <c r="E15" s="104">
        <f>IF(SER_hh_tes_in!E15=0,0,1000000/0.086*SER_hh_tes_in!E15/SER_hh_num_in!E15)</f>
        <v>389.47386793526715</v>
      </c>
      <c r="F15" s="104">
        <f>IF(SER_hh_tes_in!F15=0,0,1000000/0.086*SER_hh_tes_in!F15/SER_hh_num_in!F15)</f>
        <v>321.98741733712745</v>
      </c>
      <c r="G15" s="104">
        <f>IF(SER_hh_tes_in!G15=0,0,1000000/0.086*SER_hh_tes_in!G15/SER_hh_num_in!G15)</f>
        <v>517.45468732659447</v>
      </c>
      <c r="H15" s="104">
        <f>IF(SER_hh_tes_in!H15=0,0,1000000/0.086*SER_hh_tes_in!H15/SER_hh_num_in!H15)</f>
        <v>497.89573277578751</v>
      </c>
      <c r="I15" s="104">
        <f>IF(SER_hh_tes_in!I15=0,0,1000000/0.086*SER_hh_tes_in!I15/SER_hh_num_in!I15)</f>
        <v>453.47375678421923</v>
      </c>
      <c r="J15" s="104">
        <f>IF(SER_hh_tes_in!J15=0,0,1000000/0.086*SER_hh_tes_in!J15/SER_hh_num_in!J15)</f>
        <v>604.47403359310135</v>
      </c>
      <c r="K15" s="104">
        <f>IF(SER_hh_tes_in!K15=0,0,1000000/0.086*SER_hh_tes_in!K15/SER_hh_num_in!K15)</f>
        <v>581.22836035316334</v>
      </c>
      <c r="L15" s="104">
        <f>IF(SER_hh_tes_in!L15=0,0,1000000/0.086*SER_hh_tes_in!L15/SER_hh_num_in!L15)</f>
        <v>590.81264880508786</v>
      </c>
      <c r="M15" s="104">
        <f>IF(SER_hh_tes_in!M15=0,0,1000000/0.086*SER_hh_tes_in!M15/SER_hh_num_in!M15)</f>
        <v>274.49949371675444</v>
      </c>
      <c r="N15" s="104">
        <f>IF(SER_hh_tes_in!N15=0,0,1000000/0.086*SER_hh_tes_in!N15/SER_hh_num_in!N15)</f>
        <v>498.21066707887741</v>
      </c>
      <c r="O15" s="104">
        <f>IF(SER_hh_tes_in!O15=0,0,1000000/0.086*SER_hh_tes_in!O15/SER_hh_num_in!O15)</f>
        <v>478.94838306000685</v>
      </c>
      <c r="P15" s="104">
        <f>IF(SER_hh_tes_in!P15=0,0,1000000/0.086*SER_hh_tes_in!P15/SER_hh_num_in!P15)</f>
        <v>171.8264942898833</v>
      </c>
      <c r="Q15" s="104">
        <f>IF(SER_hh_tes_in!Q15=0,0,1000000/0.086*SER_hh_tes_in!Q15/SER_hh_num_in!Q15)</f>
        <v>125.58883765913669</v>
      </c>
    </row>
    <row r="16" spans="1:17" ht="12.95" customHeight="1" x14ac:dyDescent="0.25">
      <c r="A16" s="90" t="s">
        <v>102</v>
      </c>
      <c r="B16" s="101"/>
      <c r="C16" s="101">
        <f>IF(SER_hh_tes_in!C16=0,0,1000000/0.086*SER_hh_tes_in!C16/SER_hh_num_in!C16)</f>
        <v>16483.586575969293</v>
      </c>
      <c r="D16" s="101">
        <f>IF(SER_hh_tes_in!D16=0,0,1000000/0.086*SER_hh_tes_in!D16/SER_hh_num_in!D16)</f>
        <v>16691.704224870846</v>
      </c>
      <c r="E16" s="101">
        <f>IF(SER_hh_tes_in!E16=0,0,1000000/0.086*SER_hh_tes_in!E16/SER_hh_num_in!E16)</f>
        <v>16698.167317023599</v>
      </c>
      <c r="F16" s="101">
        <f>IF(SER_hh_tes_in!F16=0,0,1000000/0.086*SER_hh_tes_in!F16/SER_hh_num_in!F16)</f>
        <v>16870.124397799773</v>
      </c>
      <c r="G16" s="101">
        <f>IF(SER_hh_tes_in!G16=0,0,1000000/0.086*SER_hh_tes_in!G16/SER_hh_num_in!G16)</f>
        <v>16964.804851428053</v>
      </c>
      <c r="H16" s="101">
        <f>IF(SER_hh_tes_in!H16=0,0,1000000/0.086*SER_hh_tes_in!H16/SER_hh_num_in!H16)</f>
        <v>17133.405883070602</v>
      </c>
      <c r="I16" s="101">
        <f>IF(SER_hh_tes_in!I16=0,0,1000000/0.086*SER_hh_tes_in!I16/SER_hh_num_in!I16)</f>
        <v>17203.151020615282</v>
      </c>
      <c r="J16" s="101">
        <f>IF(SER_hh_tes_in!J16=0,0,1000000/0.086*SER_hh_tes_in!J16/SER_hh_num_in!J16)</f>
        <v>17430.808158597454</v>
      </c>
      <c r="K16" s="101">
        <f>IF(SER_hh_tes_in!K16=0,0,1000000/0.086*SER_hh_tes_in!K16/SER_hh_num_in!K16)</f>
        <v>17311.35381294605</v>
      </c>
      <c r="L16" s="101">
        <f>IF(SER_hh_tes_in!L16=0,0,1000000/0.086*SER_hh_tes_in!L16/SER_hh_num_in!L16)</f>
        <v>17288.635428562888</v>
      </c>
      <c r="M16" s="101">
        <f>IF(SER_hh_tes_in!M16=0,0,1000000/0.086*SER_hh_tes_in!M16/SER_hh_num_in!M16)</f>
        <v>17282.702180809607</v>
      </c>
      <c r="N16" s="101">
        <f>IF(SER_hh_tes_in!N16=0,0,1000000/0.086*SER_hh_tes_in!N16/SER_hh_num_in!N16)</f>
        <v>16493.520433680074</v>
      </c>
      <c r="O16" s="101">
        <f>IF(SER_hh_tes_in!O16=0,0,1000000/0.086*SER_hh_tes_in!O16/SER_hh_num_in!O16)</f>
        <v>17101.731810082947</v>
      </c>
      <c r="P16" s="101">
        <f>IF(SER_hh_tes_in!P16=0,0,1000000/0.086*SER_hh_tes_in!P16/SER_hh_num_in!P16)</f>
        <v>18266.338890514675</v>
      </c>
      <c r="Q16" s="101">
        <f>IF(SER_hh_tes_in!Q16=0,0,1000000/0.086*SER_hh_tes_in!Q16/SER_hh_num_in!Q16)</f>
        <v>18919.379625362082</v>
      </c>
    </row>
    <row r="17" spans="1:17" ht="12.95" customHeight="1" x14ac:dyDescent="0.25">
      <c r="A17" s="88" t="s">
        <v>101</v>
      </c>
      <c r="B17" s="103"/>
      <c r="C17" s="103">
        <f>IF(SER_hh_tes_in!C17=0,0,1000000/0.086*SER_hh_tes_in!C17/SER_hh_num_in!C17)</f>
        <v>6019.4889476571425</v>
      </c>
      <c r="D17" s="103">
        <f>IF(SER_hh_tes_in!D17=0,0,1000000/0.086*SER_hh_tes_in!D17/SER_hh_num_in!D17)</f>
        <v>6540.4775040715776</v>
      </c>
      <c r="E17" s="103">
        <f>IF(SER_hh_tes_in!E17=0,0,1000000/0.086*SER_hh_tes_in!E17/SER_hh_num_in!E17)</f>
        <v>6945.0874817760314</v>
      </c>
      <c r="F17" s="103">
        <f>IF(SER_hh_tes_in!F17=0,0,1000000/0.086*SER_hh_tes_in!F17/SER_hh_num_in!F17)</f>
        <v>7541.2690840781815</v>
      </c>
      <c r="G17" s="103">
        <f>IF(SER_hh_tes_in!G17=0,0,1000000/0.086*SER_hh_tes_in!G17/SER_hh_num_in!G17)</f>
        <v>7970.9732676453723</v>
      </c>
      <c r="H17" s="103">
        <f>IF(SER_hh_tes_in!H17=0,0,1000000/0.086*SER_hh_tes_in!H17/SER_hh_num_in!H17)</f>
        <v>8788.8966830369391</v>
      </c>
      <c r="I17" s="103">
        <f>IF(SER_hh_tes_in!I17=0,0,1000000/0.086*SER_hh_tes_in!I17/SER_hh_num_in!I17)</f>
        <v>9750.0470432694856</v>
      </c>
      <c r="J17" s="103">
        <f>IF(SER_hh_tes_in!J17=0,0,1000000/0.086*SER_hh_tes_in!J17/SER_hh_num_in!J17)</f>
        <v>10279.356812131426</v>
      </c>
      <c r="K17" s="103">
        <f>IF(SER_hh_tes_in!K17=0,0,1000000/0.086*SER_hh_tes_in!K17/SER_hh_num_in!K17)</f>
        <v>11052.719194299612</v>
      </c>
      <c r="L17" s="103">
        <f>IF(SER_hh_tes_in!L17=0,0,1000000/0.086*SER_hh_tes_in!L17/SER_hh_num_in!L17)</f>
        <v>11956.928240428284</v>
      </c>
      <c r="M17" s="103">
        <f>IF(SER_hh_tes_in!M17=0,0,1000000/0.086*SER_hh_tes_in!M17/SER_hh_num_in!M17)</f>
        <v>12643.386214762533</v>
      </c>
      <c r="N17" s="103">
        <f>IF(SER_hh_tes_in!N17=0,0,1000000/0.086*SER_hh_tes_in!N17/SER_hh_num_in!N17)</f>
        <v>13443.216718355008</v>
      </c>
      <c r="O17" s="103">
        <f>IF(SER_hh_tes_in!O17=0,0,1000000/0.086*SER_hh_tes_in!O17/SER_hh_num_in!O17)</f>
        <v>14758.728919339785</v>
      </c>
      <c r="P17" s="103">
        <f>IF(SER_hh_tes_in!P17=0,0,1000000/0.086*SER_hh_tes_in!P17/SER_hh_num_in!P17)</f>
        <v>16075.428735048283</v>
      </c>
      <c r="Q17" s="103">
        <f>IF(SER_hh_tes_in!Q17=0,0,1000000/0.086*SER_hh_tes_in!Q17/SER_hh_num_in!Q17)</f>
        <v>17819.90397643004</v>
      </c>
    </row>
    <row r="18" spans="1:17" ht="12" customHeight="1" x14ac:dyDescent="0.25">
      <c r="A18" s="88" t="s">
        <v>100</v>
      </c>
      <c r="B18" s="103"/>
      <c r="C18" s="103">
        <f>IF(SER_hh_tes_in!C18=0,0,1000000/0.086*SER_hh_tes_in!C18/SER_hh_num_in!C18)</f>
        <v>16666.677854255224</v>
      </c>
      <c r="D18" s="103">
        <f>IF(SER_hh_tes_in!D18=0,0,1000000/0.086*SER_hh_tes_in!D18/SER_hh_num_in!D18)</f>
        <v>16729.685501403281</v>
      </c>
      <c r="E18" s="103">
        <f>IF(SER_hh_tes_in!E18=0,0,1000000/0.086*SER_hh_tes_in!E18/SER_hh_num_in!E18)</f>
        <v>16801.007217896455</v>
      </c>
      <c r="F18" s="103">
        <f>IF(SER_hh_tes_in!F18=0,0,1000000/0.086*SER_hh_tes_in!F18/SER_hh_num_in!F18)</f>
        <v>16927.308562634764</v>
      </c>
      <c r="G18" s="103">
        <f>IF(SER_hh_tes_in!G18=0,0,1000000/0.086*SER_hh_tes_in!G18/SER_hh_num_in!G18)</f>
        <v>17021.204211882974</v>
      </c>
      <c r="H18" s="103">
        <f>IF(SER_hh_tes_in!H18=0,0,1000000/0.086*SER_hh_tes_in!H18/SER_hh_num_in!H18)</f>
        <v>17218.193916856435</v>
      </c>
      <c r="I18" s="103">
        <f>IF(SER_hh_tes_in!I18=0,0,1000000/0.086*SER_hh_tes_in!I18/SER_hh_num_in!I18)</f>
        <v>17353.897245904591</v>
      </c>
      <c r="J18" s="103">
        <f>IF(SER_hh_tes_in!J18=0,0,1000000/0.086*SER_hh_tes_in!J18/SER_hh_num_in!J18)</f>
        <v>17495.95917753355</v>
      </c>
      <c r="K18" s="103">
        <f>IF(SER_hh_tes_in!K18=0,0,1000000/0.086*SER_hh_tes_in!K18/SER_hh_num_in!K18)</f>
        <v>17486.326485182039</v>
      </c>
      <c r="L18" s="103">
        <f>IF(SER_hh_tes_in!L18=0,0,1000000/0.086*SER_hh_tes_in!L18/SER_hh_num_in!L18)</f>
        <v>17601.936630584434</v>
      </c>
      <c r="M18" s="103">
        <f>IF(SER_hh_tes_in!M18=0,0,1000000/0.086*SER_hh_tes_in!M18/SER_hh_num_in!M18)</f>
        <v>17690.288299858425</v>
      </c>
      <c r="N18" s="103">
        <f>IF(SER_hh_tes_in!N18=0,0,1000000/0.086*SER_hh_tes_in!N18/SER_hh_num_in!N18)</f>
        <v>18054.804379514895</v>
      </c>
      <c r="O18" s="103">
        <f>IF(SER_hh_tes_in!O18=0,0,1000000/0.086*SER_hh_tes_in!O18/SER_hh_num_in!O18)</f>
        <v>18304.102736811943</v>
      </c>
      <c r="P18" s="103">
        <f>IF(SER_hh_tes_in!P18=0,0,1000000/0.086*SER_hh_tes_in!P18/SER_hh_num_in!P18)</f>
        <v>18984.817391391189</v>
      </c>
      <c r="Q18" s="103">
        <f>IF(SER_hh_tes_in!Q18=0,0,1000000/0.086*SER_hh_tes_in!Q18/SER_hh_num_in!Q18)</f>
        <v>19286.460839128606</v>
      </c>
    </row>
    <row r="19" spans="1:17" ht="12.95" customHeight="1" x14ac:dyDescent="0.25">
      <c r="A19" s="90" t="s">
        <v>47</v>
      </c>
      <c r="B19" s="101"/>
      <c r="C19" s="101">
        <f>IF(SER_hh_tes_in!C19=0,0,1000000/0.086*SER_hh_tes_in!C19/SER_hh_num_in!C19)</f>
        <v>5607.0877302693007</v>
      </c>
      <c r="D19" s="101">
        <f>IF(SER_hh_tes_in!D19=0,0,1000000/0.086*SER_hh_tes_in!D19/SER_hh_num_in!D19)</f>
        <v>5585.9487036539276</v>
      </c>
      <c r="E19" s="101">
        <f>IF(SER_hh_tes_in!E19=0,0,1000000/0.086*SER_hh_tes_in!E19/SER_hh_num_in!E19)</f>
        <v>5598.3092348507653</v>
      </c>
      <c r="F19" s="101">
        <f>IF(SER_hh_tes_in!F19=0,0,1000000/0.086*SER_hh_tes_in!F19/SER_hh_num_in!F19)</f>
        <v>5607.5201540205617</v>
      </c>
      <c r="G19" s="101">
        <f>IF(SER_hh_tes_in!G19=0,0,1000000/0.086*SER_hh_tes_in!G19/SER_hh_num_in!G19)</f>
        <v>5618.2237876646977</v>
      </c>
      <c r="H19" s="101">
        <f>IF(SER_hh_tes_in!H19=0,0,1000000/0.086*SER_hh_tes_in!H19/SER_hh_num_in!H19)</f>
        <v>5618.5310048562278</v>
      </c>
      <c r="I19" s="101">
        <f>IF(SER_hh_tes_in!I19=0,0,1000000/0.086*SER_hh_tes_in!I19/SER_hh_num_in!I19)</f>
        <v>5633.6927533403614</v>
      </c>
      <c r="J19" s="101">
        <f>IF(SER_hh_tes_in!J19=0,0,1000000/0.086*SER_hh_tes_in!J19/SER_hh_num_in!J19)</f>
        <v>5668.4598485819497</v>
      </c>
      <c r="K19" s="101">
        <f>IF(SER_hh_tes_in!K19=0,0,1000000/0.086*SER_hh_tes_in!K19/SER_hh_num_in!K19)</f>
        <v>5670.340727432842</v>
      </c>
      <c r="L19" s="101">
        <f>IF(SER_hh_tes_in!L19=0,0,1000000/0.086*SER_hh_tes_in!L19/SER_hh_num_in!L19)</f>
        <v>5664.86416309794</v>
      </c>
      <c r="M19" s="101">
        <f>IF(SER_hh_tes_in!M19=0,0,1000000/0.086*SER_hh_tes_in!M19/SER_hh_num_in!M19)</f>
        <v>5718.3595564873131</v>
      </c>
      <c r="N19" s="101">
        <f>IF(SER_hh_tes_in!N19=0,0,1000000/0.086*SER_hh_tes_in!N19/SER_hh_num_in!N19)</f>
        <v>5758.1238198523533</v>
      </c>
      <c r="O19" s="101">
        <f>IF(SER_hh_tes_in!O19=0,0,1000000/0.086*SER_hh_tes_in!O19/SER_hh_num_in!O19)</f>
        <v>5810.172895803963</v>
      </c>
      <c r="P19" s="101">
        <f>IF(SER_hh_tes_in!P19=0,0,1000000/0.086*SER_hh_tes_in!P19/SER_hh_num_in!P19)</f>
        <v>5847.4298262725642</v>
      </c>
      <c r="Q19" s="101">
        <f>IF(SER_hh_tes_in!Q19=0,0,1000000/0.086*SER_hh_tes_in!Q19/SER_hh_num_in!Q19)</f>
        <v>5984.8284003741283</v>
      </c>
    </row>
    <row r="20" spans="1:17" ht="12" customHeight="1" x14ac:dyDescent="0.25">
      <c r="A20" s="88" t="s">
        <v>38</v>
      </c>
      <c r="B20" s="100"/>
      <c r="C20" s="100">
        <f>IF(SER_hh_tes_in!C20=0,0,1000000/0.086*SER_hh_tes_in!C20/SER_hh_num_in!C20)</f>
        <v>0</v>
      </c>
      <c r="D20" s="100">
        <f>IF(SER_hh_tes_in!D20=0,0,1000000/0.086*SER_hh_tes_in!D20/SER_hh_num_in!D20)</f>
        <v>0</v>
      </c>
      <c r="E20" s="100">
        <f>IF(SER_hh_tes_in!E20=0,0,1000000/0.086*SER_hh_tes_in!E20/SER_hh_num_in!E20)</f>
        <v>0</v>
      </c>
      <c r="F20" s="100">
        <f>IF(SER_hh_tes_in!F20=0,0,1000000/0.086*SER_hh_tes_in!F20/SER_hh_num_in!F20)</f>
        <v>0</v>
      </c>
      <c r="G20" s="100">
        <f>IF(SER_hh_tes_in!G20=0,0,1000000/0.086*SER_hh_tes_in!G20/SER_hh_num_in!G20)</f>
        <v>0</v>
      </c>
      <c r="H20" s="100">
        <f>IF(SER_hh_tes_in!H20=0,0,1000000/0.086*SER_hh_tes_in!H20/SER_hh_num_in!H20)</f>
        <v>0</v>
      </c>
      <c r="I20" s="100">
        <f>IF(SER_hh_tes_in!I20=0,0,1000000/0.086*SER_hh_tes_in!I20/SER_hh_num_in!I20)</f>
        <v>0</v>
      </c>
      <c r="J20" s="100">
        <f>IF(SER_hh_tes_in!J20=0,0,1000000/0.086*SER_hh_tes_in!J20/SER_hh_num_in!J20)</f>
        <v>0</v>
      </c>
      <c r="K20" s="100">
        <f>IF(SER_hh_tes_in!K20=0,0,1000000/0.086*SER_hh_tes_in!K20/SER_hh_num_in!K20)</f>
        <v>0</v>
      </c>
      <c r="L20" s="100">
        <f>IF(SER_hh_tes_in!L20=0,0,1000000/0.086*SER_hh_tes_in!L20/SER_hh_num_in!L20)</f>
        <v>0</v>
      </c>
      <c r="M20" s="100">
        <f>IF(SER_hh_tes_in!M20=0,0,1000000/0.086*SER_hh_tes_in!M20/SER_hh_num_in!M20)</f>
        <v>0</v>
      </c>
      <c r="N20" s="100">
        <f>IF(SER_hh_tes_in!N20=0,0,1000000/0.086*SER_hh_tes_in!N20/SER_hh_num_in!N20)</f>
        <v>0</v>
      </c>
      <c r="O20" s="100">
        <f>IF(SER_hh_tes_in!O20=0,0,1000000/0.086*SER_hh_tes_in!O20/SER_hh_num_in!O20)</f>
        <v>0</v>
      </c>
      <c r="P20" s="100">
        <f>IF(SER_hh_tes_in!P20=0,0,1000000/0.086*SER_hh_tes_in!P20/SER_hh_num_in!P20)</f>
        <v>0</v>
      </c>
      <c r="Q20" s="100">
        <f>IF(SER_hh_tes_in!Q20=0,0,1000000/0.086*SER_hh_tes_in!Q20/SER_hh_num_in!Q20)</f>
        <v>0</v>
      </c>
    </row>
    <row r="21" spans="1:17" s="28" customFormat="1" ht="12" customHeight="1" x14ac:dyDescent="0.25">
      <c r="A21" s="88" t="s">
        <v>66</v>
      </c>
      <c r="B21" s="100"/>
      <c r="C21" s="100">
        <f>IF(SER_hh_tes_in!C21=0,0,1000000/0.086*SER_hh_tes_in!C21/SER_hh_num_in!C21)</f>
        <v>5574.7802068150349</v>
      </c>
      <c r="D21" s="100">
        <f>IF(SER_hh_tes_in!D21=0,0,1000000/0.086*SER_hh_tes_in!D21/SER_hh_num_in!D21)</f>
        <v>5289.9084487489417</v>
      </c>
      <c r="E21" s="100">
        <f>IF(SER_hh_tes_in!E21=0,0,1000000/0.086*SER_hh_tes_in!E21/SER_hh_num_in!E21)</f>
        <v>2009.3288806571413</v>
      </c>
      <c r="F21" s="100">
        <f>IF(SER_hh_tes_in!F21=0,0,1000000/0.086*SER_hh_tes_in!F21/SER_hh_num_in!F21)</f>
        <v>5517.1913385064026</v>
      </c>
      <c r="G21" s="100">
        <f>IF(SER_hh_tes_in!G21=0,0,1000000/0.086*SER_hh_tes_in!G21/SER_hh_num_in!G21)</f>
        <v>5448.3386532557615</v>
      </c>
      <c r="H21" s="100">
        <f>IF(SER_hh_tes_in!H21=0,0,1000000/0.086*SER_hh_tes_in!H21/SER_hh_num_in!H21)</f>
        <v>5495.6084845102505</v>
      </c>
      <c r="I21" s="100">
        <f>IF(SER_hh_tes_in!I21=0,0,1000000/0.086*SER_hh_tes_in!I21/SER_hh_num_in!I21)</f>
        <v>1975.1833633861725</v>
      </c>
      <c r="J21" s="100">
        <f>IF(SER_hh_tes_in!J21=0,0,1000000/0.086*SER_hh_tes_in!J21/SER_hh_num_in!J21)</f>
        <v>5407.1666329337513</v>
      </c>
      <c r="K21" s="100">
        <f>IF(SER_hh_tes_in!K21=0,0,1000000/0.086*SER_hh_tes_in!K21/SER_hh_num_in!K21)</f>
        <v>1984.2613872984102</v>
      </c>
      <c r="L21" s="100">
        <f>IF(SER_hh_tes_in!L21=0,0,1000000/0.086*SER_hh_tes_in!L21/SER_hh_num_in!L21)</f>
        <v>4724.441907944235</v>
      </c>
      <c r="M21" s="100">
        <f>IF(SER_hh_tes_in!M21=0,0,1000000/0.086*SER_hh_tes_in!M21/SER_hh_num_in!M21)</f>
        <v>5767.8999532310399</v>
      </c>
      <c r="N21" s="100">
        <f>IF(SER_hh_tes_in!N21=0,0,1000000/0.086*SER_hh_tes_in!N21/SER_hh_num_in!N21)</f>
        <v>0</v>
      </c>
      <c r="O21" s="100">
        <f>IF(SER_hh_tes_in!O21=0,0,1000000/0.086*SER_hh_tes_in!O21/SER_hh_num_in!O21)</f>
        <v>5884.4209636796722</v>
      </c>
      <c r="P21" s="100">
        <f>IF(SER_hh_tes_in!P21=0,0,1000000/0.086*SER_hh_tes_in!P21/SER_hh_num_in!P21)</f>
        <v>0</v>
      </c>
      <c r="Q21" s="100">
        <f>IF(SER_hh_tes_in!Q21=0,0,1000000/0.086*SER_hh_tes_in!Q21/SER_hh_num_in!Q21)</f>
        <v>6131.5115980300961</v>
      </c>
    </row>
    <row r="22" spans="1:17" ht="12" customHeight="1" x14ac:dyDescent="0.25">
      <c r="A22" s="88" t="s">
        <v>99</v>
      </c>
      <c r="B22" s="100"/>
      <c r="C22" s="100">
        <f>IF(SER_hh_tes_in!C22=0,0,1000000/0.086*SER_hh_tes_in!C22/SER_hh_num_in!C22)</f>
        <v>2044.6640793685046</v>
      </c>
      <c r="D22" s="100">
        <f>IF(SER_hh_tes_in!D22=0,0,1000000/0.086*SER_hh_tes_in!D22/SER_hh_num_in!D22)</f>
        <v>5504.964186562469</v>
      </c>
      <c r="E22" s="100">
        <f>IF(SER_hh_tes_in!E22=0,0,1000000/0.086*SER_hh_tes_in!E22/SER_hh_num_in!E22)</f>
        <v>5211.3937131290368</v>
      </c>
      <c r="F22" s="100">
        <f>IF(SER_hh_tes_in!F22=0,0,1000000/0.086*SER_hh_tes_in!F22/SER_hh_num_in!F22)</f>
        <v>1978.1491239911845</v>
      </c>
      <c r="G22" s="100">
        <f>IF(SER_hh_tes_in!G22=0,0,1000000/0.086*SER_hh_tes_in!G22/SER_hh_num_in!G22)</f>
        <v>5212.9901651728305</v>
      </c>
      <c r="H22" s="100">
        <f>IF(SER_hh_tes_in!H22=0,0,1000000/0.086*SER_hh_tes_in!H22/SER_hh_num_in!H22)</f>
        <v>5471.0368707739435</v>
      </c>
      <c r="I22" s="100">
        <f>IF(SER_hh_tes_in!I22=0,0,1000000/0.086*SER_hh_tes_in!I22/SER_hh_num_in!I22)</f>
        <v>5215.7518792330939</v>
      </c>
      <c r="J22" s="100">
        <f>IF(SER_hh_tes_in!J22=0,0,1000000/0.086*SER_hh_tes_in!J22/SER_hh_num_in!J22)</f>
        <v>5420.0965819854864</v>
      </c>
      <c r="K22" s="100">
        <f>IF(SER_hh_tes_in!K22=0,0,1000000/0.086*SER_hh_tes_in!K22/SER_hh_num_in!K22)</f>
        <v>0</v>
      </c>
      <c r="L22" s="100">
        <f>IF(SER_hh_tes_in!L22=0,0,1000000/0.086*SER_hh_tes_in!L22/SER_hh_num_in!L22)</f>
        <v>5354.4518166588623</v>
      </c>
      <c r="M22" s="100">
        <f>IF(SER_hh_tes_in!M22=0,0,1000000/0.086*SER_hh_tes_in!M22/SER_hh_num_in!M22)</f>
        <v>5798.7779245706506</v>
      </c>
      <c r="N22" s="100">
        <f>IF(SER_hh_tes_in!N22=0,0,1000000/0.086*SER_hh_tes_in!N22/SER_hh_num_in!N22)</f>
        <v>5834.3753234256646</v>
      </c>
      <c r="O22" s="100">
        <f>IF(SER_hh_tes_in!O22=0,0,1000000/0.086*SER_hh_tes_in!O22/SER_hh_num_in!O22)</f>
        <v>5948.017605879113</v>
      </c>
      <c r="P22" s="100">
        <f>IF(SER_hh_tes_in!P22=0,0,1000000/0.086*SER_hh_tes_in!P22/SER_hh_num_in!P22)</f>
        <v>6020.6876016919778</v>
      </c>
      <c r="Q22" s="100">
        <f>IF(SER_hh_tes_in!Q22=0,0,1000000/0.086*SER_hh_tes_in!Q22/SER_hh_num_in!Q22)</f>
        <v>6079.8158739495675</v>
      </c>
    </row>
    <row r="23" spans="1:17" ht="12" customHeight="1" x14ac:dyDescent="0.25">
      <c r="A23" s="88" t="s">
        <v>98</v>
      </c>
      <c r="B23" s="100"/>
      <c r="C23" s="100">
        <f>IF(SER_hh_tes_in!C23=0,0,1000000/0.086*SER_hh_tes_in!C23/SER_hh_num_in!C23)</f>
        <v>5572.0322033243174</v>
      </c>
      <c r="D23" s="100">
        <f>IF(SER_hh_tes_in!D23=0,0,1000000/0.086*SER_hh_tes_in!D23/SER_hh_num_in!D23)</f>
        <v>5546.016669511866</v>
      </c>
      <c r="E23" s="100">
        <f>IF(SER_hh_tes_in!E23=0,0,1000000/0.086*SER_hh_tes_in!E23/SER_hh_num_in!E23)</f>
        <v>5530.0826600125638</v>
      </c>
      <c r="F23" s="100">
        <f>IF(SER_hh_tes_in!F23=0,0,1000000/0.086*SER_hh_tes_in!F23/SER_hh_num_in!F23)</f>
        <v>5510.6982052434723</v>
      </c>
      <c r="G23" s="100">
        <f>IF(SER_hh_tes_in!G23=0,0,1000000/0.086*SER_hh_tes_in!G23/SER_hh_num_in!G23)</f>
        <v>5462.2373804077479</v>
      </c>
      <c r="H23" s="100">
        <f>IF(SER_hh_tes_in!H23=0,0,1000000/0.086*SER_hh_tes_in!H23/SER_hh_num_in!H23)</f>
        <v>5467.5602376992201</v>
      </c>
      <c r="I23" s="100">
        <f>IF(SER_hh_tes_in!I23=0,0,1000000/0.086*SER_hh_tes_in!I23/SER_hh_num_in!I23)</f>
        <v>5299.6923349454637</v>
      </c>
      <c r="J23" s="100">
        <f>IF(SER_hh_tes_in!J23=0,0,1000000/0.086*SER_hh_tes_in!J23/SER_hh_num_in!J23)</f>
        <v>5387.6173677744673</v>
      </c>
      <c r="K23" s="100">
        <f>IF(SER_hh_tes_in!K23=0,0,1000000/0.086*SER_hh_tes_in!K23/SER_hh_num_in!K23)</f>
        <v>5324.5752261252856</v>
      </c>
      <c r="L23" s="100">
        <f>IF(SER_hh_tes_in!L23=0,0,1000000/0.086*SER_hh_tes_in!L23/SER_hh_num_in!L23)</f>
        <v>4853.2394034309154</v>
      </c>
      <c r="M23" s="100">
        <f>IF(SER_hh_tes_in!M23=0,0,1000000/0.086*SER_hh_tes_in!M23/SER_hh_num_in!M23)</f>
        <v>5578.7287181352331</v>
      </c>
      <c r="N23" s="100">
        <f>IF(SER_hh_tes_in!N23=0,0,1000000/0.086*SER_hh_tes_in!N23/SER_hh_num_in!N23)</f>
        <v>5451.2788412883401</v>
      </c>
      <c r="O23" s="100">
        <f>IF(SER_hh_tes_in!O23=0,0,1000000/0.086*SER_hh_tes_in!O23/SER_hh_num_in!O23)</f>
        <v>5511.860634979158</v>
      </c>
      <c r="P23" s="100">
        <f>IF(SER_hh_tes_in!P23=0,0,1000000/0.086*SER_hh_tes_in!P23/SER_hh_num_in!P23)</f>
        <v>5607.5483540883015</v>
      </c>
      <c r="Q23" s="100">
        <f>IF(SER_hh_tes_in!Q23=0,0,1000000/0.086*SER_hh_tes_in!Q23/SER_hh_num_in!Q23)</f>
        <v>5685.6582963143528</v>
      </c>
    </row>
    <row r="24" spans="1:17" ht="12" customHeight="1" x14ac:dyDescent="0.25">
      <c r="A24" s="88" t="s">
        <v>34</v>
      </c>
      <c r="B24" s="100"/>
      <c r="C24" s="100">
        <f>IF(SER_hh_tes_in!C24=0,0,1000000/0.086*SER_hh_tes_in!C24/SER_hh_num_in!C24)</f>
        <v>0</v>
      </c>
      <c r="D24" s="100">
        <f>IF(SER_hh_tes_in!D24=0,0,1000000/0.086*SER_hh_tes_in!D24/SER_hh_num_in!D24)</f>
        <v>0</v>
      </c>
      <c r="E24" s="100">
        <f>IF(SER_hh_tes_in!E24=0,0,1000000/0.086*SER_hh_tes_in!E24/SER_hh_num_in!E24)</f>
        <v>0</v>
      </c>
      <c r="F24" s="100">
        <f>IF(SER_hh_tes_in!F24=0,0,1000000/0.086*SER_hh_tes_in!F24/SER_hh_num_in!F24)</f>
        <v>0</v>
      </c>
      <c r="G24" s="100">
        <f>IF(SER_hh_tes_in!G24=0,0,1000000/0.086*SER_hh_tes_in!G24/SER_hh_num_in!G24)</f>
        <v>0</v>
      </c>
      <c r="H24" s="100">
        <f>IF(SER_hh_tes_in!H24=0,0,1000000/0.086*SER_hh_tes_in!H24/SER_hh_num_in!H24)</f>
        <v>0</v>
      </c>
      <c r="I24" s="100">
        <f>IF(SER_hh_tes_in!I24=0,0,1000000/0.086*SER_hh_tes_in!I24/SER_hh_num_in!I24)</f>
        <v>0</v>
      </c>
      <c r="J24" s="100">
        <f>IF(SER_hh_tes_in!J24=0,0,1000000/0.086*SER_hh_tes_in!J24/SER_hh_num_in!J24)</f>
        <v>0</v>
      </c>
      <c r="K24" s="100">
        <f>IF(SER_hh_tes_in!K24=0,0,1000000/0.086*SER_hh_tes_in!K24/SER_hh_num_in!K24)</f>
        <v>0</v>
      </c>
      <c r="L24" s="100">
        <f>IF(SER_hh_tes_in!L24=0,0,1000000/0.086*SER_hh_tes_in!L24/SER_hh_num_in!L24)</f>
        <v>0</v>
      </c>
      <c r="M24" s="100">
        <f>IF(SER_hh_tes_in!M24=0,0,1000000/0.086*SER_hh_tes_in!M24/SER_hh_num_in!M24)</f>
        <v>0</v>
      </c>
      <c r="N24" s="100">
        <f>IF(SER_hh_tes_in!N24=0,0,1000000/0.086*SER_hh_tes_in!N24/SER_hh_num_in!N24)</f>
        <v>0</v>
      </c>
      <c r="O24" s="100">
        <f>IF(SER_hh_tes_in!O24=0,0,1000000/0.086*SER_hh_tes_in!O24/SER_hh_num_in!O24)</f>
        <v>0</v>
      </c>
      <c r="P24" s="100">
        <f>IF(SER_hh_tes_in!P24=0,0,1000000/0.086*SER_hh_tes_in!P24/SER_hh_num_in!P24)</f>
        <v>0</v>
      </c>
      <c r="Q24" s="100">
        <f>IF(SER_hh_tes_in!Q24=0,0,1000000/0.086*SER_hh_tes_in!Q24/SER_hh_num_in!Q24)</f>
        <v>0</v>
      </c>
    </row>
    <row r="25" spans="1:17" ht="12" customHeight="1" x14ac:dyDescent="0.25">
      <c r="A25" s="88" t="s">
        <v>42</v>
      </c>
      <c r="B25" s="100"/>
      <c r="C25" s="100">
        <f>IF(SER_hh_tes_in!C25=0,0,1000000/0.086*SER_hh_tes_in!C25/SER_hh_num_in!C25)</f>
        <v>0</v>
      </c>
      <c r="D25" s="100">
        <f>IF(SER_hh_tes_in!D25=0,0,1000000/0.086*SER_hh_tes_in!D25/SER_hh_num_in!D25)</f>
        <v>0</v>
      </c>
      <c r="E25" s="100">
        <f>IF(SER_hh_tes_in!E25=0,0,1000000/0.086*SER_hh_tes_in!E25/SER_hh_num_in!E25)</f>
        <v>0</v>
      </c>
      <c r="F25" s="100">
        <f>IF(SER_hh_tes_in!F25=0,0,1000000/0.086*SER_hh_tes_in!F25/SER_hh_num_in!F25)</f>
        <v>5756.6252485169143</v>
      </c>
      <c r="G25" s="100">
        <f>IF(SER_hh_tes_in!G25=0,0,1000000/0.086*SER_hh_tes_in!G25/SER_hh_num_in!G25)</f>
        <v>5433.8375812398053</v>
      </c>
      <c r="H25" s="100">
        <f>IF(SER_hh_tes_in!H25=0,0,1000000/0.086*SER_hh_tes_in!H25/SER_hh_num_in!H25)</f>
        <v>4322.3047621487631</v>
      </c>
      <c r="I25" s="100">
        <f>IF(SER_hh_tes_in!I25=0,0,1000000/0.086*SER_hh_tes_in!I25/SER_hh_num_in!I25)</f>
        <v>4471.9039022777724</v>
      </c>
      <c r="J25" s="100">
        <f>IF(SER_hh_tes_in!J25=0,0,1000000/0.086*SER_hh_tes_in!J25/SER_hh_num_in!J25)</f>
        <v>5157.1907197686733</v>
      </c>
      <c r="K25" s="100">
        <f>IF(SER_hh_tes_in!K25=0,0,1000000/0.086*SER_hh_tes_in!K25/SER_hh_num_in!K25)</f>
        <v>4778.9374800331962</v>
      </c>
      <c r="L25" s="100">
        <f>IF(SER_hh_tes_in!L25=0,0,1000000/0.086*SER_hh_tes_in!L25/SER_hh_num_in!L25)</f>
        <v>2124.0110714700436</v>
      </c>
      <c r="M25" s="100">
        <f>IF(SER_hh_tes_in!M25=0,0,1000000/0.086*SER_hh_tes_in!M25/SER_hh_num_in!M25)</f>
        <v>5603.2710608666712</v>
      </c>
      <c r="N25" s="100">
        <f>IF(SER_hh_tes_in!N25=0,0,1000000/0.086*SER_hh_tes_in!N25/SER_hh_num_in!N25)</f>
        <v>5602.0820896132836</v>
      </c>
      <c r="O25" s="100">
        <f>IF(SER_hh_tes_in!O25=0,0,1000000/0.086*SER_hh_tes_in!O25/SER_hh_num_in!O25)</f>
        <v>5645.366232417904</v>
      </c>
      <c r="P25" s="100">
        <f>IF(SER_hh_tes_in!P25=0,0,1000000/0.086*SER_hh_tes_in!P25/SER_hh_num_in!P25)</f>
        <v>5638.9839434506321</v>
      </c>
      <c r="Q25" s="100">
        <f>IF(SER_hh_tes_in!Q25=0,0,1000000/0.086*SER_hh_tes_in!Q25/SER_hh_num_in!Q25)</f>
        <v>5290.846325398209</v>
      </c>
    </row>
    <row r="26" spans="1:17" ht="12" customHeight="1" x14ac:dyDescent="0.25">
      <c r="A26" s="88" t="s">
        <v>30</v>
      </c>
      <c r="B26" s="22"/>
      <c r="C26" s="22">
        <f>IF(SER_hh_tes_in!C26=0,0,1000000/0.086*SER_hh_tes_in!C26/SER_hh_num_in!C26)</f>
        <v>5583.4950060552119</v>
      </c>
      <c r="D26" s="22">
        <f>IF(SER_hh_tes_in!D26=0,0,1000000/0.086*SER_hh_tes_in!D26/SER_hh_num_in!D26)</f>
        <v>5565.1432479697469</v>
      </c>
      <c r="E26" s="22">
        <f>IF(SER_hh_tes_in!E26=0,0,1000000/0.086*SER_hh_tes_in!E26/SER_hh_num_in!E26)</f>
        <v>5575.2501203021229</v>
      </c>
      <c r="F26" s="22">
        <f>IF(SER_hh_tes_in!F26=0,0,1000000/0.086*SER_hh_tes_in!F26/SER_hh_num_in!F26)</f>
        <v>5564.5433333075398</v>
      </c>
      <c r="G26" s="22">
        <f>IF(SER_hh_tes_in!G26=0,0,1000000/0.086*SER_hh_tes_in!G26/SER_hh_num_in!G26)</f>
        <v>5433.4102597483088</v>
      </c>
      <c r="H26" s="22">
        <f>IF(SER_hh_tes_in!H26=0,0,1000000/0.086*SER_hh_tes_in!H26/SER_hh_num_in!H26)</f>
        <v>5547.3635911571382</v>
      </c>
      <c r="I26" s="22">
        <f>IF(SER_hh_tes_in!I26=0,0,1000000/0.086*SER_hh_tes_in!I26/SER_hh_num_in!I26)</f>
        <v>5449.6015147315447</v>
      </c>
      <c r="J26" s="22">
        <f>IF(SER_hh_tes_in!J26=0,0,1000000/0.086*SER_hh_tes_in!J26/SER_hh_num_in!J26)</f>
        <v>5419.9631811673207</v>
      </c>
      <c r="K26" s="22">
        <f>IF(SER_hh_tes_in!K26=0,0,1000000/0.086*SER_hh_tes_in!K26/SER_hh_num_in!K26)</f>
        <v>5354.9458102216731</v>
      </c>
      <c r="L26" s="22">
        <f>IF(SER_hh_tes_in!L26=0,0,1000000/0.086*SER_hh_tes_in!L26/SER_hh_num_in!L26)</f>
        <v>4914.1744475411779</v>
      </c>
      <c r="M26" s="22">
        <f>IF(SER_hh_tes_in!M26=0,0,1000000/0.086*SER_hh_tes_in!M26/SER_hh_num_in!M26)</f>
        <v>5629.626394370428</v>
      </c>
      <c r="N26" s="22">
        <f>IF(SER_hh_tes_in!N26=0,0,1000000/0.086*SER_hh_tes_in!N26/SER_hh_num_in!N26)</f>
        <v>5474.6314320214733</v>
      </c>
      <c r="O26" s="22">
        <f>IF(SER_hh_tes_in!O26=0,0,1000000/0.086*SER_hh_tes_in!O26/SER_hh_num_in!O26)</f>
        <v>5437.1786904280543</v>
      </c>
      <c r="P26" s="22">
        <f>IF(SER_hh_tes_in!P26=0,0,1000000/0.086*SER_hh_tes_in!P26/SER_hh_num_in!P26)</f>
        <v>5701.8339840788803</v>
      </c>
      <c r="Q26" s="22">
        <f>IF(SER_hh_tes_in!Q26=0,0,1000000/0.086*SER_hh_tes_in!Q26/SER_hh_num_in!Q26)</f>
        <v>5958.3654255346009</v>
      </c>
    </row>
    <row r="27" spans="1:17" ht="12" customHeight="1" x14ac:dyDescent="0.25">
      <c r="A27" s="93" t="s">
        <v>114</v>
      </c>
      <c r="B27" s="121"/>
      <c r="C27" s="116">
        <f>IF(SER_hh_tes_in!C27=0,0,1000000/0.086*SER_hh_tes_in!C27/SER_hh_num_in!C19)</f>
        <v>29.96837187124385</v>
      </c>
      <c r="D27" s="116">
        <f>IF(SER_hh_tes_in!D27=0,0,1000000/0.086*SER_hh_tes_in!D27/SER_hh_num_in!D19)</f>
        <v>33.908911899769485</v>
      </c>
      <c r="E27" s="116">
        <f>IF(SER_hh_tes_in!E27=0,0,1000000/0.086*SER_hh_tes_in!E27/SER_hh_num_in!E19)</f>
        <v>47.73003058611642</v>
      </c>
      <c r="F27" s="116">
        <f>IF(SER_hh_tes_in!F27=0,0,1000000/0.086*SER_hh_tes_in!F27/SER_hh_num_in!F19)</f>
        <v>52.029168010289773</v>
      </c>
      <c r="G27" s="116">
        <f>IF(SER_hh_tes_in!G27=0,0,1000000/0.086*SER_hh_tes_in!G27/SER_hh_num_in!G19)</f>
        <v>169.56256987578746</v>
      </c>
      <c r="H27" s="116">
        <f>IF(SER_hh_tes_in!H27=0,0,1000000/0.086*SER_hh_tes_in!H27/SER_hh_num_in!H19)</f>
        <v>113.10822566092649</v>
      </c>
      <c r="I27" s="116">
        <f>IF(SER_hh_tes_in!I27=0,0,1000000/0.086*SER_hh_tes_in!I27/SER_hh_num_in!I19)</f>
        <v>267.62963597032274</v>
      </c>
      <c r="J27" s="116">
        <f>IF(SER_hh_tes_in!J27=0,0,1000000/0.086*SER_hh_tes_in!J27/SER_hh_num_in!J19)</f>
        <v>268.44414477372959</v>
      </c>
      <c r="K27" s="116">
        <f>IF(SER_hh_tes_in!K27=0,0,1000000/0.086*SER_hh_tes_in!K27/SER_hh_num_in!K19)</f>
        <v>341.2509383881216</v>
      </c>
      <c r="L27" s="116">
        <f>IF(SER_hh_tes_in!L27=0,0,1000000/0.086*SER_hh_tes_in!L27/SER_hh_num_in!L19)</f>
        <v>772.32884305597406</v>
      </c>
      <c r="M27" s="116">
        <f>IF(SER_hh_tes_in!M27=0,0,1000000/0.086*SER_hh_tes_in!M27/SER_hh_num_in!M19)</f>
        <v>106.22866858808968</v>
      </c>
      <c r="N27" s="116">
        <f>IF(SER_hh_tes_in!N27=0,0,1000000/0.086*SER_hh_tes_in!N27/SER_hh_num_in!N19)</f>
        <v>269.35320549398733</v>
      </c>
      <c r="O27" s="116">
        <f>IF(SER_hh_tes_in!O27=0,0,1000000/0.086*SER_hh_tes_in!O27/SER_hh_num_in!O19)</f>
        <v>254.27209821537431</v>
      </c>
      <c r="P27" s="116">
        <f>IF(SER_hh_tes_in!P27=0,0,1000000/0.086*SER_hh_tes_in!P27/SER_hh_num_in!P19)</f>
        <v>182.66365483743343</v>
      </c>
      <c r="Q27" s="116">
        <f>IF(SER_hh_tes_in!Q27=0,0,1000000/0.086*SER_hh_tes_in!Q27/SER_hh_num_in!Q19)</f>
        <v>169.51519208200438</v>
      </c>
    </row>
    <row r="28" spans="1:17" ht="12" customHeight="1" x14ac:dyDescent="0.25">
      <c r="A28" s="91" t="s">
        <v>113</v>
      </c>
      <c r="B28" s="18"/>
      <c r="C28" s="117">
        <f>IF(SER_hh_tes_in!C27=0,0,1000000/0.086*SER_hh_tes_in!C27/SER_hh_num_in!C27)</f>
        <v>3555.0252762662017</v>
      </c>
      <c r="D28" s="117">
        <f>IF(SER_hh_tes_in!D27=0,0,1000000/0.086*SER_hh_tes_in!D27/SER_hh_num_in!D27)</f>
        <v>3556.1273165142088</v>
      </c>
      <c r="E28" s="117">
        <f>IF(SER_hh_tes_in!E27=0,0,1000000/0.086*SER_hh_tes_in!E27/SER_hh_num_in!E27)</f>
        <v>3575.0198850083225</v>
      </c>
      <c r="F28" s="117">
        <f>IF(SER_hh_tes_in!F27=0,0,1000000/0.086*SER_hh_tes_in!F27/SER_hh_num_in!F27)</f>
        <v>3592.0950415831726</v>
      </c>
      <c r="G28" s="117">
        <f>IF(SER_hh_tes_in!G27=0,0,1000000/0.086*SER_hh_tes_in!G27/SER_hh_num_in!G27)</f>
        <v>3621.0772755716362</v>
      </c>
      <c r="H28" s="117">
        <f>IF(SER_hh_tes_in!H27=0,0,1000000/0.086*SER_hh_tes_in!H27/SER_hh_num_in!H27)</f>
        <v>3635.7788430352048</v>
      </c>
      <c r="I28" s="117">
        <f>IF(SER_hh_tes_in!I27=0,0,1000000/0.086*SER_hh_tes_in!I27/SER_hh_num_in!I27)</f>
        <v>3656.318875542966</v>
      </c>
      <c r="J28" s="117">
        <f>IF(SER_hh_tes_in!J27=0,0,1000000/0.086*SER_hh_tes_in!J27/SER_hh_num_in!J27)</f>
        <v>3690.8341725905966</v>
      </c>
      <c r="K28" s="117">
        <f>IF(SER_hh_tes_in!K27=0,0,1000000/0.086*SER_hh_tes_in!K27/SER_hh_num_in!K27)</f>
        <v>3695.0492113857713</v>
      </c>
      <c r="L28" s="117">
        <f>IF(SER_hh_tes_in!L27=0,0,1000000/0.086*SER_hh_tes_in!L27/SER_hh_num_in!L27)</f>
        <v>3695.9257984798769</v>
      </c>
      <c r="M28" s="117">
        <f>IF(SER_hh_tes_in!M27=0,0,1000000/0.086*SER_hh_tes_in!M27/SER_hh_num_in!M27)</f>
        <v>3710.3953747480477</v>
      </c>
      <c r="N28" s="117">
        <f>IF(SER_hh_tes_in!N27=0,0,1000000/0.086*SER_hh_tes_in!N27/SER_hh_num_in!N27)</f>
        <v>3714.1894527674085</v>
      </c>
      <c r="O28" s="117">
        <f>IF(SER_hh_tes_in!O27=0,0,1000000/0.086*SER_hh_tes_in!O27/SER_hh_num_in!O27)</f>
        <v>3732.6660687893896</v>
      </c>
      <c r="P28" s="117">
        <f>IF(SER_hh_tes_in!P27=0,0,1000000/0.086*SER_hh_tes_in!P27/SER_hh_num_in!P27)</f>
        <v>3743.282824377548</v>
      </c>
      <c r="Q28" s="117">
        <f>IF(SER_hh_tes_in!Q27=0,0,1000000/0.086*SER_hh_tes_in!Q27/SER_hh_num_in!Q27)</f>
        <v>3781.2658681167509</v>
      </c>
    </row>
    <row r="29" spans="1:17" ht="12.95" customHeight="1" x14ac:dyDescent="0.25">
      <c r="A29" s="90" t="s">
        <v>46</v>
      </c>
      <c r="B29" s="101"/>
      <c r="C29" s="101">
        <f>IF(SER_hh_tes_in!C29=0,0,1000000/0.086*SER_hh_tes_in!C29/SER_hh_num_in!C29)</f>
        <v>5345.7205694296763</v>
      </c>
      <c r="D29" s="101">
        <f>IF(SER_hh_tes_in!D29=0,0,1000000/0.086*SER_hh_tes_in!D29/SER_hh_num_in!D29)</f>
        <v>5331.8091911817028</v>
      </c>
      <c r="E29" s="101">
        <f>IF(SER_hh_tes_in!E29=0,0,1000000/0.086*SER_hh_tes_in!E29/SER_hh_num_in!E29)</f>
        <v>5907.7500897402952</v>
      </c>
      <c r="F29" s="101">
        <f>IF(SER_hh_tes_in!F29=0,0,1000000/0.086*SER_hh_tes_in!F29/SER_hh_num_in!F29)</f>
        <v>5788.7147099494759</v>
      </c>
      <c r="G29" s="101">
        <f>IF(SER_hh_tes_in!G29=0,0,1000000/0.086*SER_hh_tes_in!G29/SER_hh_num_in!G29)</f>
        <v>5891.0012056433034</v>
      </c>
      <c r="H29" s="101">
        <f>IF(SER_hh_tes_in!H29=0,0,1000000/0.086*SER_hh_tes_in!H29/SER_hh_num_in!H29)</f>
        <v>5936.5240596976046</v>
      </c>
      <c r="I29" s="101">
        <f>IF(SER_hh_tes_in!I29=0,0,1000000/0.086*SER_hh_tes_in!I29/SER_hh_num_in!I29)</f>
        <v>5923.2544531444819</v>
      </c>
      <c r="J29" s="101">
        <f>IF(SER_hh_tes_in!J29=0,0,1000000/0.086*SER_hh_tes_in!J29/SER_hh_num_in!J29)</f>
        <v>6050.9413713424574</v>
      </c>
      <c r="K29" s="101">
        <f>IF(SER_hh_tes_in!K29=0,0,1000000/0.086*SER_hh_tes_in!K29/SER_hh_num_in!K29)</f>
        <v>6030.6489132288216</v>
      </c>
      <c r="L29" s="101">
        <f>IF(SER_hh_tes_in!L29=0,0,1000000/0.086*SER_hh_tes_in!L29/SER_hh_num_in!L29)</f>
        <v>6051.4385921890716</v>
      </c>
      <c r="M29" s="101">
        <f>IF(SER_hh_tes_in!M29=0,0,1000000/0.086*SER_hh_tes_in!M29/SER_hh_num_in!M29)</f>
        <v>6058.7544240867037</v>
      </c>
      <c r="N29" s="101">
        <f>IF(SER_hh_tes_in!N29=0,0,1000000/0.086*SER_hh_tes_in!N29/SER_hh_num_in!N29)</f>
        <v>6026.9477142369524</v>
      </c>
      <c r="O29" s="101">
        <f>IF(SER_hh_tes_in!O29=0,0,1000000/0.086*SER_hh_tes_in!O29/SER_hh_num_in!O29)</f>
        <v>5904.0377160916523</v>
      </c>
      <c r="P29" s="101">
        <f>IF(SER_hh_tes_in!P29=0,0,1000000/0.086*SER_hh_tes_in!P29/SER_hh_num_in!P29)</f>
        <v>5901.2424198532244</v>
      </c>
      <c r="Q29" s="101">
        <f>IF(SER_hh_tes_in!Q29=0,0,1000000/0.086*SER_hh_tes_in!Q29/SER_hh_num_in!Q29)</f>
        <v>5115.4138468773654</v>
      </c>
    </row>
    <row r="30" spans="1:17" s="28" customFormat="1" ht="12" customHeight="1" x14ac:dyDescent="0.25">
      <c r="A30" s="88" t="s">
        <v>66</v>
      </c>
      <c r="B30" s="100"/>
      <c r="C30" s="100">
        <f>IF(SER_hh_tes_in!C30=0,0,1000000/0.086*SER_hh_tes_in!C30/SER_hh_num_in!C30)</f>
        <v>5237.4052669569428</v>
      </c>
      <c r="D30" s="100">
        <f>IF(SER_hh_tes_in!D30=0,0,1000000/0.086*SER_hh_tes_in!D30/SER_hh_num_in!D30)</f>
        <v>5330.0443333813046</v>
      </c>
      <c r="E30" s="100">
        <f>IF(SER_hh_tes_in!E30=0,0,1000000/0.086*SER_hh_tes_in!E30/SER_hh_num_in!E30)</f>
        <v>5702.3918341691306</v>
      </c>
      <c r="F30" s="100">
        <f>IF(SER_hh_tes_in!F30=0,0,1000000/0.086*SER_hh_tes_in!F30/SER_hh_num_in!F30)</f>
        <v>5718.0166520906578</v>
      </c>
      <c r="G30" s="100">
        <f>IF(SER_hh_tes_in!G30=0,0,1000000/0.086*SER_hh_tes_in!G30/SER_hh_num_in!G30)</f>
        <v>5740.470049035368</v>
      </c>
      <c r="H30" s="100">
        <f>IF(SER_hh_tes_in!H30=0,0,1000000/0.086*SER_hh_tes_in!H30/SER_hh_num_in!H30)</f>
        <v>5608.0975037184235</v>
      </c>
      <c r="I30" s="100">
        <f>IF(SER_hh_tes_in!I30=0,0,1000000/0.086*SER_hh_tes_in!I30/SER_hh_num_in!I30)</f>
        <v>5987.9826506113413</v>
      </c>
      <c r="J30" s="100">
        <f>IF(SER_hh_tes_in!J30=0,0,1000000/0.086*SER_hh_tes_in!J30/SER_hh_num_in!J30)</f>
        <v>0</v>
      </c>
      <c r="K30" s="100">
        <f>IF(SER_hh_tes_in!K30=0,0,1000000/0.086*SER_hh_tes_in!K30/SER_hh_num_in!K30)</f>
        <v>5927.1836895897632</v>
      </c>
      <c r="L30" s="100">
        <f>IF(SER_hh_tes_in!L30=0,0,1000000/0.086*SER_hh_tes_in!L30/SER_hh_num_in!L30)</f>
        <v>5996.6944185585971</v>
      </c>
      <c r="M30" s="100">
        <f>IF(SER_hh_tes_in!M30=0,0,1000000/0.086*SER_hh_tes_in!M30/SER_hh_num_in!M30)</f>
        <v>6243.4886831776812</v>
      </c>
      <c r="N30" s="100">
        <f>IF(SER_hh_tes_in!N30=0,0,1000000/0.086*SER_hh_tes_in!N30/SER_hh_num_in!N30)</f>
        <v>5482.032920273401</v>
      </c>
      <c r="O30" s="100">
        <f>IF(SER_hh_tes_in!O30=0,0,1000000/0.086*SER_hh_tes_in!O30/SER_hh_num_in!O30)</f>
        <v>5910.8011244879763</v>
      </c>
      <c r="P30" s="100">
        <f>IF(SER_hh_tes_in!P30=0,0,1000000/0.086*SER_hh_tes_in!P30/SER_hh_num_in!P30)</f>
        <v>5986.2407982095965</v>
      </c>
      <c r="Q30" s="100">
        <f>IF(SER_hh_tes_in!Q30=0,0,1000000/0.086*SER_hh_tes_in!Q30/SER_hh_num_in!Q30)</f>
        <v>5033.7476680025775</v>
      </c>
    </row>
    <row r="31" spans="1:17" ht="12" customHeight="1" x14ac:dyDescent="0.25">
      <c r="A31" s="88" t="s">
        <v>98</v>
      </c>
      <c r="B31" s="100"/>
      <c r="C31" s="100">
        <f>IF(SER_hh_tes_in!C31=0,0,1000000/0.086*SER_hh_tes_in!C31/SER_hh_num_in!C31)</f>
        <v>5293.7925550794789</v>
      </c>
      <c r="D31" s="100">
        <f>IF(SER_hh_tes_in!D31=0,0,1000000/0.086*SER_hh_tes_in!D31/SER_hh_num_in!D31)</f>
        <v>5295.7375263313761</v>
      </c>
      <c r="E31" s="100">
        <f>IF(SER_hh_tes_in!E31=0,0,1000000/0.086*SER_hh_tes_in!E31/SER_hh_num_in!E31)</f>
        <v>0</v>
      </c>
      <c r="F31" s="100">
        <f>IF(SER_hh_tes_in!F31=0,0,1000000/0.086*SER_hh_tes_in!F31/SER_hh_num_in!F31)</f>
        <v>5774.6920750699719</v>
      </c>
      <c r="G31" s="100">
        <f>IF(SER_hh_tes_in!G31=0,0,1000000/0.086*SER_hh_tes_in!G31/SER_hh_num_in!G31)</f>
        <v>5899.0928069567908</v>
      </c>
      <c r="H31" s="100">
        <f>IF(SER_hh_tes_in!H31=0,0,1000000/0.086*SER_hh_tes_in!H31/SER_hh_num_in!H31)</f>
        <v>5927.2067359276434</v>
      </c>
      <c r="I31" s="100">
        <f>IF(SER_hh_tes_in!I31=0,0,1000000/0.086*SER_hh_tes_in!I31/SER_hh_num_in!I31)</f>
        <v>5933.3141410538046</v>
      </c>
      <c r="J31" s="100">
        <f>IF(SER_hh_tes_in!J31=0,0,1000000/0.086*SER_hh_tes_in!J31/SER_hh_num_in!J31)</f>
        <v>6052.8180175968746</v>
      </c>
      <c r="K31" s="100">
        <f>IF(SER_hh_tes_in!K31=0,0,1000000/0.086*SER_hh_tes_in!K31/SER_hh_num_in!K31)</f>
        <v>6074.9749287366649</v>
      </c>
      <c r="L31" s="100">
        <f>IF(SER_hh_tes_in!L31=0,0,1000000/0.086*SER_hh_tes_in!L31/SER_hh_num_in!L31)</f>
        <v>6073.8889004971234</v>
      </c>
      <c r="M31" s="100">
        <f>IF(SER_hh_tes_in!M31=0,0,1000000/0.086*SER_hh_tes_in!M31/SER_hh_num_in!M31)</f>
        <v>6062.0582249625204</v>
      </c>
      <c r="N31" s="100">
        <f>IF(SER_hh_tes_in!N31=0,0,1000000/0.086*SER_hh_tes_in!N31/SER_hh_num_in!N31)</f>
        <v>6121.5079817229325</v>
      </c>
      <c r="O31" s="100">
        <f>IF(SER_hh_tes_in!O31=0,0,1000000/0.086*SER_hh_tes_in!O31/SER_hh_num_in!O31)</f>
        <v>6150.3311251126906</v>
      </c>
      <c r="P31" s="100">
        <f>IF(SER_hh_tes_in!P31=0,0,1000000/0.086*SER_hh_tes_in!P31/SER_hh_num_in!P31)</f>
        <v>6024.3838728372111</v>
      </c>
      <c r="Q31" s="100">
        <f>IF(SER_hh_tes_in!Q31=0,0,1000000/0.086*SER_hh_tes_in!Q31/SER_hh_num_in!Q31)</f>
        <v>5063.5468359392935</v>
      </c>
    </row>
    <row r="32" spans="1:17" ht="12" customHeight="1" x14ac:dyDescent="0.25">
      <c r="A32" s="88" t="s">
        <v>34</v>
      </c>
      <c r="B32" s="100"/>
      <c r="C32" s="100">
        <f>IF(SER_hh_tes_in!C32=0,0,1000000/0.086*SER_hh_tes_in!C32/SER_hh_num_in!C32)</f>
        <v>0</v>
      </c>
      <c r="D32" s="100">
        <f>IF(SER_hh_tes_in!D32=0,0,1000000/0.086*SER_hh_tes_in!D32/SER_hh_num_in!D32)</f>
        <v>0</v>
      </c>
      <c r="E32" s="100">
        <f>IF(SER_hh_tes_in!E32=0,0,1000000/0.086*SER_hh_tes_in!E32/SER_hh_num_in!E32)</f>
        <v>0</v>
      </c>
      <c r="F32" s="100">
        <f>IF(SER_hh_tes_in!F32=0,0,1000000/0.086*SER_hh_tes_in!F32/SER_hh_num_in!F32)</f>
        <v>0</v>
      </c>
      <c r="G32" s="100">
        <f>IF(SER_hh_tes_in!G32=0,0,1000000/0.086*SER_hh_tes_in!G32/SER_hh_num_in!G32)</f>
        <v>0</v>
      </c>
      <c r="H32" s="100">
        <f>IF(SER_hh_tes_in!H32=0,0,1000000/0.086*SER_hh_tes_in!H32/SER_hh_num_in!H32)</f>
        <v>0</v>
      </c>
      <c r="I32" s="100">
        <f>IF(SER_hh_tes_in!I32=0,0,1000000/0.086*SER_hh_tes_in!I32/SER_hh_num_in!I32)</f>
        <v>0</v>
      </c>
      <c r="J32" s="100">
        <f>IF(SER_hh_tes_in!J32=0,0,1000000/0.086*SER_hh_tes_in!J32/SER_hh_num_in!J32)</f>
        <v>0</v>
      </c>
      <c r="K32" s="100">
        <f>IF(SER_hh_tes_in!K32=0,0,1000000/0.086*SER_hh_tes_in!K32/SER_hh_num_in!K32)</f>
        <v>0</v>
      </c>
      <c r="L32" s="100">
        <f>IF(SER_hh_tes_in!L32=0,0,1000000/0.086*SER_hh_tes_in!L32/SER_hh_num_in!L32)</f>
        <v>0</v>
      </c>
      <c r="M32" s="100">
        <f>IF(SER_hh_tes_in!M32=0,0,1000000/0.086*SER_hh_tes_in!M32/SER_hh_num_in!M32)</f>
        <v>0</v>
      </c>
      <c r="N32" s="100">
        <f>IF(SER_hh_tes_in!N32=0,0,1000000/0.086*SER_hh_tes_in!N32/SER_hh_num_in!N32)</f>
        <v>0</v>
      </c>
      <c r="O32" s="100">
        <f>IF(SER_hh_tes_in!O32=0,0,1000000/0.086*SER_hh_tes_in!O32/SER_hh_num_in!O32)</f>
        <v>0</v>
      </c>
      <c r="P32" s="100">
        <f>IF(SER_hh_tes_in!P32=0,0,1000000/0.086*SER_hh_tes_in!P32/SER_hh_num_in!P32)</f>
        <v>0</v>
      </c>
      <c r="Q32" s="100">
        <f>IF(SER_hh_tes_in!Q32=0,0,1000000/0.086*SER_hh_tes_in!Q32/SER_hh_num_in!Q32)</f>
        <v>0</v>
      </c>
    </row>
    <row r="33" spans="1:17" ht="12" customHeight="1" x14ac:dyDescent="0.25">
      <c r="A33" s="49" t="s">
        <v>30</v>
      </c>
      <c r="B33" s="18"/>
      <c r="C33" s="18">
        <f>IF(SER_hh_tes_in!C33=0,0,1000000/0.086*SER_hh_tes_in!C33/SER_hh_num_in!C33)</f>
        <v>5393.7588002368366</v>
      </c>
      <c r="D33" s="18">
        <f>IF(SER_hh_tes_in!D33=0,0,1000000/0.086*SER_hh_tes_in!D33/SER_hh_num_in!D33)</f>
        <v>5413.1868820557402</v>
      </c>
      <c r="E33" s="18">
        <f>IF(SER_hh_tes_in!E33=0,0,1000000/0.086*SER_hh_tes_in!E33/SER_hh_num_in!E33)</f>
        <v>5908.4030810617951</v>
      </c>
      <c r="F33" s="18">
        <f>IF(SER_hh_tes_in!F33=0,0,1000000/0.086*SER_hh_tes_in!F33/SER_hh_num_in!F33)</f>
        <v>5922.1532739239174</v>
      </c>
      <c r="G33" s="18">
        <f>IF(SER_hh_tes_in!G33=0,0,1000000/0.086*SER_hh_tes_in!G33/SER_hh_num_in!G33)</f>
        <v>5858.1098075534537</v>
      </c>
      <c r="H33" s="18">
        <f>IF(SER_hh_tes_in!H33=0,0,1000000/0.086*SER_hh_tes_in!H33/SER_hh_num_in!H33)</f>
        <v>5965.0981439100851</v>
      </c>
      <c r="I33" s="18">
        <f>IF(SER_hh_tes_in!I33=0,0,1000000/0.086*SER_hh_tes_in!I33/SER_hh_num_in!I33)</f>
        <v>5824.2067751458835</v>
      </c>
      <c r="J33" s="18">
        <f>IF(SER_hh_tes_in!J33=0,0,1000000/0.086*SER_hh_tes_in!J33/SER_hh_num_in!J33)</f>
        <v>5916.2636137433692</v>
      </c>
      <c r="K33" s="18">
        <f>IF(SER_hh_tes_in!K33=0,0,1000000/0.086*SER_hh_tes_in!K33/SER_hh_num_in!K33)</f>
        <v>0</v>
      </c>
      <c r="L33" s="18">
        <f>IF(SER_hh_tes_in!L33=0,0,1000000/0.086*SER_hh_tes_in!L33/SER_hh_num_in!L33)</f>
        <v>5891.4081564454127</v>
      </c>
      <c r="M33" s="18">
        <f>IF(SER_hh_tes_in!M33=0,0,1000000/0.086*SER_hh_tes_in!M33/SER_hh_num_in!M33)</f>
        <v>5781.7303205355274</v>
      </c>
      <c r="N33" s="18">
        <f>IF(SER_hh_tes_in!N33=0,0,1000000/0.086*SER_hh_tes_in!N33/SER_hh_num_in!N33)</f>
        <v>6019.3487152708576</v>
      </c>
      <c r="O33" s="18">
        <f>IF(SER_hh_tes_in!O33=0,0,1000000/0.086*SER_hh_tes_in!O33/SER_hh_num_in!O33)</f>
        <v>5897.0563239883568</v>
      </c>
      <c r="P33" s="18">
        <f>IF(SER_hh_tes_in!P33=0,0,1000000/0.086*SER_hh_tes_in!P33/SER_hh_num_in!P33)</f>
        <v>5841.9858589080277</v>
      </c>
      <c r="Q33" s="18">
        <f>IF(SER_hh_tes_in!Q33=0,0,1000000/0.086*SER_hh_tes_in!Q33/SER_hh_num_in!Q33)</f>
        <v>5143.4776620206048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7">
    <tabColor theme="6" tint="0.79998168889431442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25.5" customHeight="1" x14ac:dyDescent="0.25">
      <c r="A1" s="120" t="s">
        <v>216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117</v>
      </c>
      <c r="B3" s="106"/>
      <c r="C3" s="106">
        <f>IF(SER_hh_emi_in!C3=0,0,1000000*SER_hh_emi_in!C3/SER_hh_num_in!C3)</f>
        <v>6036.6601962039149</v>
      </c>
      <c r="D3" s="106">
        <f>IF(SER_hh_emi_in!D3=0,0,1000000*SER_hh_emi_in!D3/SER_hh_num_in!D3)</f>
        <v>4341.8411945450989</v>
      </c>
      <c r="E3" s="106">
        <f>IF(SER_hh_emi_in!E3=0,0,1000000*SER_hh_emi_in!E3/SER_hh_num_in!E3)</f>
        <v>6302.6796972261009</v>
      </c>
      <c r="F3" s="106">
        <f>IF(SER_hh_emi_in!F3=0,0,1000000*SER_hh_emi_in!F3/SER_hh_num_in!F3)</f>
        <v>5964.4510991161369</v>
      </c>
      <c r="G3" s="106">
        <f>IF(SER_hh_emi_in!G3=0,0,1000000*SER_hh_emi_in!G3/SER_hh_num_in!G3)</f>
        <v>7632.6231395677205</v>
      </c>
      <c r="H3" s="106">
        <f>IF(SER_hh_emi_in!H3=0,0,1000000*SER_hh_emi_in!H3/SER_hh_num_in!H3)</f>
        <v>8591.3739283210944</v>
      </c>
      <c r="I3" s="106">
        <f>IF(SER_hh_emi_in!I3=0,0,1000000*SER_hh_emi_in!I3/SER_hh_num_in!I3)</f>
        <v>8904.3608943577347</v>
      </c>
      <c r="J3" s="106">
        <f>IF(SER_hh_emi_in!J3=0,0,1000000*SER_hh_emi_in!J3/SER_hh_num_in!J3)</f>
        <v>11288.141971164467</v>
      </c>
      <c r="K3" s="106">
        <f>IF(SER_hh_emi_in!K3=0,0,1000000*SER_hh_emi_in!K3/SER_hh_num_in!K3)</f>
        <v>9469.5989302505459</v>
      </c>
      <c r="L3" s="106">
        <f>IF(SER_hh_emi_in!L3=0,0,1000000*SER_hh_emi_in!L3/SER_hh_num_in!L3)</f>
        <v>10756.82549049628</v>
      </c>
      <c r="M3" s="106">
        <f>IF(SER_hh_emi_in!M3=0,0,1000000*SER_hh_emi_in!M3/SER_hh_num_in!M3)</f>
        <v>4816.9349006542107</v>
      </c>
      <c r="N3" s="106">
        <f>IF(SER_hh_emi_in!N3=0,0,1000000*SER_hh_emi_in!N3/SER_hh_num_in!N3)</f>
        <v>5482.0699145237731</v>
      </c>
      <c r="O3" s="106">
        <f>IF(SER_hh_emi_in!O3=0,0,1000000*SER_hh_emi_in!O3/SER_hh_num_in!O3)</f>
        <v>7006.4711174938457</v>
      </c>
      <c r="P3" s="106">
        <f>IF(SER_hh_emi_in!P3=0,0,1000000*SER_hh_emi_in!P3/SER_hh_num_in!P3)</f>
        <v>2908.8852358317622</v>
      </c>
      <c r="Q3" s="106">
        <f>IF(SER_hh_emi_in!Q3=0,0,1000000*SER_hh_emi_in!Q3/SER_hh_num_in!Q3)</f>
        <v>2183.5611117966746</v>
      </c>
    </row>
    <row r="4" spans="1:17" ht="12.95" customHeight="1" x14ac:dyDescent="0.25">
      <c r="A4" s="90" t="s">
        <v>44</v>
      </c>
      <c r="B4" s="101"/>
      <c r="C4" s="101">
        <f>IF(SER_hh_emi_in!C4=0,0,1000000*SER_hh_emi_in!C4/SER_hh_num_in!C4)</f>
        <v>3974.855461178412</v>
      </c>
      <c r="D4" s="101">
        <f>IF(SER_hh_emi_in!D4=0,0,1000000*SER_hh_emi_in!D4/SER_hh_num_in!D4)</f>
        <v>1646.7049862262502</v>
      </c>
      <c r="E4" s="101">
        <f>IF(SER_hh_emi_in!E4=0,0,1000000*SER_hh_emi_in!E4/SER_hh_num_in!E4)</f>
        <v>5370.4251367216557</v>
      </c>
      <c r="F4" s="101">
        <f>IF(SER_hh_emi_in!F4=0,0,1000000*SER_hh_emi_in!F4/SER_hh_num_in!F4)</f>
        <v>2908.7098427778737</v>
      </c>
      <c r="G4" s="101">
        <f>IF(SER_hh_emi_in!G4=0,0,1000000*SER_hh_emi_in!G4/SER_hh_num_in!G4)</f>
        <v>4141.9896140965166</v>
      </c>
      <c r="H4" s="101">
        <f>IF(SER_hh_emi_in!H4=0,0,1000000*SER_hh_emi_in!H4/SER_hh_num_in!H4)</f>
        <v>5980.2073691312926</v>
      </c>
      <c r="I4" s="101">
        <f>IF(SER_hh_emi_in!I4=0,0,1000000*SER_hh_emi_in!I4/SER_hh_num_in!I4)</f>
        <v>6046.4078880041516</v>
      </c>
      <c r="J4" s="101">
        <f>IF(SER_hh_emi_in!J4=0,0,1000000*SER_hh_emi_in!J4/SER_hh_num_in!J4)</f>
        <v>7893.6966509981739</v>
      </c>
      <c r="K4" s="101">
        <f>IF(SER_hh_emi_in!K4=0,0,1000000*SER_hh_emi_in!K4/SER_hh_num_in!K4)</f>
        <v>5983.740829533217</v>
      </c>
      <c r="L4" s="101">
        <f>IF(SER_hh_emi_in!L4=0,0,1000000*SER_hh_emi_in!L4/SER_hh_num_in!L4)</f>
        <v>7520.7031725443376</v>
      </c>
      <c r="M4" s="101">
        <f>IF(SER_hh_emi_in!M4=0,0,1000000*SER_hh_emi_in!M4/SER_hh_num_in!M4)</f>
        <v>1490.3074284025708</v>
      </c>
      <c r="N4" s="101">
        <f>IF(SER_hh_emi_in!N4=0,0,1000000*SER_hh_emi_in!N4/SER_hh_num_in!N4)</f>
        <v>2109.5590089252637</v>
      </c>
      <c r="O4" s="101">
        <f>IF(SER_hh_emi_in!O4=0,0,1000000*SER_hh_emi_in!O4/SER_hh_num_in!O4)</f>
        <v>5441.3690582225618</v>
      </c>
      <c r="P4" s="101">
        <f>IF(SER_hh_emi_in!P4=0,0,1000000*SER_hh_emi_in!P4/SER_hh_num_in!P4)</f>
        <v>792.34362005595517</v>
      </c>
      <c r="Q4" s="101">
        <f>IF(SER_hh_emi_in!Q4=0,0,1000000*SER_hh_emi_in!Q4/SER_hh_num_in!Q4)</f>
        <v>111.12756152074741</v>
      </c>
    </row>
    <row r="5" spans="1:17" ht="12" customHeight="1" x14ac:dyDescent="0.25">
      <c r="A5" s="88" t="s">
        <v>38</v>
      </c>
      <c r="B5" s="100"/>
      <c r="C5" s="100">
        <f>IF(SER_hh_emi_in!C5=0,0,1000000*SER_hh_emi_in!C5/SER_hh_num_in!C5)</f>
        <v>0</v>
      </c>
      <c r="D5" s="100">
        <f>IF(SER_hh_emi_in!D5=0,0,1000000*SER_hh_emi_in!D5/SER_hh_num_in!D5)</f>
        <v>10360.225006173587</v>
      </c>
      <c r="E5" s="100">
        <f>IF(SER_hh_emi_in!E5=0,0,1000000*SER_hh_emi_in!E5/SER_hh_num_in!E5)</f>
        <v>13079.567397211868</v>
      </c>
      <c r="F5" s="100">
        <f>IF(SER_hh_emi_in!F5=0,0,1000000*SER_hh_emi_in!F5/SER_hh_num_in!F5)</f>
        <v>0</v>
      </c>
      <c r="G5" s="100">
        <f>IF(SER_hh_emi_in!G5=0,0,1000000*SER_hh_emi_in!G5/SER_hh_num_in!G5)</f>
        <v>0</v>
      </c>
      <c r="H5" s="100">
        <f>IF(SER_hh_emi_in!H5=0,0,1000000*SER_hh_emi_in!H5/SER_hh_num_in!H5)</f>
        <v>0</v>
      </c>
      <c r="I5" s="100">
        <f>IF(SER_hh_emi_in!I5=0,0,1000000*SER_hh_emi_in!I5/SER_hh_num_in!I5)</f>
        <v>0</v>
      </c>
      <c r="J5" s="100">
        <f>IF(SER_hh_emi_in!J5=0,0,1000000*SER_hh_emi_in!J5/SER_hh_num_in!J5)</f>
        <v>0</v>
      </c>
      <c r="K5" s="100">
        <f>IF(SER_hh_emi_in!K5=0,0,1000000*SER_hh_emi_in!K5/SER_hh_num_in!K5)</f>
        <v>0</v>
      </c>
      <c r="L5" s="100">
        <f>IF(SER_hh_emi_in!L5=0,0,1000000*SER_hh_emi_in!L5/SER_hh_num_in!L5)</f>
        <v>0</v>
      </c>
      <c r="M5" s="100">
        <f>IF(SER_hh_emi_in!M5=0,0,1000000*SER_hh_emi_in!M5/SER_hh_num_in!M5)</f>
        <v>0</v>
      </c>
      <c r="N5" s="100">
        <f>IF(SER_hh_emi_in!N5=0,0,1000000*SER_hh_emi_in!N5/SER_hh_num_in!N5)</f>
        <v>0</v>
      </c>
      <c r="O5" s="100">
        <f>IF(SER_hh_emi_in!O5=0,0,1000000*SER_hh_emi_in!O5/SER_hh_num_in!O5)</f>
        <v>0</v>
      </c>
      <c r="P5" s="100">
        <f>IF(SER_hh_emi_in!P5=0,0,1000000*SER_hh_emi_in!P5/SER_hh_num_in!P5)</f>
        <v>0</v>
      </c>
      <c r="Q5" s="100">
        <f>IF(SER_hh_emi_in!Q5=0,0,1000000*SER_hh_emi_in!Q5/SER_hh_num_in!Q5)</f>
        <v>0</v>
      </c>
    </row>
    <row r="6" spans="1:17" ht="12" customHeight="1" x14ac:dyDescent="0.25">
      <c r="A6" s="88" t="s">
        <v>66</v>
      </c>
      <c r="B6" s="100"/>
      <c r="C6" s="100">
        <f>IF(SER_hh_emi_in!C6=0,0,1000000*SER_hh_emi_in!C6/SER_hh_num_in!C6)</f>
        <v>5590.7506051425034</v>
      </c>
      <c r="D6" s="100">
        <f>IF(SER_hh_emi_in!D6=0,0,1000000*SER_hh_emi_in!D6/SER_hh_num_in!D6)</f>
        <v>5262.577471923998</v>
      </c>
      <c r="E6" s="100">
        <f>IF(SER_hh_emi_in!E6=0,0,1000000*SER_hh_emi_in!E6/SER_hh_num_in!E6)</f>
        <v>6643.8865745774219</v>
      </c>
      <c r="F6" s="100">
        <f>IF(SER_hh_emi_in!F6=0,0,1000000*SER_hh_emi_in!F6/SER_hh_num_in!F6)</f>
        <v>6789.3103837286671</v>
      </c>
      <c r="G6" s="100">
        <f>IF(SER_hh_emi_in!G6=0,0,1000000*SER_hh_emi_in!G6/SER_hh_num_in!G6)</f>
        <v>0</v>
      </c>
      <c r="H6" s="100">
        <f>IF(SER_hh_emi_in!H6=0,0,1000000*SER_hh_emi_in!H6/SER_hh_num_in!H6)</f>
        <v>8614.1464149313852</v>
      </c>
      <c r="I6" s="100">
        <f>IF(SER_hh_emi_in!I6=0,0,1000000*SER_hh_emi_in!I6/SER_hh_num_in!I6)</f>
        <v>7710.9345882782864</v>
      </c>
      <c r="J6" s="100">
        <f>IF(SER_hh_emi_in!J6=0,0,1000000*SER_hh_emi_in!J6/SER_hh_num_in!J6)</f>
        <v>0</v>
      </c>
      <c r="K6" s="100">
        <f>IF(SER_hh_emi_in!K6=0,0,1000000*SER_hh_emi_in!K6/SER_hh_num_in!K6)</f>
        <v>9541.1982397208612</v>
      </c>
      <c r="L6" s="100">
        <f>IF(SER_hh_emi_in!L6=0,0,1000000*SER_hh_emi_in!L6/SER_hh_num_in!L6)</f>
        <v>9507.1347104212291</v>
      </c>
      <c r="M6" s="100">
        <f>IF(SER_hh_emi_in!M6=0,0,1000000*SER_hh_emi_in!M6/SER_hh_num_in!M6)</f>
        <v>7995.3345626855644</v>
      </c>
      <c r="N6" s="100">
        <f>IF(SER_hh_emi_in!N6=0,0,1000000*SER_hh_emi_in!N6/SER_hh_num_in!N6)</f>
        <v>0</v>
      </c>
      <c r="O6" s="100">
        <f>IF(SER_hh_emi_in!O6=0,0,1000000*SER_hh_emi_in!O6/SER_hh_num_in!O6)</f>
        <v>8273.6829875985113</v>
      </c>
      <c r="P6" s="100">
        <f>IF(SER_hh_emi_in!P6=0,0,1000000*SER_hh_emi_in!P6/SER_hh_num_in!P6)</f>
        <v>6818.3864113929976</v>
      </c>
      <c r="Q6" s="100">
        <f>IF(SER_hh_emi_in!Q6=0,0,1000000*SER_hh_emi_in!Q6/SER_hh_num_in!Q6)</f>
        <v>0</v>
      </c>
    </row>
    <row r="7" spans="1:17" ht="12" customHeight="1" x14ac:dyDescent="0.25">
      <c r="A7" s="88" t="s">
        <v>99</v>
      </c>
      <c r="B7" s="100"/>
      <c r="C7" s="100">
        <f>IF(SER_hh_emi_in!C7=0,0,1000000*SER_hh_emi_in!C7/SER_hh_num_in!C7)</f>
        <v>0</v>
      </c>
      <c r="D7" s="100">
        <f>IF(SER_hh_emi_in!D7=0,0,1000000*SER_hh_emi_in!D7/SER_hh_num_in!D7)</f>
        <v>6287.1672105825837</v>
      </c>
      <c r="E7" s="100">
        <f>IF(SER_hh_emi_in!E7=0,0,1000000*SER_hh_emi_in!E7/SER_hh_num_in!E7)</f>
        <v>8510.815344167524</v>
      </c>
      <c r="F7" s="100">
        <f>IF(SER_hh_emi_in!F7=0,0,1000000*SER_hh_emi_in!F7/SER_hh_num_in!F7)</f>
        <v>9264.8822231967843</v>
      </c>
      <c r="G7" s="100">
        <f>IF(SER_hh_emi_in!G7=0,0,1000000*SER_hh_emi_in!G7/SER_hh_num_in!G7)</f>
        <v>10296.237832120167</v>
      </c>
      <c r="H7" s="100">
        <f>IF(SER_hh_emi_in!H7=0,0,1000000*SER_hh_emi_in!H7/SER_hh_num_in!H7)</f>
        <v>10757.998569974885</v>
      </c>
      <c r="I7" s="100">
        <f>IF(SER_hh_emi_in!I7=0,0,1000000*SER_hh_emi_in!I7/SER_hh_num_in!I7)</f>
        <v>9892.5321376496959</v>
      </c>
      <c r="J7" s="100">
        <f>IF(SER_hh_emi_in!J7=0,0,1000000*SER_hh_emi_in!J7/SER_hh_num_in!J7)</f>
        <v>11667.513240128052</v>
      </c>
      <c r="K7" s="100">
        <f>IF(SER_hh_emi_in!K7=0,0,1000000*SER_hh_emi_in!K7/SER_hh_num_in!K7)</f>
        <v>0</v>
      </c>
      <c r="L7" s="100">
        <f>IF(SER_hh_emi_in!L7=0,0,1000000*SER_hh_emi_in!L7/SER_hh_num_in!L7)</f>
        <v>11532.46457526053</v>
      </c>
      <c r="M7" s="100">
        <f>IF(SER_hh_emi_in!M7=0,0,1000000*SER_hh_emi_in!M7/SER_hh_num_in!M7)</f>
        <v>10293.414143924592</v>
      </c>
      <c r="N7" s="100">
        <f>IF(SER_hh_emi_in!N7=0,0,1000000*SER_hh_emi_in!N7/SER_hh_num_in!N7)</f>
        <v>9969.4929653681538</v>
      </c>
      <c r="O7" s="100">
        <f>IF(SER_hh_emi_in!O7=0,0,1000000*SER_hh_emi_in!O7/SER_hh_num_in!O7)</f>
        <v>0</v>
      </c>
      <c r="P7" s="100">
        <f>IF(SER_hh_emi_in!P7=0,0,1000000*SER_hh_emi_in!P7/SER_hh_num_in!P7)</f>
        <v>8414.2420842429638</v>
      </c>
      <c r="Q7" s="100">
        <f>IF(SER_hh_emi_in!Q7=0,0,1000000*SER_hh_emi_in!Q7/SER_hh_num_in!Q7)</f>
        <v>0</v>
      </c>
    </row>
    <row r="8" spans="1:17" ht="12" customHeight="1" x14ac:dyDescent="0.25">
      <c r="A8" s="88" t="s">
        <v>101</v>
      </c>
      <c r="B8" s="100"/>
      <c r="C8" s="100">
        <f>IF(SER_hh_emi_in!C8=0,0,1000000*SER_hh_emi_in!C8/SER_hh_num_in!C8)</f>
        <v>3190.1925200563373</v>
      </c>
      <c r="D8" s="100">
        <f>IF(SER_hh_emi_in!D8=0,0,1000000*SER_hh_emi_in!D8/SER_hh_num_in!D8)</f>
        <v>3013.2133431470611</v>
      </c>
      <c r="E8" s="100">
        <f>IF(SER_hh_emi_in!E8=0,0,1000000*SER_hh_emi_in!E8/SER_hh_num_in!E8)</f>
        <v>3833.7633632775273</v>
      </c>
      <c r="F8" s="100">
        <f>IF(SER_hh_emi_in!F8=0,0,1000000*SER_hh_emi_in!F8/SER_hh_num_in!F8)</f>
        <v>3930.0807421942113</v>
      </c>
      <c r="G8" s="100">
        <f>IF(SER_hh_emi_in!G8=0,0,1000000*SER_hh_emi_in!G8/SER_hh_num_in!G8)</f>
        <v>4985.6099866687273</v>
      </c>
      <c r="H8" s="100">
        <f>IF(SER_hh_emi_in!H8=0,0,1000000*SER_hh_emi_in!H8/SER_hh_num_in!H8)</f>
        <v>5024.0565379719283</v>
      </c>
      <c r="I8" s="100">
        <f>IF(SER_hh_emi_in!I8=0,0,1000000*SER_hh_emi_in!I8/SER_hh_num_in!I8)</f>
        <v>4492.9937564478296</v>
      </c>
      <c r="J8" s="100">
        <f>IF(SER_hh_emi_in!J8=0,0,1000000*SER_hh_emi_in!J8/SER_hh_num_in!J8)</f>
        <v>5641.5691633467704</v>
      </c>
      <c r="K8" s="100">
        <f>IF(SER_hh_emi_in!K8=0,0,1000000*SER_hh_emi_in!K8/SER_hh_num_in!K8)</f>
        <v>5564.4185822603013</v>
      </c>
      <c r="L8" s="100">
        <f>IF(SER_hh_emi_in!L8=0,0,1000000*SER_hh_emi_in!L8/SER_hh_num_in!L8)</f>
        <v>5527.0968851800299</v>
      </c>
      <c r="M8" s="100">
        <f>IF(SER_hh_emi_in!M8=0,0,1000000*SER_hh_emi_in!M8/SER_hh_num_in!M8)</f>
        <v>4633.3876706210776</v>
      </c>
      <c r="N8" s="100">
        <f>IF(SER_hh_emi_in!N8=0,0,1000000*SER_hh_emi_in!N8/SER_hh_num_in!N8)</f>
        <v>4751.3689677824595</v>
      </c>
      <c r="O8" s="100">
        <f>IF(SER_hh_emi_in!O8=0,0,1000000*SER_hh_emi_in!O8/SER_hh_num_in!O8)</f>
        <v>4692.7432768427725</v>
      </c>
      <c r="P8" s="100">
        <f>IF(SER_hh_emi_in!P8=0,0,1000000*SER_hh_emi_in!P8/SER_hh_num_in!P8)</f>
        <v>3796.6084715068441</v>
      </c>
      <c r="Q8" s="100">
        <f>IF(SER_hh_emi_in!Q8=0,0,1000000*SER_hh_emi_in!Q8/SER_hh_num_in!Q8)</f>
        <v>4589.8289753423433</v>
      </c>
    </row>
    <row r="9" spans="1:17" ht="12" customHeight="1" x14ac:dyDescent="0.25">
      <c r="A9" s="88" t="s">
        <v>106</v>
      </c>
      <c r="B9" s="100"/>
      <c r="C9" s="100">
        <f>IF(SER_hh_emi_in!C9=0,0,1000000*SER_hh_emi_in!C9/SER_hh_num_in!C9)</f>
        <v>4478.5556992249567</v>
      </c>
      <c r="D9" s="100">
        <f>IF(SER_hh_emi_in!D9=0,0,1000000*SER_hh_emi_in!D9/SER_hh_num_in!D9)</f>
        <v>4115.2131333119914</v>
      </c>
      <c r="E9" s="100">
        <f>IF(SER_hh_emi_in!E9=0,0,1000000*SER_hh_emi_in!E9/SER_hh_num_in!E9)</f>
        <v>5260.6012875429678</v>
      </c>
      <c r="F9" s="100">
        <f>IF(SER_hh_emi_in!F9=0,0,1000000*SER_hh_emi_in!F9/SER_hh_num_in!F9)</f>
        <v>5357.2636020517912</v>
      </c>
      <c r="G9" s="100">
        <f>IF(SER_hh_emi_in!G9=0,0,1000000*SER_hh_emi_in!G9/SER_hh_num_in!G9)</f>
        <v>6919.9714200989438</v>
      </c>
      <c r="H9" s="100">
        <f>IF(SER_hh_emi_in!H9=0,0,1000000*SER_hh_emi_in!H9/SER_hh_num_in!H9)</f>
        <v>6979.2047110202111</v>
      </c>
      <c r="I9" s="100">
        <f>IF(SER_hh_emi_in!I9=0,0,1000000*SER_hh_emi_in!I9/SER_hh_num_in!I9)</f>
        <v>6250.0280756490074</v>
      </c>
      <c r="J9" s="100">
        <f>IF(SER_hh_emi_in!J9=0,0,1000000*SER_hh_emi_in!J9/SER_hh_num_in!J9)</f>
        <v>7969.0096340207147</v>
      </c>
      <c r="K9" s="100">
        <f>IF(SER_hh_emi_in!K9=0,0,1000000*SER_hh_emi_in!K9/SER_hh_num_in!K9)</f>
        <v>7921.3732621586878</v>
      </c>
      <c r="L9" s="100">
        <f>IF(SER_hh_emi_in!L9=0,0,1000000*SER_hh_emi_in!L9/SER_hh_num_in!L9)</f>
        <v>7893.1100857413621</v>
      </c>
      <c r="M9" s="100">
        <f>IF(SER_hh_emi_in!M9=0,0,1000000*SER_hh_emi_in!M9/SER_hh_num_in!M9)</f>
        <v>6575.7495711014662</v>
      </c>
      <c r="N9" s="100">
        <f>IF(SER_hh_emi_in!N9=0,0,1000000*SER_hh_emi_in!N9/SER_hh_num_in!N9)</f>
        <v>6868.4391410179387</v>
      </c>
      <c r="O9" s="100">
        <f>IF(SER_hh_emi_in!O9=0,0,1000000*SER_hh_emi_in!O9/SER_hh_num_in!O9)</f>
        <v>6828.9076032956364</v>
      </c>
      <c r="P9" s="100">
        <f>IF(SER_hh_emi_in!P9=0,0,1000000*SER_hh_emi_in!P9/SER_hh_num_in!P9)</f>
        <v>0</v>
      </c>
      <c r="Q9" s="100">
        <f>IF(SER_hh_emi_in!Q9=0,0,1000000*SER_hh_emi_in!Q9/SER_hh_num_in!Q9)</f>
        <v>0</v>
      </c>
    </row>
    <row r="10" spans="1:17" ht="12" customHeight="1" x14ac:dyDescent="0.25">
      <c r="A10" s="88" t="s">
        <v>34</v>
      </c>
      <c r="B10" s="100"/>
      <c r="C10" s="100">
        <f>IF(SER_hh_emi_in!C10=0,0,1000000*SER_hh_emi_in!C10/SER_hh_num_in!C10)</f>
        <v>0</v>
      </c>
      <c r="D10" s="100">
        <f>IF(SER_hh_emi_in!D10=0,0,1000000*SER_hh_emi_in!D10/SER_hh_num_in!D10)</f>
        <v>0</v>
      </c>
      <c r="E10" s="100">
        <f>IF(SER_hh_emi_in!E10=0,0,1000000*SER_hh_emi_in!E10/SER_hh_num_in!E10)</f>
        <v>0</v>
      </c>
      <c r="F10" s="100">
        <f>IF(SER_hh_emi_in!F10=0,0,1000000*SER_hh_emi_in!F10/SER_hh_num_in!F10)</f>
        <v>0</v>
      </c>
      <c r="G10" s="100">
        <f>IF(SER_hh_emi_in!G10=0,0,1000000*SER_hh_emi_in!G10/SER_hh_num_in!G10)</f>
        <v>0</v>
      </c>
      <c r="H10" s="100">
        <f>IF(SER_hh_emi_in!H10=0,0,1000000*SER_hh_emi_in!H10/SER_hh_num_in!H10)</f>
        <v>0</v>
      </c>
      <c r="I10" s="100">
        <f>IF(SER_hh_emi_in!I10=0,0,1000000*SER_hh_emi_in!I10/SER_hh_num_in!I10)</f>
        <v>0</v>
      </c>
      <c r="J10" s="100">
        <f>IF(SER_hh_emi_in!J10=0,0,1000000*SER_hh_emi_in!J10/SER_hh_num_in!J10)</f>
        <v>0</v>
      </c>
      <c r="K10" s="100">
        <f>IF(SER_hh_emi_in!K10=0,0,1000000*SER_hh_emi_in!K10/SER_hh_num_in!K10)</f>
        <v>0</v>
      </c>
      <c r="L10" s="100">
        <f>IF(SER_hh_emi_in!L10=0,0,1000000*SER_hh_emi_in!L10/SER_hh_num_in!L10)</f>
        <v>0</v>
      </c>
      <c r="M10" s="100">
        <f>IF(SER_hh_emi_in!M10=0,0,1000000*SER_hh_emi_in!M10/SER_hh_num_in!M10)</f>
        <v>0</v>
      </c>
      <c r="N10" s="100">
        <f>IF(SER_hh_emi_in!N10=0,0,1000000*SER_hh_emi_in!N10/SER_hh_num_in!N10)</f>
        <v>0</v>
      </c>
      <c r="O10" s="100">
        <f>IF(SER_hh_emi_in!O10=0,0,1000000*SER_hh_emi_in!O10/SER_hh_num_in!O10)</f>
        <v>0</v>
      </c>
      <c r="P10" s="100">
        <f>IF(SER_hh_emi_in!P10=0,0,1000000*SER_hh_emi_in!P10/SER_hh_num_in!P10)</f>
        <v>0</v>
      </c>
      <c r="Q10" s="100">
        <f>IF(SER_hh_emi_in!Q10=0,0,1000000*SER_hh_emi_in!Q10/SER_hh_num_in!Q10)</f>
        <v>0</v>
      </c>
    </row>
    <row r="11" spans="1:17" ht="12" customHeight="1" x14ac:dyDescent="0.25">
      <c r="A11" s="88" t="s">
        <v>61</v>
      </c>
      <c r="B11" s="100"/>
      <c r="C11" s="100">
        <f>IF(SER_hh_emi_in!C11=0,0,1000000*SER_hh_emi_in!C11/SER_hh_num_in!C11)</f>
        <v>0</v>
      </c>
      <c r="D11" s="100">
        <f>IF(SER_hh_emi_in!D11=0,0,1000000*SER_hh_emi_in!D11/SER_hh_num_in!D11)</f>
        <v>0</v>
      </c>
      <c r="E11" s="100">
        <f>IF(SER_hh_emi_in!E11=0,0,1000000*SER_hh_emi_in!E11/SER_hh_num_in!E11)</f>
        <v>0</v>
      </c>
      <c r="F11" s="100">
        <f>IF(SER_hh_emi_in!F11=0,0,1000000*SER_hh_emi_in!F11/SER_hh_num_in!F11)</f>
        <v>0</v>
      </c>
      <c r="G11" s="100">
        <f>IF(SER_hh_emi_in!G11=0,0,1000000*SER_hh_emi_in!G11/SER_hh_num_in!G11)</f>
        <v>0</v>
      </c>
      <c r="H11" s="100">
        <f>IF(SER_hh_emi_in!H11=0,0,1000000*SER_hh_emi_in!H11/SER_hh_num_in!H11)</f>
        <v>0</v>
      </c>
      <c r="I11" s="100">
        <f>IF(SER_hh_emi_in!I11=0,0,1000000*SER_hh_emi_in!I11/SER_hh_num_in!I11)</f>
        <v>0</v>
      </c>
      <c r="J11" s="100">
        <f>IF(SER_hh_emi_in!J11=0,0,1000000*SER_hh_emi_in!J11/SER_hh_num_in!J11)</f>
        <v>0</v>
      </c>
      <c r="K11" s="100">
        <f>IF(SER_hh_emi_in!K11=0,0,1000000*SER_hh_emi_in!K11/SER_hh_num_in!K11)</f>
        <v>0</v>
      </c>
      <c r="L11" s="100">
        <f>IF(SER_hh_emi_in!L11=0,0,1000000*SER_hh_emi_in!L11/SER_hh_num_in!L11)</f>
        <v>0</v>
      </c>
      <c r="M11" s="100">
        <f>IF(SER_hh_emi_in!M11=0,0,1000000*SER_hh_emi_in!M11/SER_hh_num_in!M11)</f>
        <v>0</v>
      </c>
      <c r="N11" s="100">
        <f>IF(SER_hh_emi_in!N11=0,0,1000000*SER_hh_emi_in!N11/SER_hh_num_in!N11)</f>
        <v>0</v>
      </c>
      <c r="O11" s="100">
        <f>IF(SER_hh_emi_in!O11=0,0,1000000*SER_hh_emi_in!O11/SER_hh_num_in!O11)</f>
        <v>0</v>
      </c>
      <c r="P11" s="100">
        <f>IF(SER_hh_emi_in!P11=0,0,1000000*SER_hh_emi_in!P11/SER_hh_num_in!P11)</f>
        <v>0</v>
      </c>
      <c r="Q11" s="100">
        <f>IF(SER_hh_emi_in!Q11=0,0,1000000*SER_hh_emi_in!Q11/SER_hh_num_in!Q11)</f>
        <v>0</v>
      </c>
    </row>
    <row r="12" spans="1:17" ht="12" customHeight="1" x14ac:dyDescent="0.25">
      <c r="A12" s="88" t="s">
        <v>42</v>
      </c>
      <c r="B12" s="100"/>
      <c r="C12" s="100">
        <f>IF(SER_hh_emi_in!C12=0,0,1000000*SER_hh_emi_in!C12/SER_hh_num_in!C12)</f>
        <v>0</v>
      </c>
      <c r="D12" s="100">
        <f>IF(SER_hh_emi_in!D12=0,0,1000000*SER_hh_emi_in!D12/SER_hh_num_in!D12)</f>
        <v>0</v>
      </c>
      <c r="E12" s="100">
        <f>IF(SER_hh_emi_in!E12=0,0,1000000*SER_hh_emi_in!E12/SER_hh_num_in!E12)</f>
        <v>0</v>
      </c>
      <c r="F12" s="100">
        <f>IF(SER_hh_emi_in!F12=0,0,1000000*SER_hh_emi_in!F12/SER_hh_num_in!F12)</f>
        <v>0</v>
      </c>
      <c r="G12" s="100">
        <f>IF(SER_hh_emi_in!G12=0,0,1000000*SER_hh_emi_in!G12/SER_hh_num_in!G12)</f>
        <v>0</v>
      </c>
      <c r="H12" s="100">
        <f>IF(SER_hh_emi_in!H12=0,0,1000000*SER_hh_emi_in!H12/SER_hh_num_in!H12)</f>
        <v>0</v>
      </c>
      <c r="I12" s="100">
        <f>IF(SER_hh_emi_in!I12=0,0,1000000*SER_hh_emi_in!I12/SER_hh_num_in!I12)</f>
        <v>0</v>
      </c>
      <c r="J12" s="100">
        <f>IF(SER_hh_emi_in!J12=0,0,1000000*SER_hh_emi_in!J12/SER_hh_num_in!J12)</f>
        <v>0</v>
      </c>
      <c r="K12" s="100">
        <f>IF(SER_hh_emi_in!K12=0,0,1000000*SER_hh_emi_in!K12/SER_hh_num_in!K12)</f>
        <v>0</v>
      </c>
      <c r="L12" s="100">
        <f>IF(SER_hh_emi_in!L12=0,0,1000000*SER_hh_emi_in!L12/SER_hh_num_in!L12)</f>
        <v>0</v>
      </c>
      <c r="M12" s="100">
        <f>IF(SER_hh_emi_in!M12=0,0,1000000*SER_hh_emi_in!M12/SER_hh_num_in!M12)</f>
        <v>0</v>
      </c>
      <c r="N12" s="100">
        <f>IF(SER_hh_emi_in!N12=0,0,1000000*SER_hh_emi_in!N12/SER_hh_num_in!N12)</f>
        <v>0</v>
      </c>
      <c r="O12" s="100">
        <f>IF(SER_hh_emi_in!O12=0,0,1000000*SER_hh_emi_in!O12/SER_hh_num_in!O12)</f>
        <v>0</v>
      </c>
      <c r="P12" s="100">
        <f>IF(SER_hh_emi_in!P12=0,0,1000000*SER_hh_emi_in!P12/SER_hh_num_in!P12)</f>
        <v>0</v>
      </c>
      <c r="Q12" s="100">
        <f>IF(SER_hh_emi_in!Q12=0,0,1000000*SER_hh_emi_in!Q12/SER_hh_num_in!Q12)</f>
        <v>0</v>
      </c>
    </row>
    <row r="13" spans="1:17" ht="12" customHeight="1" x14ac:dyDescent="0.25">
      <c r="A13" s="88" t="s">
        <v>105</v>
      </c>
      <c r="B13" s="100"/>
      <c r="C13" s="100">
        <f>IF(SER_hh_emi_in!C13=0,0,1000000*SER_hh_emi_in!C13/SER_hh_num_in!C13)</f>
        <v>0</v>
      </c>
      <c r="D13" s="100">
        <f>IF(SER_hh_emi_in!D13=0,0,1000000*SER_hh_emi_in!D13/SER_hh_num_in!D13)</f>
        <v>0</v>
      </c>
      <c r="E13" s="100">
        <f>IF(SER_hh_emi_in!E13=0,0,1000000*SER_hh_emi_in!E13/SER_hh_num_in!E13)</f>
        <v>0</v>
      </c>
      <c r="F13" s="100">
        <f>IF(SER_hh_emi_in!F13=0,0,1000000*SER_hh_emi_in!F13/SER_hh_num_in!F13)</f>
        <v>0</v>
      </c>
      <c r="G13" s="100">
        <f>IF(SER_hh_emi_in!G13=0,0,1000000*SER_hh_emi_in!G13/SER_hh_num_in!G13)</f>
        <v>0</v>
      </c>
      <c r="H13" s="100">
        <f>IF(SER_hh_emi_in!H13=0,0,1000000*SER_hh_emi_in!H13/SER_hh_num_in!H13)</f>
        <v>0</v>
      </c>
      <c r="I13" s="100">
        <f>IF(SER_hh_emi_in!I13=0,0,1000000*SER_hh_emi_in!I13/SER_hh_num_in!I13)</f>
        <v>0</v>
      </c>
      <c r="J13" s="100">
        <f>IF(SER_hh_emi_in!J13=0,0,1000000*SER_hh_emi_in!J13/SER_hh_num_in!J13)</f>
        <v>0</v>
      </c>
      <c r="K13" s="100">
        <f>IF(SER_hh_emi_in!K13=0,0,1000000*SER_hh_emi_in!K13/SER_hh_num_in!K13)</f>
        <v>0</v>
      </c>
      <c r="L13" s="100">
        <f>IF(SER_hh_emi_in!L13=0,0,1000000*SER_hh_emi_in!L13/SER_hh_num_in!L13)</f>
        <v>0</v>
      </c>
      <c r="M13" s="100">
        <f>IF(SER_hh_emi_in!M13=0,0,1000000*SER_hh_emi_in!M13/SER_hh_num_in!M13)</f>
        <v>0</v>
      </c>
      <c r="N13" s="100">
        <f>IF(SER_hh_emi_in!N13=0,0,1000000*SER_hh_emi_in!N13/SER_hh_num_in!N13)</f>
        <v>0</v>
      </c>
      <c r="O13" s="100">
        <f>IF(SER_hh_emi_in!O13=0,0,1000000*SER_hh_emi_in!O13/SER_hh_num_in!O13)</f>
        <v>0</v>
      </c>
      <c r="P13" s="100">
        <f>IF(SER_hh_emi_in!P13=0,0,1000000*SER_hh_emi_in!P13/SER_hh_num_in!P13)</f>
        <v>0</v>
      </c>
      <c r="Q13" s="100">
        <f>IF(SER_hh_emi_in!Q13=0,0,1000000*SER_hh_emi_in!Q13/SER_hh_num_in!Q13)</f>
        <v>0</v>
      </c>
    </row>
    <row r="14" spans="1:17" ht="12" customHeight="1" x14ac:dyDescent="0.25">
      <c r="A14" s="51" t="s">
        <v>104</v>
      </c>
      <c r="B14" s="22"/>
      <c r="C14" s="22">
        <f>IF(SER_hh_emi_in!C14=0,0,1000000*SER_hh_emi_in!C14/SER_hh_num_in!C14)</f>
        <v>0</v>
      </c>
      <c r="D14" s="22">
        <f>IF(SER_hh_emi_in!D14=0,0,1000000*SER_hh_emi_in!D14/SER_hh_num_in!D14)</f>
        <v>0</v>
      </c>
      <c r="E14" s="22">
        <f>IF(SER_hh_emi_in!E14=0,0,1000000*SER_hh_emi_in!E14/SER_hh_num_in!E14)</f>
        <v>0</v>
      </c>
      <c r="F14" s="22">
        <f>IF(SER_hh_emi_in!F14=0,0,1000000*SER_hh_emi_in!F14/SER_hh_num_in!F14)</f>
        <v>0</v>
      </c>
      <c r="G14" s="22">
        <f>IF(SER_hh_emi_in!G14=0,0,1000000*SER_hh_emi_in!G14/SER_hh_num_in!G14)</f>
        <v>0</v>
      </c>
      <c r="H14" s="22">
        <f>IF(SER_hh_emi_in!H14=0,0,1000000*SER_hh_emi_in!H14/SER_hh_num_in!H14)</f>
        <v>0</v>
      </c>
      <c r="I14" s="22">
        <f>IF(SER_hh_emi_in!I14=0,0,1000000*SER_hh_emi_in!I14/SER_hh_num_in!I14)</f>
        <v>0</v>
      </c>
      <c r="J14" s="22">
        <f>IF(SER_hh_emi_in!J14=0,0,1000000*SER_hh_emi_in!J14/SER_hh_num_in!J14)</f>
        <v>0</v>
      </c>
      <c r="K14" s="22">
        <f>IF(SER_hh_emi_in!K14=0,0,1000000*SER_hh_emi_in!K14/SER_hh_num_in!K14)</f>
        <v>0</v>
      </c>
      <c r="L14" s="22">
        <f>IF(SER_hh_emi_in!L14=0,0,1000000*SER_hh_emi_in!L14/SER_hh_num_in!L14)</f>
        <v>0</v>
      </c>
      <c r="M14" s="22">
        <f>IF(SER_hh_emi_in!M14=0,0,1000000*SER_hh_emi_in!M14/SER_hh_num_in!M14)</f>
        <v>0</v>
      </c>
      <c r="N14" s="22">
        <f>IF(SER_hh_emi_in!N14=0,0,1000000*SER_hh_emi_in!N14/SER_hh_num_in!N14)</f>
        <v>0</v>
      </c>
      <c r="O14" s="22">
        <f>IF(SER_hh_emi_in!O14=0,0,1000000*SER_hh_emi_in!O14/SER_hh_num_in!O14)</f>
        <v>0</v>
      </c>
      <c r="P14" s="22">
        <f>IF(SER_hh_emi_in!P14=0,0,1000000*SER_hh_emi_in!P14/SER_hh_num_in!P14)</f>
        <v>0</v>
      </c>
      <c r="Q14" s="22">
        <f>IF(SER_hh_emi_in!Q14=0,0,1000000*SER_hh_emi_in!Q14/SER_hh_num_in!Q14)</f>
        <v>0</v>
      </c>
    </row>
    <row r="15" spans="1:17" ht="12" customHeight="1" x14ac:dyDescent="0.25">
      <c r="A15" s="105" t="s">
        <v>108</v>
      </c>
      <c r="B15" s="104"/>
      <c r="C15" s="104">
        <f>IF(SER_hh_emi_in!C15=0,0,1000000*SER_hh_emi_in!C15/SER_hh_num_in!C15)</f>
        <v>0</v>
      </c>
      <c r="D15" s="104">
        <f>IF(SER_hh_emi_in!D15=0,0,1000000*SER_hh_emi_in!D15/SER_hh_num_in!D15)</f>
        <v>0</v>
      </c>
      <c r="E15" s="104">
        <f>IF(SER_hh_emi_in!E15=0,0,1000000*SER_hh_emi_in!E15/SER_hh_num_in!E15)</f>
        <v>0</v>
      </c>
      <c r="F15" s="104">
        <f>IF(SER_hh_emi_in!F15=0,0,1000000*SER_hh_emi_in!F15/SER_hh_num_in!F15)</f>
        <v>0</v>
      </c>
      <c r="G15" s="104">
        <f>IF(SER_hh_emi_in!G15=0,0,1000000*SER_hh_emi_in!G15/SER_hh_num_in!G15)</f>
        <v>0</v>
      </c>
      <c r="H15" s="104">
        <f>IF(SER_hh_emi_in!H15=0,0,1000000*SER_hh_emi_in!H15/SER_hh_num_in!H15)</f>
        <v>0</v>
      </c>
      <c r="I15" s="104">
        <f>IF(SER_hh_emi_in!I15=0,0,1000000*SER_hh_emi_in!I15/SER_hh_num_in!I15)</f>
        <v>0</v>
      </c>
      <c r="J15" s="104">
        <f>IF(SER_hh_emi_in!J15=0,0,1000000*SER_hh_emi_in!J15/SER_hh_num_in!J15)</f>
        <v>0</v>
      </c>
      <c r="K15" s="104">
        <f>IF(SER_hh_emi_in!K15=0,0,1000000*SER_hh_emi_in!K15/SER_hh_num_in!K15)</f>
        <v>0</v>
      </c>
      <c r="L15" s="104">
        <f>IF(SER_hh_emi_in!L15=0,0,1000000*SER_hh_emi_in!L15/SER_hh_num_in!L15)</f>
        <v>0</v>
      </c>
      <c r="M15" s="104">
        <f>IF(SER_hh_emi_in!M15=0,0,1000000*SER_hh_emi_in!M15/SER_hh_num_in!M15)</f>
        <v>0</v>
      </c>
      <c r="N15" s="104">
        <f>IF(SER_hh_emi_in!N15=0,0,1000000*SER_hh_emi_in!N15/SER_hh_num_in!N15)</f>
        <v>0</v>
      </c>
      <c r="O15" s="104">
        <f>IF(SER_hh_emi_in!O15=0,0,1000000*SER_hh_emi_in!O15/SER_hh_num_in!O15)</f>
        <v>0</v>
      </c>
      <c r="P15" s="104">
        <f>IF(SER_hh_emi_in!P15=0,0,1000000*SER_hh_emi_in!P15/SER_hh_num_in!P15)</f>
        <v>0</v>
      </c>
      <c r="Q15" s="104">
        <f>IF(SER_hh_emi_in!Q15=0,0,1000000*SER_hh_emi_in!Q15/SER_hh_num_in!Q15)</f>
        <v>0</v>
      </c>
    </row>
    <row r="16" spans="1:17" ht="12.95" customHeight="1" x14ac:dyDescent="0.25">
      <c r="A16" s="90" t="s">
        <v>102</v>
      </c>
      <c r="B16" s="101"/>
      <c r="C16" s="101">
        <f>IF(SER_hh_emi_in!C16=0,0,1000000*SER_hh_emi_in!C16/SER_hh_num_in!C16)</f>
        <v>10.74392654902808</v>
      </c>
      <c r="D16" s="101">
        <f>IF(SER_hh_emi_in!D16=0,0,1000000*SER_hh_emi_in!D16/SER_hh_num_in!D16)</f>
        <v>2.510296690351181</v>
      </c>
      <c r="E16" s="101">
        <f>IF(SER_hh_emi_in!E16=0,0,1000000*SER_hh_emi_in!E16/SER_hh_num_in!E16)</f>
        <v>7.3934311058317412</v>
      </c>
      <c r="F16" s="101">
        <f>IF(SER_hh_emi_in!F16=0,0,1000000*SER_hh_emi_in!F16/SER_hh_num_in!F16)</f>
        <v>4.6374829552447876</v>
      </c>
      <c r="G16" s="101">
        <f>IF(SER_hh_emi_in!G16=0,0,1000000*SER_hh_emi_in!G16/SER_hh_num_in!G16)</f>
        <v>4.9501889261691554</v>
      </c>
      <c r="H16" s="101">
        <f>IF(SER_hh_emi_in!H16=0,0,1000000*SER_hh_emi_in!H16/SER_hh_num_in!H16)</f>
        <v>8.6775251894907282</v>
      </c>
      <c r="I16" s="101">
        <f>IF(SER_hh_emi_in!I16=0,0,1000000*SER_hh_emi_in!I16/SER_hh_num_in!I16)</f>
        <v>18.636229953338525</v>
      </c>
      <c r="J16" s="101">
        <f>IF(SER_hh_emi_in!J16=0,0,1000000*SER_hh_emi_in!J16/SER_hh_num_in!J16)</f>
        <v>8.7581955452951252</v>
      </c>
      <c r="K16" s="101">
        <f>IF(SER_hh_emi_in!K16=0,0,1000000*SER_hh_emi_in!K16/SER_hh_num_in!K16)</f>
        <v>27.648527452077165</v>
      </c>
      <c r="L16" s="101">
        <f>IF(SER_hh_emi_in!L16=0,0,1000000*SER_hh_emi_in!L16/SER_hh_num_in!L16)</f>
        <v>59.197390331245131</v>
      </c>
      <c r="M16" s="101">
        <f>IF(SER_hh_emi_in!M16=0,0,1000000*SER_hh_emi_in!M16/SER_hh_num_in!M16)</f>
        <v>87.58152564475219</v>
      </c>
      <c r="N16" s="101">
        <f>IF(SER_hh_emi_in!N16=0,0,1000000*SER_hh_emi_in!N16/SER_hh_num_in!N16)</f>
        <v>369.45809228909752</v>
      </c>
      <c r="O16" s="101">
        <f>IF(SER_hh_emi_in!O16=0,0,1000000*SER_hh_emi_in!O16/SER_hh_num_in!O16)</f>
        <v>379.39288560658241</v>
      </c>
      <c r="P16" s="101">
        <f>IF(SER_hh_emi_in!P16=0,0,1000000*SER_hh_emi_in!P16/SER_hh_num_in!P16)</f>
        <v>274.9945954347196</v>
      </c>
      <c r="Q16" s="101">
        <f>IF(SER_hh_emi_in!Q16=0,0,1000000*SER_hh_emi_in!Q16/SER_hh_num_in!Q16)</f>
        <v>274.10403396010497</v>
      </c>
    </row>
    <row r="17" spans="1:17" ht="12.95" customHeight="1" x14ac:dyDescent="0.25">
      <c r="A17" s="88" t="s">
        <v>101</v>
      </c>
      <c r="B17" s="103"/>
      <c r="C17" s="103">
        <f>IF(SER_hh_emi_in!C17=0,0,1000000*SER_hh_emi_in!C17/SER_hh_num_in!C17)</f>
        <v>624.78462457108992</v>
      </c>
      <c r="D17" s="103">
        <f>IF(SER_hh_emi_in!D17=0,0,1000000*SER_hh_emi_in!D17/SER_hh_num_in!D17)</f>
        <v>673.43537258832998</v>
      </c>
      <c r="E17" s="103">
        <f>IF(SER_hh_emi_in!E17=0,0,1000000*SER_hh_emi_in!E17/SER_hh_num_in!E17)</f>
        <v>708.56800653378741</v>
      </c>
      <c r="F17" s="103">
        <f>IF(SER_hh_emi_in!F17=0,0,1000000*SER_hh_emi_in!F17/SER_hh_num_in!F17)</f>
        <v>761.18271945847312</v>
      </c>
      <c r="G17" s="103">
        <f>IF(SER_hh_emi_in!G17=0,0,1000000*SER_hh_emi_in!G17/SER_hh_num_in!G17)</f>
        <v>794.34150738726885</v>
      </c>
      <c r="H17" s="103">
        <f>IF(SER_hh_emi_in!H17=0,0,1000000*SER_hh_emi_in!H17/SER_hh_num_in!H17)</f>
        <v>862.68587452954387</v>
      </c>
      <c r="I17" s="103">
        <f>IF(SER_hh_emi_in!I17=0,0,1000000*SER_hh_emi_in!I17/SER_hh_num_in!I17)</f>
        <v>940.03747447134219</v>
      </c>
      <c r="J17" s="103">
        <f>IF(SER_hh_emi_in!J17=0,0,1000000*SER_hh_emi_in!J17/SER_hh_num_in!J17)</f>
        <v>970.12166073453045</v>
      </c>
      <c r="K17" s="103">
        <f>IF(SER_hh_emi_in!K17=0,0,1000000*SER_hh_emi_in!K17/SER_hh_num_in!K17)</f>
        <v>1016.6145691479113</v>
      </c>
      <c r="L17" s="103">
        <f>IF(SER_hh_emi_in!L17=0,0,1000000*SER_hh_emi_in!L17/SER_hh_num_in!L17)</f>
        <v>1066.6086275412522</v>
      </c>
      <c r="M17" s="103">
        <f>IF(SER_hh_emi_in!M17=0,0,1000000*SER_hh_emi_in!M17/SER_hh_num_in!M17)</f>
        <v>1084.4711429915808</v>
      </c>
      <c r="N17" s="103">
        <f>IF(SER_hh_emi_in!N17=0,0,1000000*SER_hh_emi_in!N17/SER_hh_num_in!N17)</f>
        <v>1091.2738738276446</v>
      </c>
      <c r="O17" s="103">
        <f>IF(SER_hh_emi_in!O17=0,0,1000000*SER_hh_emi_in!O17/SER_hh_num_in!O17)</f>
        <v>1118.6977107173147</v>
      </c>
      <c r="P17" s="103">
        <f>IF(SER_hh_emi_in!P17=0,0,1000000*SER_hh_emi_in!P17/SER_hh_num_in!P17)</f>
        <v>1113.5561544810789</v>
      </c>
      <c r="Q17" s="103">
        <f>IF(SER_hh_emi_in!Q17=0,0,1000000*SER_hh_emi_in!Q17/SER_hh_num_in!Q17)</f>
        <v>1095.0959543062661</v>
      </c>
    </row>
    <row r="18" spans="1:17" ht="12" customHeight="1" x14ac:dyDescent="0.25">
      <c r="A18" s="88" t="s">
        <v>100</v>
      </c>
      <c r="B18" s="103"/>
      <c r="C18" s="103">
        <f>IF(SER_hh_emi_in!C18=0,0,1000000*SER_hh_emi_in!C18/SER_hh_num_in!C18)</f>
        <v>0</v>
      </c>
      <c r="D18" s="103">
        <f>IF(SER_hh_emi_in!D18=0,0,1000000*SER_hh_emi_in!D18/SER_hh_num_in!D18)</f>
        <v>0</v>
      </c>
      <c r="E18" s="103">
        <f>IF(SER_hh_emi_in!E18=0,0,1000000*SER_hh_emi_in!E18/SER_hh_num_in!E18)</f>
        <v>0</v>
      </c>
      <c r="F18" s="103">
        <f>IF(SER_hh_emi_in!F18=0,0,1000000*SER_hh_emi_in!F18/SER_hh_num_in!F18)</f>
        <v>0</v>
      </c>
      <c r="G18" s="103">
        <f>IF(SER_hh_emi_in!G18=0,0,1000000*SER_hh_emi_in!G18/SER_hh_num_in!G18)</f>
        <v>0</v>
      </c>
      <c r="H18" s="103">
        <f>IF(SER_hh_emi_in!H18=0,0,1000000*SER_hh_emi_in!H18/SER_hh_num_in!H18)</f>
        <v>0</v>
      </c>
      <c r="I18" s="103">
        <f>IF(SER_hh_emi_in!I18=0,0,1000000*SER_hh_emi_in!I18/SER_hh_num_in!I18)</f>
        <v>0</v>
      </c>
      <c r="J18" s="103">
        <f>IF(SER_hh_emi_in!J18=0,0,1000000*SER_hh_emi_in!J18/SER_hh_num_in!J18)</f>
        <v>0</v>
      </c>
      <c r="K18" s="103">
        <f>IF(SER_hh_emi_in!K18=0,0,1000000*SER_hh_emi_in!K18/SER_hh_num_in!K18)</f>
        <v>0</v>
      </c>
      <c r="L18" s="103">
        <f>IF(SER_hh_emi_in!L18=0,0,1000000*SER_hh_emi_in!L18/SER_hh_num_in!L18)</f>
        <v>0</v>
      </c>
      <c r="M18" s="103">
        <f>IF(SER_hh_emi_in!M18=0,0,1000000*SER_hh_emi_in!M18/SER_hh_num_in!M18)</f>
        <v>0</v>
      </c>
      <c r="N18" s="103">
        <f>IF(SER_hh_emi_in!N18=0,0,1000000*SER_hh_emi_in!N18/SER_hh_num_in!N18)</f>
        <v>0</v>
      </c>
      <c r="O18" s="103">
        <f>IF(SER_hh_emi_in!O18=0,0,1000000*SER_hh_emi_in!O18/SER_hh_num_in!O18)</f>
        <v>0</v>
      </c>
      <c r="P18" s="103">
        <f>IF(SER_hh_emi_in!P18=0,0,1000000*SER_hh_emi_in!P18/SER_hh_num_in!P18)</f>
        <v>0</v>
      </c>
      <c r="Q18" s="103">
        <f>IF(SER_hh_emi_in!Q18=0,0,1000000*SER_hh_emi_in!Q18/SER_hh_num_in!Q18)</f>
        <v>0</v>
      </c>
    </row>
    <row r="19" spans="1:17" ht="12.95" customHeight="1" x14ac:dyDescent="0.25">
      <c r="A19" s="90" t="s">
        <v>47</v>
      </c>
      <c r="B19" s="101"/>
      <c r="C19" s="101">
        <f>IF(SER_hh_emi_in!C19=0,0,1000000*SER_hh_emi_in!C19/SER_hh_num_in!C19)</f>
        <v>1075.9954518405445</v>
      </c>
      <c r="D19" s="101">
        <f>IF(SER_hh_emi_in!D19=0,0,1000000*SER_hh_emi_in!D19/SER_hh_num_in!D19)</f>
        <v>1136.9234596543831</v>
      </c>
      <c r="E19" s="101">
        <f>IF(SER_hh_emi_in!E19=0,0,1000000*SER_hh_emi_in!E19/SER_hh_num_in!E19)</f>
        <v>919.07423430502183</v>
      </c>
      <c r="F19" s="101">
        <f>IF(SER_hh_emi_in!F19=0,0,1000000*SER_hh_emi_in!F19/SER_hh_num_in!F19)</f>
        <v>1062.7402926287737</v>
      </c>
      <c r="G19" s="101">
        <f>IF(SER_hh_emi_in!G19=0,0,1000000*SER_hh_emi_in!G19/SER_hh_num_in!G19)</f>
        <v>1255.6235117485414</v>
      </c>
      <c r="H19" s="101">
        <f>IF(SER_hh_emi_in!H19=0,0,1000000*SER_hh_emi_in!H19/SER_hh_num_in!H19)</f>
        <v>985.58995720704445</v>
      </c>
      <c r="I19" s="101">
        <f>IF(SER_hh_emi_in!I19=0,0,1000000*SER_hh_emi_in!I19/SER_hh_num_in!I19)</f>
        <v>867.96877902075335</v>
      </c>
      <c r="J19" s="101">
        <f>IF(SER_hh_emi_in!J19=0,0,1000000*SER_hh_emi_in!J19/SER_hh_num_in!J19)</f>
        <v>1138.2700017161901</v>
      </c>
      <c r="K19" s="101">
        <f>IF(SER_hh_emi_in!K19=0,0,1000000*SER_hh_emi_in!K19/SER_hh_num_in!K19)</f>
        <v>1047.5723689484307</v>
      </c>
      <c r="L19" s="101">
        <f>IF(SER_hh_emi_in!L19=0,0,1000000*SER_hh_emi_in!L19/SER_hh_num_in!L19)</f>
        <v>987.3097183642692</v>
      </c>
      <c r="M19" s="101">
        <f>IF(SER_hh_emi_in!M19=0,0,1000000*SER_hh_emi_in!M19/SER_hh_num_in!M19)</f>
        <v>1161.2698880896476</v>
      </c>
      <c r="N19" s="101">
        <f>IF(SER_hh_emi_in!N19=0,0,1000000*SER_hh_emi_in!N19/SER_hh_num_in!N19)</f>
        <v>1135.0576577006802</v>
      </c>
      <c r="O19" s="101">
        <f>IF(SER_hh_emi_in!O19=0,0,1000000*SER_hh_emi_in!O19/SER_hh_num_in!O19)</f>
        <v>1338.907848950591</v>
      </c>
      <c r="P19" s="101">
        <f>IF(SER_hh_emi_in!P19=0,0,1000000*SER_hh_emi_in!P19/SER_hh_num_in!P19)</f>
        <v>1091.5221472413759</v>
      </c>
      <c r="Q19" s="101">
        <f>IF(SER_hh_emi_in!Q19=0,0,1000000*SER_hh_emi_in!Q19/SER_hh_num_in!Q19)</f>
        <v>1192.8162880658476</v>
      </c>
    </row>
    <row r="20" spans="1:17" ht="12" customHeight="1" x14ac:dyDescent="0.25">
      <c r="A20" s="88" t="s">
        <v>38</v>
      </c>
      <c r="B20" s="100"/>
      <c r="C20" s="100">
        <f>IF(SER_hh_emi_in!C20=0,0,1000000*SER_hh_emi_in!C20/SER_hh_num_in!C20)</f>
        <v>0</v>
      </c>
      <c r="D20" s="100">
        <f>IF(SER_hh_emi_in!D20=0,0,1000000*SER_hh_emi_in!D20/SER_hh_num_in!D20)</f>
        <v>0</v>
      </c>
      <c r="E20" s="100">
        <f>IF(SER_hh_emi_in!E20=0,0,1000000*SER_hh_emi_in!E20/SER_hh_num_in!E20)</f>
        <v>0</v>
      </c>
      <c r="F20" s="100">
        <f>IF(SER_hh_emi_in!F20=0,0,1000000*SER_hh_emi_in!F20/SER_hh_num_in!F20)</f>
        <v>0</v>
      </c>
      <c r="G20" s="100">
        <f>IF(SER_hh_emi_in!G20=0,0,1000000*SER_hh_emi_in!G20/SER_hh_num_in!G20)</f>
        <v>0</v>
      </c>
      <c r="H20" s="100">
        <f>IF(SER_hh_emi_in!H20=0,0,1000000*SER_hh_emi_in!H20/SER_hh_num_in!H20)</f>
        <v>0</v>
      </c>
      <c r="I20" s="100">
        <f>IF(SER_hh_emi_in!I20=0,0,1000000*SER_hh_emi_in!I20/SER_hh_num_in!I20)</f>
        <v>0</v>
      </c>
      <c r="J20" s="100">
        <f>IF(SER_hh_emi_in!J20=0,0,1000000*SER_hh_emi_in!J20/SER_hh_num_in!J20)</f>
        <v>0</v>
      </c>
      <c r="K20" s="100">
        <f>IF(SER_hh_emi_in!K20=0,0,1000000*SER_hh_emi_in!K20/SER_hh_num_in!K20)</f>
        <v>0</v>
      </c>
      <c r="L20" s="100">
        <f>IF(SER_hh_emi_in!L20=0,0,1000000*SER_hh_emi_in!L20/SER_hh_num_in!L20)</f>
        <v>0</v>
      </c>
      <c r="M20" s="100">
        <f>IF(SER_hh_emi_in!M20=0,0,1000000*SER_hh_emi_in!M20/SER_hh_num_in!M20)</f>
        <v>0</v>
      </c>
      <c r="N20" s="100">
        <f>IF(SER_hh_emi_in!N20=0,0,1000000*SER_hh_emi_in!N20/SER_hh_num_in!N20)</f>
        <v>0</v>
      </c>
      <c r="O20" s="100">
        <f>IF(SER_hh_emi_in!O20=0,0,1000000*SER_hh_emi_in!O20/SER_hh_num_in!O20)</f>
        <v>0</v>
      </c>
      <c r="P20" s="100">
        <f>IF(SER_hh_emi_in!P20=0,0,1000000*SER_hh_emi_in!P20/SER_hh_num_in!P20)</f>
        <v>0</v>
      </c>
      <c r="Q20" s="100">
        <f>IF(SER_hh_emi_in!Q20=0,0,1000000*SER_hh_emi_in!Q20/SER_hh_num_in!Q20)</f>
        <v>0</v>
      </c>
    </row>
    <row r="21" spans="1:17" s="28" customFormat="1" ht="12" customHeight="1" x14ac:dyDescent="0.25">
      <c r="A21" s="88" t="s">
        <v>66</v>
      </c>
      <c r="B21" s="100"/>
      <c r="C21" s="100">
        <f>IF(SER_hh_emi_in!C21=0,0,1000000*SER_hh_emi_in!C21/SER_hh_num_in!C21)</f>
        <v>2108.3852344846127</v>
      </c>
      <c r="D21" s="100">
        <f>IF(SER_hh_emi_in!D21=0,0,1000000*SER_hh_emi_in!D21/SER_hh_num_in!D21)</f>
        <v>2004.0576173216862</v>
      </c>
      <c r="E21" s="100">
        <f>IF(SER_hh_emi_in!E21=0,0,1000000*SER_hh_emi_in!E21/SER_hh_num_in!E21)</f>
        <v>933.18732539776784</v>
      </c>
      <c r="F21" s="100">
        <f>IF(SER_hh_emi_in!F21=0,0,1000000*SER_hh_emi_in!F21/SER_hh_num_in!F21)</f>
        <v>2049.4955286189547</v>
      </c>
      <c r="G21" s="100">
        <f>IF(SER_hh_emi_in!G21=0,0,1000000*SER_hh_emi_in!G21/SER_hh_num_in!G21)</f>
        <v>2013.7110451505564</v>
      </c>
      <c r="H21" s="100">
        <f>IF(SER_hh_emi_in!H21=0,0,1000000*SER_hh_emi_in!H21/SER_hh_num_in!H21)</f>
        <v>2014.0018476165235</v>
      </c>
      <c r="I21" s="100">
        <f>IF(SER_hh_emi_in!I21=0,0,1000000*SER_hh_emi_in!I21/SER_hh_num_in!I21)</f>
        <v>761.21612824146212</v>
      </c>
      <c r="J21" s="100">
        <f>IF(SER_hh_emi_in!J21=0,0,1000000*SER_hh_emi_in!J21/SER_hh_num_in!J21)</f>
        <v>1958.2153629935513</v>
      </c>
      <c r="K21" s="100">
        <f>IF(SER_hh_emi_in!K21=0,0,1000000*SER_hh_emi_in!K21/SER_hh_num_in!K21)</f>
        <v>739.08147840130994</v>
      </c>
      <c r="L21" s="100">
        <f>IF(SER_hh_emi_in!L21=0,0,1000000*SER_hh_emi_in!L21/SER_hh_num_in!L21)</f>
        <v>1695.6815992711911</v>
      </c>
      <c r="M21" s="100">
        <f>IF(SER_hh_emi_in!M21=0,0,1000000*SER_hh_emi_in!M21/SER_hh_num_in!M21)</f>
        <v>2059.1231820491766</v>
      </c>
      <c r="N21" s="100">
        <f>IF(SER_hh_emi_in!N21=0,0,1000000*SER_hh_emi_in!N21/SER_hh_num_in!N21)</f>
        <v>0</v>
      </c>
      <c r="O21" s="100">
        <f>IF(SER_hh_emi_in!O21=0,0,1000000*SER_hh_emi_in!O21/SER_hh_num_in!O21)</f>
        <v>2097.9674081613134</v>
      </c>
      <c r="P21" s="100">
        <f>IF(SER_hh_emi_in!P21=0,0,1000000*SER_hh_emi_in!P21/SER_hh_num_in!P21)</f>
        <v>0</v>
      </c>
      <c r="Q21" s="100">
        <f>IF(SER_hh_emi_in!Q21=0,0,1000000*SER_hh_emi_in!Q21/SER_hh_num_in!Q21)</f>
        <v>2190.8345289409904</v>
      </c>
    </row>
    <row r="22" spans="1:17" ht="12" customHeight="1" x14ac:dyDescent="0.25">
      <c r="A22" s="88" t="s">
        <v>99</v>
      </c>
      <c r="B22" s="100"/>
      <c r="C22" s="100">
        <f>IF(SER_hh_emi_in!C22=0,0,1000000*SER_hh_emi_in!C22/SER_hh_num_in!C22)</f>
        <v>1335.1865010122003</v>
      </c>
      <c r="D22" s="100">
        <f>IF(SER_hh_emi_in!D22=0,0,1000000*SER_hh_emi_in!D22/SER_hh_num_in!D22)</f>
        <v>2531.3081979630338</v>
      </c>
      <c r="E22" s="100">
        <f>IF(SER_hh_emi_in!E22=0,0,1000000*SER_hh_emi_in!E22/SER_hh_num_in!E22)</f>
        <v>2401.5078372856242</v>
      </c>
      <c r="F22" s="100">
        <f>IF(SER_hh_emi_in!F22=0,0,1000000*SER_hh_emi_in!F22/SER_hh_num_in!F22)</f>
        <v>1132.5504985263447</v>
      </c>
      <c r="G22" s="100">
        <f>IF(SER_hh_emi_in!G22=0,0,1000000*SER_hh_emi_in!G22/SER_hh_num_in!G22)</f>
        <v>2359.0740581053415</v>
      </c>
      <c r="H22" s="100">
        <f>IF(SER_hh_emi_in!H22=0,0,1000000*SER_hh_emi_in!H22/SER_hh_num_in!H22)</f>
        <v>2449.1091060929048</v>
      </c>
      <c r="I22" s="100">
        <f>IF(SER_hh_emi_in!I22=0,0,1000000*SER_hh_emi_in!I22/SER_hh_num_in!I22)</f>
        <v>2324.5720286033811</v>
      </c>
      <c r="J22" s="100">
        <f>IF(SER_hh_emi_in!J22=0,0,1000000*SER_hh_emi_in!J22/SER_hh_num_in!J22)</f>
        <v>2402.2842963029775</v>
      </c>
      <c r="K22" s="100">
        <f>IF(SER_hh_emi_in!K22=0,0,1000000*SER_hh_emi_in!K22/SER_hh_num_in!K22)</f>
        <v>0</v>
      </c>
      <c r="L22" s="100">
        <f>IF(SER_hh_emi_in!L22=0,0,1000000*SER_hh_emi_in!L22/SER_hh_num_in!L22)</f>
        <v>2335.2459410587999</v>
      </c>
      <c r="M22" s="100">
        <f>IF(SER_hh_emi_in!M22=0,0,1000000*SER_hh_emi_in!M22/SER_hh_num_in!M22)</f>
        <v>2512.7021407767911</v>
      </c>
      <c r="N22" s="100">
        <f>IF(SER_hh_emi_in!N22=0,0,1000000*SER_hh_emi_in!N22/SER_hh_num_in!N22)</f>
        <v>2523.8971680715567</v>
      </c>
      <c r="O22" s="100">
        <f>IF(SER_hh_emi_in!O22=0,0,1000000*SER_hh_emi_in!O22/SER_hh_num_in!O22)</f>
        <v>2577.8389311150731</v>
      </c>
      <c r="P22" s="100">
        <f>IF(SER_hh_emi_in!P22=0,0,1000000*SER_hh_emi_in!P22/SER_hh_num_in!P22)</f>
        <v>2608.6549448764249</v>
      </c>
      <c r="Q22" s="100">
        <f>IF(SER_hh_emi_in!Q22=0,0,1000000*SER_hh_emi_in!Q22/SER_hh_num_in!Q22)</f>
        <v>2634.9089655642983</v>
      </c>
    </row>
    <row r="23" spans="1:17" ht="12" customHeight="1" x14ac:dyDescent="0.25">
      <c r="A23" s="88" t="s">
        <v>98</v>
      </c>
      <c r="B23" s="100"/>
      <c r="C23" s="100">
        <f>IF(SER_hh_emi_in!C23=0,0,1000000*SER_hh_emi_in!C23/SER_hh_num_in!C23)</f>
        <v>1899.2638222208475</v>
      </c>
      <c r="D23" s="100">
        <f>IF(SER_hh_emi_in!D23=0,0,1000000*SER_hh_emi_in!D23/SER_hh_num_in!D23)</f>
        <v>1879.2369051882497</v>
      </c>
      <c r="E23" s="100">
        <f>IF(SER_hh_emi_in!E23=0,0,1000000*SER_hh_emi_in!E23/SER_hh_num_in!E23)</f>
        <v>1864.1701849221477</v>
      </c>
      <c r="F23" s="100">
        <f>IF(SER_hh_emi_in!F23=0,0,1000000*SER_hh_emi_in!F23/SER_hh_num_in!F23)</f>
        <v>1845.738087444845</v>
      </c>
      <c r="G23" s="100">
        <f>IF(SER_hh_emi_in!G23=0,0,1000000*SER_hh_emi_in!G23/SER_hh_num_in!G23)</f>
        <v>1820.2595041941356</v>
      </c>
      <c r="H23" s="100">
        <f>IF(SER_hh_emi_in!H23=0,0,1000000*SER_hh_emi_in!H23/SER_hh_num_in!H23)</f>
        <v>1808.0919734527015</v>
      </c>
      <c r="I23" s="100">
        <f>IF(SER_hh_emi_in!I23=0,0,1000000*SER_hh_emi_in!I23/SER_hh_num_in!I23)</f>
        <v>1741.9748047796124</v>
      </c>
      <c r="J23" s="100">
        <f>IF(SER_hh_emi_in!J23=0,0,1000000*SER_hh_emi_in!J23/SER_hh_num_in!J23)</f>
        <v>1761.0707864913034</v>
      </c>
      <c r="K23" s="100">
        <f>IF(SER_hh_emi_in!K23=0,0,1000000*SER_hh_emi_in!K23/SER_hh_num_in!K23)</f>
        <v>1732.5428526235714</v>
      </c>
      <c r="L23" s="100">
        <f>IF(SER_hh_emi_in!L23=0,0,1000000*SER_hh_emi_in!L23/SER_hh_num_in!L23)</f>
        <v>1571.0454846608982</v>
      </c>
      <c r="M23" s="100">
        <f>IF(SER_hh_emi_in!M23=0,0,1000000*SER_hh_emi_in!M23/SER_hh_num_in!M23)</f>
        <v>1799.0640787017821</v>
      </c>
      <c r="N23" s="100">
        <f>IF(SER_hh_emi_in!N23=0,0,1000000*SER_hh_emi_in!N23/SER_hh_num_in!N23)</f>
        <v>1750.6142879042911</v>
      </c>
      <c r="O23" s="100">
        <f>IF(SER_hh_emi_in!O23=0,0,1000000*SER_hh_emi_in!O23/SER_hh_num_in!O23)</f>
        <v>1768.8993956115476</v>
      </c>
      <c r="P23" s="100">
        <f>IF(SER_hh_emi_in!P23=0,0,1000000*SER_hh_emi_in!P23/SER_hh_num_in!P23)</f>
        <v>1797.8862963014485</v>
      </c>
      <c r="Q23" s="100">
        <f>IF(SER_hh_emi_in!Q23=0,0,1000000*SER_hh_emi_in!Q23/SER_hh_num_in!Q23)</f>
        <v>1823.5041515008722</v>
      </c>
    </row>
    <row r="24" spans="1:17" ht="12" customHeight="1" x14ac:dyDescent="0.25">
      <c r="A24" s="88" t="s">
        <v>34</v>
      </c>
      <c r="B24" s="100"/>
      <c r="C24" s="100">
        <f>IF(SER_hh_emi_in!C24=0,0,1000000*SER_hh_emi_in!C24/SER_hh_num_in!C24)</f>
        <v>0</v>
      </c>
      <c r="D24" s="100">
        <f>IF(SER_hh_emi_in!D24=0,0,1000000*SER_hh_emi_in!D24/SER_hh_num_in!D24)</f>
        <v>0</v>
      </c>
      <c r="E24" s="100">
        <f>IF(SER_hh_emi_in!E24=0,0,1000000*SER_hh_emi_in!E24/SER_hh_num_in!E24)</f>
        <v>0</v>
      </c>
      <c r="F24" s="100">
        <f>IF(SER_hh_emi_in!F24=0,0,1000000*SER_hh_emi_in!F24/SER_hh_num_in!F24)</f>
        <v>0</v>
      </c>
      <c r="G24" s="100">
        <f>IF(SER_hh_emi_in!G24=0,0,1000000*SER_hh_emi_in!G24/SER_hh_num_in!G24)</f>
        <v>0</v>
      </c>
      <c r="H24" s="100">
        <f>IF(SER_hh_emi_in!H24=0,0,1000000*SER_hh_emi_in!H24/SER_hh_num_in!H24)</f>
        <v>0</v>
      </c>
      <c r="I24" s="100">
        <f>IF(SER_hh_emi_in!I24=0,0,1000000*SER_hh_emi_in!I24/SER_hh_num_in!I24)</f>
        <v>0</v>
      </c>
      <c r="J24" s="100">
        <f>IF(SER_hh_emi_in!J24=0,0,1000000*SER_hh_emi_in!J24/SER_hh_num_in!J24)</f>
        <v>0</v>
      </c>
      <c r="K24" s="100">
        <f>IF(SER_hh_emi_in!K24=0,0,1000000*SER_hh_emi_in!K24/SER_hh_num_in!K24)</f>
        <v>0</v>
      </c>
      <c r="L24" s="100">
        <f>IF(SER_hh_emi_in!L24=0,0,1000000*SER_hh_emi_in!L24/SER_hh_num_in!L24)</f>
        <v>0</v>
      </c>
      <c r="M24" s="100">
        <f>IF(SER_hh_emi_in!M24=0,0,1000000*SER_hh_emi_in!M24/SER_hh_num_in!M24)</f>
        <v>0</v>
      </c>
      <c r="N24" s="100">
        <f>IF(SER_hh_emi_in!N24=0,0,1000000*SER_hh_emi_in!N24/SER_hh_num_in!N24)</f>
        <v>0</v>
      </c>
      <c r="O24" s="100">
        <f>IF(SER_hh_emi_in!O24=0,0,1000000*SER_hh_emi_in!O24/SER_hh_num_in!O24)</f>
        <v>0</v>
      </c>
      <c r="P24" s="100">
        <f>IF(SER_hh_emi_in!P24=0,0,1000000*SER_hh_emi_in!P24/SER_hh_num_in!P24)</f>
        <v>0</v>
      </c>
      <c r="Q24" s="100">
        <f>IF(SER_hh_emi_in!Q24=0,0,1000000*SER_hh_emi_in!Q24/SER_hh_num_in!Q24)</f>
        <v>0</v>
      </c>
    </row>
    <row r="25" spans="1:17" ht="12" customHeight="1" x14ac:dyDescent="0.25">
      <c r="A25" s="88" t="s">
        <v>42</v>
      </c>
      <c r="B25" s="100"/>
      <c r="C25" s="100">
        <f>IF(SER_hh_emi_in!C25=0,0,1000000*SER_hh_emi_in!C25/SER_hh_num_in!C25)</f>
        <v>0</v>
      </c>
      <c r="D25" s="100">
        <f>IF(SER_hh_emi_in!D25=0,0,1000000*SER_hh_emi_in!D25/SER_hh_num_in!D25)</f>
        <v>0</v>
      </c>
      <c r="E25" s="100">
        <f>IF(SER_hh_emi_in!E25=0,0,1000000*SER_hh_emi_in!E25/SER_hh_num_in!E25)</f>
        <v>0</v>
      </c>
      <c r="F25" s="100">
        <f>IF(SER_hh_emi_in!F25=0,0,1000000*SER_hh_emi_in!F25/SER_hh_num_in!F25)</f>
        <v>0</v>
      </c>
      <c r="G25" s="100">
        <f>IF(SER_hh_emi_in!G25=0,0,1000000*SER_hh_emi_in!G25/SER_hh_num_in!G25)</f>
        <v>0</v>
      </c>
      <c r="H25" s="100">
        <f>IF(SER_hh_emi_in!H25=0,0,1000000*SER_hh_emi_in!H25/SER_hh_num_in!H25)</f>
        <v>0</v>
      </c>
      <c r="I25" s="100">
        <f>IF(SER_hh_emi_in!I25=0,0,1000000*SER_hh_emi_in!I25/SER_hh_num_in!I25)</f>
        <v>0</v>
      </c>
      <c r="J25" s="100">
        <f>IF(SER_hh_emi_in!J25=0,0,1000000*SER_hh_emi_in!J25/SER_hh_num_in!J25)</f>
        <v>0</v>
      </c>
      <c r="K25" s="100">
        <f>IF(SER_hh_emi_in!K25=0,0,1000000*SER_hh_emi_in!K25/SER_hh_num_in!K25)</f>
        <v>0</v>
      </c>
      <c r="L25" s="100">
        <f>IF(SER_hh_emi_in!L25=0,0,1000000*SER_hh_emi_in!L25/SER_hh_num_in!L25)</f>
        <v>0</v>
      </c>
      <c r="M25" s="100">
        <f>IF(SER_hh_emi_in!M25=0,0,1000000*SER_hh_emi_in!M25/SER_hh_num_in!M25)</f>
        <v>0</v>
      </c>
      <c r="N25" s="100">
        <f>IF(SER_hh_emi_in!N25=0,0,1000000*SER_hh_emi_in!N25/SER_hh_num_in!N25)</f>
        <v>0</v>
      </c>
      <c r="O25" s="100">
        <f>IF(SER_hh_emi_in!O25=0,0,1000000*SER_hh_emi_in!O25/SER_hh_num_in!O25)</f>
        <v>0</v>
      </c>
      <c r="P25" s="100">
        <f>IF(SER_hh_emi_in!P25=0,0,1000000*SER_hh_emi_in!P25/SER_hh_num_in!P25)</f>
        <v>0</v>
      </c>
      <c r="Q25" s="100">
        <f>IF(SER_hh_emi_in!Q25=0,0,1000000*SER_hh_emi_in!Q25/SER_hh_num_in!Q25)</f>
        <v>0</v>
      </c>
    </row>
    <row r="26" spans="1:17" ht="12" customHeight="1" x14ac:dyDescent="0.25">
      <c r="A26" s="88" t="s">
        <v>30</v>
      </c>
      <c r="B26" s="22"/>
      <c r="C26" s="22">
        <f>IF(SER_hh_emi_in!C26=0,0,1000000*SER_hh_emi_in!C26/SER_hh_num_in!C26)</f>
        <v>0</v>
      </c>
      <c r="D26" s="22">
        <f>IF(SER_hh_emi_in!D26=0,0,1000000*SER_hh_emi_in!D26/SER_hh_num_in!D26)</f>
        <v>0</v>
      </c>
      <c r="E26" s="22">
        <f>IF(SER_hh_emi_in!E26=0,0,1000000*SER_hh_emi_in!E26/SER_hh_num_in!E26)</f>
        <v>0</v>
      </c>
      <c r="F26" s="22">
        <f>IF(SER_hh_emi_in!F26=0,0,1000000*SER_hh_emi_in!F26/SER_hh_num_in!F26)</f>
        <v>0</v>
      </c>
      <c r="G26" s="22">
        <f>IF(SER_hh_emi_in!G26=0,0,1000000*SER_hh_emi_in!G26/SER_hh_num_in!G26)</f>
        <v>0</v>
      </c>
      <c r="H26" s="22">
        <f>IF(SER_hh_emi_in!H26=0,0,1000000*SER_hh_emi_in!H26/SER_hh_num_in!H26)</f>
        <v>0</v>
      </c>
      <c r="I26" s="22">
        <f>IF(SER_hh_emi_in!I26=0,0,1000000*SER_hh_emi_in!I26/SER_hh_num_in!I26)</f>
        <v>0</v>
      </c>
      <c r="J26" s="22">
        <f>IF(SER_hh_emi_in!J26=0,0,1000000*SER_hh_emi_in!J26/SER_hh_num_in!J26)</f>
        <v>0</v>
      </c>
      <c r="K26" s="22">
        <f>IF(SER_hh_emi_in!K26=0,0,1000000*SER_hh_emi_in!K26/SER_hh_num_in!K26)</f>
        <v>0</v>
      </c>
      <c r="L26" s="22">
        <f>IF(SER_hh_emi_in!L26=0,0,1000000*SER_hh_emi_in!L26/SER_hh_num_in!L26)</f>
        <v>0</v>
      </c>
      <c r="M26" s="22">
        <f>IF(SER_hh_emi_in!M26=0,0,1000000*SER_hh_emi_in!M26/SER_hh_num_in!M26)</f>
        <v>0</v>
      </c>
      <c r="N26" s="22">
        <f>IF(SER_hh_emi_in!N26=0,0,1000000*SER_hh_emi_in!N26/SER_hh_num_in!N26)</f>
        <v>0</v>
      </c>
      <c r="O26" s="22">
        <f>IF(SER_hh_emi_in!O26=0,0,1000000*SER_hh_emi_in!O26/SER_hh_num_in!O26)</f>
        <v>0</v>
      </c>
      <c r="P26" s="22">
        <f>IF(SER_hh_emi_in!P26=0,0,1000000*SER_hh_emi_in!P26/SER_hh_num_in!P26)</f>
        <v>0</v>
      </c>
      <c r="Q26" s="22">
        <f>IF(SER_hh_emi_in!Q26=0,0,1000000*SER_hh_emi_in!Q26/SER_hh_num_in!Q26)</f>
        <v>0</v>
      </c>
    </row>
    <row r="27" spans="1:17" ht="12" customHeight="1" x14ac:dyDescent="0.25">
      <c r="A27" s="93" t="s">
        <v>114</v>
      </c>
      <c r="B27" s="121"/>
      <c r="C27" s="116">
        <f>IF(SER_hh_emi_in!C27=0,0,1000000*SER_hh_emi_in!C27/SER_hh_num_in!C19)</f>
        <v>0</v>
      </c>
      <c r="D27" s="116">
        <f>IF(SER_hh_emi_in!D27=0,0,1000000*SER_hh_emi_in!D27/SER_hh_num_in!D19)</f>
        <v>0</v>
      </c>
      <c r="E27" s="116">
        <f>IF(SER_hh_emi_in!E27=0,0,1000000*SER_hh_emi_in!E27/SER_hh_num_in!E19)</f>
        <v>0</v>
      </c>
      <c r="F27" s="116">
        <f>IF(SER_hh_emi_in!F27=0,0,1000000*SER_hh_emi_in!F27/SER_hh_num_in!F19)</f>
        <v>0</v>
      </c>
      <c r="G27" s="116">
        <f>IF(SER_hh_emi_in!G27=0,0,1000000*SER_hh_emi_in!G27/SER_hh_num_in!G19)</f>
        <v>0</v>
      </c>
      <c r="H27" s="116">
        <f>IF(SER_hh_emi_in!H27=0,0,1000000*SER_hh_emi_in!H27/SER_hh_num_in!H19)</f>
        <v>0</v>
      </c>
      <c r="I27" s="116">
        <f>IF(SER_hh_emi_in!I27=0,0,1000000*SER_hh_emi_in!I27/SER_hh_num_in!I19)</f>
        <v>0</v>
      </c>
      <c r="J27" s="116">
        <f>IF(SER_hh_emi_in!J27=0,0,1000000*SER_hh_emi_in!J27/SER_hh_num_in!J19)</f>
        <v>0</v>
      </c>
      <c r="K27" s="116">
        <f>IF(SER_hh_emi_in!K27=0,0,1000000*SER_hh_emi_in!K27/SER_hh_num_in!K19)</f>
        <v>0</v>
      </c>
      <c r="L27" s="116">
        <f>IF(SER_hh_emi_in!L27=0,0,1000000*SER_hh_emi_in!L27/SER_hh_num_in!L19)</f>
        <v>0</v>
      </c>
      <c r="M27" s="116">
        <f>IF(SER_hh_emi_in!M27=0,0,1000000*SER_hh_emi_in!M27/SER_hh_num_in!M19)</f>
        <v>0</v>
      </c>
      <c r="N27" s="116">
        <f>IF(SER_hh_emi_in!N27=0,0,1000000*SER_hh_emi_in!N27/SER_hh_num_in!N19)</f>
        <v>0</v>
      </c>
      <c r="O27" s="116">
        <f>IF(SER_hh_emi_in!O27=0,0,1000000*SER_hh_emi_in!O27/SER_hh_num_in!O19)</f>
        <v>0</v>
      </c>
      <c r="P27" s="116">
        <f>IF(SER_hh_emi_in!P27=0,0,1000000*SER_hh_emi_in!P27/SER_hh_num_in!P19)</f>
        <v>0</v>
      </c>
      <c r="Q27" s="116">
        <f>IF(SER_hh_emi_in!Q27=0,0,1000000*SER_hh_emi_in!Q27/SER_hh_num_in!Q19)</f>
        <v>0</v>
      </c>
    </row>
    <row r="28" spans="1:17" ht="12" customHeight="1" x14ac:dyDescent="0.25">
      <c r="A28" s="91" t="s">
        <v>113</v>
      </c>
      <c r="B28" s="18"/>
      <c r="C28" s="117">
        <f>IF(SER_hh_emi_in!C27=0,0,1000000*SER_hh_emi_in!C27/SER_hh_num_in!C27)</f>
        <v>0</v>
      </c>
      <c r="D28" s="117">
        <f>IF(SER_hh_emi_in!D27=0,0,1000000*SER_hh_emi_in!D27/SER_hh_num_in!D27)</f>
        <v>0</v>
      </c>
      <c r="E28" s="117">
        <f>IF(SER_hh_emi_in!E27=0,0,1000000*SER_hh_emi_in!E27/SER_hh_num_in!E27)</f>
        <v>0</v>
      </c>
      <c r="F28" s="117">
        <f>IF(SER_hh_emi_in!F27=0,0,1000000*SER_hh_emi_in!F27/SER_hh_num_in!F27)</f>
        <v>0</v>
      </c>
      <c r="G28" s="117">
        <f>IF(SER_hh_emi_in!G27=0,0,1000000*SER_hh_emi_in!G27/SER_hh_num_in!G27)</f>
        <v>0</v>
      </c>
      <c r="H28" s="117">
        <f>IF(SER_hh_emi_in!H27=0,0,1000000*SER_hh_emi_in!H27/SER_hh_num_in!H27)</f>
        <v>0</v>
      </c>
      <c r="I28" s="117">
        <f>IF(SER_hh_emi_in!I27=0,0,1000000*SER_hh_emi_in!I27/SER_hh_num_in!I27)</f>
        <v>0</v>
      </c>
      <c r="J28" s="117">
        <f>IF(SER_hh_emi_in!J27=0,0,1000000*SER_hh_emi_in!J27/SER_hh_num_in!J27)</f>
        <v>0</v>
      </c>
      <c r="K28" s="117">
        <f>IF(SER_hh_emi_in!K27=0,0,1000000*SER_hh_emi_in!K27/SER_hh_num_in!K27)</f>
        <v>0</v>
      </c>
      <c r="L28" s="117">
        <f>IF(SER_hh_emi_in!L27=0,0,1000000*SER_hh_emi_in!L27/SER_hh_num_in!L27)</f>
        <v>0</v>
      </c>
      <c r="M28" s="117">
        <f>IF(SER_hh_emi_in!M27=0,0,1000000*SER_hh_emi_in!M27/SER_hh_num_in!M27)</f>
        <v>0</v>
      </c>
      <c r="N28" s="117">
        <f>IF(SER_hh_emi_in!N27=0,0,1000000*SER_hh_emi_in!N27/SER_hh_num_in!N27)</f>
        <v>0</v>
      </c>
      <c r="O28" s="117">
        <f>IF(SER_hh_emi_in!O27=0,0,1000000*SER_hh_emi_in!O27/SER_hh_num_in!O27)</f>
        <v>0</v>
      </c>
      <c r="P28" s="117">
        <f>IF(SER_hh_emi_in!P27=0,0,1000000*SER_hh_emi_in!P27/SER_hh_num_in!P27)</f>
        <v>0</v>
      </c>
      <c r="Q28" s="117">
        <f>IF(SER_hh_emi_in!Q27=0,0,1000000*SER_hh_emi_in!Q27/SER_hh_num_in!Q27)</f>
        <v>0</v>
      </c>
    </row>
    <row r="29" spans="1:17" ht="12.95" customHeight="1" x14ac:dyDescent="0.25">
      <c r="A29" s="90" t="s">
        <v>46</v>
      </c>
      <c r="B29" s="101"/>
      <c r="C29" s="101">
        <f>IF(SER_hh_emi_in!C29=0,0,1000000*SER_hh_emi_in!C29/SER_hh_num_in!C29)</f>
        <v>978.24661518031178</v>
      </c>
      <c r="D29" s="101">
        <f>IF(SER_hh_emi_in!D29=0,0,1000000*SER_hh_emi_in!D29/SER_hh_num_in!D29)</f>
        <v>1555.9757925398903</v>
      </c>
      <c r="E29" s="101">
        <f>IF(SER_hh_emi_in!E29=0,0,1000000*SER_hh_emi_in!E29/SER_hh_num_in!E29)</f>
        <v>8.5912402131941246</v>
      </c>
      <c r="F29" s="101">
        <f>IF(SER_hh_emi_in!F29=0,0,1000000*SER_hh_emi_in!F29/SER_hh_num_in!F29)</f>
        <v>1988.9104725593356</v>
      </c>
      <c r="G29" s="101">
        <f>IF(SER_hh_emi_in!G29=0,0,1000000*SER_hh_emi_in!G29/SER_hh_num_in!G29)</f>
        <v>2230.3938531133886</v>
      </c>
      <c r="H29" s="101">
        <f>IF(SER_hh_emi_in!H29=0,0,1000000*SER_hh_emi_in!H29/SER_hh_num_in!H29)</f>
        <v>1616.8990767932673</v>
      </c>
      <c r="I29" s="101">
        <f>IF(SER_hh_emi_in!I29=0,0,1000000*SER_hh_emi_in!I29/SER_hh_num_in!I29)</f>
        <v>1971.347997379489</v>
      </c>
      <c r="J29" s="101">
        <f>IF(SER_hh_emi_in!J29=0,0,1000000*SER_hh_emi_in!J29/SER_hh_num_in!J29)</f>
        <v>2247.4171229048088</v>
      </c>
      <c r="K29" s="101">
        <f>IF(SER_hh_emi_in!K29=0,0,1000000*SER_hh_emi_in!K29/SER_hh_num_in!K29)</f>
        <v>2410.637204316819</v>
      </c>
      <c r="L29" s="101">
        <f>IF(SER_hh_emi_in!L29=0,0,1000000*SER_hh_emi_in!L29/SER_hh_num_in!L29)</f>
        <v>2189.6152092564262</v>
      </c>
      <c r="M29" s="101">
        <f>IF(SER_hh_emi_in!M29=0,0,1000000*SER_hh_emi_in!M29/SER_hh_num_in!M29)</f>
        <v>2116.5326847446045</v>
      </c>
      <c r="N29" s="101">
        <f>IF(SER_hh_emi_in!N29=0,0,1000000*SER_hh_emi_in!N29/SER_hh_num_in!N29)</f>
        <v>2155.9794169223042</v>
      </c>
      <c r="O29" s="101">
        <f>IF(SER_hh_emi_in!O29=0,0,1000000*SER_hh_emi_in!O29/SER_hh_num_in!O29)</f>
        <v>76.074084103998231</v>
      </c>
      <c r="P29" s="101">
        <f>IF(SER_hh_emi_in!P29=0,0,1000000*SER_hh_emi_in!P29/SER_hh_num_in!P29)</f>
        <v>923.37862420513511</v>
      </c>
      <c r="Q29" s="101">
        <f>IF(SER_hh_emi_in!Q29=0,0,1000000*SER_hh_emi_in!Q29/SER_hh_num_in!Q29)</f>
        <v>644.18426383313772</v>
      </c>
    </row>
    <row r="30" spans="1:17" s="28" customFormat="1" ht="12" customHeight="1" x14ac:dyDescent="0.25">
      <c r="A30" s="88" t="s">
        <v>66</v>
      </c>
      <c r="B30" s="100"/>
      <c r="C30" s="100">
        <f>IF(SER_hh_emi_in!C30=0,0,1000000*SER_hh_emi_in!C30/SER_hh_num_in!C30)</f>
        <v>2517.0906868697994</v>
      </c>
      <c r="D30" s="100">
        <f>IF(SER_hh_emi_in!D30=0,0,1000000*SER_hh_emi_in!D30/SER_hh_num_in!D30)</f>
        <v>2546.8264294287546</v>
      </c>
      <c r="E30" s="100">
        <f>IF(SER_hh_emi_in!E30=0,0,1000000*SER_hh_emi_in!E30/SER_hh_num_in!E30)</f>
        <v>2710.437413794381</v>
      </c>
      <c r="F30" s="100">
        <f>IF(SER_hh_emi_in!F30=0,0,1000000*SER_hh_emi_in!F30/SER_hh_num_in!F30)</f>
        <v>2700.95561992478</v>
      </c>
      <c r="G30" s="100">
        <f>IF(SER_hh_emi_in!G30=0,0,1000000*SER_hh_emi_in!G30/SER_hh_num_in!G30)</f>
        <v>2696.416206645878</v>
      </c>
      <c r="H30" s="100">
        <f>IF(SER_hh_emi_in!H30=0,0,1000000*SER_hh_emi_in!H30/SER_hh_num_in!H30)</f>
        <v>2615.6952930967109</v>
      </c>
      <c r="I30" s="100">
        <f>IF(SER_hh_emi_in!I30=0,0,1000000*SER_hh_emi_in!I30/SER_hh_num_in!I30)</f>
        <v>2774.3571547140941</v>
      </c>
      <c r="J30" s="100">
        <f>IF(SER_hh_emi_in!J30=0,0,1000000*SER_hh_emi_in!J30/SER_hh_num_in!J30)</f>
        <v>0</v>
      </c>
      <c r="K30" s="100">
        <f>IF(SER_hh_emi_in!K30=0,0,1000000*SER_hh_emi_in!K30/SER_hh_num_in!K30)</f>
        <v>2719.9094113930878</v>
      </c>
      <c r="L30" s="100">
        <f>IF(SER_hh_emi_in!L30=0,0,1000000*SER_hh_emi_in!L30/SER_hh_num_in!L30)</f>
        <v>2738.0747685779165</v>
      </c>
      <c r="M30" s="100">
        <f>IF(SER_hh_emi_in!M30=0,0,1000000*SER_hh_emi_in!M30/SER_hh_num_in!M30)</f>
        <v>2844.6512065700522</v>
      </c>
      <c r="N30" s="100">
        <f>IF(SER_hh_emi_in!N30=0,0,1000000*SER_hh_emi_in!N30/SER_hh_num_in!N30)</f>
        <v>2494.7428844439942</v>
      </c>
      <c r="O30" s="100">
        <f>IF(SER_hh_emi_in!O30=0,0,1000000*SER_hh_emi_in!O30/SER_hh_num_in!O30)</f>
        <v>2688.0813436394469</v>
      </c>
      <c r="P30" s="100">
        <f>IF(SER_hh_emi_in!P30=0,0,1000000*SER_hh_emi_in!P30/SER_hh_num_in!P30)</f>
        <v>2721.4945841529602</v>
      </c>
      <c r="Q30" s="100">
        <f>IF(SER_hh_emi_in!Q30=0,0,1000000*SER_hh_emi_in!Q30/SER_hh_num_in!Q30)</f>
        <v>2288.1047963884566</v>
      </c>
    </row>
    <row r="31" spans="1:17" ht="12" customHeight="1" x14ac:dyDescent="0.25">
      <c r="A31" s="88" t="s">
        <v>98</v>
      </c>
      <c r="B31" s="100"/>
      <c r="C31" s="100">
        <f>IF(SER_hh_emi_in!C31=0,0,1000000*SER_hh_emi_in!C31/SER_hh_num_in!C31)</f>
        <v>2077.0928393839667</v>
      </c>
      <c r="D31" s="100">
        <f>IF(SER_hh_emi_in!D31=0,0,1000000*SER_hh_emi_in!D31/SER_hh_num_in!D31)</f>
        <v>2065.7697007392198</v>
      </c>
      <c r="E31" s="100">
        <f>IF(SER_hh_emi_in!E31=0,0,1000000*SER_hh_emi_in!E31/SER_hh_num_in!E31)</f>
        <v>0</v>
      </c>
      <c r="F31" s="100">
        <f>IF(SER_hh_emi_in!F31=0,0,1000000*SER_hh_emi_in!F31/SER_hh_num_in!F31)</f>
        <v>2226.148843821843</v>
      </c>
      <c r="G31" s="100">
        <f>IF(SER_hh_emi_in!G31=0,0,1000000*SER_hh_emi_in!G31/SER_hh_num_in!G31)</f>
        <v>2261.1274884944801</v>
      </c>
      <c r="H31" s="100">
        <f>IF(SER_hh_emi_in!H31=0,0,1000000*SER_hh_emi_in!H31/SER_hh_num_in!H31)</f>
        <v>2255.8310019230098</v>
      </c>
      <c r="I31" s="100">
        <f>IF(SER_hh_emi_in!I31=0,0,1000000*SER_hh_emi_in!I31/SER_hh_num_in!I31)</f>
        <v>2244.1591405934546</v>
      </c>
      <c r="J31" s="100">
        <f>IF(SER_hh_emi_in!J31=0,0,1000000*SER_hh_emi_in!J31/SER_hh_num_in!J31)</f>
        <v>2278.7334070559837</v>
      </c>
      <c r="K31" s="100">
        <f>IF(SER_hh_emi_in!K31=0,0,1000000*SER_hh_emi_in!K31/SER_hh_num_in!K31)</f>
        <v>2278.1404661390648</v>
      </c>
      <c r="L31" s="100">
        <f>IF(SER_hh_emi_in!L31=0,0,1000000*SER_hh_emi_in!L31/SER_hh_num_in!L31)</f>
        <v>2265.4756573534087</v>
      </c>
      <c r="M31" s="100">
        <f>IF(SER_hh_emi_in!M31=0,0,1000000*SER_hh_emi_in!M31/SER_hh_num_in!M31)</f>
        <v>2254.5304727575394</v>
      </c>
      <c r="N31" s="100">
        <f>IF(SER_hh_emi_in!N31=0,0,1000000*SER_hh_emi_in!N31/SER_hh_num_in!N31)</f>
        <v>2266.939150748231</v>
      </c>
      <c r="O31" s="100">
        <f>IF(SER_hh_emi_in!O31=0,0,1000000*SER_hh_emi_in!O31/SER_hh_num_in!O31)</f>
        <v>2276.046368402504</v>
      </c>
      <c r="P31" s="100">
        <f>IF(SER_hh_emi_in!P31=0,0,1000000*SER_hh_emi_in!P31/SER_hh_num_in!P31)</f>
        <v>2227.1249453756227</v>
      </c>
      <c r="Q31" s="100">
        <f>IF(SER_hh_emi_in!Q31=0,0,1000000*SER_hh_emi_in!Q31/SER_hh_num_in!Q31)</f>
        <v>1872.1728902146995</v>
      </c>
    </row>
    <row r="32" spans="1:17" ht="12" customHeight="1" x14ac:dyDescent="0.25">
      <c r="A32" s="88" t="s">
        <v>34</v>
      </c>
      <c r="B32" s="100"/>
      <c r="C32" s="100">
        <f>IF(SER_hh_emi_in!C32=0,0,1000000*SER_hh_emi_in!C32/SER_hh_num_in!C32)</f>
        <v>0</v>
      </c>
      <c r="D32" s="100">
        <f>IF(SER_hh_emi_in!D32=0,0,1000000*SER_hh_emi_in!D32/SER_hh_num_in!D32)</f>
        <v>0</v>
      </c>
      <c r="E32" s="100">
        <f>IF(SER_hh_emi_in!E32=0,0,1000000*SER_hh_emi_in!E32/SER_hh_num_in!E32)</f>
        <v>0</v>
      </c>
      <c r="F32" s="100">
        <f>IF(SER_hh_emi_in!F32=0,0,1000000*SER_hh_emi_in!F32/SER_hh_num_in!F32)</f>
        <v>0</v>
      </c>
      <c r="G32" s="100">
        <f>IF(SER_hh_emi_in!G32=0,0,1000000*SER_hh_emi_in!G32/SER_hh_num_in!G32)</f>
        <v>0</v>
      </c>
      <c r="H32" s="100">
        <f>IF(SER_hh_emi_in!H32=0,0,1000000*SER_hh_emi_in!H32/SER_hh_num_in!H32)</f>
        <v>0</v>
      </c>
      <c r="I32" s="100">
        <f>IF(SER_hh_emi_in!I32=0,0,1000000*SER_hh_emi_in!I32/SER_hh_num_in!I32)</f>
        <v>0</v>
      </c>
      <c r="J32" s="100">
        <f>IF(SER_hh_emi_in!J32=0,0,1000000*SER_hh_emi_in!J32/SER_hh_num_in!J32)</f>
        <v>0</v>
      </c>
      <c r="K32" s="100">
        <f>IF(SER_hh_emi_in!K32=0,0,1000000*SER_hh_emi_in!K32/SER_hh_num_in!K32)</f>
        <v>0</v>
      </c>
      <c r="L32" s="100">
        <f>IF(SER_hh_emi_in!L32=0,0,1000000*SER_hh_emi_in!L32/SER_hh_num_in!L32)</f>
        <v>0</v>
      </c>
      <c r="M32" s="100">
        <f>IF(SER_hh_emi_in!M32=0,0,1000000*SER_hh_emi_in!M32/SER_hh_num_in!M32)</f>
        <v>0</v>
      </c>
      <c r="N32" s="100">
        <f>IF(SER_hh_emi_in!N32=0,0,1000000*SER_hh_emi_in!N32/SER_hh_num_in!N32)</f>
        <v>0</v>
      </c>
      <c r="O32" s="100">
        <f>IF(SER_hh_emi_in!O32=0,0,1000000*SER_hh_emi_in!O32/SER_hh_num_in!O32)</f>
        <v>0</v>
      </c>
      <c r="P32" s="100">
        <f>IF(SER_hh_emi_in!P32=0,0,1000000*SER_hh_emi_in!P32/SER_hh_num_in!P32)</f>
        <v>0</v>
      </c>
      <c r="Q32" s="100">
        <f>IF(SER_hh_emi_in!Q32=0,0,1000000*SER_hh_emi_in!Q32/SER_hh_num_in!Q32)</f>
        <v>0</v>
      </c>
    </row>
    <row r="33" spans="1:17" ht="12" customHeight="1" x14ac:dyDescent="0.25">
      <c r="A33" s="49" t="s">
        <v>30</v>
      </c>
      <c r="B33" s="18"/>
      <c r="C33" s="18">
        <f>IF(SER_hh_emi_in!C33=0,0,1000000*SER_hh_emi_in!C33/SER_hh_num_in!C33)</f>
        <v>0</v>
      </c>
      <c r="D33" s="18">
        <f>IF(SER_hh_emi_in!D33=0,0,1000000*SER_hh_emi_in!D33/SER_hh_num_in!D33)</f>
        <v>0</v>
      </c>
      <c r="E33" s="18">
        <f>IF(SER_hh_emi_in!E33=0,0,1000000*SER_hh_emi_in!E33/SER_hh_num_in!E33)</f>
        <v>0</v>
      </c>
      <c r="F33" s="18">
        <f>IF(SER_hh_emi_in!F33=0,0,1000000*SER_hh_emi_in!F33/SER_hh_num_in!F33)</f>
        <v>0</v>
      </c>
      <c r="G33" s="18">
        <f>IF(SER_hh_emi_in!G33=0,0,1000000*SER_hh_emi_in!G33/SER_hh_num_in!G33)</f>
        <v>0</v>
      </c>
      <c r="H33" s="18">
        <f>IF(SER_hh_emi_in!H33=0,0,1000000*SER_hh_emi_in!H33/SER_hh_num_in!H33)</f>
        <v>0</v>
      </c>
      <c r="I33" s="18">
        <f>IF(SER_hh_emi_in!I33=0,0,1000000*SER_hh_emi_in!I33/SER_hh_num_in!I33)</f>
        <v>0</v>
      </c>
      <c r="J33" s="18">
        <f>IF(SER_hh_emi_in!J33=0,0,1000000*SER_hh_emi_in!J33/SER_hh_num_in!J33)</f>
        <v>0</v>
      </c>
      <c r="K33" s="18">
        <f>IF(SER_hh_emi_in!K33=0,0,1000000*SER_hh_emi_in!K33/SER_hh_num_in!K33)</f>
        <v>0</v>
      </c>
      <c r="L33" s="18">
        <f>IF(SER_hh_emi_in!L33=0,0,1000000*SER_hh_emi_in!L33/SER_hh_num_in!L33)</f>
        <v>0</v>
      </c>
      <c r="M33" s="18">
        <f>IF(SER_hh_emi_in!M33=0,0,1000000*SER_hh_emi_in!M33/SER_hh_num_in!M33)</f>
        <v>0</v>
      </c>
      <c r="N33" s="18">
        <f>IF(SER_hh_emi_in!N33=0,0,1000000*SER_hh_emi_in!N33/SER_hh_num_in!N33)</f>
        <v>0</v>
      </c>
      <c r="O33" s="18">
        <f>IF(SER_hh_emi_in!O33=0,0,1000000*SER_hh_emi_in!O33/SER_hh_num_in!O33)</f>
        <v>0</v>
      </c>
      <c r="P33" s="18">
        <f>IF(SER_hh_emi_in!P33=0,0,1000000*SER_hh_emi_in!P33/SER_hh_num_in!P33)</f>
        <v>0</v>
      </c>
      <c r="Q33" s="18">
        <f>IF(SER_hh_emi_in!Q33=0,0,1000000*SER_hh_emi_in!Q33/SER_hh_num_in!Q33)</f>
        <v>0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8">
    <tabColor theme="6" tint="0.79998168889431442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25.5" customHeight="1" x14ac:dyDescent="0.25">
      <c r="A1" s="120" t="s">
        <v>217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118</v>
      </c>
      <c r="B3" s="106"/>
      <c r="C3" s="106">
        <f>IF(SER_hh_fech_in!C3=0,0,SER_hh_fech_in!C3/SER_summary!C$27)</f>
        <v>105.66826381262872</v>
      </c>
      <c r="D3" s="106">
        <f>IF(SER_hh_fech_in!D3=0,0,SER_hh_fech_in!D3/SER_summary!D$27)</f>
        <v>107.11833271935581</v>
      </c>
      <c r="E3" s="106">
        <f>IF(SER_hh_fech_in!E3=0,0,SER_hh_fech_in!E3/SER_summary!E$27)</f>
        <v>110.38600732622682</v>
      </c>
      <c r="F3" s="106">
        <f>IF(SER_hh_fech_in!F3=0,0,SER_hh_fech_in!F3/SER_summary!F$27)</f>
        <v>122.22722834061889</v>
      </c>
      <c r="G3" s="106">
        <f>IF(SER_hh_fech_in!G3=0,0,SER_hh_fech_in!G3/SER_summary!G$27)</f>
        <v>138.02537416028005</v>
      </c>
      <c r="H3" s="106">
        <f>IF(SER_hh_fech_in!H3=0,0,SER_hh_fech_in!H3/SER_summary!H$27)</f>
        <v>138.93327540339263</v>
      </c>
      <c r="I3" s="106">
        <f>IF(SER_hh_fech_in!I3=0,0,SER_hh_fech_in!I3/SER_summary!I$27)</f>
        <v>132.03210634799748</v>
      </c>
      <c r="J3" s="106">
        <f>IF(SER_hh_fech_in!J3=0,0,SER_hh_fech_in!J3/SER_summary!J$27)</f>
        <v>151.30949868118142</v>
      </c>
      <c r="K3" s="106">
        <f>IF(SER_hh_fech_in!K3=0,0,SER_hh_fech_in!K3/SER_summary!K$27)</f>
        <v>148.15527124100205</v>
      </c>
      <c r="L3" s="106">
        <f>IF(SER_hh_fech_in!L3=0,0,SER_hh_fech_in!L3/SER_summary!L$27)</f>
        <v>148.37265155580201</v>
      </c>
      <c r="M3" s="106">
        <f>IF(SER_hh_fech_in!M3=0,0,SER_hh_fech_in!M3/SER_summary!M$27)</f>
        <v>120.96166331651557</v>
      </c>
      <c r="N3" s="106">
        <f>IF(SER_hh_fech_in!N3=0,0,SER_hh_fech_in!N3/SER_summary!N$27)</f>
        <v>110.27675475334196</v>
      </c>
      <c r="O3" s="106">
        <f>IF(SER_hh_fech_in!O3=0,0,SER_hh_fech_in!O3/SER_summary!O$27)</f>
        <v>113.92681963818465</v>
      </c>
      <c r="P3" s="106">
        <f>IF(SER_hh_fech_in!P3=0,0,SER_hh_fech_in!P3/SER_summary!P$27)</f>
        <v>91.567219563944349</v>
      </c>
      <c r="Q3" s="106">
        <f>IF(SER_hh_fech_in!Q3=0,0,SER_hh_fech_in!Q3/SER_summary!Q$27)</f>
        <v>94.564168793754575</v>
      </c>
    </row>
    <row r="4" spans="1:17" ht="12.95" customHeight="1" x14ac:dyDescent="0.25">
      <c r="A4" s="90" t="s">
        <v>44</v>
      </c>
      <c r="B4" s="101"/>
      <c r="C4" s="101">
        <f>IF(SER_hh_fech_in!C4=0,0,SER_hh_fech_in!C4/SER_summary!C$27)</f>
        <v>49.547929659209636</v>
      </c>
      <c r="D4" s="101">
        <f>IF(SER_hh_fech_in!D4=0,0,SER_hh_fech_in!D4/SER_summary!D$27)</f>
        <v>45.843738329471087</v>
      </c>
      <c r="E4" s="101">
        <f>IF(SER_hh_fech_in!E4=0,0,SER_hh_fech_in!E4/SER_summary!E$27)</f>
        <v>59.093285015908073</v>
      </c>
      <c r="F4" s="101">
        <f>IF(SER_hh_fech_in!F4=0,0,SER_hh_fech_in!F4/SER_summary!F$27)</f>
        <v>60.473368494666154</v>
      </c>
      <c r="G4" s="101">
        <f>IF(SER_hh_fech_in!G4=0,0,SER_hh_fech_in!G4/SER_summary!G$27)</f>
        <v>74.566871924554007</v>
      </c>
      <c r="H4" s="101">
        <f>IF(SER_hh_fech_in!H4=0,0,SER_hh_fech_in!H4/SER_summary!H$27)</f>
        <v>77.048303387346294</v>
      </c>
      <c r="I4" s="101">
        <f>IF(SER_hh_fech_in!I4=0,0,SER_hh_fech_in!I4/SER_summary!I$27)</f>
        <v>70.235988984827614</v>
      </c>
      <c r="J4" s="101">
        <f>IF(SER_hh_fech_in!J4=0,0,SER_hh_fech_in!J4/SER_summary!J$27)</f>
        <v>88.268748551906796</v>
      </c>
      <c r="K4" s="101">
        <f>IF(SER_hh_fech_in!K4=0,0,SER_hh_fech_in!K4/SER_summary!K$27)</f>
        <v>85.57355803805379</v>
      </c>
      <c r="L4" s="101">
        <f>IF(SER_hh_fech_in!L4=0,0,SER_hh_fech_in!L4/SER_summary!L$27)</f>
        <v>87.742087687150203</v>
      </c>
      <c r="M4" s="101">
        <f>IF(SER_hh_fech_in!M4=0,0,SER_hh_fech_in!M4/SER_summary!M$27)</f>
        <v>68.037837689852552</v>
      </c>
      <c r="N4" s="101">
        <f>IF(SER_hh_fech_in!N4=0,0,SER_hh_fech_in!N4/SER_summary!N$27)</f>
        <v>63.669784820650648</v>
      </c>
      <c r="O4" s="101">
        <f>IF(SER_hh_fech_in!O4=0,0,SER_hh_fech_in!O4/SER_summary!O$27)</f>
        <v>70.47502063318727</v>
      </c>
      <c r="P4" s="101">
        <f>IF(SER_hh_fech_in!P4=0,0,SER_hh_fech_in!P4/SER_summary!P$27)</f>
        <v>46.385789253324653</v>
      </c>
      <c r="Q4" s="101">
        <f>IF(SER_hh_fech_in!Q4=0,0,SER_hh_fech_in!Q4/SER_summary!Q$27)</f>
        <v>45.590791691346823</v>
      </c>
    </row>
    <row r="5" spans="1:17" ht="12" customHeight="1" x14ac:dyDescent="0.25">
      <c r="A5" s="88" t="s">
        <v>38</v>
      </c>
      <c r="B5" s="100"/>
      <c r="C5" s="100">
        <f>IF(SER_hh_fech_in!C5=0,0,SER_hh_fech_in!C5/SER_summary!C$27)</f>
        <v>0</v>
      </c>
      <c r="D5" s="100">
        <f>IF(SER_hh_fech_in!D5=0,0,SER_hh_fech_in!D5/SER_summary!D$27)</f>
        <v>63.307422694556649</v>
      </c>
      <c r="E5" s="100">
        <f>IF(SER_hh_fech_in!E5=0,0,SER_hh_fech_in!E5/SER_summary!E$27)</f>
        <v>79.924297144493863</v>
      </c>
      <c r="F5" s="100">
        <f>IF(SER_hh_fech_in!F5=0,0,SER_hh_fech_in!F5/SER_summary!F$27)</f>
        <v>0</v>
      </c>
      <c r="G5" s="100">
        <f>IF(SER_hh_fech_in!G5=0,0,SER_hh_fech_in!G5/SER_summary!G$27)</f>
        <v>0</v>
      </c>
      <c r="H5" s="100">
        <f>IF(SER_hh_fech_in!H5=0,0,SER_hh_fech_in!H5/SER_summary!H$27)</f>
        <v>0</v>
      </c>
      <c r="I5" s="100">
        <f>IF(SER_hh_fech_in!I5=0,0,SER_hh_fech_in!I5/SER_summary!I$27)</f>
        <v>0</v>
      </c>
      <c r="J5" s="100">
        <f>IF(SER_hh_fech_in!J5=0,0,SER_hh_fech_in!J5/SER_summary!J$27)</f>
        <v>0</v>
      </c>
      <c r="K5" s="100">
        <f>IF(SER_hh_fech_in!K5=0,0,SER_hh_fech_in!K5/SER_summary!K$27)</f>
        <v>0</v>
      </c>
      <c r="L5" s="100">
        <f>IF(SER_hh_fech_in!L5=0,0,SER_hh_fech_in!L5/SER_summary!L$27)</f>
        <v>0</v>
      </c>
      <c r="M5" s="100">
        <f>IF(SER_hh_fech_in!M5=0,0,SER_hh_fech_in!M5/SER_summary!M$27)</f>
        <v>0</v>
      </c>
      <c r="N5" s="100">
        <f>IF(SER_hh_fech_in!N5=0,0,SER_hh_fech_in!N5/SER_summary!N$27)</f>
        <v>0</v>
      </c>
      <c r="O5" s="100">
        <f>IF(SER_hh_fech_in!O5=0,0,SER_hh_fech_in!O5/SER_summary!O$27)</f>
        <v>0</v>
      </c>
      <c r="P5" s="100">
        <f>IF(SER_hh_fech_in!P5=0,0,SER_hh_fech_in!P5/SER_summary!P$27)</f>
        <v>0</v>
      </c>
      <c r="Q5" s="100">
        <f>IF(SER_hh_fech_in!Q5=0,0,SER_hh_fech_in!Q5/SER_summary!Q$27)</f>
        <v>0</v>
      </c>
    </row>
    <row r="6" spans="1:17" ht="12" customHeight="1" x14ac:dyDescent="0.25">
      <c r="A6" s="88" t="s">
        <v>66</v>
      </c>
      <c r="B6" s="100"/>
      <c r="C6" s="100">
        <f>IF(SER_hh_fech_in!C6=0,0,SER_hh_fech_in!C6/SER_summary!C$27)</f>
        <v>54.682401548994328</v>
      </c>
      <c r="D6" s="100">
        <f>IF(SER_hh_fech_in!D6=0,0,SER_hh_fech_in!D6/SER_summary!D$27)</f>
        <v>51.472582990509608</v>
      </c>
      <c r="E6" s="100">
        <f>IF(SER_hh_fech_in!E6=0,0,SER_hh_fech_in!E6/SER_summary!E$27)</f>
        <v>64.982986932530977</v>
      </c>
      <c r="F6" s="100">
        <f>IF(SER_hh_fech_in!F6=0,0,SER_hh_fech_in!F6/SER_summary!F$27)</f>
        <v>66.405358218325432</v>
      </c>
      <c r="G6" s="100">
        <f>IF(SER_hh_fech_in!G6=0,0,SER_hh_fech_in!G6/SER_summary!G$27)</f>
        <v>0</v>
      </c>
      <c r="H6" s="100">
        <f>IF(SER_hh_fech_in!H6=0,0,SER_hh_fech_in!H6/SER_summary!H$27)</f>
        <v>84.253841126419076</v>
      </c>
      <c r="I6" s="100">
        <f>IF(SER_hh_fech_in!I6=0,0,SER_hh_fech_in!I6/SER_summary!I$27)</f>
        <v>75.419644204199813</v>
      </c>
      <c r="J6" s="100">
        <f>IF(SER_hh_fech_in!J6=0,0,SER_hh_fech_in!J6/SER_summary!J$27)</f>
        <v>0</v>
      </c>
      <c r="K6" s="100">
        <f>IF(SER_hh_fech_in!K6=0,0,SER_hh_fech_in!K6/SER_summary!K$27)</f>
        <v>93.321213957043469</v>
      </c>
      <c r="L6" s="100">
        <f>IF(SER_hh_fech_in!L6=0,0,SER_hh_fech_in!L6/SER_summary!L$27)</f>
        <v>92.988043025464947</v>
      </c>
      <c r="M6" s="100">
        <f>IF(SER_hh_fech_in!M6=0,0,SER_hh_fech_in!M6/SER_summary!M$27)</f>
        <v>78.201323212874925</v>
      </c>
      <c r="N6" s="100">
        <f>IF(SER_hh_fech_in!N6=0,0,SER_hh_fech_in!N6/SER_summary!N$27)</f>
        <v>0</v>
      </c>
      <c r="O6" s="100">
        <f>IF(SER_hh_fech_in!O6=0,0,SER_hh_fech_in!O6/SER_summary!O$27)</f>
        <v>80.923812806243532</v>
      </c>
      <c r="P6" s="100">
        <f>IF(SER_hh_fech_in!P6=0,0,SER_hh_fech_in!P6/SER_summary!P$27)</f>
        <v>66.689747047748114</v>
      </c>
      <c r="Q6" s="100">
        <f>IF(SER_hh_fech_in!Q6=0,0,SER_hh_fech_in!Q6/SER_summary!Q$27)</f>
        <v>0</v>
      </c>
    </row>
    <row r="7" spans="1:17" ht="12" customHeight="1" x14ac:dyDescent="0.25">
      <c r="A7" s="88" t="s">
        <v>99</v>
      </c>
      <c r="B7" s="100"/>
      <c r="C7" s="100">
        <f>IF(SER_hh_fech_in!C7=0,0,SER_hh_fech_in!C7/SER_summary!C$27)</f>
        <v>0</v>
      </c>
      <c r="D7" s="100">
        <f>IF(SER_hh_fech_in!D7=0,0,SER_hh_fech_in!D7/SER_summary!D$27)</f>
        <v>52.684536801042036</v>
      </c>
      <c r="E7" s="100">
        <f>IF(SER_hh_fech_in!E7=0,0,SER_hh_fech_in!E7/SER_summary!E$27)</f>
        <v>71.41650751118469</v>
      </c>
      <c r="F7" s="100">
        <f>IF(SER_hh_fech_in!F7=0,0,SER_hh_fech_in!F7/SER_summary!F$27)</f>
        <v>77.785010758529552</v>
      </c>
      <c r="G7" s="100">
        <f>IF(SER_hh_fech_in!G7=0,0,SER_hh_fech_in!G7/SER_summary!G$27)</f>
        <v>86.515866998794777</v>
      </c>
      <c r="H7" s="100">
        <f>IF(SER_hh_fech_in!H7=0,0,SER_hh_fech_in!H7/SER_summary!H$27)</f>
        <v>90.244571421725041</v>
      </c>
      <c r="I7" s="100">
        <f>IF(SER_hh_fech_in!I7=0,0,SER_hh_fech_in!I7/SER_summary!I$27)</f>
        <v>82.938521809635859</v>
      </c>
      <c r="J7" s="100">
        <f>IF(SER_hh_fech_in!J7=0,0,SER_hh_fech_in!J7/SER_summary!J$27)</f>
        <v>97.664819610826399</v>
      </c>
      <c r="K7" s="100">
        <f>IF(SER_hh_fech_in!K7=0,0,SER_hh_fech_in!K7/SER_summary!K$27)</f>
        <v>0</v>
      </c>
      <c r="L7" s="100">
        <f>IF(SER_hh_fech_in!L7=0,0,SER_hh_fech_in!L7/SER_summary!L$27)</f>
        <v>97.064559660438093</v>
      </c>
      <c r="M7" s="100">
        <f>IF(SER_hh_fech_in!M7=0,0,SER_hh_fech_in!M7/SER_summary!M$27)</f>
        <v>86.884340303920283</v>
      </c>
      <c r="N7" s="100">
        <f>IF(SER_hh_fech_in!N7=0,0,SER_hh_fech_in!N7/SER_summary!N$27)</f>
        <v>84.252472895431353</v>
      </c>
      <c r="O7" s="100">
        <f>IF(SER_hh_fech_in!O7=0,0,SER_hh_fech_in!O7/SER_summary!O$27)</f>
        <v>0</v>
      </c>
      <c r="P7" s="100">
        <f>IF(SER_hh_fech_in!P7=0,0,SER_hh_fech_in!P7/SER_summary!P$27)</f>
        <v>71.063902788254993</v>
      </c>
      <c r="Q7" s="100">
        <f>IF(SER_hh_fech_in!Q7=0,0,SER_hh_fech_in!Q7/SER_summary!Q$27)</f>
        <v>0</v>
      </c>
    </row>
    <row r="8" spans="1:17" ht="12" customHeight="1" x14ac:dyDescent="0.25">
      <c r="A8" s="88" t="s">
        <v>101</v>
      </c>
      <c r="B8" s="100"/>
      <c r="C8" s="100">
        <f>IF(SER_hh_fech_in!C8=0,0,SER_hh_fech_in!C8/SER_summary!C$27)</f>
        <v>35.096260961976654</v>
      </c>
      <c r="D8" s="100">
        <f>IF(SER_hh_fech_in!D8=0,0,SER_hh_fech_in!D8/SER_summary!D$27)</f>
        <v>33.149260165443501</v>
      </c>
      <c r="E8" s="100">
        <f>IF(SER_hh_fech_in!E8=0,0,SER_hh_fech_in!E8/SER_summary!E$27)</f>
        <v>42.176376070769962</v>
      </c>
      <c r="F8" s="100">
        <f>IF(SER_hh_fech_in!F8=0,0,SER_hh_fech_in!F8/SER_summary!F$27)</f>
        <v>43.235992330409928</v>
      </c>
      <c r="G8" s="100">
        <f>IF(SER_hh_fech_in!G8=0,0,SER_hh_fech_in!G8/SER_summary!G$27)</f>
        <v>54.848184881228612</v>
      </c>
      <c r="H8" s="100">
        <f>IF(SER_hh_fech_in!H8=0,0,SER_hh_fech_in!H8/SER_summary!H$27)</f>
        <v>55.271146877767094</v>
      </c>
      <c r="I8" s="100">
        <f>IF(SER_hh_fech_in!I8=0,0,SER_hh_fech_in!I8/SER_summary!I$27)</f>
        <v>49.42876656674003</v>
      </c>
      <c r="J8" s="100">
        <f>IF(SER_hh_fech_in!J8=0,0,SER_hh_fech_in!J8/SER_summary!J$27)</f>
        <v>62.064587747313126</v>
      </c>
      <c r="K8" s="100">
        <f>IF(SER_hh_fech_in!K8=0,0,SER_hh_fech_in!K8/SER_summary!K$27)</f>
        <v>61.215831156556973</v>
      </c>
      <c r="L8" s="100">
        <f>IF(SER_hh_fech_in!L8=0,0,SER_hh_fech_in!L8/SER_summary!L$27)</f>
        <v>60.813674116468434</v>
      </c>
      <c r="M8" s="100">
        <f>IF(SER_hh_fech_in!M8=0,0,SER_hh_fech_in!M8/SER_summary!M$27)</f>
        <v>50.994260040605624</v>
      </c>
      <c r="N8" s="100">
        <f>IF(SER_hh_fech_in!N8=0,0,SER_hh_fech_in!N8/SER_summary!N$27)</f>
        <v>52.448297752109539</v>
      </c>
      <c r="O8" s="100">
        <f>IF(SER_hh_fech_in!O8=0,0,SER_hh_fech_in!O8/SER_summary!O$27)</f>
        <v>51.802423737769807</v>
      </c>
      <c r="P8" s="100">
        <f>IF(SER_hh_fech_in!P8=0,0,SER_hh_fech_in!P8/SER_summary!P$27)</f>
        <v>41.939695696277902</v>
      </c>
      <c r="Q8" s="100">
        <f>IF(SER_hh_fech_in!Q8=0,0,SER_hh_fech_in!Q8/SER_summary!Q$27)</f>
        <v>50.686512011685203</v>
      </c>
    </row>
    <row r="9" spans="1:17" ht="12" customHeight="1" x14ac:dyDescent="0.25">
      <c r="A9" s="88" t="s">
        <v>106</v>
      </c>
      <c r="B9" s="100"/>
      <c r="C9" s="100">
        <f>IF(SER_hh_fech_in!C9=0,0,SER_hh_fech_in!C9/SER_summary!C$27)</f>
        <v>49.269929185957466</v>
      </c>
      <c r="D9" s="100">
        <f>IF(SER_hh_fech_in!D9=0,0,SER_hh_fech_in!D9/SER_summary!D$27)</f>
        <v>45.272689072169456</v>
      </c>
      <c r="E9" s="100">
        <f>IF(SER_hh_fech_in!E9=0,0,SER_hh_fech_in!E9/SER_summary!E$27)</f>
        <v>57.873446333971692</v>
      </c>
      <c r="F9" s="100">
        <f>IF(SER_hh_fech_in!F9=0,0,SER_hh_fech_in!F9/SER_summary!F$27)</f>
        <v>58.93685733310803</v>
      </c>
      <c r="G9" s="100">
        <f>IF(SER_hh_fech_in!G9=0,0,SER_hh_fech_in!G9/SER_summary!G$27)</f>
        <v>76.128672888031176</v>
      </c>
      <c r="H9" s="100">
        <f>IF(SER_hh_fech_in!H9=0,0,SER_hh_fech_in!H9/SER_summary!H$27)</f>
        <v>76.78031601700846</v>
      </c>
      <c r="I9" s="100">
        <f>IF(SER_hh_fech_in!I9=0,0,SER_hh_fech_in!I9/SER_summary!I$27)</f>
        <v>68.758426014610762</v>
      </c>
      <c r="J9" s="100">
        <f>IF(SER_hh_fech_in!J9=0,0,SER_hh_fech_in!J9/SER_summary!J$27)</f>
        <v>87.669455672586793</v>
      </c>
      <c r="K9" s="100">
        <f>IF(SER_hh_fech_in!K9=0,0,SER_hh_fech_in!K9/SER_summary!K$27)</f>
        <v>87.145393714682797</v>
      </c>
      <c r="L9" s="100">
        <f>IF(SER_hh_fech_in!L9=0,0,SER_hh_fech_in!L9/SER_summary!L$27)</f>
        <v>86.846500883085298</v>
      </c>
      <c r="M9" s="100">
        <f>IF(SER_hh_fech_in!M9=0,0,SER_hh_fech_in!M9/SER_summary!M$27)</f>
        <v>72.371557794925593</v>
      </c>
      <c r="N9" s="100">
        <f>IF(SER_hh_fech_in!N9=0,0,SER_hh_fech_in!N9/SER_summary!N$27)</f>
        <v>75.817715610598242</v>
      </c>
      <c r="O9" s="100">
        <f>IF(SER_hh_fech_in!O9=0,0,SER_hh_fech_in!O9/SER_summary!O$27)</f>
        <v>75.383191549741099</v>
      </c>
      <c r="P9" s="100">
        <f>IF(SER_hh_fech_in!P9=0,0,SER_hh_fech_in!P9/SER_summary!P$27)</f>
        <v>0</v>
      </c>
      <c r="Q9" s="100">
        <f>IF(SER_hh_fech_in!Q9=0,0,SER_hh_fech_in!Q9/SER_summary!Q$27)</f>
        <v>0</v>
      </c>
    </row>
    <row r="10" spans="1:17" ht="12" customHeight="1" x14ac:dyDescent="0.25">
      <c r="A10" s="88" t="s">
        <v>34</v>
      </c>
      <c r="B10" s="100"/>
      <c r="C10" s="100">
        <f>IF(SER_hh_fech_in!C10=0,0,SER_hh_fech_in!C10/SER_summary!C$27)</f>
        <v>51.777522244079698</v>
      </c>
      <c r="D10" s="100">
        <f>IF(SER_hh_fech_in!D10=0,0,SER_hh_fech_in!D10/SER_summary!D$27)</f>
        <v>48.936681866839201</v>
      </c>
      <c r="E10" s="100">
        <f>IF(SER_hh_fech_in!E10=0,0,SER_hh_fech_in!E10/SER_summary!E$27)</f>
        <v>0</v>
      </c>
      <c r="F10" s="100">
        <f>IF(SER_hh_fech_in!F10=0,0,SER_hh_fech_in!F10/SER_summary!F$27)</f>
        <v>63.855940875309592</v>
      </c>
      <c r="G10" s="100">
        <f>IF(SER_hh_fech_in!G10=0,0,SER_hh_fech_in!G10/SER_summary!G$27)</f>
        <v>0</v>
      </c>
      <c r="H10" s="100">
        <f>IF(SER_hh_fech_in!H10=0,0,SER_hh_fech_in!H10/SER_summary!H$27)</f>
        <v>88.426879399188067</v>
      </c>
      <c r="I10" s="100">
        <f>IF(SER_hh_fech_in!I10=0,0,SER_hh_fech_in!I10/SER_summary!I$27)</f>
        <v>70.491113160515468</v>
      </c>
      <c r="J10" s="100">
        <f>IF(SER_hh_fech_in!J10=0,0,SER_hh_fech_in!J10/SER_summary!J$27)</f>
        <v>71.309928436126967</v>
      </c>
      <c r="K10" s="100">
        <f>IF(SER_hh_fech_in!K10=0,0,SER_hh_fech_in!K10/SER_summary!K$27)</f>
        <v>92.758582783714417</v>
      </c>
      <c r="L10" s="100">
        <f>IF(SER_hh_fech_in!L10=0,0,SER_hh_fech_in!L10/SER_summary!L$27)</f>
        <v>93.120019345647165</v>
      </c>
      <c r="M10" s="100">
        <f>IF(SER_hh_fech_in!M10=0,0,SER_hh_fech_in!M10/SER_summary!M$27)</f>
        <v>80.249046708601355</v>
      </c>
      <c r="N10" s="100">
        <f>IF(SER_hh_fech_in!N10=0,0,SER_hh_fech_in!N10/SER_summary!N$27)</f>
        <v>79.408949641610789</v>
      </c>
      <c r="O10" s="100">
        <f>IF(SER_hh_fech_in!O10=0,0,SER_hh_fech_in!O10/SER_summary!O$27)</f>
        <v>80.474815830784067</v>
      </c>
      <c r="P10" s="100">
        <f>IF(SER_hh_fech_in!P10=0,0,SER_hh_fech_in!P10/SER_summary!P$27)</f>
        <v>66.300427185057686</v>
      </c>
      <c r="Q10" s="100">
        <f>IF(SER_hh_fech_in!Q10=0,0,SER_hh_fech_in!Q10/SER_summary!Q$27)</f>
        <v>0</v>
      </c>
    </row>
    <row r="11" spans="1:17" ht="12" customHeight="1" x14ac:dyDescent="0.25">
      <c r="A11" s="88" t="s">
        <v>61</v>
      </c>
      <c r="B11" s="100"/>
      <c r="C11" s="100">
        <f>IF(SER_hh_fech_in!C11=0,0,SER_hh_fech_in!C11/SER_summary!C$27)</f>
        <v>46.688891983657619</v>
      </c>
      <c r="D11" s="100">
        <f>IF(SER_hh_fech_in!D11=0,0,SER_hh_fech_in!D11/SER_summary!D$27)</f>
        <v>44.346274929191829</v>
      </c>
      <c r="E11" s="100">
        <f>IF(SER_hh_fech_in!E11=0,0,SER_hh_fech_in!E11/SER_summary!E$27)</f>
        <v>0</v>
      </c>
      <c r="F11" s="100">
        <f>IF(SER_hh_fech_in!F11=0,0,SER_hh_fech_in!F11/SER_summary!F$27)</f>
        <v>57.315042642669084</v>
      </c>
      <c r="G11" s="100">
        <f>IF(SER_hh_fech_in!G11=0,0,SER_hh_fech_in!G11/SER_summary!G$27)</f>
        <v>0</v>
      </c>
      <c r="H11" s="100">
        <f>IF(SER_hh_fech_in!H11=0,0,SER_hh_fech_in!H11/SER_summary!H$27)</f>
        <v>72.839760104341309</v>
      </c>
      <c r="I11" s="100">
        <f>IF(SER_hh_fech_in!I11=0,0,SER_hh_fech_in!I11/SER_summary!I$27)</f>
        <v>72.889106115226681</v>
      </c>
      <c r="J11" s="100">
        <f>IF(SER_hh_fech_in!J11=0,0,SER_hh_fech_in!J11/SER_summary!J$27)</f>
        <v>0</v>
      </c>
      <c r="K11" s="100">
        <f>IF(SER_hh_fech_in!K11=0,0,SER_hh_fech_in!K11/SER_summary!K$27)</f>
        <v>81.793217493019654</v>
      </c>
      <c r="L11" s="100">
        <f>IF(SER_hh_fech_in!L11=0,0,SER_hh_fech_in!L11/SER_summary!L$27)</f>
        <v>0</v>
      </c>
      <c r="M11" s="100">
        <f>IF(SER_hh_fech_in!M11=0,0,SER_hh_fech_in!M11/SER_summary!M$27)</f>
        <v>70.103343186597385</v>
      </c>
      <c r="N11" s="100">
        <f>IF(SER_hh_fech_in!N11=0,0,SER_hh_fech_in!N11/SER_summary!N$27)</f>
        <v>70.677553603537788</v>
      </c>
      <c r="O11" s="100">
        <f>IF(SER_hh_fech_in!O11=0,0,SER_hh_fech_in!O11/SER_summary!O$27)</f>
        <v>69.906739893891313</v>
      </c>
      <c r="P11" s="100">
        <f>IF(SER_hh_fech_in!P11=0,0,SER_hh_fech_in!P11/SER_summary!P$27)</f>
        <v>57.245091748104556</v>
      </c>
      <c r="Q11" s="100">
        <f>IF(SER_hh_fech_in!Q11=0,0,SER_hh_fech_in!Q11/SER_summary!Q$27)</f>
        <v>0</v>
      </c>
    </row>
    <row r="12" spans="1:17" ht="12" customHeight="1" x14ac:dyDescent="0.25">
      <c r="A12" s="88" t="s">
        <v>42</v>
      </c>
      <c r="B12" s="100"/>
      <c r="C12" s="100">
        <f>IF(SER_hh_fech_in!C12=0,0,SER_hh_fech_in!C12/SER_summary!C$27)</f>
        <v>0</v>
      </c>
      <c r="D12" s="100">
        <f>IF(SER_hh_fech_in!D12=0,0,SER_hh_fech_in!D12/SER_summary!D$27)</f>
        <v>0</v>
      </c>
      <c r="E12" s="100">
        <f>IF(SER_hh_fech_in!E12=0,0,SER_hh_fech_in!E12/SER_summary!E$27)</f>
        <v>0</v>
      </c>
      <c r="F12" s="100">
        <f>IF(SER_hh_fech_in!F12=0,0,SER_hh_fech_in!F12/SER_summary!F$27)</f>
        <v>61.737996228038327</v>
      </c>
      <c r="G12" s="100">
        <f>IF(SER_hh_fech_in!G12=0,0,SER_hh_fech_in!G12/SER_summary!G$27)</f>
        <v>62.084241043667795</v>
      </c>
      <c r="H12" s="100">
        <f>IF(SER_hh_fech_in!H12=0,0,SER_hh_fech_in!H12/SER_summary!H$27)</f>
        <v>71.864520095983835</v>
      </c>
      <c r="I12" s="100">
        <f>IF(SER_hh_fech_in!I12=0,0,SER_hh_fech_in!I12/SER_summary!I$27)</f>
        <v>64.127041360868347</v>
      </c>
      <c r="J12" s="100">
        <f>IF(SER_hh_fech_in!J12=0,0,SER_hh_fech_in!J12/SER_summary!J$27)</f>
        <v>0</v>
      </c>
      <c r="K12" s="100">
        <f>IF(SER_hh_fech_in!K12=0,0,SER_hh_fech_in!K12/SER_summary!K$27)</f>
        <v>0</v>
      </c>
      <c r="L12" s="100">
        <f>IF(SER_hh_fech_in!L12=0,0,SER_hh_fech_in!L12/SER_summary!L$27)</f>
        <v>0</v>
      </c>
      <c r="M12" s="100">
        <f>IF(SER_hh_fech_in!M12=0,0,SER_hh_fech_in!M12/SER_summary!M$27)</f>
        <v>76.715075380539773</v>
      </c>
      <c r="N12" s="100">
        <f>IF(SER_hh_fech_in!N12=0,0,SER_hh_fech_in!N12/SER_summary!N$27)</f>
        <v>56.896168850037661</v>
      </c>
      <c r="O12" s="100">
        <f>IF(SER_hh_fech_in!O12=0,0,SER_hh_fech_in!O12/SER_summary!O$27)</f>
        <v>68.366316183007442</v>
      </c>
      <c r="P12" s="100">
        <f>IF(SER_hh_fech_in!P12=0,0,SER_hh_fech_in!P12/SER_summary!P$27)</f>
        <v>56.643916240480344</v>
      </c>
      <c r="Q12" s="100">
        <f>IF(SER_hh_fech_in!Q12=0,0,SER_hh_fech_in!Q12/SER_summary!Q$27)</f>
        <v>0</v>
      </c>
    </row>
    <row r="13" spans="1:17" ht="12" customHeight="1" x14ac:dyDescent="0.25">
      <c r="A13" s="88" t="s">
        <v>105</v>
      </c>
      <c r="B13" s="100"/>
      <c r="C13" s="100">
        <f>IF(SER_hh_fech_in!C13=0,0,SER_hh_fech_in!C13/SER_summary!C$27)</f>
        <v>28.44090742261054</v>
      </c>
      <c r="D13" s="100">
        <f>IF(SER_hh_fech_in!D13=0,0,SER_hh_fech_in!D13/SER_summary!D$27)</f>
        <v>27.39332826416334</v>
      </c>
      <c r="E13" s="100">
        <f>IF(SER_hh_fech_in!E13=0,0,SER_hh_fech_in!E13/SER_summary!E$27)</f>
        <v>34.796004347063118</v>
      </c>
      <c r="F13" s="100">
        <f>IF(SER_hh_fech_in!F13=0,0,SER_hh_fech_in!F13/SER_summary!F$27)</f>
        <v>35.929272186688074</v>
      </c>
      <c r="G13" s="100">
        <f>IF(SER_hh_fech_in!G13=0,0,SER_hh_fech_in!G13/SER_summary!G$27)</f>
        <v>45.712254365380325</v>
      </c>
      <c r="H13" s="100">
        <f>IF(SER_hh_fech_in!H13=0,0,SER_hh_fech_in!H13/SER_summary!H$27)</f>
        <v>46.208166114752657</v>
      </c>
      <c r="I13" s="100">
        <f>IF(SER_hh_fech_in!I13=0,0,SER_hh_fech_in!I13/SER_summary!I$27)</f>
        <v>41.413847361888919</v>
      </c>
      <c r="J13" s="100">
        <f>IF(SER_hh_fech_in!J13=0,0,SER_hh_fech_in!J13/SER_summary!J$27)</f>
        <v>52.028529688362333</v>
      </c>
      <c r="K13" s="100">
        <f>IF(SER_hh_fech_in!K13=0,0,SER_hh_fech_in!K13/SER_summary!K$27)</f>
        <v>51.347259089568034</v>
      </c>
      <c r="L13" s="100">
        <f>IF(SER_hh_fech_in!L13=0,0,SER_hh_fech_in!L13/SER_summary!L$27)</f>
        <v>41.844764567202326</v>
      </c>
      <c r="M13" s="100">
        <f>IF(SER_hh_fech_in!M13=0,0,SER_hh_fech_in!M13/SER_summary!M$27)</f>
        <v>33.269833247874772</v>
      </c>
      <c r="N13" s="100">
        <f>IF(SER_hh_fech_in!N13=0,0,SER_hh_fech_in!N13/SER_summary!N$27)</f>
        <v>33.035731649549426</v>
      </c>
      <c r="O13" s="100">
        <f>IF(SER_hh_fech_in!O13=0,0,SER_hh_fech_in!O13/SER_summary!O$27)</f>
        <v>31.563146619195305</v>
      </c>
      <c r="P13" s="100">
        <f>IF(SER_hh_fech_in!P13=0,0,SER_hh_fech_in!P13/SER_summary!P$27)</f>
        <v>25.312085452470104</v>
      </c>
      <c r="Q13" s="100">
        <f>IF(SER_hh_fech_in!Q13=0,0,SER_hh_fech_in!Q13/SER_summary!Q$27)</f>
        <v>31.144961089020537</v>
      </c>
    </row>
    <row r="14" spans="1:17" ht="12" customHeight="1" x14ac:dyDescent="0.25">
      <c r="A14" s="51" t="s">
        <v>104</v>
      </c>
      <c r="B14" s="22"/>
      <c r="C14" s="22">
        <f>IF(SER_hh_fech_in!C14=0,0,SER_hh_fech_in!C14/SER_summary!C$27)</f>
        <v>47.308756832147118</v>
      </c>
      <c r="D14" s="22">
        <f>IF(SER_hh_fech_in!D14=0,0,SER_hh_fech_in!D14/SER_summary!D$27)</f>
        <v>45.294132080614418</v>
      </c>
      <c r="E14" s="22">
        <f>IF(SER_hh_fech_in!E14=0,0,SER_hh_fech_in!E14/SER_summary!E$27)</f>
        <v>0</v>
      </c>
      <c r="F14" s="22">
        <f>IF(SER_hh_fech_in!F14=0,0,SER_hh_fech_in!F14/SER_summary!F$27)</f>
        <v>59.498296441152874</v>
      </c>
      <c r="G14" s="22">
        <f>IF(SER_hh_fech_in!G14=0,0,SER_hh_fech_in!G14/SER_summary!G$27)</f>
        <v>75.460084153582883</v>
      </c>
      <c r="H14" s="22">
        <f>IF(SER_hh_fech_in!H14=0,0,SER_hh_fech_in!H14/SER_summary!H$27)</f>
        <v>75.783456385498411</v>
      </c>
      <c r="I14" s="22">
        <f>IF(SER_hh_fech_in!I14=0,0,SER_hh_fech_in!I14/SER_summary!I$27)</f>
        <v>0</v>
      </c>
      <c r="J14" s="22">
        <f>IF(SER_hh_fech_in!J14=0,0,SER_hh_fech_in!J14/SER_summary!J$27)</f>
        <v>0</v>
      </c>
      <c r="K14" s="22">
        <f>IF(SER_hh_fech_in!K14=0,0,SER_hh_fech_in!K14/SER_summary!K$27)</f>
        <v>83.2672110472501</v>
      </c>
      <c r="L14" s="22">
        <f>IF(SER_hh_fech_in!L14=0,0,SER_hh_fech_in!L14/SER_summary!L$27)</f>
        <v>82.443909090301531</v>
      </c>
      <c r="M14" s="22">
        <f>IF(SER_hh_fech_in!M14=0,0,SER_hh_fech_in!M14/SER_summary!M$27)</f>
        <v>69.410021713300367</v>
      </c>
      <c r="N14" s="22">
        <f>IF(SER_hh_fech_in!N14=0,0,SER_hh_fech_in!N14/SER_summary!N$27)</f>
        <v>71.755651214736176</v>
      </c>
      <c r="O14" s="22">
        <f>IF(SER_hh_fech_in!O14=0,0,SER_hh_fech_in!O14/SER_summary!O$27)</f>
        <v>0</v>
      </c>
      <c r="P14" s="22">
        <f>IF(SER_hh_fech_in!P14=0,0,SER_hh_fech_in!P14/SER_summary!P$27)</f>
        <v>58.246325110481088</v>
      </c>
      <c r="Q14" s="22">
        <f>IF(SER_hh_fech_in!Q14=0,0,SER_hh_fech_in!Q14/SER_summary!Q$27)</f>
        <v>71.552082517978874</v>
      </c>
    </row>
    <row r="15" spans="1:17" ht="12" customHeight="1" x14ac:dyDescent="0.25">
      <c r="A15" s="105" t="s">
        <v>108</v>
      </c>
      <c r="B15" s="104"/>
      <c r="C15" s="104">
        <f>IF(SER_hh_fech_in!C15=0,0,SER_hh_fech_in!C15/SER_summary!C$27)</f>
        <v>0.6361648671572484</v>
      </c>
      <c r="D15" s="104">
        <f>IF(SER_hh_fech_in!D15=0,0,SER_hh_fech_in!D15/SER_summary!D$27)</f>
        <v>0.55911920875392551</v>
      </c>
      <c r="E15" s="104">
        <f>IF(SER_hh_fech_in!E15=0,0,SER_hh_fech_in!E15/SER_summary!E$27)</f>
        <v>0.78352029286968394</v>
      </c>
      <c r="F15" s="104">
        <f>IF(SER_hh_fech_in!F15=0,0,SER_hh_fech_in!F15/SER_summary!F$27)</f>
        <v>0.66067574310094324</v>
      </c>
      <c r="G15" s="104">
        <f>IF(SER_hh_fech_in!G15=0,0,SER_hh_fech_in!G15/SER_summary!G$27)</f>
        <v>1.0413954016195874</v>
      </c>
      <c r="H15" s="104">
        <f>IF(SER_hh_fech_in!H15=0,0,SER_hh_fech_in!H15/SER_summary!H$27)</f>
        <v>1.0098750356297386</v>
      </c>
      <c r="I15" s="104">
        <f>IF(SER_hh_fech_in!I15=0,0,SER_hh_fech_in!I15/SER_summary!I$27)</f>
        <v>0.92441192341523393</v>
      </c>
      <c r="J15" s="104">
        <f>IF(SER_hh_fech_in!J15=0,0,SER_hh_fech_in!J15/SER_summary!J$27)</f>
        <v>1.2329385485806366</v>
      </c>
      <c r="K15" s="104">
        <f>IF(SER_hh_fech_in!K15=0,0,SER_hh_fech_in!K15/SER_summary!K$27)</f>
        <v>1.1935256266876506</v>
      </c>
      <c r="L15" s="104">
        <f>IF(SER_hh_fech_in!L15=0,0,SER_hh_fech_in!L15/SER_summary!L$27)</f>
        <v>1.2227552597855595</v>
      </c>
      <c r="M15" s="104">
        <f>IF(SER_hh_fech_in!M15=0,0,SER_hh_fech_in!M15/SER_summary!M$27)</f>
        <v>0.59005670961260237</v>
      </c>
      <c r="N15" s="104">
        <f>IF(SER_hh_fech_in!N15=0,0,SER_hh_fech_in!N15/SER_summary!N$27)</f>
        <v>1.0369967683817609</v>
      </c>
      <c r="O15" s="104">
        <f>IF(SER_hh_fech_in!O15=0,0,SER_hh_fech_in!O15/SER_summary!O$27)</f>
        <v>0.99978303867052676</v>
      </c>
      <c r="P15" s="104">
        <f>IF(SER_hh_fech_in!P15=0,0,SER_hh_fech_in!P15/SER_summary!P$27)</f>
        <v>0.3755555502491697</v>
      </c>
      <c r="Q15" s="104">
        <f>IF(SER_hh_fech_in!Q15=0,0,SER_hh_fech_in!Q15/SER_summary!Q$27)</f>
        <v>0.26845339627671283</v>
      </c>
    </row>
    <row r="16" spans="1:17" ht="12.95" customHeight="1" x14ac:dyDescent="0.25">
      <c r="A16" s="90" t="s">
        <v>102</v>
      </c>
      <c r="B16" s="101"/>
      <c r="C16" s="101">
        <f>IF(SER_hh_fech_in!C16=0,0,SER_hh_fech_in!C16/SER_summary!C$27)</f>
        <v>24.083724140366296</v>
      </c>
      <c r="D16" s="101">
        <f>IF(SER_hh_fech_in!D16=0,0,SER_hh_fech_in!D16/SER_summary!D$27)</f>
        <v>23.124308394245574</v>
      </c>
      <c r="E16" s="101">
        <f>IF(SER_hh_fech_in!E16=0,0,SER_hh_fech_in!E16/SER_summary!E$27)</f>
        <v>22.203485914778078</v>
      </c>
      <c r="F16" s="101">
        <f>IF(SER_hh_fech_in!F16=0,0,SER_hh_fech_in!F16/SER_summary!F$27)</f>
        <v>21.546468596522534</v>
      </c>
      <c r="G16" s="101">
        <f>IF(SER_hh_fech_in!G16=0,0,SER_hh_fech_in!G16/SER_summary!G$27)</f>
        <v>20.945737910685033</v>
      </c>
      <c r="H16" s="101">
        <f>IF(SER_hh_fech_in!H16=0,0,SER_hh_fech_in!H16/SER_summary!H$27)</f>
        <v>20.372392757671872</v>
      </c>
      <c r="I16" s="101">
        <f>IF(SER_hh_fech_in!I16=0,0,SER_hh_fech_in!I16/SER_summary!I$27)</f>
        <v>19.75110056201834</v>
      </c>
      <c r="J16" s="101">
        <f>IF(SER_hh_fech_in!J16=0,0,SER_hh_fech_in!J16/SER_summary!J$27)</f>
        <v>19.441323120928086</v>
      </c>
      <c r="K16" s="101">
        <f>IF(SER_hh_fech_in!K16=0,0,SER_hh_fech_in!K16/SER_summary!K$27)</f>
        <v>18.704641129965815</v>
      </c>
      <c r="L16" s="101">
        <f>IF(SER_hh_fech_in!L16=0,0,SER_hh_fech_in!L16/SER_summary!L$27)</f>
        <v>18.0725621258964</v>
      </c>
      <c r="M16" s="101">
        <f>IF(SER_hh_fech_in!M16=0,0,SER_hh_fech_in!M16/SER_summary!M$27)</f>
        <v>17.42281708528559</v>
      </c>
      <c r="N16" s="101">
        <f>IF(SER_hh_fech_in!N16=0,0,SER_hh_fech_in!N16/SER_summary!N$27)</f>
        <v>15.635407947921523</v>
      </c>
      <c r="O16" s="101">
        <f>IF(SER_hh_fech_in!O16=0,0,SER_hh_fech_in!O16/SER_summary!O$27)</f>
        <v>15.283611341921699</v>
      </c>
      <c r="P16" s="101">
        <f>IF(SER_hh_fech_in!P16=0,0,SER_hh_fech_in!P16/SER_summary!P$27)</f>
        <v>15.147780491413839</v>
      </c>
      <c r="Q16" s="101">
        <f>IF(SER_hh_fech_in!Q16=0,0,SER_hh_fech_in!Q16/SER_summary!Q$27)</f>
        <v>14.074097437998763</v>
      </c>
    </row>
    <row r="17" spans="1:17" ht="12.95" customHeight="1" x14ac:dyDescent="0.25">
      <c r="A17" s="88" t="s">
        <v>101</v>
      </c>
      <c r="B17" s="103"/>
      <c r="C17" s="103">
        <f>IF(SER_hh_fech_in!C17=0,0,SER_hh_fech_in!C17/SER_summary!C$27)</f>
        <v>6.8734423051654447</v>
      </c>
      <c r="D17" s="103">
        <f>IF(SER_hh_fech_in!D17=0,0,SER_hh_fech_in!D17/SER_summary!D$27)</f>
        <v>7.4086637181910957</v>
      </c>
      <c r="E17" s="103">
        <f>IF(SER_hh_fech_in!E17=0,0,SER_hh_fech_in!E17/SER_summary!E$27)</f>
        <v>7.7951683198662334</v>
      </c>
      <c r="F17" s="103">
        <f>IF(SER_hh_fech_in!F17=0,0,SER_hh_fech_in!F17/SER_summary!F$27)</f>
        <v>8.373998495046898</v>
      </c>
      <c r="G17" s="103">
        <f>IF(SER_hh_fech_in!G17=0,0,SER_hh_fech_in!G17/SER_summary!G$27)</f>
        <v>8.7387882270193433</v>
      </c>
      <c r="H17" s="103">
        <f>IF(SER_hh_fech_in!H17=0,0,SER_hh_fech_in!H17/SER_summary!H$27)</f>
        <v>9.4906650273774815</v>
      </c>
      <c r="I17" s="103">
        <f>IF(SER_hh_fech_in!I17=0,0,SER_hh_fech_in!I17/SER_summary!I$27)</f>
        <v>10.341633086614184</v>
      </c>
      <c r="J17" s="103">
        <f>IF(SER_hh_fech_in!J17=0,0,SER_hh_fech_in!J17/SER_summary!J$27)</f>
        <v>10.672598207146441</v>
      </c>
      <c r="K17" s="103">
        <f>IF(SER_hh_fech_in!K17=0,0,SER_hh_fech_in!K17/SER_summary!K$27)</f>
        <v>11.184080582049788</v>
      </c>
      <c r="L17" s="103">
        <f>IF(SER_hh_fech_in!L17=0,0,SER_hh_fech_in!L17/SER_summary!L$27)</f>
        <v>11.735706978292745</v>
      </c>
      <c r="M17" s="103">
        <f>IF(SER_hh_fech_in!M17=0,0,SER_hh_fech_in!M17/SER_summary!M$27)</f>
        <v>11.935501063918661</v>
      </c>
      <c r="N17" s="103">
        <f>IF(SER_hh_fech_in!N17=0,0,SER_hh_fech_in!N17/SER_summary!N$27)</f>
        <v>12.046098177537036</v>
      </c>
      <c r="O17" s="103">
        <f>IF(SER_hh_fech_in!O17=0,0,SER_hh_fech_in!O17/SER_summary!O$27)</f>
        <v>12.349120637180977</v>
      </c>
      <c r="P17" s="103">
        <f>IF(SER_hh_fech_in!P17=0,0,SER_hh_fech_in!P17/SER_summary!P$27)</f>
        <v>12.301033043082823</v>
      </c>
      <c r="Q17" s="103">
        <f>IF(SER_hh_fech_in!Q17=0,0,SER_hh_fech_in!Q17/SER_summary!Q$27)</f>
        <v>12.093390525025461</v>
      </c>
    </row>
    <row r="18" spans="1:17" ht="12" customHeight="1" x14ac:dyDescent="0.25">
      <c r="A18" s="88" t="s">
        <v>100</v>
      </c>
      <c r="B18" s="103"/>
      <c r="C18" s="103">
        <f>IF(SER_hh_fech_in!C18=0,0,SER_hh_fech_in!C18/SER_summary!C$27)</f>
        <v>24.38485402397351</v>
      </c>
      <c r="D18" s="103">
        <f>IF(SER_hh_fech_in!D18=0,0,SER_hh_fech_in!D18/SER_summary!D$27)</f>
        <v>23.183109193670511</v>
      </c>
      <c r="E18" s="103">
        <f>IF(SER_hh_fech_in!E18=0,0,SER_hh_fech_in!E18/SER_summary!E$27)</f>
        <v>22.355412278371485</v>
      </c>
      <c r="F18" s="103">
        <f>IF(SER_hh_fech_in!F18=0,0,SER_hh_fech_in!F18/SER_summary!F$27)</f>
        <v>21.627213412069068</v>
      </c>
      <c r="G18" s="103">
        <f>IF(SER_hh_fech_in!G18=0,0,SER_hh_fech_in!G18/SER_summary!G$27)</f>
        <v>21.022286392703034</v>
      </c>
      <c r="H18" s="103">
        <f>IF(SER_hh_fech_in!H18=0,0,SER_hh_fech_in!H18/SER_summary!H$27)</f>
        <v>20.482961309557549</v>
      </c>
      <c r="I18" s="103">
        <f>IF(SER_hh_fech_in!I18=0,0,SER_hh_fech_in!I18/SER_summary!I$27)</f>
        <v>19.941416128285915</v>
      </c>
      <c r="J18" s="103">
        <f>IF(SER_hh_fech_in!J18=0,0,SER_hh_fech_in!J18/SER_summary!J$27)</f>
        <v>19.521207795412447</v>
      </c>
      <c r="K18" s="103">
        <f>IF(SER_hh_fech_in!K18=0,0,SER_hh_fech_in!K18/SER_summary!K$27)</f>
        <v>18.914893470286327</v>
      </c>
      <c r="L18" s="103">
        <f>IF(SER_hh_fech_in!L18=0,0,SER_hh_fech_in!L18/SER_summary!L$27)</f>
        <v>18.444927723766991</v>
      </c>
      <c r="M18" s="103">
        <f>IF(SER_hh_fech_in!M18=0,0,SER_hh_fech_in!M18/SER_summary!M$27)</f>
        <v>17.904904069123646</v>
      </c>
      <c r="N18" s="103">
        <f>IF(SER_hh_fech_in!N18=0,0,SER_hh_fech_in!N18/SER_summary!N$27)</f>
        <v>17.472579667240677</v>
      </c>
      <c r="O18" s="103">
        <f>IF(SER_hh_fech_in!O18=0,0,SER_hh_fech_in!O18/SER_summary!O$27)</f>
        <v>16.789519133191046</v>
      </c>
      <c r="P18" s="103">
        <f>IF(SER_hh_fech_in!P18=0,0,SER_hh_fech_in!P18/SER_summary!P$27)</f>
        <v>16.081331707079958</v>
      </c>
      <c r="Q18" s="103">
        <f>IF(SER_hh_fech_in!Q18=0,0,SER_hh_fech_in!Q18/SER_summary!Q$27)</f>
        <v>14.73539475589409</v>
      </c>
    </row>
    <row r="19" spans="1:17" ht="12.95" customHeight="1" x14ac:dyDescent="0.25">
      <c r="A19" s="90" t="s">
        <v>47</v>
      </c>
      <c r="B19" s="101"/>
      <c r="C19" s="101">
        <f>IF(SER_hh_fech_in!C19=0,0,SER_hh_fech_in!C19/SER_summary!C$27)</f>
        <v>19.191408481204917</v>
      </c>
      <c r="D19" s="101">
        <f>IF(SER_hh_fech_in!D19=0,0,SER_hh_fech_in!D19/SER_summary!D$27)</f>
        <v>19.161467049088817</v>
      </c>
      <c r="E19" s="101">
        <f>IF(SER_hh_fech_in!E19=0,0,SER_hh_fech_in!E19/SER_summary!E$27)</f>
        <v>18.645727720888811</v>
      </c>
      <c r="F19" s="101">
        <f>IF(SER_hh_fech_in!F19=0,0,SER_hh_fech_in!F19/SER_summary!F$27)</f>
        <v>18.820483497239195</v>
      </c>
      <c r="G19" s="101">
        <f>IF(SER_hh_fech_in!G19=0,0,SER_hh_fech_in!G19/SER_summary!G$27)</f>
        <v>19.12598214285779</v>
      </c>
      <c r="H19" s="101">
        <f>IF(SER_hh_fech_in!H19=0,0,SER_hh_fech_in!H19/SER_summary!H$27)</f>
        <v>18.437339353860544</v>
      </c>
      <c r="I19" s="101">
        <f>IF(SER_hh_fech_in!I19=0,0,SER_hh_fech_in!I19/SER_summary!I$27)</f>
        <v>18.056359873564912</v>
      </c>
      <c r="J19" s="101">
        <f>IF(SER_hh_fech_in!J19=0,0,SER_hh_fech_in!J19/SER_summary!J$27)</f>
        <v>18.623285244297374</v>
      </c>
      <c r="K19" s="101">
        <f>IF(SER_hh_fech_in!K19=0,0,SER_hh_fech_in!K19/SER_summary!K$27)</f>
        <v>18.352514132689855</v>
      </c>
      <c r="L19" s="101">
        <f>IF(SER_hh_fech_in!L19=0,0,SER_hh_fech_in!L19/SER_summary!L$27)</f>
        <v>17.801672352222923</v>
      </c>
      <c r="M19" s="101">
        <f>IF(SER_hh_fech_in!M19=0,0,SER_hh_fech_in!M19/SER_summary!M$27)</f>
        <v>18.688588249240791</v>
      </c>
      <c r="N19" s="101">
        <f>IF(SER_hh_fech_in!N19=0,0,SER_hh_fech_in!N19/SER_summary!N$27)</f>
        <v>18.638618117317897</v>
      </c>
      <c r="O19" s="101">
        <f>IF(SER_hh_fech_in!O19=0,0,SER_hh_fech_in!O19/SER_summary!O$27)</f>
        <v>19.179283445126785</v>
      </c>
      <c r="P19" s="101">
        <f>IF(SER_hh_fech_in!P19=0,0,SER_hh_fech_in!P19/SER_summary!P$27)</f>
        <v>18.849474578011606</v>
      </c>
      <c r="Q19" s="101">
        <f>IF(SER_hh_fech_in!Q19=0,0,SER_hh_fech_in!Q19/SER_summary!Q$27)</f>
        <v>19.454766088640618</v>
      </c>
    </row>
    <row r="20" spans="1:17" ht="12" customHeight="1" x14ac:dyDescent="0.25">
      <c r="A20" s="88" t="s">
        <v>38</v>
      </c>
      <c r="B20" s="100"/>
      <c r="C20" s="100">
        <f>IF(SER_hh_fech_in!C20=0,0,SER_hh_fech_in!C20/SER_summary!C$27)</f>
        <v>0</v>
      </c>
      <c r="D20" s="100">
        <f>IF(SER_hh_fech_in!D20=0,0,SER_hh_fech_in!D20/SER_summary!D$27)</f>
        <v>0</v>
      </c>
      <c r="E20" s="100">
        <f>IF(SER_hh_fech_in!E20=0,0,SER_hh_fech_in!E20/SER_summary!E$27)</f>
        <v>0</v>
      </c>
      <c r="F20" s="100">
        <f>IF(SER_hh_fech_in!F20=0,0,SER_hh_fech_in!F20/SER_summary!F$27)</f>
        <v>0</v>
      </c>
      <c r="G20" s="100">
        <f>IF(SER_hh_fech_in!G20=0,0,SER_hh_fech_in!G20/SER_summary!G$27)</f>
        <v>0</v>
      </c>
      <c r="H20" s="100">
        <f>IF(SER_hh_fech_in!H20=0,0,SER_hh_fech_in!H20/SER_summary!H$27)</f>
        <v>0</v>
      </c>
      <c r="I20" s="100">
        <f>IF(SER_hh_fech_in!I20=0,0,SER_hh_fech_in!I20/SER_summary!I$27)</f>
        <v>0</v>
      </c>
      <c r="J20" s="100">
        <f>IF(SER_hh_fech_in!J20=0,0,SER_hh_fech_in!J20/SER_summary!J$27)</f>
        <v>0</v>
      </c>
      <c r="K20" s="100">
        <f>IF(SER_hh_fech_in!K20=0,0,SER_hh_fech_in!K20/SER_summary!K$27)</f>
        <v>0</v>
      </c>
      <c r="L20" s="100">
        <f>IF(SER_hh_fech_in!L20=0,0,SER_hh_fech_in!L20/SER_summary!L$27)</f>
        <v>0</v>
      </c>
      <c r="M20" s="100">
        <f>IF(SER_hh_fech_in!M20=0,0,SER_hh_fech_in!M20/SER_summary!M$27)</f>
        <v>0</v>
      </c>
      <c r="N20" s="100">
        <f>IF(SER_hh_fech_in!N20=0,0,SER_hh_fech_in!N20/SER_summary!N$27)</f>
        <v>0</v>
      </c>
      <c r="O20" s="100">
        <f>IF(SER_hh_fech_in!O20=0,0,SER_hh_fech_in!O20/SER_summary!O$27)</f>
        <v>0</v>
      </c>
      <c r="P20" s="100">
        <f>IF(SER_hh_fech_in!P20=0,0,SER_hh_fech_in!P20/SER_summary!P$27)</f>
        <v>0</v>
      </c>
      <c r="Q20" s="100">
        <f>IF(SER_hh_fech_in!Q20=0,0,SER_hh_fech_in!Q20/SER_summary!Q$27)</f>
        <v>0</v>
      </c>
    </row>
    <row r="21" spans="1:17" s="28" customFormat="1" ht="12" customHeight="1" x14ac:dyDescent="0.25">
      <c r="A21" s="88" t="s">
        <v>66</v>
      </c>
      <c r="B21" s="100"/>
      <c r="C21" s="100">
        <f>IF(SER_hh_fech_in!C21=0,0,SER_hh_fech_in!C21/SER_summary!C$27)</f>
        <v>20.621840635497179</v>
      </c>
      <c r="D21" s="100">
        <f>IF(SER_hh_fech_in!D21=0,0,SER_hh_fech_in!D21/SER_summary!D$27)</f>
        <v>19.601425836613931</v>
      </c>
      <c r="E21" s="100">
        <f>IF(SER_hh_fech_in!E21=0,0,SER_hh_fech_in!E21/SER_summary!E$27)</f>
        <v>9.1273833608129742</v>
      </c>
      <c r="F21" s="100">
        <f>IF(SER_hh_fech_in!F21=0,0,SER_hh_fech_in!F21/SER_summary!F$27)</f>
        <v>20.045848113082382</v>
      </c>
      <c r="G21" s="100">
        <f>IF(SER_hh_fech_in!G21=0,0,SER_hh_fech_in!G21/SER_summary!G$27)</f>
        <v>19.6958447535259</v>
      </c>
      <c r="H21" s="100">
        <f>IF(SER_hh_fech_in!H21=0,0,SER_hh_fech_in!H21/SER_summary!H$27)</f>
        <v>19.698689054468396</v>
      </c>
      <c r="I21" s="100">
        <f>IF(SER_hh_fech_in!I21=0,0,SER_hh_fech_in!I21/SER_summary!I$27)</f>
        <v>7.4453555398773501</v>
      </c>
      <c r="J21" s="100">
        <f>IF(SER_hh_fech_in!J21=0,0,SER_hh_fech_in!J21/SER_summary!J$27)</f>
        <v>19.153048733765448</v>
      </c>
      <c r="K21" s="100">
        <f>IF(SER_hh_fech_in!K21=0,0,SER_hh_fech_in!K21/SER_summary!K$27)</f>
        <v>7.2288594204489032</v>
      </c>
      <c r="L21" s="100">
        <f>IF(SER_hh_fech_in!L21=0,0,SER_hh_fech_in!L21/SER_summary!L$27)</f>
        <v>16.585240276198057</v>
      </c>
      <c r="M21" s="100">
        <f>IF(SER_hh_fech_in!M21=0,0,SER_hh_fech_in!M21/SER_summary!M$27)</f>
        <v>20.140014933967169</v>
      </c>
      <c r="N21" s="100">
        <f>IF(SER_hh_fech_in!N21=0,0,SER_hh_fech_in!N21/SER_summary!N$27)</f>
        <v>0</v>
      </c>
      <c r="O21" s="100">
        <f>IF(SER_hh_fech_in!O21=0,0,SER_hh_fech_in!O21/SER_summary!O$27)</f>
        <v>20.519945236737239</v>
      </c>
      <c r="P21" s="100">
        <f>IF(SER_hh_fech_in!P21=0,0,SER_hh_fech_in!P21/SER_summary!P$27)</f>
        <v>0</v>
      </c>
      <c r="Q21" s="100">
        <f>IF(SER_hh_fech_in!Q21=0,0,SER_hh_fech_in!Q21/SER_summary!Q$27)</f>
        <v>21.428266417170907</v>
      </c>
    </row>
    <row r="22" spans="1:17" ht="12" customHeight="1" x14ac:dyDescent="0.25">
      <c r="A22" s="88" t="s">
        <v>99</v>
      </c>
      <c r="B22" s="100"/>
      <c r="C22" s="100">
        <f>IF(SER_hh_fech_in!C22=0,0,SER_hh_fech_in!C22/SER_summary!C$27)</f>
        <v>11.201247074956305</v>
      </c>
      <c r="D22" s="100">
        <f>IF(SER_hh_fech_in!D22=0,0,SER_hh_fech_in!D22/SER_summary!D$27)</f>
        <v>21.211587896992693</v>
      </c>
      <c r="E22" s="100">
        <f>IF(SER_hh_fech_in!E22=0,0,SER_hh_fech_in!E22/SER_summary!E$27)</f>
        <v>20.151688829344881</v>
      </c>
      <c r="F22" s="100">
        <f>IF(SER_hh_fech_in!F22=0,0,SER_hh_fech_in!F22/SER_summary!F$27)</f>
        <v>9.5085345490828033</v>
      </c>
      <c r="G22" s="100">
        <f>IF(SER_hh_fech_in!G22=0,0,SER_hh_fech_in!G22/SER_summary!G$27)</f>
        <v>19.822515833370353</v>
      </c>
      <c r="H22" s="100">
        <f>IF(SER_hh_fech_in!H22=0,0,SER_hh_fech_in!H22/SER_summary!H$27)</f>
        <v>20.544602251691352</v>
      </c>
      <c r="I22" s="100">
        <f>IF(SER_hh_fech_in!I22=0,0,SER_hh_fech_in!I22/SER_summary!I$27)</f>
        <v>19.489102002371283</v>
      </c>
      <c r="J22" s="100">
        <f>IF(SER_hh_fech_in!J22=0,0,SER_hh_fech_in!J22/SER_summary!J$27)</f>
        <v>20.10871191004335</v>
      </c>
      <c r="K22" s="100">
        <f>IF(SER_hh_fech_in!K22=0,0,SER_hh_fech_in!K22/SER_summary!K$27)</f>
        <v>0</v>
      </c>
      <c r="L22" s="100">
        <f>IF(SER_hh_fech_in!L22=0,0,SER_hh_fech_in!L22/SER_summary!L$27)</f>
        <v>19.654915693732107</v>
      </c>
      <c r="M22" s="100">
        <f>IF(SER_hh_fech_in!M22=0,0,SER_hh_fech_in!M22/SER_summary!M$27)</f>
        <v>21.209140604771445</v>
      </c>
      <c r="N22" s="100">
        <f>IF(SER_hh_fech_in!N22=0,0,SER_hh_fech_in!N22/SER_summary!N$27)</f>
        <v>21.329527838826476</v>
      </c>
      <c r="O22" s="100">
        <f>IF(SER_hh_fech_in!O22=0,0,SER_hh_fech_in!O22/SER_summary!O$27)</f>
        <v>21.763039015484562</v>
      </c>
      <c r="P22" s="100">
        <f>IF(SER_hh_fech_in!P22=0,0,SER_hh_fech_in!P22/SER_summary!P$27)</f>
        <v>22.031835969867728</v>
      </c>
      <c r="Q22" s="100">
        <f>IF(SER_hh_fech_in!Q22=0,0,SER_hh_fech_in!Q22/SER_summary!Q$27)</f>
        <v>22.245034359705425</v>
      </c>
    </row>
    <row r="23" spans="1:17" ht="12" customHeight="1" x14ac:dyDescent="0.25">
      <c r="A23" s="88" t="s">
        <v>98</v>
      </c>
      <c r="B23" s="100"/>
      <c r="C23" s="100">
        <f>IF(SER_hh_fech_in!C23=0,0,SER_hh_fech_in!C23/SER_summary!C$27)</f>
        <v>20.894368700709943</v>
      </c>
      <c r="D23" s="100">
        <f>IF(SER_hh_fech_in!D23=0,0,SER_hh_fech_in!D23/SER_summary!D$27)</f>
        <v>20.67404660352582</v>
      </c>
      <c r="E23" s="100">
        <f>IF(SER_hh_fech_in!E23=0,0,SER_hh_fech_in!E23/SER_summary!E$27)</f>
        <v>20.508293112795769</v>
      </c>
      <c r="F23" s="100">
        <f>IF(SER_hh_fech_in!F23=0,0,SER_hh_fech_in!F23/SER_summary!F$27)</f>
        <v>20.305516101981205</v>
      </c>
      <c r="G23" s="100">
        <f>IF(SER_hh_fech_in!G23=0,0,SER_hh_fech_in!G23/SER_summary!G$27)</f>
        <v>20.025218596082549</v>
      </c>
      <c r="H23" s="100">
        <f>IF(SER_hh_fech_in!H23=0,0,SER_hh_fech_in!H23/SER_summary!H$27)</f>
        <v>19.891359955427006</v>
      </c>
      <c r="I23" s="100">
        <f>IF(SER_hh_fech_in!I23=0,0,SER_hh_fech_in!I23/SER_summary!I$27)</f>
        <v>19.163985230789134</v>
      </c>
      <c r="J23" s="100">
        <f>IF(SER_hh_fech_in!J23=0,0,SER_hh_fech_in!J23/SER_summary!J$27)</f>
        <v>19.374065830397207</v>
      </c>
      <c r="K23" s="100">
        <f>IF(SER_hh_fech_in!K23=0,0,SER_hh_fech_in!K23/SER_summary!K$27)</f>
        <v>19.060221507387432</v>
      </c>
      <c r="L23" s="100">
        <f>IF(SER_hh_fech_in!L23=0,0,SER_hh_fech_in!L23/SER_summary!L$27)</f>
        <v>17.285936923323007</v>
      </c>
      <c r="M23" s="100">
        <f>IF(SER_hh_fech_in!M23=0,0,SER_hh_fech_in!M23/SER_summary!M$27)</f>
        <v>19.80018681379488</v>
      </c>
      <c r="N23" s="100">
        <f>IF(SER_hh_fech_in!N23=0,0,SER_hh_fech_in!N23/SER_summary!N$27)</f>
        <v>19.324270551010024</v>
      </c>
      <c r="O23" s="100">
        <f>IF(SER_hh_fech_in!O23=0,0,SER_hh_fech_in!O23/SER_summary!O$27)</f>
        <v>19.526590447241375</v>
      </c>
      <c r="P23" s="100">
        <f>IF(SER_hh_fech_in!P23=0,0,SER_hh_fech_in!P23/SER_summary!P$27)</f>
        <v>19.860568907560829</v>
      </c>
      <c r="Q23" s="100">
        <f>IF(SER_hh_fech_in!Q23=0,0,SER_hh_fech_in!Q23/SER_summary!Q$27)</f>
        <v>20.137365809259347</v>
      </c>
    </row>
    <row r="24" spans="1:17" ht="12" customHeight="1" x14ac:dyDescent="0.25">
      <c r="A24" s="88" t="s">
        <v>34</v>
      </c>
      <c r="B24" s="100"/>
      <c r="C24" s="100">
        <f>IF(SER_hh_fech_in!C24=0,0,SER_hh_fech_in!C24/SER_summary!C$27)</f>
        <v>0</v>
      </c>
      <c r="D24" s="100">
        <f>IF(SER_hh_fech_in!D24=0,0,SER_hh_fech_in!D24/SER_summary!D$27)</f>
        <v>0</v>
      </c>
      <c r="E24" s="100">
        <f>IF(SER_hh_fech_in!E24=0,0,SER_hh_fech_in!E24/SER_summary!E$27)</f>
        <v>0</v>
      </c>
      <c r="F24" s="100">
        <f>IF(SER_hh_fech_in!F24=0,0,SER_hh_fech_in!F24/SER_summary!F$27)</f>
        <v>0</v>
      </c>
      <c r="G24" s="100">
        <f>IF(SER_hh_fech_in!G24=0,0,SER_hh_fech_in!G24/SER_summary!G$27)</f>
        <v>0</v>
      </c>
      <c r="H24" s="100">
        <f>IF(SER_hh_fech_in!H24=0,0,SER_hh_fech_in!H24/SER_summary!H$27)</f>
        <v>0</v>
      </c>
      <c r="I24" s="100">
        <f>IF(SER_hh_fech_in!I24=0,0,SER_hh_fech_in!I24/SER_summary!I$27)</f>
        <v>0</v>
      </c>
      <c r="J24" s="100">
        <f>IF(SER_hh_fech_in!J24=0,0,SER_hh_fech_in!J24/SER_summary!J$27)</f>
        <v>0</v>
      </c>
      <c r="K24" s="100">
        <f>IF(SER_hh_fech_in!K24=0,0,SER_hh_fech_in!K24/SER_summary!K$27)</f>
        <v>0</v>
      </c>
      <c r="L24" s="100">
        <f>IF(SER_hh_fech_in!L24=0,0,SER_hh_fech_in!L24/SER_summary!L$27)</f>
        <v>0</v>
      </c>
      <c r="M24" s="100">
        <f>IF(SER_hh_fech_in!M24=0,0,SER_hh_fech_in!M24/SER_summary!M$27)</f>
        <v>0</v>
      </c>
      <c r="N24" s="100">
        <f>IF(SER_hh_fech_in!N24=0,0,SER_hh_fech_in!N24/SER_summary!N$27)</f>
        <v>0</v>
      </c>
      <c r="O24" s="100">
        <f>IF(SER_hh_fech_in!O24=0,0,SER_hh_fech_in!O24/SER_summary!O$27)</f>
        <v>0</v>
      </c>
      <c r="P24" s="100">
        <f>IF(SER_hh_fech_in!P24=0,0,SER_hh_fech_in!P24/SER_summary!P$27)</f>
        <v>0</v>
      </c>
      <c r="Q24" s="100">
        <f>IF(SER_hh_fech_in!Q24=0,0,SER_hh_fech_in!Q24/SER_summary!Q$27)</f>
        <v>0</v>
      </c>
    </row>
    <row r="25" spans="1:17" ht="12" customHeight="1" x14ac:dyDescent="0.25">
      <c r="A25" s="88" t="s">
        <v>42</v>
      </c>
      <c r="B25" s="100"/>
      <c r="C25" s="100">
        <f>IF(SER_hh_fech_in!C25=0,0,SER_hh_fech_in!C25/SER_summary!C$27)</f>
        <v>0</v>
      </c>
      <c r="D25" s="100">
        <f>IF(SER_hh_fech_in!D25=0,0,SER_hh_fech_in!D25/SER_summary!D$27)</f>
        <v>0</v>
      </c>
      <c r="E25" s="100">
        <f>IF(SER_hh_fech_in!E25=0,0,SER_hh_fech_in!E25/SER_summary!E$27)</f>
        <v>0</v>
      </c>
      <c r="F25" s="100">
        <f>IF(SER_hh_fech_in!F25=0,0,SER_hh_fech_in!F25/SER_summary!F$27)</f>
        <v>16.799331930998445</v>
      </c>
      <c r="G25" s="100">
        <f>IF(SER_hh_fech_in!G25=0,0,SER_hh_fech_in!G25/SER_summary!G$27)</f>
        <v>15.770449150191361</v>
      </c>
      <c r="H25" s="100">
        <f>IF(SER_hh_fech_in!H25=0,0,SER_hh_fech_in!H25/SER_summary!H$27)</f>
        <v>12.456724661270533</v>
      </c>
      <c r="I25" s="100">
        <f>IF(SER_hh_fech_in!I25=0,0,SER_hh_fech_in!I25/SER_summary!I$27)</f>
        <v>12.8067475550866</v>
      </c>
      <c r="J25" s="100">
        <f>IF(SER_hh_fech_in!J25=0,0,SER_hh_fech_in!J25/SER_summary!J$27)</f>
        <v>14.696028503069911</v>
      </c>
      <c r="K25" s="100">
        <f>IF(SER_hh_fech_in!K25=0,0,SER_hh_fech_in!K25/SER_summary!K$27)</f>
        <v>13.558272292477268</v>
      </c>
      <c r="L25" s="100">
        <f>IF(SER_hh_fech_in!L25=0,0,SER_hh_fech_in!L25/SER_summary!L$27)</f>
        <v>5.9935557246005562</v>
      </c>
      <c r="M25" s="100">
        <f>IF(SER_hh_fech_in!M25=0,0,SER_hh_fech_in!M25/SER_summary!M$27)</f>
        <v>15.767408772971237</v>
      </c>
      <c r="N25" s="100">
        <f>IF(SER_hh_fech_in!N25=0,0,SER_hh_fech_in!N25/SER_summary!N$27)</f>
        <v>15.742167449913952</v>
      </c>
      <c r="O25" s="100">
        <f>IF(SER_hh_fech_in!O25=0,0,SER_hh_fech_in!O25/SER_summary!O$27)</f>
        <v>15.853370316526119</v>
      </c>
      <c r="P25" s="100">
        <f>IF(SER_hh_fech_in!P25=0,0,SER_hh_fech_in!P25/SER_summary!P$27)</f>
        <v>15.830452601465632</v>
      </c>
      <c r="Q25" s="100">
        <f>IF(SER_hh_fech_in!Q25=0,0,SER_hh_fech_in!Q25/SER_summary!Q$27)</f>
        <v>14.85083998970372</v>
      </c>
    </row>
    <row r="26" spans="1:17" ht="12" customHeight="1" x14ac:dyDescent="0.25">
      <c r="A26" s="88" t="s">
        <v>30</v>
      </c>
      <c r="B26" s="22"/>
      <c r="C26" s="22">
        <f>IF(SER_hh_fech_in!C26=0,0,SER_hh_fech_in!C26/SER_summary!C$27)</f>
        <v>16.832972110065626</v>
      </c>
      <c r="D26" s="22">
        <f>IF(SER_hh_fech_in!D26=0,0,SER_hh_fech_in!D26/SER_summary!D$27)</f>
        <v>16.679146287689839</v>
      </c>
      <c r="E26" s="22">
        <f>IF(SER_hh_fech_in!E26=0,0,SER_hh_fech_in!E26/SER_summary!E$27)</f>
        <v>16.618155002930031</v>
      </c>
      <c r="F26" s="22">
        <f>IF(SER_hh_fech_in!F26=0,0,SER_hh_fech_in!F26/SER_summary!F$27)</f>
        <v>16.484338398075227</v>
      </c>
      <c r="G26" s="22">
        <f>IF(SER_hh_fech_in!G26=0,0,SER_hh_fech_in!G26/SER_summary!G$27)</f>
        <v>16.014531937861687</v>
      </c>
      <c r="H26" s="22">
        <f>IF(SER_hh_fech_in!H26=0,0,SER_hh_fech_in!H26/SER_summary!H$27)</f>
        <v>16.221419619358127</v>
      </c>
      <c r="I26" s="22">
        <f>IF(SER_hh_fech_in!I26=0,0,SER_hh_fech_in!I26/SER_summary!I$27)</f>
        <v>15.834702802262406</v>
      </c>
      <c r="J26" s="22">
        <f>IF(SER_hh_fech_in!J26=0,0,SER_hh_fech_in!J26/SER_summary!J$27)</f>
        <v>15.669208840604735</v>
      </c>
      <c r="K26" s="22">
        <f>IF(SER_hh_fech_in!K26=0,0,SER_hh_fech_in!K26/SER_summary!K$27)</f>
        <v>15.411964309384809</v>
      </c>
      <c r="L26" s="22">
        <f>IF(SER_hh_fech_in!L26=0,0,SER_hh_fech_in!L26/SER_summary!L$27)</f>
        <v>14.071071259545278</v>
      </c>
      <c r="M26" s="22">
        <f>IF(SER_hh_fech_in!M26=0,0,SER_hh_fech_in!M26/SER_summary!M$27)</f>
        <v>16.068943145857006</v>
      </c>
      <c r="N26" s="22">
        <f>IF(SER_hh_fech_in!N26=0,0,SER_hh_fech_in!N26/SER_summary!N$27)</f>
        <v>15.608353384474785</v>
      </c>
      <c r="O26" s="22">
        <f>IF(SER_hh_fech_in!O26=0,0,SER_hh_fech_in!O26/SER_summary!O$27)</f>
        <v>15.493374658676832</v>
      </c>
      <c r="P26" s="22">
        <f>IF(SER_hh_fech_in!P26=0,0,SER_hh_fech_in!P26/SER_summary!P$27)</f>
        <v>16.243638366003022</v>
      </c>
      <c r="Q26" s="22">
        <f>IF(SER_hh_fech_in!Q26=0,0,SER_hh_fech_in!Q26/SER_summary!Q$27)</f>
        <v>16.975466332703686</v>
      </c>
    </row>
    <row r="27" spans="1:17" ht="12" customHeight="1" x14ac:dyDescent="0.25">
      <c r="A27" s="93" t="s">
        <v>114</v>
      </c>
      <c r="B27" s="121"/>
      <c r="C27" s="116">
        <f>IF(SER_hh_fech_in!C27=0,0,SER_hh_fech_in!C27/SER_summary!C$27)</f>
        <v>8.0214029308406903E-2</v>
      </c>
      <c r="D27" s="116">
        <f>IF(SER_hh_fech_in!D27=0,0,SER_hh_fech_in!D27/SER_summary!D$27)</f>
        <v>8.7600738595992947E-2</v>
      </c>
      <c r="E27" s="116">
        <f>IF(SER_hh_fech_in!E27=0,0,SER_hh_fech_in!E27/SER_summary!E$27)</f>
        <v>0.11864269125845449</v>
      </c>
      <c r="F27" s="116">
        <f>IF(SER_hh_fech_in!F27=0,0,SER_hh_fech_in!F27/SER_summary!F$27)</f>
        <v>0.12560503098637391</v>
      </c>
      <c r="G27" s="116">
        <f>IF(SER_hh_fech_in!G27=0,0,SER_hh_fech_in!G27/SER_summary!G$27)</f>
        <v>0.39616206408309457</v>
      </c>
      <c r="H27" s="116">
        <f>IF(SER_hh_fech_in!H27=0,0,SER_hh_fech_in!H27/SER_summary!H$27)</f>
        <v>0.25879902720398684</v>
      </c>
      <c r="I27" s="116">
        <f>IF(SER_hh_fech_in!I27=0,0,SER_hh_fech_in!I27/SER_summary!I$27)</f>
        <v>0.60238795760549058</v>
      </c>
      <c r="J27" s="116">
        <f>IF(SER_hh_fech_in!J27=0,0,SER_hh_fech_in!J27/SER_summary!J$27)</f>
        <v>0.59922205534542983</v>
      </c>
      <c r="K27" s="116">
        <f>IF(SER_hh_fech_in!K27=0,0,SER_hh_fech_in!K27/SER_summary!K$27)</f>
        <v>0.75696091675958033</v>
      </c>
      <c r="L27" s="116">
        <f>IF(SER_hh_fech_in!L27=0,0,SER_hh_fech_in!L27/SER_summary!L$27)</f>
        <v>1.7070905289311533</v>
      </c>
      <c r="M27" s="116">
        <f>IF(SER_hh_fech_in!M27=0,0,SER_hh_fech_in!M27/SER_summary!M$27)</f>
        <v>0.23403739306092305</v>
      </c>
      <c r="N27" s="116">
        <f>IF(SER_hh_fech_in!N27=0,0,SER_hh_fech_in!N27/SER_summary!N$27)</f>
        <v>0.59284457343522201</v>
      </c>
      <c r="O27" s="116">
        <f>IF(SER_hh_fech_in!O27=0,0,SER_hh_fech_in!O27/SER_summary!O$27)</f>
        <v>0.55951470248580104</v>
      </c>
      <c r="P27" s="116">
        <f>IF(SER_hh_fech_in!P27=0,0,SER_hh_fech_in!P27/SER_summary!P$27)</f>
        <v>0.4017077642212093</v>
      </c>
      <c r="Q27" s="116">
        <f>IF(SER_hh_fech_in!Q27=0,0,SER_hh_fech_in!Q27/SER_summary!Q$27)</f>
        <v>0.37261672124102652</v>
      </c>
    </row>
    <row r="28" spans="1:17" ht="12" customHeight="1" x14ac:dyDescent="0.25">
      <c r="A28" s="91" t="s">
        <v>113</v>
      </c>
      <c r="B28" s="18"/>
      <c r="C28" s="117">
        <f>IF(SER_hh_fech_in!C28=0,0,SER_hh_fech_in!C28/SER_summary!C$27)</f>
        <v>9.5154619319233831</v>
      </c>
      <c r="D28" s="117">
        <f>IF(SER_hh_fech_in!D28=0,0,SER_hh_fech_in!D28/SER_summary!D$27)</f>
        <v>9.1869470889789557</v>
      </c>
      <c r="E28" s="117">
        <f>IF(SER_hh_fech_in!E28=0,0,SER_hh_fech_in!E28/SER_summary!E$27)</f>
        <v>8.8864384801641716</v>
      </c>
      <c r="F28" s="117">
        <f>IF(SER_hh_fech_in!F28=0,0,SER_hh_fech_in!F28/SER_summary!F$27)</f>
        <v>8.6717744345791559</v>
      </c>
      <c r="G28" s="117">
        <f>IF(SER_hh_fech_in!G28=0,0,SER_hh_fech_in!G28/SER_summary!G$27)</f>
        <v>8.4602011443074421</v>
      </c>
      <c r="H28" s="117">
        <f>IF(SER_hh_fech_in!H28=0,0,SER_hh_fech_in!H28/SER_summary!H$27)</f>
        <v>8.318900081830181</v>
      </c>
      <c r="I28" s="117">
        <f>IF(SER_hh_fech_in!I28=0,0,SER_hh_fech_in!I28/SER_summary!I$27)</f>
        <v>8.2297405211019594</v>
      </c>
      <c r="J28" s="117">
        <f>IF(SER_hh_fech_in!J28=0,0,SER_hh_fech_in!J28/SER_summary!J$27)</f>
        <v>8.238694275500249</v>
      </c>
      <c r="K28" s="117">
        <f>IF(SER_hh_fech_in!K28=0,0,SER_hh_fech_in!K28/SER_summary!K$27)</f>
        <v>8.1963374276238987</v>
      </c>
      <c r="L28" s="117">
        <f>IF(SER_hh_fech_in!L28=0,0,SER_hh_fech_in!L28/SER_summary!L$27)</f>
        <v>8.1691626344712951</v>
      </c>
      <c r="M28" s="117">
        <f>IF(SER_hh_fech_in!M28=0,0,SER_hh_fech_in!M28/SER_summary!M$27)</f>
        <v>8.174547156366236</v>
      </c>
      <c r="N28" s="117">
        <f>IF(SER_hh_fech_in!N28=0,0,SER_hh_fech_in!N28/SER_summary!N$27)</f>
        <v>8.174905725533117</v>
      </c>
      <c r="O28" s="117">
        <f>IF(SER_hh_fech_in!O28=0,0,SER_hh_fech_in!O28/SER_summary!O$27)</f>
        <v>8.2135694777983392</v>
      </c>
      <c r="P28" s="117">
        <f>IF(SER_hh_fech_in!P28=0,0,SER_hh_fech_in!P28/SER_summary!P$27)</f>
        <v>8.2321016491574248</v>
      </c>
      <c r="Q28" s="117">
        <f>IF(SER_hh_fech_in!Q28=0,0,SER_hh_fech_in!Q28/SER_summary!Q$27)</f>
        <v>8.311720457696028</v>
      </c>
    </row>
    <row r="29" spans="1:17" ht="12.95" customHeight="1" x14ac:dyDescent="0.25">
      <c r="A29" s="90" t="s">
        <v>46</v>
      </c>
      <c r="B29" s="101"/>
      <c r="C29" s="101">
        <f>IF(SER_hh_fech_in!C29=0,0,SER_hh_fech_in!C29/SER_summary!C$27)</f>
        <v>19.976351661406365</v>
      </c>
      <c r="D29" s="101">
        <f>IF(SER_hh_fech_in!D29=0,0,SER_hh_fech_in!D29/SER_summary!D$27)</f>
        <v>21.506772925446082</v>
      </c>
      <c r="E29" s="101">
        <f>IF(SER_hh_fech_in!E29=0,0,SER_hh_fech_in!E29/SER_summary!E$27)</f>
        <v>18.865341037999869</v>
      </c>
      <c r="F29" s="101">
        <f>IF(SER_hh_fech_in!F29=0,0,SER_hh_fech_in!F29/SER_summary!F$27)</f>
        <v>23.92831693141758</v>
      </c>
      <c r="G29" s="101">
        <f>IF(SER_hh_fech_in!G29=0,0,SER_hh_fech_in!G29/SER_summary!G$27)</f>
        <v>24.800156436126944</v>
      </c>
      <c r="H29" s="101">
        <f>IF(SER_hh_fech_in!H29=0,0,SER_hh_fech_in!H29/SER_summary!H$27)</f>
        <v>23.075239904513975</v>
      </c>
      <c r="I29" s="101">
        <f>IF(SER_hh_fech_in!I29=0,0,SER_hh_fech_in!I29/SER_summary!I$27)</f>
        <v>23.988656927586554</v>
      </c>
      <c r="J29" s="101">
        <f>IF(SER_hh_fech_in!J29=0,0,SER_hh_fech_in!J29/SER_summary!J$27)</f>
        <v>24.976141764049199</v>
      </c>
      <c r="K29" s="101">
        <f>IF(SER_hh_fech_in!K29=0,0,SER_hh_fech_in!K29/SER_summary!K$27)</f>
        <v>25.524557940292606</v>
      </c>
      <c r="L29" s="101">
        <f>IF(SER_hh_fech_in!L29=0,0,SER_hh_fech_in!L29/SER_summary!L$27)</f>
        <v>24.756329390532464</v>
      </c>
      <c r="M29" s="101">
        <f>IF(SER_hh_fech_in!M29=0,0,SER_hh_fech_in!M29/SER_summary!M$27)</f>
        <v>24.522375155689595</v>
      </c>
      <c r="N29" s="101">
        <f>IF(SER_hh_fech_in!N29=0,0,SER_hh_fech_in!N29/SER_summary!N$27)</f>
        <v>24.520392192971787</v>
      </c>
      <c r="O29" s="101">
        <f>IF(SER_hh_fech_in!O29=0,0,SER_hh_fech_in!O29/SER_summary!O$27)</f>
        <v>18.22501770015748</v>
      </c>
      <c r="P29" s="101">
        <f>IF(SER_hh_fech_in!P29=0,0,SER_hh_fech_in!P29/SER_summary!P$27)</f>
        <v>20.733179522376599</v>
      </c>
      <c r="Q29" s="101">
        <f>IF(SER_hh_fech_in!Q29=0,0,SER_hh_fech_in!Q29/SER_summary!Q$27)</f>
        <v>17.430109756030991</v>
      </c>
    </row>
    <row r="30" spans="1:17" s="28" customFormat="1" ht="12" customHeight="1" x14ac:dyDescent="0.25">
      <c r="A30" s="88" t="s">
        <v>66</v>
      </c>
      <c r="B30" s="100"/>
      <c r="C30" s="100">
        <f>IF(SER_hh_fech_in!C30=0,0,SER_hh_fech_in!C30/SER_summary!C$27)</f>
        <v>24.619335290693034</v>
      </c>
      <c r="D30" s="100">
        <f>IF(SER_hh_fech_in!D30=0,0,SER_hh_fech_in!D30/SER_summary!D$27)</f>
        <v>24.910176705345062</v>
      </c>
      <c r="E30" s="100">
        <f>IF(SER_hh_fech_in!E30=0,0,SER_hh_fech_in!E30/SER_summary!E$27)</f>
        <v>26.510434376770792</v>
      </c>
      <c r="F30" s="100">
        <f>IF(SER_hh_fech_in!F30=0,0,SER_hh_fech_in!F30/SER_summary!F$27)</f>
        <v>26.417694189200034</v>
      </c>
      <c r="G30" s="100">
        <f>IF(SER_hh_fech_in!G30=0,0,SER_hh_fech_in!G30/SER_summary!G$27)</f>
        <v>26.37329478074038</v>
      </c>
      <c r="H30" s="100">
        <f>IF(SER_hh_fech_in!H30=0,0,SER_hh_fech_in!H30/SER_summary!H$27)</f>
        <v>25.583774067003461</v>
      </c>
      <c r="I30" s="100">
        <f>IF(SER_hh_fech_in!I30=0,0,SER_hh_fech_in!I30/SER_summary!I$27)</f>
        <v>27.135625015155629</v>
      </c>
      <c r="J30" s="100">
        <f>IF(SER_hh_fech_in!J30=0,0,SER_hh_fech_in!J30/SER_summary!J$27)</f>
        <v>0</v>
      </c>
      <c r="K30" s="100">
        <f>IF(SER_hh_fech_in!K30=0,0,SER_hh_fech_in!K30/SER_summary!K$27)</f>
        <v>26.603078748295292</v>
      </c>
      <c r="L30" s="100">
        <f>IF(SER_hh_fech_in!L30=0,0,SER_hh_fech_in!L30/SER_summary!L$27)</f>
        <v>26.780751734628833</v>
      </c>
      <c r="M30" s="100">
        <f>IF(SER_hh_fech_in!M30=0,0,SER_hh_fech_in!M30/SER_summary!M$27)</f>
        <v>27.823161956359503</v>
      </c>
      <c r="N30" s="100">
        <f>IF(SER_hh_fech_in!N30=0,0,SER_hh_fech_in!N30/SER_summary!N$27)</f>
        <v>24.400754353660822</v>
      </c>
      <c r="O30" s="100">
        <f>IF(SER_hh_fech_in!O30=0,0,SER_hh_fech_in!O30/SER_summary!O$27)</f>
        <v>26.291772574159697</v>
      </c>
      <c r="P30" s="100">
        <f>IF(SER_hh_fech_in!P30=0,0,SER_hh_fech_in!P30/SER_summary!P$27)</f>
        <v>26.618583116045151</v>
      </c>
      <c r="Q30" s="100">
        <f>IF(SER_hh_fech_in!Q30=0,0,SER_hh_fech_in!Q30/SER_summary!Q$27)</f>
        <v>22.37965420013656</v>
      </c>
    </row>
    <row r="31" spans="1:17" ht="12" customHeight="1" x14ac:dyDescent="0.25">
      <c r="A31" s="88" t="s">
        <v>98</v>
      </c>
      <c r="B31" s="100"/>
      <c r="C31" s="100">
        <f>IF(SER_hh_fech_in!C31=0,0,SER_hh_fech_in!C31/SER_summary!C$27)</f>
        <v>22.850718843759751</v>
      </c>
      <c r="D31" s="100">
        <f>IF(SER_hh_fech_in!D31=0,0,SER_hh_fech_in!D31/SER_summary!D$27)</f>
        <v>22.726149612816393</v>
      </c>
      <c r="E31" s="100">
        <f>IF(SER_hh_fech_in!E31=0,0,SER_hh_fech_in!E31/SER_summary!E$27)</f>
        <v>0</v>
      </c>
      <c r="F31" s="100">
        <f>IF(SER_hh_fech_in!F31=0,0,SER_hh_fech_in!F31/SER_summary!F$27)</f>
        <v>24.49052847807263</v>
      </c>
      <c r="G31" s="100">
        <f>IF(SER_hh_fech_in!G31=0,0,SER_hh_fech_in!G31/SER_summary!G$27)</f>
        <v>24.875338997754195</v>
      </c>
      <c r="H31" s="100">
        <f>IF(SER_hh_fech_in!H31=0,0,SER_hh_fech_in!H31/SER_summary!H$27)</f>
        <v>24.817070766691248</v>
      </c>
      <c r="I31" s="100">
        <f>IF(SER_hh_fech_in!I31=0,0,SER_hh_fech_in!I31/SER_summary!I$27)</f>
        <v>24.688665133313727</v>
      </c>
      <c r="J31" s="100">
        <f>IF(SER_hh_fech_in!J31=0,0,SER_hh_fech_in!J31/SER_summary!J$27)</f>
        <v>25.06902696750058</v>
      </c>
      <c r="K31" s="100">
        <f>IF(SER_hh_fech_in!K31=0,0,SER_hh_fech_in!K31/SER_summary!K$27)</f>
        <v>25.062503847336398</v>
      </c>
      <c r="L31" s="100">
        <f>IF(SER_hh_fech_in!L31=0,0,SER_hh_fech_in!L31/SER_summary!L$27)</f>
        <v>24.926629875892754</v>
      </c>
      <c r="M31" s="100">
        <f>IF(SER_hh_fech_in!M31=0,0,SER_hh_fech_in!M31/SER_summary!M$27)</f>
        <v>24.812970847711668</v>
      </c>
      <c r="N31" s="100">
        <f>IF(SER_hh_fech_in!N31=0,0,SER_hh_fech_in!N31/SER_summary!N$27)</f>
        <v>25.023756389066278</v>
      </c>
      <c r="O31" s="100">
        <f>IF(SER_hh_fech_in!O31=0,0,SER_hh_fech_in!O31/SER_summary!O$27)</f>
        <v>25.124902741776157</v>
      </c>
      <c r="P31" s="100">
        <f>IF(SER_hh_fech_in!P31=0,0,SER_hh_fech_in!P31/SER_summary!P$27)</f>
        <v>24.602205675838754</v>
      </c>
      <c r="Q31" s="100">
        <f>IF(SER_hh_fech_in!Q31=0,0,SER_hh_fech_in!Q31/SER_summary!Q$27)</f>
        <v>20.674825619344752</v>
      </c>
    </row>
    <row r="32" spans="1:17" ht="12" customHeight="1" x14ac:dyDescent="0.25">
      <c r="A32" s="88" t="s">
        <v>34</v>
      </c>
      <c r="B32" s="100"/>
      <c r="C32" s="100">
        <f>IF(SER_hh_fech_in!C32=0,0,SER_hh_fech_in!C32/SER_summary!C$27)</f>
        <v>0</v>
      </c>
      <c r="D32" s="100">
        <f>IF(SER_hh_fech_in!D32=0,0,SER_hh_fech_in!D32/SER_summary!D$27)</f>
        <v>0</v>
      </c>
      <c r="E32" s="100">
        <f>IF(SER_hh_fech_in!E32=0,0,SER_hh_fech_in!E32/SER_summary!E$27)</f>
        <v>0</v>
      </c>
      <c r="F32" s="100">
        <f>IF(SER_hh_fech_in!F32=0,0,SER_hh_fech_in!F32/SER_summary!F$27)</f>
        <v>0</v>
      </c>
      <c r="G32" s="100">
        <f>IF(SER_hh_fech_in!G32=0,0,SER_hh_fech_in!G32/SER_summary!G$27)</f>
        <v>0</v>
      </c>
      <c r="H32" s="100">
        <f>IF(SER_hh_fech_in!H32=0,0,SER_hh_fech_in!H32/SER_summary!H$27)</f>
        <v>0</v>
      </c>
      <c r="I32" s="100">
        <f>IF(SER_hh_fech_in!I32=0,0,SER_hh_fech_in!I32/SER_summary!I$27)</f>
        <v>0</v>
      </c>
      <c r="J32" s="100">
        <f>IF(SER_hh_fech_in!J32=0,0,SER_hh_fech_in!J32/SER_summary!J$27)</f>
        <v>0</v>
      </c>
      <c r="K32" s="100">
        <f>IF(SER_hh_fech_in!K32=0,0,SER_hh_fech_in!K32/SER_summary!K$27)</f>
        <v>0</v>
      </c>
      <c r="L32" s="100">
        <f>IF(SER_hh_fech_in!L32=0,0,SER_hh_fech_in!L32/SER_summary!L$27)</f>
        <v>0</v>
      </c>
      <c r="M32" s="100">
        <f>IF(SER_hh_fech_in!M32=0,0,SER_hh_fech_in!M32/SER_summary!M$27)</f>
        <v>0</v>
      </c>
      <c r="N32" s="100">
        <f>IF(SER_hh_fech_in!N32=0,0,SER_hh_fech_in!N32/SER_summary!N$27)</f>
        <v>0</v>
      </c>
      <c r="O32" s="100">
        <f>IF(SER_hh_fech_in!O32=0,0,SER_hh_fech_in!O32/SER_summary!O$27)</f>
        <v>0</v>
      </c>
      <c r="P32" s="100">
        <f>IF(SER_hh_fech_in!P32=0,0,SER_hh_fech_in!P32/SER_summary!P$27)</f>
        <v>0</v>
      </c>
      <c r="Q32" s="100">
        <f>IF(SER_hh_fech_in!Q32=0,0,SER_hh_fech_in!Q32/SER_summary!Q$27)</f>
        <v>0</v>
      </c>
    </row>
    <row r="33" spans="1:17" ht="12" customHeight="1" x14ac:dyDescent="0.25">
      <c r="A33" s="49" t="s">
        <v>30</v>
      </c>
      <c r="B33" s="18"/>
      <c r="C33" s="18">
        <f>IF(SER_hh_fech_in!C33=0,0,SER_hh_fech_in!C33/SER_summary!C$27)</f>
        <v>17.386051496539064</v>
      </c>
      <c r="D33" s="18">
        <f>IF(SER_hh_fech_in!D33=0,0,SER_hh_fech_in!D33/SER_summary!D$27)</f>
        <v>17.350797011030668</v>
      </c>
      <c r="E33" s="18">
        <f>IF(SER_hh_fech_in!E33=0,0,SER_hh_fech_in!E33/SER_summary!E$27)</f>
        <v>18.84103142556971</v>
      </c>
      <c r="F33" s="18">
        <f>IF(SER_hh_fech_in!F33=0,0,SER_hh_fech_in!F33/SER_summary!F$27)</f>
        <v>18.769887130030433</v>
      </c>
      <c r="G33" s="18">
        <f>IF(SER_hh_fech_in!G33=0,0,SER_hh_fech_in!G33/SER_summary!G$27)</f>
        <v>18.465287982455965</v>
      </c>
      <c r="H33" s="18">
        <f>IF(SER_hh_fech_in!H33=0,0,SER_hh_fech_in!H33/SER_summary!H$27)</f>
        <v>18.670725293512113</v>
      </c>
      <c r="I33" s="18">
        <f>IF(SER_hh_fech_in!I33=0,0,SER_hh_fech_in!I33/SER_summary!I$27)</f>
        <v>18.114930664080482</v>
      </c>
      <c r="J33" s="18">
        <f>IF(SER_hh_fech_in!J33=0,0,SER_hh_fech_in!J33/SER_summary!J$27)</f>
        <v>18.310223301519358</v>
      </c>
      <c r="K33" s="18">
        <f>IF(SER_hh_fech_in!K33=0,0,SER_hh_fech_in!K33/SER_summary!K$27)</f>
        <v>0</v>
      </c>
      <c r="L33" s="18">
        <f>IF(SER_hh_fech_in!L33=0,0,SER_hh_fech_in!L33/SER_summary!L$27)</f>
        <v>18.057668674594453</v>
      </c>
      <c r="M33" s="18">
        <f>IF(SER_hh_fech_in!M33=0,0,SER_hh_fech_in!M33/SER_summary!M$27)</f>
        <v>17.674016769200879</v>
      </c>
      <c r="N33" s="18">
        <f>IF(SER_hh_fech_in!N33=0,0,SER_hh_fech_in!N33/SER_summary!N$27)</f>
        <v>18.375652646978008</v>
      </c>
      <c r="O33" s="18">
        <f>IF(SER_hh_fech_in!O33=0,0,SER_hh_fech_in!O33/SER_summary!O$27)</f>
        <v>17.987096753182357</v>
      </c>
      <c r="P33" s="18">
        <f>IF(SER_hh_fech_in!P33=0,0,SER_hh_fech_in!P33/SER_summary!P$27)</f>
        <v>17.811925432069398</v>
      </c>
      <c r="Q33" s="18">
        <f>IF(SER_hh_fech_in!Q33=0,0,SER_hh_fech_in!Q33/SER_summary!Q$27)</f>
        <v>15.685624880326865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9">
    <tabColor theme="6" tint="0.79998168889431442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25.5" customHeight="1" x14ac:dyDescent="0.25">
      <c r="A1" s="120" t="s">
        <v>218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119</v>
      </c>
      <c r="B3" s="106"/>
      <c r="C3" s="106">
        <f>IF(SER_hh_tesh_in!C3=0,0,SER_hh_tesh_in!C3/SER_summary!C$27)</f>
        <v>86.73135536330993</v>
      </c>
      <c r="D3" s="106">
        <f>IF(SER_hh_tesh_in!D3=0,0,SER_hh_tesh_in!D3/SER_summary!D$27)</f>
        <v>91.376244918743112</v>
      </c>
      <c r="E3" s="106">
        <f>IF(SER_hh_tesh_in!E3=0,0,SER_hh_tesh_in!E3/SER_summary!E$27)</f>
        <v>92.47568505926661</v>
      </c>
      <c r="F3" s="106">
        <f>IF(SER_hh_tesh_in!F3=0,0,SER_hh_tesh_in!F3/SER_summary!F$27)</f>
        <v>104.6919706883199</v>
      </c>
      <c r="G3" s="106">
        <f>IF(SER_hh_tesh_in!G3=0,0,SER_hh_tesh_in!G3/SER_summary!G$27)</f>
        <v>118.88873848620547</v>
      </c>
      <c r="H3" s="106">
        <f>IF(SER_hh_tesh_in!H3=0,0,SER_hh_tesh_in!H3/SER_summary!H$27)</f>
        <v>122.87693486682225</v>
      </c>
      <c r="I3" s="106">
        <f>IF(SER_hh_tesh_in!I3=0,0,SER_hh_tesh_in!I3/SER_summary!I$27)</f>
        <v>117.39642009822485</v>
      </c>
      <c r="J3" s="106">
        <f>IF(SER_hh_tesh_in!J3=0,0,SER_hh_tesh_in!J3/SER_summary!J$27)</f>
        <v>133.16961832001604</v>
      </c>
      <c r="K3" s="106">
        <f>IF(SER_hh_tesh_in!K3=0,0,SER_hh_tesh_in!K3/SER_summary!K$27)</f>
        <v>131.91326862594809</v>
      </c>
      <c r="L3" s="106">
        <f>IF(SER_hh_tesh_in!L3=0,0,SER_hh_tesh_in!L3/SER_summary!L$27)</f>
        <v>132.29611908008658</v>
      </c>
      <c r="M3" s="106">
        <f>IF(SER_hh_tesh_in!M3=0,0,SER_hh_tesh_in!M3/SER_summary!M$27)</f>
        <v>105.90275533110751</v>
      </c>
      <c r="N3" s="106">
        <f>IF(SER_hh_tesh_in!N3=0,0,SER_hh_tesh_in!N3/SER_summary!N$27)</f>
        <v>94.441123184412675</v>
      </c>
      <c r="O3" s="106">
        <f>IF(SER_hh_tesh_in!O3=0,0,SER_hh_tesh_in!O3/SER_summary!O$27)</f>
        <v>101.8124522546466</v>
      </c>
      <c r="P3" s="106">
        <f>IF(SER_hh_tesh_in!P3=0,0,SER_hh_tesh_in!P3/SER_summary!P$27)</f>
        <v>91.349590444042107</v>
      </c>
      <c r="Q3" s="106">
        <f>IF(SER_hh_tesh_in!Q3=0,0,SER_hh_tesh_in!Q3/SER_summary!Q$27)</f>
        <v>124.7980262578279</v>
      </c>
    </row>
    <row r="4" spans="1:17" ht="12.95" customHeight="1" x14ac:dyDescent="0.25">
      <c r="A4" s="90" t="s">
        <v>44</v>
      </c>
      <c r="B4" s="101"/>
      <c r="C4" s="101">
        <f>IF(SER_hh_tesh_in!C4=0,0,SER_hh_tesh_in!C4/SER_summary!C$27)</f>
        <v>36.607727206902872</v>
      </c>
      <c r="D4" s="101">
        <f>IF(SER_hh_tesh_in!D4=0,0,SER_hh_tesh_in!D4/SER_summary!D$27)</f>
        <v>34.060822798204129</v>
      </c>
      <c r="E4" s="101">
        <f>IF(SER_hh_tesh_in!E4=0,0,SER_hh_tesh_in!E4/SER_summary!E$27)</f>
        <v>43.87440937379364</v>
      </c>
      <c r="F4" s="101">
        <f>IF(SER_hh_tesh_in!F4=0,0,SER_hh_tesh_in!F4/SER_summary!F$27)</f>
        <v>46.299691628120513</v>
      </c>
      <c r="G4" s="101">
        <f>IF(SER_hh_tesh_in!G4=0,0,SER_hh_tesh_in!G4/SER_summary!G$27)</f>
        <v>58.15700389873728</v>
      </c>
      <c r="H4" s="101">
        <f>IF(SER_hh_tesh_in!H4=0,0,SER_hh_tesh_in!H4/SER_summary!H$27)</f>
        <v>59.124799427656846</v>
      </c>
      <c r="I4" s="101">
        <f>IF(SER_hh_tesh_in!I4=0,0,SER_hh_tesh_in!I4/SER_summary!I$27)</f>
        <v>53.485090704668984</v>
      </c>
      <c r="J4" s="101">
        <f>IF(SER_hh_tesh_in!J4=0,0,SER_hh_tesh_in!J4/SER_summary!J$27)</f>
        <v>68.391375256634106</v>
      </c>
      <c r="K4" s="101">
        <f>IF(SER_hh_tesh_in!K4=0,0,SER_hh_tesh_in!K4/SER_summary!K$27)</f>
        <v>67.441394284597649</v>
      </c>
      <c r="L4" s="101">
        <f>IF(SER_hh_tesh_in!L4=0,0,SER_hh_tesh_in!L4/SER_summary!L$27)</f>
        <v>67.840700893753493</v>
      </c>
      <c r="M4" s="101">
        <f>IF(SER_hh_tesh_in!M4=0,0,SER_hh_tesh_in!M4/SER_summary!M$27)</f>
        <v>58.320833054331828</v>
      </c>
      <c r="N4" s="101">
        <f>IF(SER_hh_tesh_in!N4=0,0,SER_hh_tesh_in!N4/SER_summary!N$27)</f>
        <v>60.169424767492316</v>
      </c>
      <c r="O4" s="101">
        <f>IF(SER_hh_tesh_in!O4=0,0,SER_hh_tesh_in!O4/SER_summary!O$27)</f>
        <v>60.743315100053941</v>
      </c>
      <c r="P4" s="101">
        <f>IF(SER_hh_tesh_in!P4=0,0,SER_hh_tesh_in!P4/SER_summary!P$27)</f>
        <v>50.238257402806674</v>
      </c>
      <c r="Q4" s="101">
        <f>IF(SER_hh_tesh_in!Q4=0,0,SER_hh_tesh_in!Q4/SER_summary!Q$27)</f>
        <v>64.019258412106524</v>
      </c>
    </row>
    <row r="5" spans="1:17" ht="12" customHeight="1" x14ac:dyDescent="0.25">
      <c r="A5" s="88" t="s">
        <v>38</v>
      </c>
      <c r="B5" s="100"/>
      <c r="C5" s="100">
        <f>IF(SER_hh_tesh_in!C5=0,0,SER_hh_tesh_in!C5/SER_summary!C$27)</f>
        <v>0</v>
      </c>
      <c r="D5" s="100">
        <f>IF(SER_hh_tesh_in!D5=0,0,SER_hh_tesh_in!D5/SER_summary!D$27)</f>
        <v>30.100744434950965</v>
      </c>
      <c r="E5" s="100">
        <f>IF(SER_hh_tesh_in!E5=0,0,SER_hh_tesh_in!E5/SER_summary!E$27)</f>
        <v>38.201116658647756</v>
      </c>
      <c r="F5" s="100">
        <f>IF(SER_hh_tesh_in!F5=0,0,SER_hh_tesh_in!F5/SER_summary!F$27)</f>
        <v>0</v>
      </c>
      <c r="G5" s="100">
        <f>IF(SER_hh_tesh_in!G5=0,0,SER_hh_tesh_in!G5/SER_summary!G$27)</f>
        <v>0</v>
      </c>
      <c r="H5" s="100">
        <f>IF(SER_hh_tesh_in!H5=0,0,SER_hh_tesh_in!H5/SER_summary!H$27)</f>
        <v>0</v>
      </c>
      <c r="I5" s="100">
        <f>IF(SER_hh_tesh_in!I5=0,0,SER_hh_tesh_in!I5/SER_summary!I$27)</f>
        <v>0</v>
      </c>
      <c r="J5" s="100">
        <f>IF(SER_hh_tesh_in!J5=0,0,SER_hh_tesh_in!J5/SER_summary!J$27)</f>
        <v>0</v>
      </c>
      <c r="K5" s="100">
        <f>IF(SER_hh_tesh_in!K5=0,0,SER_hh_tesh_in!K5/SER_summary!K$27)</f>
        <v>0</v>
      </c>
      <c r="L5" s="100">
        <f>IF(SER_hh_tesh_in!L5=0,0,SER_hh_tesh_in!L5/SER_summary!L$27)</f>
        <v>0</v>
      </c>
      <c r="M5" s="100">
        <f>IF(SER_hh_tesh_in!M5=0,0,SER_hh_tesh_in!M5/SER_summary!M$27)</f>
        <v>0</v>
      </c>
      <c r="N5" s="100">
        <f>IF(SER_hh_tesh_in!N5=0,0,SER_hh_tesh_in!N5/SER_summary!N$27)</f>
        <v>0</v>
      </c>
      <c r="O5" s="100">
        <f>IF(SER_hh_tesh_in!O5=0,0,SER_hh_tesh_in!O5/SER_summary!O$27)</f>
        <v>0</v>
      </c>
      <c r="P5" s="100">
        <f>IF(SER_hh_tesh_in!P5=0,0,SER_hh_tesh_in!P5/SER_summary!P$27)</f>
        <v>0</v>
      </c>
      <c r="Q5" s="100">
        <f>IF(SER_hh_tesh_in!Q5=0,0,SER_hh_tesh_in!Q5/SER_summary!Q$27)</f>
        <v>0</v>
      </c>
    </row>
    <row r="6" spans="1:17" ht="12" customHeight="1" x14ac:dyDescent="0.25">
      <c r="A6" s="88" t="s">
        <v>66</v>
      </c>
      <c r="B6" s="100"/>
      <c r="C6" s="100">
        <f>IF(SER_hh_tesh_in!C6=0,0,SER_hh_tesh_in!C6/SER_summary!C$27)</f>
        <v>34.688191115154744</v>
      </c>
      <c r="D6" s="100">
        <f>IF(SER_hh_tesh_in!D6=0,0,SER_hh_tesh_in!D6/SER_summary!D$27)</f>
        <v>32.85264647969953</v>
      </c>
      <c r="E6" s="100">
        <f>IF(SER_hh_tesh_in!E6=0,0,SER_hh_tesh_in!E6/SER_summary!E$27)</f>
        <v>41.697868926942824</v>
      </c>
      <c r="F6" s="100">
        <f>IF(SER_hh_tesh_in!F6=0,0,SER_hh_tesh_in!F6/SER_summary!F$27)</f>
        <v>42.883544185190459</v>
      </c>
      <c r="G6" s="100">
        <f>IF(SER_hh_tesh_in!G6=0,0,SER_hh_tesh_in!G6/SER_summary!G$27)</f>
        <v>0</v>
      </c>
      <c r="H6" s="100">
        <f>IF(SER_hh_tesh_in!H6=0,0,SER_hh_tesh_in!H6/SER_summary!H$27)</f>
        <v>55.120716598520588</v>
      </c>
      <c r="I6" s="100">
        <f>IF(SER_hh_tesh_in!I6=0,0,SER_hh_tesh_in!I6/SER_summary!I$27)</f>
        <v>49.701481504231133</v>
      </c>
      <c r="J6" s="100">
        <f>IF(SER_hh_tesh_in!J6=0,0,SER_hh_tesh_in!J6/SER_summary!J$27)</f>
        <v>0</v>
      </c>
      <c r="K6" s="100">
        <f>IF(SER_hh_tesh_in!K6=0,0,SER_hh_tesh_in!K6/SER_summary!K$27)</f>
        <v>62.156952155049751</v>
      </c>
      <c r="L6" s="100">
        <f>IF(SER_hh_tesh_in!L6=0,0,SER_hh_tesh_in!L6/SER_summary!L$27)</f>
        <v>62.327569006264355</v>
      </c>
      <c r="M6" s="100">
        <f>IF(SER_hh_tesh_in!M6=0,0,SER_hh_tesh_in!M6/SER_summary!M$27)</f>
        <v>52.714738924659997</v>
      </c>
      <c r="N6" s="100">
        <f>IF(SER_hh_tesh_in!N6=0,0,SER_hh_tesh_in!N6/SER_summary!N$27)</f>
        <v>0</v>
      </c>
      <c r="O6" s="100">
        <f>IF(SER_hh_tesh_in!O6=0,0,SER_hh_tesh_in!O6/SER_summary!O$27)</f>
        <v>55.100370608831582</v>
      </c>
      <c r="P6" s="100">
        <f>IF(SER_hh_tesh_in!P6=0,0,SER_hh_tesh_in!P6/SER_summary!P$27)</f>
        <v>45.592187818297731</v>
      </c>
      <c r="Q6" s="100">
        <f>IF(SER_hh_tesh_in!Q6=0,0,SER_hh_tesh_in!Q6/SER_summary!Q$27)</f>
        <v>0</v>
      </c>
    </row>
    <row r="7" spans="1:17" ht="12" customHeight="1" x14ac:dyDescent="0.25">
      <c r="A7" s="88" t="s">
        <v>99</v>
      </c>
      <c r="B7" s="100"/>
      <c r="C7" s="100">
        <f>IF(SER_hh_tesh_in!C7=0,0,SER_hh_tesh_in!C7/SER_summary!C$27)</f>
        <v>0</v>
      </c>
      <c r="D7" s="100">
        <f>IF(SER_hh_tesh_in!D7=0,0,SER_hh_tesh_in!D7/SER_summary!D$27)</f>
        <v>32.742758529381909</v>
      </c>
      <c r="E7" s="100">
        <f>IF(SER_hh_tesh_in!E7=0,0,SER_hh_tesh_in!E7/SER_summary!E$27)</f>
        <v>44.645240748695855</v>
      </c>
      <c r="F7" s="100">
        <f>IF(SER_hh_tesh_in!F7=0,0,SER_hh_tesh_in!F7/SER_summary!F$27)</f>
        <v>48.955171304043638</v>
      </c>
      <c r="G7" s="100">
        <f>IF(SER_hh_tesh_in!G7=0,0,SER_hh_tesh_in!G7/SER_summary!G$27)</f>
        <v>54.766532963688533</v>
      </c>
      <c r="H7" s="100">
        <f>IF(SER_hh_tesh_in!H7=0,0,SER_hh_tesh_in!H7/SER_summary!H$27)</f>
        <v>57.571065218221591</v>
      </c>
      <c r="I7" s="100">
        <f>IF(SER_hh_tesh_in!I7=0,0,SER_hh_tesh_in!I7/SER_summary!I$27)</f>
        <v>53.283322731508036</v>
      </c>
      <c r="J7" s="100">
        <f>IF(SER_hh_tesh_in!J7=0,0,SER_hh_tesh_in!J7/SER_summary!J$27)</f>
        <v>63.089175415589949</v>
      </c>
      <c r="K7" s="100">
        <f>IF(SER_hh_tesh_in!K7=0,0,SER_hh_tesh_in!K7/SER_summary!K$27)</f>
        <v>0</v>
      </c>
      <c r="L7" s="100">
        <f>IF(SER_hh_tesh_in!L7=0,0,SER_hh_tesh_in!L7/SER_summary!L$27)</f>
        <v>63.498257607995129</v>
      </c>
      <c r="M7" s="100">
        <f>IF(SER_hh_tesh_in!M7=0,0,SER_hh_tesh_in!M7/SER_summary!M$27)</f>
        <v>57.157556174345423</v>
      </c>
      <c r="N7" s="100">
        <f>IF(SER_hh_tesh_in!N7=0,0,SER_hh_tesh_in!N7/SER_summary!N$27)</f>
        <v>55.685780998323281</v>
      </c>
      <c r="O7" s="100">
        <f>IF(SER_hh_tesh_in!O7=0,0,SER_hh_tesh_in!O7/SER_summary!O$27)</f>
        <v>0</v>
      </c>
      <c r="P7" s="100">
        <f>IF(SER_hh_tesh_in!P7=0,0,SER_hh_tesh_in!P7/SER_summary!P$27)</f>
        <v>47.314052863786941</v>
      </c>
      <c r="Q7" s="100">
        <f>IF(SER_hh_tesh_in!Q7=0,0,SER_hh_tesh_in!Q7/SER_summary!Q$27)</f>
        <v>0</v>
      </c>
    </row>
    <row r="8" spans="1:17" ht="12" customHeight="1" x14ac:dyDescent="0.25">
      <c r="A8" s="88" t="s">
        <v>101</v>
      </c>
      <c r="B8" s="100"/>
      <c r="C8" s="100">
        <f>IF(SER_hh_tesh_in!C8=0,0,SER_hh_tesh_in!C8/SER_summary!C$27)</f>
        <v>35.51679351809576</v>
      </c>
      <c r="D8" s="100">
        <f>IF(SER_hh_tesh_in!D8=0,0,SER_hh_tesh_in!D8/SER_summary!D$27)</f>
        <v>33.739434841913194</v>
      </c>
      <c r="E8" s="100">
        <f>IF(SER_hh_tesh_in!E8=0,0,SER_hh_tesh_in!E8/SER_summary!E$27)</f>
        <v>43.156694377774706</v>
      </c>
      <c r="F8" s="100">
        <f>IF(SER_hh_tesh_in!F8=0,0,SER_hh_tesh_in!F8/SER_summary!F$27)</f>
        <v>44.513700210640614</v>
      </c>
      <c r="G8" s="100">
        <f>IF(SER_hh_tesh_in!G8=0,0,SER_hh_tesh_in!G8/SER_summary!G$27)</f>
        <v>56.782095049838794</v>
      </c>
      <c r="H8" s="100">
        <f>IF(SER_hh_tesh_in!H8=0,0,SER_hh_tesh_in!H8/SER_summary!H$27)</f>
        <v>57.624948662784462</v>
      </c>
      <c r="I8" s="100">
        <f>IF(SER_hh_tesh_in!I8=0,0,SER_hh_tesh_in!I8/SER_summary!I$27)</f>
        <v>51.861559556895124</v>
      </c>
      <c r="J8" s="100">
        <f>IF(SER_hh_tesh_in!J8=0,0,SER_hh_tesh_in!J8/SER_summary!J$27)</f>
        <v>65.44540946707184</v>
      </c>
      <c r="K8" s="100">
        <f>IF(SER_hh_tesh_in!K8=0,0,SER_hh_tesh_in!K8/SER_summary!K$27)</f>
        <v>64.835876498699307</v>
      </c>
      <c r="L8" s="100">
        <f>IF(SER_hh_tesh_in!L8=0,0,SER_hh_tesh_in!L8/SER_summary!L$27)</f>
        <v>64.754337261641325</v>
      </c>
      <c r="M8" s="100">
        <f>IF(SER_hh_tesh_in!M8=0,0,SER_hh_tesh_in!M8/SER_summary!M$27)</f>
        <v>54.677902661137267</v>
      </c>
      <c r="N8" s="100">
        <f>IF(SER_hh_tesh_in!N8=0,0,SER_hh_tesh_in!N8/SER_summary!N$27)</f>
        <v>56.748378910285815</v>
      </c>
      <c r="O8" s="100">
        <f>IF(SER_hh_tesh_in!O8=0,0,SER_hh_tesh_in!O8/SER_summary!O$27)</f>
        <v>56.713708303076103</v>
      </c>
      <c r="P8" s="100">
        <f>IF(SER_hh_tesh_in!P8=0,0,SER_hh_tesh_in!P8/SER_summary!P$27)</f>
        <v>46.624538620873928</v>
      </c>
      <c r="Q8" s="100">
        <f>IF(SER_hh_tesh_in!Q8=0,0,SER_hh_tesh_in!Q8/SER_summary!Q$27)</f>
        <v>57.485296378113432</v>
      </c>
    </row>
    <row r="9" spans="1:17" ht="12" customHeight="1" x14ac:dyDescent="0.25">
      <c r="A9" s="88" t="s">
        <v>106</v>
      </c>
      <c r="B9" s="100"/>
      <c r="C9" s="100">
        <f>IF(SER_hh_tesh_in!C9=0,0,SER_hh_tesh_in!C9/SER_summary!C$27)</f>
        <v>36.046400284952981</v>
      </c>
      <c r="D9" s="100">
        <f>IF(SER_hh_tesh_in!D9=0,0,SER_hh_tesh_in!D9/SER_summary!D$27)</f>
        <v>33.329596141025583</v>
      </c>
      <c r="E9" s="100">
        <f>IF(SER_hh_tesh_in!E9=0,0,SER_hh_tesh_in!E9/SER_summary!E$27)</f>
        <v>42.952282286595555</v>
      </c>
      <c r="F9" s="100">
        <f>IF(SER_hh_tesh_in!F9=0,0,SER_hh_tesh_in!F9/SER_summary!F$27)</f>
        <v>44.038317618733792</v>
      </c>
      <c r="G9" s="100">
        <f>IF(SER_hh_tesh_in!G9=0,0,SER_hh_tesh_in!G9/SER_summary!G$27)</f>
        <v>57.246555978665015</v>
      </c>
      <c r="H9" s="100">
        <f>IF(SER_hh_tesh_in!H9=0,0,SER_hh_tesh_in!H9/SER_summary!H$27)</f>
        <v>58.203412384942801</v>
      </c>
      <c r="I9" s="100">
        <f>IF(SER_hh_tesh_in!I9=0,0,SER_hh_tesh_in!I9/SER_summary!I$27)</f>
        <v>52.498760320368127</v>
      </c>
      <c r="J9" s="100">
        <f>IF(SER_hh_tesh_in!J9=0,0,SER_hh_tesh_in!J9/SER_summary!J$27)</f>
        <v>67.316361667957111</v>
      </c>
      <c r="K9" s="100">
        <f>IF(SER_hh_tesh_in!K9=0,0,SER_hh_tesh_in!K9/SER_summary!K$27)</f>
        <v>67.236152299752547</v>
      </c>
      <c r="L9" s="100">
        <f>IF(SER_hh_tesh_in!L9=0,0,SER_hh_tesh_in!L9/SER_summary!L$27)</f>
        <v>67.379444530771394</v>
      </c>
      <c r="M9" s="100">
        <f>IF(SER_hh_tesh_in!M9=0,0,SER_hh_tesh_in!M9/SER_summary!M$27)</f>
        <v>56.450217486629427</v>
      </c>
      <c r="N9" s="100">
        <f>IF(SER_hh_tesh_in!N9=0,0,SER_hh_tesh_in!N9/SER_summary!N$27)</f>
        <v>59.458797746221066</v>
      </c>
      <c r="O9" s="100">
        <f>IF(SER_hh_tesh_in!O9=0,0,SER_hh_tesh_in!O9/SER_summary!O$27)</f>
        <v>59.441897826060305</v>
      </c>
      <c r="P9" s="100">
        <f>IF(SER_hh_tesh_in!P9=0,0,SER_hh_tesh_in!P9/SER_summary!P$27)</f>
        <v>0</v>
      </c>
      <c r="Q9" s="100">
        <f>IF(SER_hh_tesh_in!Q9=0,0,SER_hh_tesh_in!Q9/SER_summary!Q$27)</f>
        <v>0</v>
      </c>
    </row>
    <row r="10" spans="1:17" ht="12" customHeight="1" x14ac:dyDescent="0.25">
      <c r="A10" s="88" t="s">
        <v>34</v>
      </c>
      <c r="B10" s="100"/>
      <c r="C10" s="100">
        <f>IF(SER_hh_tesh_in!C10=0,0,SER_hh_tesh_in!C10/SER_summary!C$27)</f>
        <v>35.228984511124047</v>
      </c>
      <c r="D10" s="100">
        <f>IF(SER_hh_tesh_in!D10=0,0,SER_hh_tesh_in!D10/SER_summary!D$27)</f>
        <v>33.416404209097614</v>
      </c>
      <c r="E10" s="100">
        <f>IF(SER_hh_tesh_in!E10=0,0,SER_hh_tesh_in!E10/SER_summary!E$27)</f>
        <v>0</v>
      </c>
      <c r="F10" s="100">
        <f>IF(SER_hh_tesh_in!F10=0,0,SER_hh_tesh_in!F10/SER_summary!F$27)</f>
        <v>43.9280083338219</v>
      </c>
      <c r="G10" s="100">
        <f>IF(SER_hh_tesh_in!G10=0,0,SER_hh_tesh_in!G10/SER_summary!G$27)</f>
        <v>0</v>
      </c>
      <c r="H10" s="100">
        <f>IF(SER_hh_tesh_in!H10=0,0,SER_hh_tesh_in!H10/SER_summary!H$27)</f>
        <v>61.321290888039016</v>
      </c>
      <c r="I10" s="100">
        <f>IF(SER_hh_tesh_in!I10=0,0,SER_hh_tesh_in!I10/SER_summary!I$27)</f>
        <v>49.071477712013525</v>
      </c>
      <c r="J10" s="100">
        <f>IF(SER_hh_tesh_in!J10=0,0,SER_hh_tesh_in!J10/SER_summary!J$27)</f>
        <v>49.831412469013038</v>
      </c>
      <c r="K10" s="100">
        <f>IF(SER_hh_tesh_in!K10=0,0,SER_hh_tesh_in!K10/SER_summary!K$27)</f>
        <v>65.076408161397538</v>
      </c>
      <c r="L10" s="100">
        <f>IF(SER_hh_tesh_in!L10=0,0,SER_hh_tesh_in!L10/SER_summary!L$27)</f>
        <v>65.585227830796072</v>
      </c>
      <c r="M10" s="100">
        <f>IF(SER_hh_tesh_in!M10=0,0,SER_hh_tesh_in!M10/SER_summary!M$27)</f>
        <v>56.68498679808075</v>
      </c>
      <c r="N10" s="100">
        <f>IF(SER_hh_tesh_in!N10=0,0,SER_hh_tesh_in!N10/SER_summary!N$27)</f>
        <v>56.220770108009944</v>
      </c>
      <c r="O10" s="100">
        <f>IF(SER_hh_tesh_in!O10=0,0,SER_hh_tesh_in!O10/SER_summary!O$27)</f>
        <v>57.079275732799012</v>
      </c>
      <c r="P10" s="100">
        <f>IF(SER_hh_tesh_in!P10=0,0,SER_hh_tesh_in!P10/SER_summary!P$27)</f>
        <v>47.092094394465576</v>
      </c>
      <c r="Q10" s="100">
        <f>IF(SER_hh_tesh_in!Q10=0,0,SER_hh_tesh_in!Q10/SER_summary!Q$27)</f>
        <v>0</v>
      </c>
    </row>
    <row r="11" spans="1:17" ht="12" customHeight="1" x14ac:dyDescent="0.25">
      <c r="A11" s="88" t="s">
        <v>61</v>
      </c>
      <c r="B11" s="100"/>
      <c r="C11" s="100">
        <f>IF(SER_hh_tesh_in!C11=0,0,SER_hh_tesh_in!C11/SER_summary!C$27)</f>
        <v>35.019368341062652</v>
      </c>
      <c r="D11" s="100">
        <f>IF(SER_hh_tesh_in!D11=0,0,SER_hh_tesh_in!D11/SER_summary!D$27)</f>
        <v>33.459104279774564</v>
      </c>
      <c r="E11" s="100">
        <f>IF(SER_hh_tesh_in!E11=0,0,SER_hh_tesh_in!E11/SER_summary!E$27)</f>
        <v>0</v>
      </c>
      <c r="F11" s="100">
        <f>IF(SER_hh_tesh_in!F11=0,0,SER_hh_tesh_in!F11/SER_summary!F$27)</f>
        <v>43.746691701638191</v>
      </c>
      <c r="G11" s="100">
        <f>IF(SER_hh_tesh_in!G11=0,0,SER_hh_tesh_in!G11/SER_summary!G$27)</f>
        <v>0</v>
      </c>
      <c r="H11" s="100">
        <f>IF(SER_hh_tesh_in!H11=0,0,SER_hh_tesh_in!H11/SER_summary!H$27)</f>
        <v>56.321491571760411</v>
      </c>
      <c r="I11" s="100">
        <f>IF(SER_hh_tesh_in!I11=0,0,SER_hh_tesh_in!I11/SER_summary!I$27)</f>
        <v>56.733608261366371</v>
      </c>
      <c r="J11" s="100">
        <f>IF(SER_hh_tesh_in!J11=0,0,SER_hh_tesh_in!J11/SER_summary!J$27)</f>
        <v>0</v>
      </c>
      <c r="K11" s="100">
        <f>IF(SER_hh_tesh_in!K11=0,0,SER_hh_tesh_in!K11/SER_summary!K$27)</f>
        <v>64.285233783784818</v>
      </c>
      <c r="L11" s="100">
        <f>IF(SER_hh_tesh_in!L11=0,0,SER_hh_tesh_in!L11/SER_summary!L$27)</f>
        <v>0</v>
      </c>
      <c r="M11" s="100">
        <f>IF(SER_hh_tesh_in!M11=0,0,SER_hh_tesh_in!M11/SER_summary!M$27)</f>
        <v>55.596845925661214</v>
      </c>
      <c r="N11" s="100">
        <f>IF(SER_hh_tesh_in!N11=0,0,SER_hh_tesh_in!N11/SER_summary!N$27)</f>
        <v>56.198215542620439</v>
      </c>
      <c r="O11" s="100">
        <f>IF(SER_hh_tesh_in!O11=0,0,SER_hh_tesh_in!O11/SER_summary!O$27)</f>
        <v>55.687000486904978</v>
      </c>
      <c r="P11" s="100">
        <f>IF(SER_hh_tesh_in!P11=0,0,SER_hh_tesh_in!P11/SER_summary!P$27)</f>
        <v>45.662866719421544</v>
      </c>
      <c r="Q11" s="100">
        <f>IF(SER_hh_tesh_in!Q11=0,0,SER_hh_tesh_in!Q11/SER_summary!Q$27)</f>
        <v>0</v>
      </c>
    </row>
    <row r="12" spans="1:17" ht="12" customHeight="1" x14ac:dyDescent="0.25">
      <c r="A12" s="88" t="s">
        <v>42</v>
      </c>
      <c r="B12" s="100"/>
      <c r="C12" s="100">
        <f>IF(SER_hh_tesh_in!C12=0,0,SER_hh_tesh_in!C12/SER_summary!C$27)</f>
        <v>0</v>
      </c>
      <c r="D12" s="100">
        <f>IF(SER_hh_tesh_in!D12=0,0,SER_hh_tesh_in!D12/SER_summary!D$27)</f>
        <v>0</v>
      </c>
      <c r="E12" s="100">
        <f>IF(SER_hh_tesh_in!E12=0,0,SER_hh_tesh_in!E12/SER_summary!E$27)</f>
        <v>0</v>
      </c>
      <c r="F12" s="100">
        <f>IF(SER_hh_tesh_in!F12=0,0,SER_hh_tesh_in!F12/SER_summary!F$27)</f>
        <v>49.640827035780603</v>
      </c>
      <c r="G12" s="100">
        <f>IF(SER_hh_tesh_in!G12=0,0,SER_hh_tesh_in!G12/SER_summary!G$27)</f>
        <v>50.194268584872255</v>
      </c>
      <c r="H12" s="100">
        <f>IF(SER_hh_tesh_in!H12=0,0,SER_hh_tesh_in!H12/SER_summary!H$27)</f>
        <v>58.512130616241421</v>
      </c>
      <c r="I12" s="100">
        <f>IF(SER_hh_tesh_in!I12=0,0,SER_hh_tesh_in!I12/SER_summary!I$27)</f>
        <v>52.544053548585417</v>
      </c>
      <c r="J12" s="100">
        <f>IF(SER_hh_tesh_in!J12=0,0,SER_hh_tesh_in!J12/SER_summary!J$27)</f>
        <v>0</v>
      </c>
      <c r="K12" s="100">
        <f>IF(SER_hh_tesh_in!K12=0,0,SER_hh_tesh_in!K12/SER_summary!K$27)</f>
        <v>0</v>
      </c>
      <c r="L12" s="100">
        <f>IF(SER_hh_tesh_in!L12=0,0,SER_hh_tesh_in!L12/SER_summary!L$27)</f>
        <v>0</v>
      </c>
      <c r="M12" s="100">
        <f>IF(SER_hh_tesh_in!M12=0,0,SER_hh_tesh_in!M12/SER_summary!M$27)</f>
        <v>64.071097431686326</v>
      </c>
      <c r="N12" s="100">
        <f>IF(SER_hh_tesh_in!N12=0,0,SER_hh_tesh_in!N12/SER_summary!N$27)</f>
        <v>47.68036900147677</v>
      </c>
      <c r="O12" s="100">
        <f>IF(SER_hh_tesh_in!O12=0,0,SER_hh_tesh_in!O12/SER_summary!O$27)</f>
        <v>57.448981341941284</v>
      </c>
      <c r="P12" s="100">
        <f>IF(SER_hh_tesh_in!P12=0,0,SER_hh_tesh_in!P12/SER_summary!P$27)</f>
        <v>47.700773344281565</v>
      </c>
      <c r="Q12" s="100">
        <f>IF(SER_hh_tesh_in!Q12=0,0,SER_hh_tesh_in!Q12/SER_summary!Q$27)</f>
        <v>0</v>
      </c>
    </row>
    <row r="13" spans="1:17" ht="12" customHeight="1" x14ac:dyDescent="0.25">
      <c r="A13" s="88" t="s">
        <v>105</v>
      </c>
      <c r="B13" s="100"/>
      <c r="C13" s="100">
        <f>IF(SER_hh_tesh_in!C13=0,0,SER_hh_tesh_in!C13/SER_summary!C$27)</f>
        <v>36.052617042532702</v>
      </c>
      <c r="D13" s="100">
        <f>IF(SER_hh_tesh_in!D13=0,0,SER_hh_tesh_in!D13/SER_summary!D$27)</f>
        <v>34.718427544631901</v>
      </c>
      <c r="E13" s="100">
        <f>IF(SER_hh_tesh_in!E13=0,0,SER_hh_tesh_in!E13/SER_summary!E$27)</f>
        <v>44.098951895211549</v>
      </c>
      <c r="F13" s="100">
        <f>IF(SER_hh_tesh_in!F13=0,0,SER_hh_tesh_in!F13/SER_summary!F$27)</f>
        <v>45.527168783590305</v>
      </c>
      <c r="G13" s="100">
        <f>IF(SER_hh_tesh_in!G13=0,0,SER_hh_tesh_in!G13/SER_summary!G$27)</f>
        <v>57.918389309141453</v>
      </c>
      <c r="H13" s="100">
        <f>IF(SER_hh_tesh_in!H13=0,0,SER_hh_tesh_in!H13/SER_summary!H$27)</f>
        <v>58.5451170588913</v>
      </c>
      <c r="I13" s="100">
        <f>IF(SER_hh_tesh_in!I13=0,0,SER_hh_tesh_in!I13/SER_summary!I$27)</f>
        <v>52.470103498096002</v>
      </c>
      <c r="J13" s="100">
        <f>IF(SER_hh_tesh_in!J13=0,0,SER_hh_tesh_in!J13/SER_summary!J$27)</f>
        <v>65.91789603280543</v>
      </c>
      <c r="K13" s="100">
        <f>IF(SER_hh_tesh_in!K13=0,0,SER_hh_tesh_in!K13/SER_summary!K$27)</f>
        <v>65.053904507391977</v>
      </c>
      <c r="L13" s="100">
        <f>IF(SER_hh_tesh_in!L13=0,0,SER_hh_tesh_in!L13/SER_summary!L$27)</f>
        <v>65.850043000143927</v>
      </c>
      <c r="M13" s="100">
        <f>IF(SER_hh_tesh_in!M13=0,0,SER_hh_tesh_in!M13/SER_summary!M$27)</f>
        <v>60.781071779122691</v>
      </c>
      <c r="N13" s="100">
        <f>IF(SER_hh_tesh_in!N13=0,0,SER_hh_tesh_in!N13/SER_summary!N$27)</f>
        <v>66.021061743742933</v>
      </c>
      <c r="O13" s="100">
        <f>IF(SER_hh_tesh_in!O13=0,0,SER_hh_tesh_in!O13/SER_summary!O$27)</f>
        <v>66.217284186284971</v>
      </c>
      <c r="P13" s="100">
        <f>IF(SER_hh_tesh_in!P13=0,0,SER_hh_tesh_in!P13/SER_summary!P$27)</f>
        <v>54.56666108015537</v>
      </c>
      <c r="Q13" s="100">
        <f>IF(SER_hh_tesh_in!Q13=0,0,SER_hh_tesh_in!Q13/SER_summary!Q$27)</f>
        <v>67.646212944671731</v>
      </c>
    </row>
    <row r="14" spans="1:17" ht="12" customHeight="1" x14ac:dyDescent="0.25">
      <c r="A14" s="51" t="s">
        <v>104</v>
      </c>
      <c r="B14" s="22"/>
      <c r="C14" s="22">
        <f>IF(SER_hh_tesh_in!C14=0,0,SER_hh_tesh_in!C14/SER_summary!C$27)</f>
        <v>35.533241221254315</v>
      </c>
      <c r="D14" s="22">
        <f>IF(SER_hh_tesh_in!D14=0,0,SER_hh_tesh_in!D14/SER_summary!D$27)</f>
        <v>34.2178605919473</v>
      </c>
      <c r="E14" s="22">
        <f>IF(SER_hh_tesh_in!E14=0,0,SER_hh_tesh_in!E14/SER_summary!E$27)</f>
        <v>0</v>
      </c>
      <c r="F14" s="22">
        <f>IF(SER_hh_tesh_in!F14=0,0,SER_hh_tesh_in!F14/SER_summary!F$27)</f>
        <v>45.449516738420442</v>
      </c>
      <c r="G14" s="22">
        <f>IF(SER_hh_tesh_in!G14=0,0,SER_hh_tesh_in!G14/SER_summary!G$27)</f>
        <v>57.960896957203587</v>
      </c>
      <c r="H14" s="22">
        <f>IF(SER_hh_tesh_in!H14=0,0,SER_hh_tesh_in!H14/SER_summary!H$27)</f>
        <v>58.619757749830299</v>
      </c>
      <c r="I14" s="22">
        <f>IF(SER_hh_tesh_in!I14=0,0,SER_hh_tesh_in!I14/SER_summary!I$27)</f>
        <v>0</v>
      </c>
      <c r="J14" s="22">
        <f>IF(SER_hh_tesh_in!J14=0,0,SER_hh_tesh_in!J14/SER_summary!J$27)</f>
        <v>0</v>
      </c>
      <c r="K14" s="22">
        <f>IF(SER_hh_tesh_in!K14=0,0,SER_hh_tesh_in!K14/SER_summary!K$27)</f>
        <v>65.431595378787634</v>
      </c>
      <c r="L14" s="22">
        <f>IF(SER_hh_tesh_in!L14=0,0,SER_hh_tesh_in!L14/SER_summary!L$27)</f>
        <v>65.131247768072583</v>
      </c>
      <c r="M14" s="22">
        <f>IF(SER_hh_tesh_in!M14=0,0,SER_hh_tesh_in!M14/SER_summary!M$27)</f>
        <v>55.120055652585705</v>
      </c>
      <c r="N14" s="22">
        <f>IF(SER_hh_tesh_in!N14=0,0,SER_hh_tesh_in!N14/SER_summary!N$27)</f>
        <v>57.260458166304716</v>
      </c>
      <c r="O14" s="22">
        <f>IF(SER_hh_tesh_in!O14=0,0,SER_hh_tesh_in!O14/SER_summary!O$27)</f>
        <v>0</v>
      </c>
      <c r="P14" s="22">
        <f>IF(SER_hh_tesh_in!P14=0,0,SER_hh_tesh_in!P14/SER_summary!P$27)</f>
        <v>46.890775191923062</v>
      </c>
      <c r="Q14" s="22">
        <f>IF(SER_hh_tesh_in!Q14=0,0,SER_hh_tesh_in!Q14/SER_summary!Q$27)</f>
        <v>57.844893918070802</v>
      </c>
    </row>
    <row r="15" spans="1:17" ht="12" customHeight="1" x14ac:dyDescent="0.25">
      <c r="A15" s="105" t="s">
        <v>108</v>
      </c>
      <c r="B15" s="104"/>
      <c r="C15" s="104">
        <f>IF(SER_hh_tesh_in!C15=0,0,SER_hh_tesh_in!C15/SER_summary!C$27)</f>
        <v>0.71154465960478996</v>
      </c>
      <c r="D15" s="104">
        <f>IF(SER_hh_tesh_in!D15=0,0,SER_hh_tesh_in!D15/SER_summary!D$27)</f>
        <v>0.60877515491678158</v>
      </c>
      <c r="E15" s="104">
        <f>IF(SER_hh_tesh_in!E15=0,0,SER_hh_tesh_in!E15/SER_summary!E$27)</f>
        <v>0.86549748430059359</v>
      </c>
      <c r="F15" s="104">
        <f>IF(SER_hh_tesh_in!F15=0,0,SER_hh_tesh_in!F15/SER_summary!F$27)</f>
        <v>0.71552759408250544</v>
      </c>
      <c r="G15" s="104">
        <f>IF(SER_hh_tesh_in!G15=0,0,SER_hh_tesh_in!G15/SER_summary!G$27)</f>
        <v>1.14989930517021</v>
      </c>
      <c r="H15" s="104">
        <f>IF(SER_hh_tesh_in!H15=0,0,SER_hh_tesh_in!H15/SER_summary!H$27)</f>
        <v>1.1064349617239722</v>
      </c>
      <c r="I15" s="104">
        <f>IF(SER_hh_tesh_in!I15=0,0,SER_hh_tesh_in!I15/SER_summary!I$27)</f>
        <v>1.0077194595204872</v>
      </c>
      <c r="J15" s="104">
        <f>IF(SER_hh_tesh_in!J15=0,0,SER_hh_tesh_in!J15/SER_summary!J$27)</f>
        <v>1.3432756302068918</v>
      </c>
      <c r="K15" s="104">
        <f>IF(SER_hh_tesh_in!K15=0,0,SER_hh_tesh_in!K15/SER_summary!K$27)</f>
        <v>1.2916185785625851</v>
      </c>
      <c r="L15" s="104">
        <f>IF(SER_hh_tesh_in!L15=0,0,SER_hh_tesh_in!L15/SER_summary!L$27)</f>
        <v>1.3129169973446395</v>
      </c>
      <c r="M15" s="104">
        <f>IF(SER_hh_tesh_in!M15=0,0,SER_hh_tesh_in!M15/SER_summary!M$27)</f>
        <v>0.60999887492612104</v>
      </c>
      <c r="N15" s="104">
        <f>IF(SER_hh_tesh_in!N15=0,0,SER_hh_tesh_in!N15/SER_summary!N$27)</f>
        <v>1.1071348157308389</v>
      </c>
      <c r="O15" s="104">
        <f>IF(SER_hh_tesh_in!O15=0,0,SER_hh_tesh_in!O15/SER_summary!O$27)</f>
        <v>1.0643297401333485</v>
      </c>
      <c r="P15" s="104">
        <f>IF(SER_hh_tesh_in!P15=0,0,SER_hh_tesh_in!P15/SER_summary!P$27)</f>
        <v>0.38183665397751848</v>
      </c>
      <c r="Q15" s="104">
        <f>IF(SER_hh_tesh_in!Q15=0,0,SER_hh_tesh_in!Q15/SER_summary!Q$27)</f>
        <v>0.27908630590919259</v>
      </c>
    </row>
    <row r="16" spans="1:17" ht="12.95" customHeight="1" x14ac:dyDescent="0.25">
      <c r="A16" s="90" t="s">
        <v>102</v>
      </c>
      <c r="B16" s="101"/>
      <c r="C16" s="101">
        <f>IF(SER_hh_tesh_in!C16=0,0,SER_hh_tesh_in!C16/SER_summary!C$27)</f>
        <v>36.630192391042875</v>
      </c>
      <c r="D16" s="101">
        <f>IF(SER_hh_tesh_in!D16=0,0,SER_hh_tesh_in!D16/SER_summary!D$27)</f>
        <v>37.092676055268548</v>
      </c>
      <c r="E16" s="101">
        <f>IF(SER_hh_tesh_in!E16=0,0,SER_hh_tesh_in!E16/SER_summary!E$27)</f>
        <v>37.10703848227466</v>
      </c>
      <c r="F16" s="101">
        <f>IF(SER_hh_tesh_in!F16=0,0,SER_hh_tesh_in!F16/SER_summary!F$27)</f>
        <v>37.489165328443939</v>
      </c>
      <c r="G16" s="101">
        <f>IF(SER_hh_tesh_in!G16=0,0,SER_hh_tesh_in!G16/SER_summary!G$27)</f>
        <v>37.699566336506784</v>
      </c>
      <c r="H16" s="101">
        <f>IF(SER_hh_tesh_in!H16=0,0,SER_hh_tesh_in!H16/SER_summary!H$27)</f>
        <v>38.074235295712448</v>
      </c>
      <c r="I16" s="101">
        <f>IF(SER_hh_tesh_in!I16=0,0,SER_hh_tesh_in!I16/SER_summary!I$27)</f>
        <v>38.229224490256179</v>
      </c>
      <c r="J16" s="101">
        <f>IF(SER_hh_tesh_in!J16=0,0,SER_hh_tesh_in!J16/SER_summary!J$27)</f>
        <v>38.73512924132767</v>
      </c>
      <c r="K16" s="101">
        <f>IF(SER_hh_tesh_in!K16=0,0,SER_hh_tesh_in!K16/SER_summary!K$27)</f>
        <v>38.46967513988011</v>
      </c>
      <c r="L16" s="101">
        <f>IF(SER_hh_tesh_in!L16=0,0,SER_hh_tesh_in!L16/SER_summary!L$27)</f>
        <v>38.419189841250855</v>
      </c>
      <c r="M16" s="101">
        <f>IF(SER_hh_tesh_in!M16=0,0,SER_hh_tesh_in!M16/SER_summary!M$27)</f>
        <v>38.406004846243576</v>
      </c>
      <c r="N16" s="101">
        <f>IF(SER_hh_tesh_in!N16=0,0,SER_hh_tesh_in!N16/SER_summary!N$27)</f>
        <v>36.652267630400175</v>
      </c>
      <c r="O16" s="101">
        <f>IF(SER_hh_tesh_in!O16=0,0,SER_hh_tesh_in!O16/SER_summary!O$27)</f>
        <v>38.003848466850989</v>
      </c>
      <c r="P16" s="101">
        <f>IF(SER_hh_tesh_in!P16=0,0,SER_hh_tesh_in!P16/SER_summary!P$27)</f>
        <v>40.591864201143729</v>
      </c>
      <c r="Q16" s="101">
        <f>IF(SER_hh_tesh_in!Q16=0,0,SER_hh_tesh_in!Q16/SER_summary!Q$27)</f>
        <v>42.043065834137956</v>
      </c>
    </row>
    <row r="17" spans="1:17" ht="12.95" customHeight="1" x14ac:dyDescent="0.25">
      <c r="A17" s="88" t="s">
        <v>101</v>
      </c>
      <c r="B17" s="103"/>
      <c r="C17" s="103">
        <f>IF(SER_hh_tesh_in!C17=0,0,SER_hh_tesh_in!C17/SER_summary!C$27)</f>
        <v>13.376642105904763</v>
      </c>
      <c r="D17" s="103">
        <f>IF(SER_hh_tesh_in!D17=0,0,SER_hh_tesh_in!D17/SER_summary!D$27)</f>
        <v>14.534394453492395</v>
      </c>
      <c r="E17" s="103">
        <f>IF(SER_hh_tesh_in!E17=0,0,SER_hh_tesh_in!E17/SER_summary!E$27)</f>
        <v>15.433527737280068</v>
      </c>
      <c r="F17" s="103">
        <f>IF(SER_hh_tesh_in!F17=0,0,SER_hh_tesh_in!F17/SER_summary!F$27)</f>
        <v>16.758375742395959</v>
      </c>
      <c r="G17" s="103">
        <f>IF(SER_hh_tesh_in!G17=0,0,SER_hh_tesh_in!G17/SER_summary!G$27)</f>
        <v>17.713273928100826</v>
      </c>
      <c r="H17" s="103">
        <f>IF(SER_hh_tesh_in!H17=0,0,SER_hh_tesh_in!H17/SER_summary!H$27)</f>
        <v>19.530881517859864</v>
      </c>
      <c r="I17" s="103">
        <f>IF(SER_hh_tesh_in!I17=0,0,SER_hh_tesh_in!I17/SER_summary!I$27)</f>
        <v>21.666771207265523</v>
      </c>
      <c r="J17" s="103">
        <f>IF(SER_hh_tesh_in!J17=0,0,SER_hh_tesh_in!J17/SER_summary!J$27)</f>
        <v>22.843015138069831</v>
      </c>
      <c r="K17" s="103">
        <f>IF(SER_hh_tesh_in!K17=0,0,SER_hh_tesh_in!K17/SER_summary!K$27)</f>
        <v>24.561598209554695</v>
      </c>
      <c r="L17" s="103">
        <f>IF(SER_hh_tesh_in!L17=0,0,SER_hh_tesh_in!L17/SER_summary!L$27)</f>
        <v>26.570951645396182</v>
      </c>
      <c r="M17" s="103">
        <f>IF(SER_hh_tesh_in!M17=0,0,SER_hh_tesh_in!M17/SER_summary!M$27)</f>
        <v>28.09641381058341</v>
      </c>
      <c r="N17" s="103">
        <f>IF(SER_hh_tesh_in!N17=0,0,SER_hh_tesh_in!N17/SER_summary!N$27)</f>
        <v>29.873814929677803</v>
      </c>
      <c r="O17" s="103">
        <f>IF(SER_hh_tesh_in!O17=0,0,SER_hh_tesh_in!O17/SER_summary!O$27)</f>
        <v>32.797175376310626</v>
      </c>
      <c r="P17" s="103">
        <f>IF(SER_hh_tesh_in!P17=0,0,SER_hh_tesh_in!P17/SER_summary!P$27)</f>
        <v>35.723174966773968</v>
      </c>
      <c r="Q17" s="103">
        <f>IF(SER_hh_tesh_in!Q17=0,0,SER_hh_tesh_in!Q17/SER_summary!Q$27)</f>
        <v>39.599786614288973</v>
      </c>
    </row>
    <row r="18" spans="1:17" ht="12" customHeight="1" x14ac:dyDescent="0.25">
      <c r="A18" s="88" t="s">
        <v>100</v>
      </c>
      <c r="B18" s="103"/>
      <c r="C18" s="103">
        <f>IF(SER_hh_tesh_in!C18=0,0,SER_hh_tesh_in!C18/SER_summary!C$27)</f>
        <v>37.037061898344945</v>
      </c>
      <c r="D18" s="103">
        <f>IF(SER_hh_tesh_in!D18=0,0,SER_hh_tesh_in!D18/SER_summary!D$27)</f>
        <v>37.177078892007287</v>
      </c>
      <c r="E18" s="103">
        <f>IF(SER_hh_tesh_in!E18=0,0,SER_hh_tesh_in!E18/SER_summary!E$27)</f>
        <v>37.335571595325447</v>
      </c>
      <c r="F18" s="103">
        <f>IF(SER_hh_tesh_in!F18=0,0,SER_hh_tesh_in!F18/SER_summary!F$27)</f>
        <v>37.616241250299474</v>
      </c>
      <c r="G18" s="103">
        <f>IF(SER_hh_tesh_in!G18=0,0,SER_hh_tesh_in!G18/SER_summary!G$27)</f>
        <v>37.824898248628834</v>
      </c>
      <c r="H18" s="103">
        <f>IF(SER_hh_tesh_in!H18=0,0,SER_hh_tesh_in!H18/SER_summary!H$27)</f>
        <v>38.262653148569854</v>
      </c>
      <c r="I18" s="103">
        <f>IF(SER_hh_tesh_in!I18=0,0,SER_hh_tesh_in!I18/SER_summary!I$27)</f>
        <v>38.564216102010199</v>
      </c>
      <c r="J18" s="103">
        <f>IF(SER_hh_tesh_in!J18=0,0,SER_hh_tesh_in!J18/SER_summary!J$27)</f>
        <v>38.879909283407883</v>
      </c>
      <c r="K18" s="103">
        <f>IF(SER_hh_tesh_in!K18=0,0,SER_hh_tesh_in!K18/SER_summary!K$27)</f>
        <v>38.858503300404529</v>
      </c>
      <c r="L18" s="103">
        <f>IF(SER_hh_tesh_in!L18=0,0,SER_hh_tesh_in!L18/SER_summary!L$27)</f>
        <v>39.115414734632068</v>
      </c>
      <c r="M18" s="103">
        <f>IF(SER_hh_tesh_in!M18=0,0,SER_hh_tesh_in!M18/SER_summary!M$27)</f>
        <v>39.311751777463172</v>
      </c>
      <c r="N18" s="103">
        <f>IF(SER_hh_tesh_in!N18=0,0,SER_hh_tesh_in!N18/SER_summary!N$27)</f>
        <v>40.121787510033109</v>
      </c>
      <c r="O18" s="103">
        <f>IF(SER_hh_tesh_in!O18=0,0,SER_hh_tesh_in!O18/SER_summary!O$27)</f>
        <v>40.67578385958209</v>
      </c>
      <c r="P18" s="103">
        <f>IF(SER_hh_tesh_in!P18=0,0,SER_hh_tesh_in!P18/SER_summary!P$27)</f>
        <v>42.188483091980423</v>
      </c>
      <c r="Q18" s="103">
        <f>IF(SER_hh_tesh_in!Q18=0,0,SER_hh_tesh_in!Q18/SER_summary!Q$27)</f>
        <v>42.858801864730232</v>
      </c>
    </row>
    <row r="19" spans="1:17" ht="12.95" customHeight="1" x14ac:dyDescent="0.25">
      <c r="A19" s="90" t="s">
        <v>47</v>
      </c>
      <c r="B19" s="101"/>
      <c r="C19" s="101">
        <f>IF(SER_hh_tesh_in!C19=0,0,SER_hh_tesh_in!C19/SER_summary!C$27)</f>
        <v>12.460194956154004</v>
      </c>
      <c r="D19" s="101">
        <f>IF(SER_hh_tesh_in!D19=0,0,SER_hh_tesh_in!D19/SER_summary!D$27)</f>
        <v>12.413219341453173</v>
      </c>
      <c r="E19" s="101">
        <f>IF(SER_hh_tesh_in!E19=0,0,SER_hh_tesh_in!E19/SER_summary!E$27)</f>
        <v>12.440687188557254</v>
      </c>
      <c r="F19" s="101">
        <f>IF(SER_hh_tesh_in!F19=0,0,SER_hh_tesh_in!F19/SER_summary!F$27)</f>
        <v>12.46115589782347</v>
      </c>
      <c r="G19" s="101">
        <f>IF(SER_hh_tesh_in!G19=0,0,SER_hh_tesh_in!G19/SER_summary!G$27)</f>
        <v>12.484941750365994</v>
      </c>
      <c r="H19" s="101">
        <f>IF(SER_hh_tesh_in!H19=0,0,SER_hh_tesh_in!H19/SER_summary!H$27)</f>
        <v>12.485624455236062</v>
      </c>
      <c r="I19" s="101">
        <f>IF(SER_hh_tesh_in!I19=0,0,SER_hh_tesh_in!I19/SER_summary!I$27)</f>
        <v>12.519317229645248</v>
      </c>
      <c r="J19" s="101">
        <f>IF(SER_hh_tesh_in!J19=0,0,SER_hh_tesh_in!J19/SER_summary!J$27)</f>
        <v>12.596577441293221</v>
      </c>
      <c r="K19" s="101">
        <f>IF(SER_hh_tesh_in!K19=0,0,SER_hh_tesh_in!K19/SER_summary!K$27)</f>
        <v>12.600757172072981</v>
      </c>
      <c r="L19" s="101">
        <f>IF(SER_hh_tesh_in!L19=0,0,SER_hh_tesh_in!L19/SER_summary!L$27)</f>
        <v>12.588587029106533</v>
      </c>
      <c r="M19" s="101">
        <f>IF(SER_hh_tesh_in!M19=0,0,SER_hh_tesh_in!M19/SER_summary!M$27)</f>
        <v>12.707465681082919</v>
      </c>
      <c r="N19" s="101">
        <f>IF(SER_hh_tesh_in!N19=0,0,SER_hh_tesh_in!N19/SER_summary!N$27)</f>
        <v>12.79583071078301</v>
      </c>
      <c r="O19" s="101">
        <f>IF(SER_hh_tesh_in!O19=0,0,SER_hh_tesh_in!O19/SER_summary!O$27)</f>
        <v>12.911495324008804</v>
      </c>
      <c r="P19" s="101">
        <f>IF(SER_hh_tesh_in!P19=0,0,SER_hh_tesh_in!P19/SER_summary!P$27)</f>
        <v>12.994288502827922</v>
      </c>
      <c r="Q19" s="101">
        <f>IF(SER_hh_tesh_in!Q19=0,0,SER_hh_tesh_in!Q19/SER_summary!Q$27)</f>
        <v>13.299618667498061</v>
      </c>
    </row>
    <row r="20" spans="1:17" ht="12" customHeight="1" x14ac:dyDescent="0.25">
      <c r="A20" s="88" t="s">
        <v>38</v>
      </c>
      <c r="B20" s="100"/>
      <c r="C20" s="100">
        <f>IF(SER_hh_tesh_in!C20=0,0,SER_hh_tesh_in!C20/SER_summary!C$27)</f>
        <v>0</v>
      </c>
      <c r="D20" s="100">
        <f>IF(SER_hh_tesh_in!D20=0,0,SER_hh_tesh_in!D20/SER_summary!D$27)</f>
        <v>0</v>
      </c>
      <c r="E20" s="100">
        <f>IF(SER_hh_tesh_in!E20=0,0,SER_hh_tesh_in!E20/SER_summary!E$27)</f>
        <v>0</v>
      </c>
      <c r="F20" s="100">
        <f>IF(SER_hh_tesh_in!F20=0,0,SER_hh_tesh_in!F20/SER_summary!F$27)</f>
        <v>0</v>
      </c>
      <c r="G20" s="100">
        <f>IF(SER_hh_tesh_in!G20=0,0,SER_hh_tesh_in!G20/SER_summary!G$27)</f>
        <v>0</v>
      </c>
      <c r="H20" s="100">
        <f>IF(SER_hh_tesh_in!H20=0,0,SER_hh_tesh_in!H20/SER_summary!H$27)</f>
        <v>0</v>
      </c>
      <c r="I20" s="100">
        <f>IF(SER_hh_tesh_in!I20=0,0,SER_hh_tesh_in!I20/SER_summary!I$27)</f>
        <v>0</v>
      </c>
      <c r="J20" s="100">
        <f>IF(SER_hh_tesh_in!J20=0,0,SER_hh_tesh_in!J20/SER_summary!J$27)</f>
        <v>0</v>
      </c>
      <c r="K20" s="100">
        <f>IF(SER_hh_tesh_in!K20=0,0,SER_hh_tesh_in!K20/SER_summary!K$27)</f>
        <v>0</v>
      </c>
      <c r="L20" s="100">
        <f>IF(SER_hh_tesh_in!L20=0,0,SER_hh_tesh_in!L20/SER_summary!L$27)</f>
        <v>0</v>
      </c>
      <c r="M20" s="100">
        <f>IF(SER_hh_tesh_in!M20=0,0,SER_hh_tesh_in!M20/SER_summary!M$27)</f>
        <v>0</v>
      </c>
      <c r="N20" s="100">
        <f>IF(SER_hh_tesh_in!N20=0,0,SER_hh_tesh_in!N20/SER_summary!N$27)</f>
        <v>0</v>
      </c>
      <c r="O20" s="100">
        <f>IF(SER_hh_tesh_in!O20=0,0,SER_hh_tesh_in!O20/SER_summary!O$27)</f>
        <v>0</v>
      </c>
      <c r="P20" s="100">
        <f>IF(SER_hh_tesh_in!P20=0,0,SER_hh_tesh_in!P20/SER_summary!P$27)</f>
        <v>0</v>
      </c>
      <c r="Q20" s="100">
        <f>IF(SER_hh_tesh_in!Q20=0,0,SER_hh_tesh_in!Q20/SER_summary!Q$27)</f>
        <v>0</v>
      </c>
    </row>
    <row r="21" spans="1:17" s="28" customFormat="1" ht="12" customHeight="1" x14ac:dyDescent="0.25">
      <c r="A21" s="88" t="s">
        <v>66</v>
      </c>
      <c r="B21" s="100"/>
      <c r="C21" s="100">
        <f>IF(SER_hh_tesh_in!C21=0,0,SER_hh_tesh_in!C21/SER_summary!C$27)</f>
        <v>12.388400459588969</v>
      </c>
      <c r="D21" s="100">
        <f>IF(SER_hh_tesh_in!D21=0,0,SER_hh_tesh_in!D21/SER_summary!D$27)</f>
        <v>11.755352108330982</v>
      </c>
      <c r="E21" s="100">
        <f>IF(SER_hh_tesh_in!E21=0,0,SER_hh_tesh_in!E21/SER_summary!E$27)</f>
        <v>4.4651752903492028</v>
      </c>
      <c r="F21" s="100">
        <f>IF(SER_hh_tesh_in!F21=0,0,SER_hh_tesh_in!F21/SER_summary!F$27)</f>
        <v>12.260425196680895</v>
      </c>
      <c r="G21" s="100">
        <f>IF(SER_hh_tesh_in!G21=0,0,SER_hh_tesh_in!G21/SER_summary!G$27)</f>
        <v>12.107419229457248</v>
      </c>
      <c r="H21" s="100">
        <f>IF(SER_hh_tesh_in!H21=0,0,SER_hh_tesh_in!H21/SER_summary!H$27)</f>
        <v>12.212463298911668</v>
      </c>
      <c r="I21" s="100">
        <f>IF(SER_hh_tesh_in!I21=0,0,SER_hh_tesh_in!I21/SER_summary!I$27)</f>
        <v>4.3892963630803834</v>
      </c>
      <c r="J21" s="100">
        <f>IF(SER_hh_tesh_in!J21=0,0,SER_hh_tesh_in!J21/SER_summary!J$27)</f>
        <v>12.015925850963891</v>
      </c>
      <c r="K21" s="100">
        <f>IF(SER_hh_tesh_in!K21=0,0,SER_hh_tesh_in!K21/SER_summary!K$27)</f>
        <v>4.4094697495520228</v>
      </c>
      <c r="L21" s="100">
        <f>IF(SER_hh_tesh_in!L21=0,0,SER_hh_tesh_in!L21/SER_summary!L$27)</f>
        <v>10.498759795431631</v>
      </c>
      <c r="M21" s="100">
        <f>IF(SER_hh_tesh_in!M21=0,0,SER_hh_tesh_in!M21/SER_summary!M$27)</f>
        <v>12.817555451624536</v>
      </c>
      <c r="N21" s="100">
        <f>IF(SER_hh_tesh_in!N21=0,0,SER_hh_tesh_in!N21/SER_summary!N$27)</f>
        <v>0</v>
      </c>
      <c r="O21" s="100">
        <f>IF(SER_hh_tesh_in!O21=0,0,SER_hh_tesh_in!O21/SER_summary!O$27)</f>
        <v>13.07649103039927</v>
      </c>
      <c r="P21" s="100">
        <f>IF(SER_hh_tesh_in!P21=0,0,SER_hh_tesh_in!P21/SER_summary!P$27)</f>
        <v>0</v>
      </c>
      <c r="Q21" s="100">
        <f>IF(SER_hh_tesh_in!Q21=0,0,SER_hh_tesh_in!Q21/SER_summary!Q$27)</f>
        <v>13.625581328955768</v>
      </c>
    </row>
    <row r="22" spans="1:17" ht="12" customHeight="1" x14ac:dyDescent="0.25">
      <c r="A22" s="88" t="s">
        <v>99</v>
      </c>
      <c r="B22" s="100"/>
      <c r="C22" s="100">
        <f>IF(SER_hh_tesh_in!C22=0,0,SER_hh_tesh_in!C22/SER_summary!C$27)</f>
        <v>4.5436979541522335</v>
      </c>
      <c r="D22" s="100">
        <f>IF(SER_hh_tesh_in!D22=0,0,SER_hh_tesh_in!D22/SER_summary!D$27)</f>
        <v>12.233253747916597</v>
      </c>
      <c r="E22" s="100">
        <f>IF(SER_hh_tesh_in!E22=0,0,SER_hh_tesh_in!E22/SER_summary!E$27)</f>
        <v>11.580874918064525</v>
      </c>
      <c r="F22" s="100">
        <f>IF(SER_hh_tesh_in!F22=0,0,SER_hh_tesh_in!F22/SER_summary!F$27)</f>
        <v>4.3958869422026323</v>
      </c>
      <c r="G22" s="100">
        <f>IF(SER_hh_tesh_in!G22=0,0,SER_hh_tesh_in!G22/SER_summary!G$27)</f>
        <v>11.584422589272958</v>
      </c>
      <c r="H22" s="100">
        <f>IF(SER_hh_tesh_in!H22=0,0,SER_hh_tesh_in!H22/SER_summary!H$27)</f>
        <v>12.157859712830986</v>
      </c>
      <c r="I22" s="100">
        <f>IF(SER_hh_tesh_in!I22=0,0,SER_hh_tesh_in!I22/SER_summary!I$27)</f>
        <v>11.590559731629098</v>
      </c>
      <c r="J22" s="100">
        <f>IF(SER_hh_tesh_in!J22=0,0,SER_hh_tesh_in!J22/SER_summary!J$27)</f>
        <v>12.044659071078858</v>
      </c>
      <c r="K22" s="100">
        <f>IF(SER_hh_tesh_in!K22=0,0,SER_hh_tesh_in!K22/SER_summary!K$27)</f>
        <v>0</v>
      </c>
      <c r="L22" s="100">
        <f>IF(SER_hh_tesh_in!L22=0,0,SER_hh_tesh_in!L22/SER_summary!L$27)</f>
        <v>11.89878181479747</v>
      </c>
      <c r="M22" s="100">
        <f>IF(SER_hh_tesh_in!M22=0,0,SER_hh_tesh_in!M22/SER_summary!M$27)</f>
        <v>12.886173165712558</v>
      </c>
      <c r="N22" s="100">
        <f>IF(SER_hh_tesh_in!N22=0,0,SER_hh_tesh_in!N22/SER_summary!N$27)</f>
        <v>12.96527849650148</v>
      </c>
      <c r="O22" s="100">
        <f>IF(SER_hh_tesh_in!O22=0,0,SER_hh_tesh_in!O22/SER_summary!O$27)</f>
        <v>13.217816901953583</v>
      </c>
      <c r="P22" s="100">
        <f>IF(SER_hh_tesh_in!P22=0,0,SER_hh_tesh_in!P22/SER_summary!P$27)</f>
        <v>13.379305781537729</v>
      </c>
      <c r="Q22" s="100">
        <f>IF(SER_hh_tesh_in!Q22=0,0,SER_hh_tesh_in!Q22/SER_summary!Q$27)</f>
        <v>13.510701942110149</v>
      </c>
    </row>
    <row r="23" spans="1:17" ht="12" customHeight="1" x14ac:dyDescent="0.25">
      <c r="A23" s="88" t="s">
        <v>98</v>
      </c>
      <c r="B23" s="100"/>
      <c r="C23" s="100">
        <f>IF(SER_hh_tesh_in!C23=0,0,SER_hh_tesh_in!C23/SER_summary!C$27)</f>
        <v>12.382293785165151</v>
      </c>
      <c r="D23" s="100">
        <f>IF(SER_hh_tesh_in!D23=0,0,SER_hh_tesh_in!D23/SER_summary!D$27)</f>
        <v>12.324481487804146</v>
      </c>
      <c r="E23" s="100">
        <f>IF(SER_hh_tesh_in!E23=0,0,SER_hh_tesh_in!E23/SER_summary!E$27)</f>
        <v>12.289072577805696</v>
      </c>
      <c r="F23" s="100">
        <f>IF(SER_hh_tesh_in!F23=0,0,SER_hh_tesh_in!F23/SER_summary!F$27)</f>
        <v>12.24599601165216</v>
      </c>
      <c r="G23" s="100">
        <f>IF(SER_hh_tesh_in!G23=0,0,SER_hh_tesh_in!G23/SER_summary!G$27)</f>
        <v>12.138305289794996</v>
      </c>
      <c r="H23" s="100">
        <f>IF(SER_hh_tesh_in!H23=0,0,SER_hh_tesh_in!H23/SER_summary!H$27)</f>
        <v>12.150133861553822</v>
      </c>
      <c r="I23" s="100">
        <f>IF(SER_hh_tesh_in!I23=0,0,SER_hh_tesh_in!I23/SER_summary!I$27)</f>
        <v>11.777094077656585</v>
      </c>
      <c r="J23" s="100">
        <f>IF(SER_hh_tesh_in!J23=0,0,SER_hh_tesh_in!J23/SER_summary!J$27)</f>
        <v>11.972483039498815</v>
      </c>
      <c r="K23" s="100">
        <f>IF(SER_hh_tesh_in!K23=0,0,SER_hh_tesh_in!K23/SER_summary!K$27)</f>
        <v>11.832389391389523</v>
      </c>
      <c r="L23" s="100">
        <f>IF(SER_hh_tesh_in!L23=0,0,SER_hh_tesh_in!L23/SER_summary!L$27)</f>
        <v>10.784976452068699</v>
      </c>
      <c r="M23" s="100">
        <f>IF(SER_hh_tesh_in!M23=0,0,SER_hh_tesh_in!M23/SER_summary!M$27)</f>
        <v>12.397174929189408</v>
      </c>
      <c r="N23" s="100">
        <f>IF(SER_hh_tesh_in!N23=0,0,SER_hh_tesh_in!N23/SER_summary!N$27)</f>
        <v>12.113952980640759</v>
      </c>
      <c r="O23" s="100">
        <f>IF(SER_hh_tesh_in!O23=0,0,SER_hh_tesh_in!O23/SER_summary!O$27)</f>
        <v>12.248579188842571</v>
      </c>
      <c r="P23" s="100">
        <f>IF(SER_hh_tesh_in!P23=0,0,SER_hh_tesh_in!P23/SER_summary!P$27)</f>
        <v>12.461218564640671</v>
      </c>
      <c r="Q23" s="100">
        <f>IF(SER_hh_tesh_in!Q23=0,0,SER_hh_tesh_in!Q23/SER_summary!Q$27)</f>
        <v>12.634796214031894</v>
      </c>
    </row>
    <row r="24" spans="1:17" ht="12" customHeight="1" x14ac:dyDescent="0.25">
      <c r="A24" s="88" t="s">
        <v>34</v>
      </c>
      <c r="B24" s="100"/>
      <c r="C24" s="100">
        <f>IF(SER_hh_tesh_in!C24=0,0,SER_hh_tesh_in!C24/SER_summary!C$27)</f>
        <v>0</v>
      </c>
      <c r="D24" s="100">
        <f>IF(SER_hh_tesh_in!D24=0,0,SER_hh_tesh_in!D24/SER_summary!D$27)</f>
        <v>0</v>
      </c>
      <c r="E24" s="100">
        <f>IF(SER_hh_tesh_in!E24=0,0,SER_hh_tesh_in!E24/SER_summary!E$27)</f>
        <v>0</v>
      </c>
      <c r="F24" s="100">
        <f>IF(SER_hh_tesh_in!F24=0,0,SER_hh_tesh_in!F24/SER_summary!F$27)</f>
        <v>0</v>
      </c>
      <c r="G24" s="100">
        <f>IF(SER_hh_tesh_in!G24=0,0,SER_hh_tesh_in!G24/SER_summary!G$27)</f>
        <v>0</v>
      </c>
      <c r="H24" s="100">
        <f>IF(SER_hh_tesh_in!H24=0,0,SER_hh_tesh_in!H24/SER_summary!H$27)</f>
        <v>0</v>
      </c>
      <c r="I24" s="100">
        <f>IF(SER_hh_tesh_in!I24=0,0,SER_hh_tesh_in!I24/SER_summary!I$27)</f>
        <v>0</v>
      </c>
      <c r="J24" s="100">
        <f>IF(SER_hh_tesh_in!J24=0,0,SER_hh_tesh_in!J24/SER_summary!J$27)</f>
        <v>0</v>
      </c>
      <c r="K24" s="100">
        <f>IF(SER_hh_tesh_in!K24=0,0,SER_hh_tesh_in!K24/SER_summary!K$27)</f>
        <v>0</v>
      </c>
      <c r="L24" s="100">
        <f>IF(SER_hh_tesh_in!L24=0,0,SER_hh_tesh_in!L24/SER_summary!L$27)</f>
        <v>0</v>
      </c>
      <c r="M24" s="100">
        <f>IF(SER_hh_tesh_in!M24=0,0,SER_hh_tesh_in!M24/SER_summary!M$27)</f>
        <v>0</v>
      </c>
      <c r="N24" s="100">
        <f>IF(SER_hh_tesh_in!N24=0,0,SER_hh_tesh_in!N24/SER_summary!N$27)</f>
        <v>0</v>
      </c>
      <c r="O24" s="100">
        <f>IF(SER_hh_tesh_in!O24=0,0,SER_hh_tesh_in!O24/SER_summary!O$27)</f>
        <v>0</v>
      </c>
      <c r="P24" s="100">
        <f>IF(SER_hh_tesh_in!P24=0,0,SER_hh_tesh_in!P24/SER_summary!P$27)</f>
        <v>0</v>
      </c>
      <c r="Q24" s="100">
        <f>IF(SER_hh_tesh_in!Q24=0,0,SER_hh_tesh_in!Q24/SER_summary!Q$27)</f>
        <v>0</v>
      </c>
    </row>
    <row r="25" spans="1:17" ht="12" customHeight="1" x14ac:dyDescent="0.25">
      <c r="A25" s="88" t="s">
        <v>42</v>
      </c>
      <c r="B25" s="100"/>
      <c r="C25" s="100">
        <f>IF(SER_hh_tesh_in!C25=0,0,SER_hh_tesh_in!C25/SER_summary!C$27)</f>
        <v>0</v>
      </c>
      <c r="D25" s="100">
        <f>IF(SER_hh_tesh_in!D25=0,0,SER_hh_tesh_in!D25/SER_summary!D$27)</f>
        <v>0</v>
      </c>
      <c r="E25" s="100">
        <f>IF(SER_hh_tesh_in!E25=0,0,SER_hh_tesh_in!E25/SER_summary!E$27)</f>
        <v>0</v>
      </c>
      <c r="F25" s="100">
        <f>IF(SER_hh_tesh_in!F25=0,0,SER_hh_tesh_in!F25/SER_summary!F$27)</f>
        <v>12.79250055225981</v>
      </c>
      <c r="G25" s="100">
        <f>IF(SER_hh_tesh_in!G25=0,0,SER_hh_tesh_in!G25/SER_summary!G$27)</f>
        <v>12.075194624977344</v>
      </c>
      <c r="H25" s="100">
        <f>IF(SER_hh_tesh_in!H25=0,0,SER_hh_tesh_in!H25/SER_summary!H$27)</f>
        <v>9.6051216936639179</v>
      </c>
      <c r="I25" s="100">
        <f>IF(SER_hh_tesh_in!I25=0,0,SER_hh_tesh_in!I25/SER_summary!I$27)</f>
        <v>9.9375642272839393</v>
      </c>
      <c r="J25" s="100">
        <f>IF(SER_hh_tesh_in!J25=0,0,SER_hh_tesh_in!J25/SER_summary!J$27)</f>
        <v>11.460423821708162</v>
      </c>
      <c r="K25" s="100">
        <f>IF(SER_hh_tesh_in!K25=0,0,SER_hh_tesh_in!K25/SER_summary!K$27)</f>
        <v>10.619861066740436</v>
      </c>
      <c r="L25" s="100">
        <f>IF(SER_hh_tesh_in!L25=0,0,SER_hh_tesh_in!L25/SER_summary!L$27)</f>
        <v>4.7200246032667632</v>
      </c>
      <c r="M25" s="100">
        <f>IF(SER_hh_tesh_in!M25=0,0,SER_hh_tesh_in!M25/SER_summary!M$27)</f>
        <v>12.451713468592605</v>
      </c>
      <c r="N25" s="100">
        <f>IF(SER_hh_tesh_in!N25=0,0,SER_hh_tesh_in!N25/SER_summary!N$27)</f>
        <v>12.449071310251744</v>
      </c>
      <c r="O25" s="100">
        <f>IF(SER_hh_tesh_in!O25=0,0,SER_hh_tesh_in!O25/SER_summary!O$27)</f>
        <v>12.545258294262007</v>
      </c>
      <c r="P25" s="100">
        <f>IF(SER_hh_tesh_in!P25=0,0,SER_hh_tesh_in!P25/SER_summary!P$27)</f>
        <v>12.531075429890295</v>
      </c>
      <c r="Q25" s="100">
        <f>IF(SER_hh_tesh_in!Q25=0,0,SER_hh_tesh_in!Q25/SER_summary!Q$27)</f>
        <v>11.757436278662686</v>
      </c>
    </row>
    <row r="26" spans="1:17" ht="12" customHeight="1" x14ac:dyDescent="0.25">
      <c r="A26" s="88" t="s">
        <v>30</v>
      </c>
      <c r="B26" s="22"/>
      <c r="C26" s="22">
        <f>IF(SER_hh_tesh_in!C26=0,0,SER_hh_tesh_in!C26/SER_summary!C$27)</f>
        <v>12.407766680122695</v>
      </c>
      <c r="D26" s="22">
        <f>IF(SER_hh_tesh_in!D26=0,0,SER_hh_tesh_in!D26/SER_summary!D$27)</f>
        <v>12.366984995488327</v>
      </c>
      <c r="E26" s="22">
        <f>IF(SER_hh_tesh_in!E26=0,0,SER_hh_tesh_in!E26/SER_summary!E$27)</f>
        <v>12.389444711782494</v>
      </c>
      <c r="F26" s="22">
        <f>IF(SER_hh_tesh_in!F26=0,0,SER_hh_tesh_in!F26/SER_summary!F$27)</f>
        <v>12.365651851794533</v>
      </c>
      <c r="G26" s="22">
        <f>IF(SER_hh_tesh_in!G26=0,0,SER_hh_tesh_in!G26/SER_summary!G$27)</f>
        <v>12.074245021662909</v>
      </c>
      <c r="H26" s="22">
        <f>IF(SER_hh_tesh_in!H26=0,0,SER_hh_tesh_in!H26/SER_summary!H$27)</f>
        <v>12.327474647015862</v>
      </c>
      <c r="I26" s="22">
        <f>IF(SER_hh_tesh_in!I26=0,0,SER_hh_tesh_in!I26/SER_summary!I$27)</f>
        <v>12.110225588292321</v>
      </c>
      <c r="J26" s="22">
        <f>IF(SER_hh_tesh_in!J26=0,0,SER_hh_tesh_in!J26/SER_summary!J$27)</f>
        <v>12.044362624816268</v>
      </c>
      <c r="K26" s="22">
        <f>IF(SER_hh_tesh_in!K26=0,0,SER_hh_tesh_in!K26/SER_summary!K$27)</f>
        <v>11.899879578270385</v>
      </c>
      <c r="L26" s="22">
        <f>IF(SER_hh_tesh_in!L26=0,0,SER_hh_tesh_in!L26/SER_summary!L$27)</f>
        <v>10.920387661202616</v>
      </c>
      <c r="M26" s="22">
        <f>IF(SER_hh_tesh_in!M26=0,0,SER_hh_tesh_in!M26/SER_summary!M$27)</f>
        <v>12.510280876378731</v>
      </c>
      <c r="N26" s="22">
        <f>IF(SER_hh_tesh_in!N26=0,0,SER_hh_tesh_in!N26/SER_summary!N$27)</f>
        <v>12.165847626714388</v>
      </c>
      <c r="O26" s="22">
        <f>IF(SER_hh_tesh_in!O26=0,0,SER_hh_tesh_in!O26/SER_summary!O$27)</f>
        <v>12.082619312062342</v>
      </c>
      <c r="P26" s="22">
        <f>IF(SER_hh_tesh_in!P26=0,0,SER_hh_tesh_in!P26/SER_summary!P$27)</f>
        <v>12.670742186841958</v>
      </c>
      <c r="Q26" s="22">
        <f>IF(SER_hh_tesh_in!Q26=0,0,SER_hh_tesh_in!Q26/SER_summary!Q$27)</f>
        <v>13.240812056743556</v>
      </c>
    </row>
    <row r="27" spans="1:17" ht="12" customHeight="1" x14ac:dyDescent="0.25">
      <c r="A27" s="93" t="s">
        <v>114</v>
      </c>
      <c r="B27" s="121"/>
      <c r="C27" s="116">
        <f>IF(SER_hh_tesh_in!C27=0,0,SER_hh_tesh_in!C27/SER_summary!C$27)</f>
        <v>6.6596381936097446E-2</v>
      </c>
      <c r="D27" s="116">
        <f>IF(SER_hh_tesh_in!D27=0,0,SER_hh_tesh_in!D27/SER_summary!D$27)</f>
        <v>7.5353137555043304E-2</v>
      </c>
      <c r="E27" s="116">
        <f>IF(SER_hh_tesh_in!E27=0,0,SER_hh_tesh_in!E27/SER_summary!E$27)</f>
        <v>0.10606673463581426</v>
      </c>
      <c r="F27" s="116">
        <f>IF(SER_hh_tesh_in!F27=0,0,SER_hh_tesh_in!F27/SER_summary!F$27)</f>
        <v>0.1156203733561995</v>
      </c>
      <c r="G27" s="116">
        <f>IF(SER_hh_tesh_in!G27=0,0,SER_hh_tesh_in!G27/SER_summary!G$27)</f>
        <v>0.37680571083508324</v>
      </c>
      <c r="H27" s="116">
        <f>IF(SER_hh_tesh_in!H27=0,0,SER_hh_tesh_in!H27/SER_summary!H$27)</f>
        <v>0.25135161257983663</v>
      </c>
      <c r="I27" s="116">
        <f>IF(SER_hh_tesh_in!I27=0,0,SER_hh_tesh_in!I27/SER_summary!I$27)</f>
        <v>0.594732524378495</v>
      </c>
      <c r="J27" s="116">
        <f>IF(SER_hh_tesh_in!J27=0,0,SER_hh_tesh_in!J27/SER_summary!J$27)</f>
        <v>0.59654254394162121</v>
      </c>
      <c r="K27" s="116">
        <f>IF(SER_hh_tesh_in!K27=0,0,SER_hh_tesh_in!K27/SER_summary!K$27)</f>
        <v>0.75833541864027021</v>
      </c>
      <c r="L27" s="116">
        <f>IF(SER_hh_tesh_in!L27=0,0,SER_hh_tesh_in!L27/SER_summary!L$27)</f>
        <v>1.7162863179021643</v>
      </c>
      <c r="M27" s="116">
        <f>IF(SER_hh_tesh_in!M27=0,0,SER_hh_tesh_in!M27/SER_summary!M$27)</f>
        <v>0.23606370797353265</v>
      </c>
      <c r="N27" s="116">
        <f>IF(SER_hh_tesh_in!N27=0,0,SER_hh_tesh_in!N27/SER_summary!N$27)</f>
        <v>0.59856267887552761</v>
      </c>
      <c r="O27" s="116">
        <f>IF(SER_hh_tesh_in!O27=0,0,SER_hh_tesh_in!O27/SER_summary!O$27)</f>
        <v>0.56504910714527623</v>
      </c>
      <c r="P27" s="116">
        <f>IF(SER_hh_tesh_in!P27=0,0,SER_hh_tesh_in!P27/SER_summary!P$27)</f>
        <v>0.40591923297207433</v>
      </c>
      <c r="Q27" s="116">
        <f>IF(SER_hh_tesh_in!Q27=0,0,SER_hh_tesh_in!Q27/SER_summary!Q$27)</f>
        <v>0.37670042684889854</v>
      </c>
    </row>
    <row r="28" spans="1:17" ht="12" customHeight="1" x14ac:dyDescent="0.25">
      <c r="A28" s="91" t="s">
        <v>113</v>
      </c>
      <c r="B28" s="18"/>
      <c r="C28" s="117">
        <f>IF(SER_hh_tesh_in!C28=0,0,SER_hh_tesh_in!C28/SER_summary!C$27)</f>
        <v>7.9000561694804494</v>
      </c>
      <c r="D28" s="117">
        <f>IF(SER_hh_tesh_in!D28=0,0,SER_hh_tesh_in!D28/SER_summary!D$27)</f>
        <v>7.9025051478093529</v>
      </c>
      <c r="E28" s="117">
        <f>IF(SER_hh_tesh_in!E28=0,0,SER_hh_tesh_in!E28/SER_summary!E$27)</f>
        <v>7.9444886333518268</v>
      </c>
      <c r="F28" s="117">
        <f>IF(SER_hh_tesh_in!F28=0,0,SER_hh_tesh_in!F28/SER_summary!F$27)</f>
        <v>7.9824334257403837</v>
      </c>
      <c r="G28" s="117">
        <f>IF(SER_hh_tesh_in!G28=0,0,SER_hh_tesh_in!G28/SER_summary!G$27)</f>
        <v>8.0468383901591913</v>
      </c>
      <c r="H28" s="117">
        <f>IF(SER_hh_tesh_in!H28=0,0,SER_hh_tesh_in!H28/SER_summary!H$27)</f>
        <v>8.0795085400782334</v>
      </c>
      <c r="I28" s="117">
        <f>IF(SER_hh_tesh_in!I28=0,0,SER_hh_tesh_in!I28/SER_summary!I$27)</f>
        <v>8.1251530567621462</v>
      </c>
      <c r="J28" s="117">
        <f>IF(SER_hh_tesh_in!J28=0,0,SER_hh_tesh_in!J28/SER_summary!J$27)</f>
        <v>8.2018537168679906</v>
      </c>
      <c r="K28" s="117">
        <f>IF(SER_hh_tesh_in!K28=0,0,SER_hh_tesh_in!K28/SER_summary!K$27)</f>
        <v>8.2112204697461593</v>
      </c>
      <c r="L28" s="117">
        <f>IF(SER_hh_tesh_in!L28=0,0,SER_hh_tesh_in!L28/SER_summary!L$27)</f>
        <v>8.2131684410663919</v>
      </c>
      <c r="M28" s="117">
        <f>IF(SER_hh_tesh_in!M28=0,0,SER_hh_tesh_in!M28/SER_summary!M$27)</f>
        <v>8.2453230549956622</v>
      </c>
      <c r="N28" s="117">
        <f>IF(SER_hh_tesh_in!N28=0,0,SER_hh_tesh_in!N28/SER_summary!N$27)</f>
        <v>8.2537543394831321</v>
      </c>
      <c r="O28" s="117">
        <f>IF(SER_hh_tesh_in!O28=0,0,SER_hh_tesh_in!O28/SER_summary!O$27)</f>
        <v>8.2948134861986418</v>
      </c>
      <c r="P28" s="117">
        <f>IF(SER_hh_tesh_in!P28=0,0,SER_hh_tesh_in!P28/SER_summary!P$27)</f>
        <v>8.3184062763945512</v>
      </c>
      <c r="Q28" s="117">
        <f>IF(SER_hh_tesh_in!Q28=0,0,SER_hh_tesh_in!Q28/SER_summary!Q$27)</f>
        <v>8.4028130402594456</v>
      </c>
    </row>
    <row r="29" spans="1:17" ht="12.95" customHeight="1" x14ac:dyDescent="0.25">
      <c r="A29" s="90" t="s">
        <v>46</v>
      </c>
      <c r="B29" s="101"/>
      <c r="C29" s="101">
        <f>IF(SER_hh_tesh_in!C29=0,0,SER_hh_tesh_in!C29/SER_summary!C$27)</f>
        <v>11.87937904317706</v>
      </c>
      <c r="D29" s="101">
        <f>IF(SER_hh_tesh_in!D29=0,0,SER_hh_tesh_in!D29/SER_summary!D$27)</f>
        <v>11.848464869292673</v>
      </c>
      <c r="E29" s="101">
        <f>IF(SER_hh_tesh_in!E29=0,0,SER_hh_tesh_in!E29/SER_summary!E$27)</f>
        <v>13.12833353275621</v>
      </c>
      <c r="F29" s="101">
        <f>IF(SER_hh_tesh_in!F29=0,0,SER_hh_tesh_in!F29/SER_summary!F$27)</f>
        <v>12.863810466554391</v>
      </c>
      <c r="G29" s="101">
        <f>IF(SER_hh_tesh_in!G29=0,0,SER_hh_tesh_in!G29/SER_summary!G$27)</f>
        <v>13.091113790318452</v>
      </c>
      <c r="H29" s="101">
        <f>IF(SER_hh_tesh_in!H29=0,0,SER_hh_tesh_in!H29/SER_summary!H$27)</f>
        <v>13.192275688216899</v>
      </c>
      <c r="I29" s="101">
        <f>IF(SER_hh_tesh_in!I29=0,0,SER_hh_tesh_in!I29/SER_summary!I$27)</f>
        <v>13.162787673654405</v>
      </c>
      <c r="J29" s="101">
        <f>IF(SER_hh_tesh_in!J29=0,0,SER_hh_tesh_in!J29/SER_summary!J$27)</f>
        <v>13.446536380761014</v>
      </c>
      <c r="K29" s="101">
        <f>IF(SER_hh_tesh_in!K29=0,0,SER_hh_tesh_in!K29/SER_summary!K$27)</f>
        <v>13.401442029397382</v>
      </c>
      <c r="L29" s="101">
        <f>IF(SER_hh_tesh_in!L29=0,0,SER_hh_tesh_in!L29/SER_summary!L$27)</f>
        <v>13.447641315975712</v>
      </c>
      <c r="M29" s="101">
        <f>IF(SER_hh_tesh_in!M29=0,0,SER_hh_tesh_in!M29/SER_summary!M$27)</f>
        <v>13.463898720192677</v>
      </c>
      <c r="N29" s="101">
        <f>IF(SER_hh_tesh_in!N29=0,0,SER_hh_tesh_in!N29/SER_summary!N$27)</f>
        <v>13.393217142748787</v>
      </c>
      <c r="O29" s="101">
        <f>IF(SER_hh_tesh_in!O29=0,0,SER_hh_tesh_in!O29/SER_summary!O$27)</f>
        <v>13.120083813537004</v>
      </c>
      <c r="P29" s="101">
        <f>IF(SER_hh_tesh_in!P29=0,0,SER_hh_tesh_in!P29/SER_summary!P$27)</f>
        <v>13.113872044118278</v>
      </c>
      <c r="Q29" s="101">
        <f>IF(SER_hh_tesh_in!Q29=0,0,SER_hh_tesh_in!Q29/SER_summary!Q$27)</f>
        <v>11.367586326394143</v>
      </c>
    </row>
    <row r="30" spans="1:17" s="28" customFormat="1" ht="12" customHeight="1" x14ac:dyDescent="0.25">
      <c r="A30" s="88" t="s">
        <v>66</v>
      </c>
      <c r="B30" s="100"/>
      <c r="C30" s="100">
        <f>IF(SER_hh_tesh_in!C30=0,0,SER_hh_tesh_in!C30/SER_summary!C$27)</f>
        <v>11.63867837101543</v>
      </c>
      <c r="D30" s="100">
        <f>IF(SER_hh_tesh_in!D30=0,0,SER_hh_tesh_in!D30/SER_summary!D$27)</f>
        <v>11.844542963069566</v>
      </c>
      <c r="E30" s="100">
        <f>IF(SER_hh_tesh_in!E30=0,0,SER_hh_tesh_in!E30/SER_summary!E$27)</f>
        <v>12.671981853709177</v>
      </c>
      <c r="F30" s="100">
        <f>IF(SER_hh_tesh_in!F30=0,0,SER_hh_tesh_in!F30/SER_summary!F$27)</f>
        <v>12.706703671312573</v>
      </c>
      <c r="G30" s="100">
        <f>IF(SER_hh_tesh_in!G30=0,0,SER_hh_tesh_in!G30/SER_summary!G$27)</f>
        <v>12.756600108967485</v>
      </c>
      <c r="H30" s="100">
        <f>IF(SER_hh_tesh_in!H30=0,0,SER_hh_tesh_in!H30/SER_summary!H$27)</f>
        <v>12.462438897152053</v>
      </c>
      <c r="I30" s="100">
        <f>IF(SER_hh_tesh_in!I30=0,0,SER_hh_tesh_in!I30/SER_summary!I$27)</f>
        <v>13.306628112469648</v>
      </c>
      <c r="J30" s="100">
        <f>IF(SER_hh_tesh_in!J30=0,0,SER_hh_tesh_in!J30/SER_summary!J$27)</f>
        <v>0</v>
      </c>
      <c r="K30" s="100">
        <f>IF(SER_hh_tesh_in!K30=0,0,SER_hh_tesh_in!K30/SER_summary!K$27)</f>
        <v>13.171519310199473</v>
      </c>
      <c r="L30" s="100">
        <f>IF(SER_hh_tesh_in!L30=0,0,SER_hh_tesh_in!L30/SER_summary!L$27)</f>
        <v>13.325987596796882</v>
      </c>
      <c r="M30" s="100">
        <f>IF(SER_hh_tesh_in!M30=0,0,SER_hh_tesh_in!M30/SER_summary!M$27)</f>
        <v>13.874419295950405</v>
      </c>
      <c r="N30" s="100">
        <f>IF(SER_hh_tesh_in!N30=0,0,SER_hh_tesh_in!N30/SER_summary!N$27)</f>
        <v>12.182295378385339</v>
      </c>
      <c r="O30" s="100">
        <f>IF(SER_hh_tesh_in!O30=0,0,SER_hh_tesh_in!O30/SER_summary!O$27)</f>
        <v>13.135113609973279</v>
      </c>
      <c r="P30" s="100">
        <f>IF(SER_hh_tesh_in!P30=0,0,SER_hh_tesh_in!P30/SER_summary!P$27)</f>
        <v>13.302757329354661</v>
      </c>
      <c r="Q30" s="100">
        <f>IF(SER_hh_tesh_in!Q30=0,0,SER_hh_tesh_in!Q30/SER_summary!Q$27)</f>
        <v>11.186105928894616</v>
      </c>
    </row>
    <row r="31" spans="1:17" ht="12" customHeight="1" x14ac:dyDescent="0.25">
      <c r="A31" s="88" t="s">
        <v>98</v>
      </c>
      <c r="B31" s="100"/>
      <c r="C31" s="100">
        <f>IF(SER_hh_tesh_in!C31=0,0,SER_hh_tesh_in!C31/SER_summary!C$27)</f>
        <v>11.763983455732177</v>
      </c>
      <c r="D31" s="100">
        <f>IF(SER_hh_tesh_in!D31=0,0,SER_hh_tesh_in!D31/SER_summary!D$27)</f>
        <v>11.768305614069725</v>
      </c>
      <c r="E31" s="100">
        <f>IF(SER_hh_tesh_in!E31=0,0,SER_hh_tesh_in!E31/SER_summary!E$27)</f>
        <v>0</v>
      </c>
      <c r="F31" s="100">
        <f>IF(SER_hh_tesh_in!F31=0,0,SER_hh_tesh_in!F31/SER_summary!F$27)</f>
        <v>12.832649055711048</v>
      </c>
      <c r="G31" s="100">
        <f>IF(SER_hh_tesh_in!G31=0,0,SER_hh_tesh_in!G31/SER_summary!G$27)</f>
        <v>13.109095126570645</v>
      </c>
      <c r="H31" s="100">
        <f>IF(SER_hh_tesh_in!H31=0,0,SER_hh_tesh_in!H31/SER_summary!H$27)</f>
        <v>13.171570524283652</v>
      </c>
      <c r="I31" s="100">
        <f>IF(SER_hh_tesh_in!I31=0,0,SER_hh_tesh_in!I31/SER_summary!I$27)</f>
        <v>13.185142535675121</v>
      </c>
      <c r="J31" s="100">
        <f>IF(SER_hh_tesh_in!J31=0,0,SER_hh_tesh_in!J31/SER_summary!J$27)</f>
        <v>13.45070670577083</v>
      </c>
      <c r="K31" s="100">
        <f>IF(SER_hh_tesh_in!K31=0,0,SER_hh_tesh_in!K31/SER_summary!K$27)</f>
        <v>13.499944286081478</v>
      </c>
      <c r="L31" s="100">
        <f>IF(SER_hh_tesh_in!L31=0,0,SER_hh_tesh_in!L31/SER_summary!L$27)</f>
        <v>13.497530889993605</v>
      </c>
      <c r="M31" s="100">
        <f>IF(SER_hh_tesh_in!M31=0,0,SER_hh_tesh_in!M31/SER_summary!M$27)</f>
        <v>13.471240499916714</v>
      </c>
      <c r="N31" s="100">
        <f>IF(SER_hh_tesh_in!N31=0,0,SER_hh_tesh_in!N31/SER_summary!N$27)</f>
        <v>13.603351070495409</v>
      </c>
      <c r="O31" s="100">
        <f>IF(SER_hh_tesh_in!O31=0,0,SER_hh_tesh_in!O31/SER_summary!O$27)</f>
        <v>13.667402500250422</v>
      </c>
      <c r="P31" s="100">
        <f>IF(SER_hh_tesh_in!P31=0,0,SER_hh_tesh_in!P31/SER_summary!P$27)</f>
        <v>13.387519717416026</v>
      </c>
      <c r="Q31" s="100">
        <f>IF(SER_hh_tesh_in!Q31=0,0,SER_hh_tesh_in!Q31/SER_summary!Q$27)</f>
        <v>11.252326302087317</v>
      </c>
    </row>
    <row r="32" spans="1:17" ht="12" customHeight="1" x14ac:dyDescent="0.25">
      <c r="A32" s="88" t="s">
        <v>34</v>
      </c>
      <c r="B32" s="100"/>
      <c r="C32" s="100">
        <f>IF(SER_hh_tesh_in!C32=0,0,SER_hh_tesh_in!C32/SER_summary!C$27)</f>
        <v>0</v>
      </c>
      <c r="D32" s="100">
        <f>IF(SER_hh_tesh_in!D32=0,0,SER_hh_tesh_in!D32/SER_summary!D$27)</f>
        <v>0</v>
      </c>
      <c r="E32" s="100">
        <f>IF(SER_hh_tesh_in!E32=0,0,SER_hh_tesh_in!E32/SER_summary!E$27)</f>
        <v>0</v>
      </c>
      <c r="F32" s="100">
        <f>IF(SER_hh_tesh_in!F32=0,0,SER_hh_tesh_in!F32/SER_summary!F$27)</f>
        <v>0</v>
      </c>
      <c r="G32" s="100">
        <f>IF(SER_hh_tesh_in!G32=0,0,SER_hh_tesh_in!G32/SER_summary!G$27)</f>
        <v>0</v>
      </c>
      <c r="H32" s="100">
        <f>IF(SER_hh_tesh_in!H32=0,0,SER_hh_tesh_in!H32/SER_summary!H$27)</f>
        <v>0</v>
      </c>
      <c r="I32" s="100">
        <f>IF(SER_hh_tesh_in!I32=0,0,SER_hh_tesh_in!I32/SER_summary!I$27)</f>
        <v>0</v>
      </c>
      <c r="J32" s="100">
        <f>IF(SER_hh_tesh_in!J32=0,0,SER_hh_tesh_in!J32/SER_summary!J$27)</f>
        <v>0</v>
      </c>
      <c r="K32" s="100">
        <f>IF(SER_hh_tesh_in!K32=0,0,SER_hh_tesh_in!K32/SER_summary!K$27)</f>
        <v>0</v>
      </c>
      <c r="L32" s="100">
        <f>IF(SER_hh_tesh_in!L32=0,0,SER_hh_tesh_in!L32/SER_summary!L$27)</f>
        <v>0</v>
      </c>
      <c r="M32" s="100">
        <f>IF(SER_hh_tesh_in!M32=0,0,SER_hh_tesh_in!M32/SER_summary!M$27)</f>
        <v>0</v>
      </c>
      <c r="N32" s="100">
        <f>IF(SER_hh_tesh_in!N32=0,0,SER_hh_tesh_in!N32/SER_summary!N$27)</f>
        <v>0</v>
      </c>
      <c r="O32" s="100">
        <f>IF(SER_hh_tesh_in!O32=0,0,SER_hh_tesh_in!O32/SER_summary!O$27)</f>
        <v>0</v>
      </c>
      <c r="P32" s="100">
        <f>IF(SER_hh_tesh_in!P32=0,0,SER_hh_tesh_in!P32/SER_summary!P$27)</f>
        <v>0</v>
      </c>
      <c r="Q32" s="100">
        <f>IF(SER_hh_tesh_in!Q32=0,0,SER_hh_tesh_in!Q32/SER_summary!Q$27)</f>
        <v>0</v>
      </c>
    </row>
    <row r="33" spans="1:17" ht="12" customHeight="1" x14ac:dyDescent="0.25">
      <c r="A33" s="49" t="s">
        <v>30</v>
      </c>
      <c r="B33" s="18"/>
      <c r="C33" s="18">
        <f>IF(SER_hh_tesh_in!C33=0,0,SER_hh_tesh_in!C33/SER_summary!C$27)</f>
        <v>11.986130667192972</v>
      </c>
      <c r="D33" s="18">
        <f>IF(SER_hh_tesh_in!D33=0,0,SER_hh_tesh_in!D33/SER_summary!D$27)</f>
        <v>12.02930418234609</v>
      </c>
      <c r="E33" s="18">
        <f>IF(SER_hh_tesh_in!E33=0,0,SER_hh_tesh_in!E33/SER_summary!E$27)</f>
        <v>13.129784624581765</v>
      </c>
      <c r="F33" s="18">
        <f>IF(SER_hh_tesh_in!F33=0,0,SER_hh_tesh_in!F33/SER_summary!F$27)</f>
        <v>13.160340608719816</v>
      </c>
      <c r="G33" s="18">
        <f>IF(SER_hh_tesh_in!G33=0,0,SER_hh_tesh_in!G33/SER_summary!G$27)</f>
        <v>13.01802179456323</v>
      </c>
      <c r="H33" s="18">
        <f>IF(SER_hh_tesh_in!H33=0,0,SER_hh_tesh_in!H33/SER_summary!H$27)</f>
        <v>13.255773653133522</v>
      </c>
      <c r="I33" s="18">
        <f>IF(SER_hh_tesh_in!I33=0,0,SER_hh_tesh_in!I33/SER_summary!I$27)</f>
        <v>12.942681722546407</v>
      </c>
      <c r="J33" s="18">
        <f>IF(SER_hh_tesh_in!J33=0,0,SER_hh_tesh_in!J33/SER_summary!J$27)</f>
        <v>13.147252474985264</v>
      </c>
      <c r="K33" s="18">
        <f>IF(SER_hh_tesh_in!K33=0,0,SER_hh_tesh_in!K33/SER_summary!K$27)</f>
        <v>0</v>
      </c>
      <c r="L33" s="18">
        <f>IF(SER_hh_tesh_in!L33=0,0,SER_hh_tesh_in!L33/SER_summary!L$27)</f>
        <v>13.092018125434249</v>
      </c>
      <c r="M33" s="18">
        <f>IF(SER_hh_tesh_in!M33=0,0,SER_hh_tesh_in!M33/SER_summary!M$27)</f>
        <v>12.848289601190062</v>
      </c>
      <c r="N33" s="18">
        <f>IF(SER_hh_tesh_in!N33=0,0,SER_hh_tesh_in!N33/SER_summary!N$27)</f>
        <v>13.376330478379687</v>
      </c>
      <c r="O33" s="18">
        <f>IF(SER_hh_tesh_in!O33=0,0,SER_hh_tesh_in!O33/SER_summary!O$27)</f>
        <v>13.104569608863013</v>
      </c>
      <c r="P33" s="18">
        <f>IF(SER_hh_tesh_in!P33=0,0,SER_hh_tesh_in!P33/SER_summary!P$27)</f>
        <v>12.982190797573397</v>
      </c>
      <c r="Q33" s="18">
        <f>IF(SER_hh_tesh_in!Q33=0,0,SER_hh_tesh_in!Q33/SER_summary!Q$27)</f>
        <v>11.429950360045787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0">
    <tabColor theme="6" tint="0.79998168889431442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25.5" customHeight="1" x14ac:dyDescent="0.25">
      <c r="A1" s="120" t="s">
        <v>219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120</v>
      </c>
      <c r="B3" s="106"/>
      <c r="C3" s="106">
        <f>IF(SER_hh_emih_in!C3=0,0,SER_hh_emih_in!C3/SER_summary!C$27)</f>
        <v>13.414800436008701</v>
      </c>
      <c r="D3" s="106">
        <f>IF(SER_hh_emih_in!D3=0,0,SER_hh_emih_in!D3/SER_summary!D$27)</f>
        <v>9.648535987877997</v>
      </c>
      <c r="E3" s="106">
        <f>IF(SER_hh_emih_in!E3=0,0,SER_hh_emih_in!E3/SER_summary!E$27)</f>
        <v>14.005954882724668</v>
      </c>
      <c r="F3" s="106">
        <f>IF(SER_hh_emih_in!F3=0,0,SER_hh_emih_in!F3/SER_summary!F$27)</f>
        <v>13.254335775813638</v>
      </c>
      <c r="G3" s="106">
        <f>IF(SER_hh_emih_in!G3=0,0,SER_hh_emih_in!G3/SER_summary!G$27)</f>
        <v>16.961384754594935</v>
      </c>
      <c r="H3" s="106">
        <f>IF(SER_hh_emih_in!H3=0,0,SER_hh_emih_in!H3/SER_summary!H$27)</f>
        <v>19.091942062935765</v>
      </c>
      <c r="I3" s="106">
        <f>IF(SER_hh_emih_in!I3=0,0,SER_hh_emih_in!I3/SER_summary!I$27)</f>
        <v>19.7874686541283</v>
      </c>
      <c r="J3" s="106">
        <f>IF(SER_hh_emih_in!J3=0,0,SER_hh_emih_in!J3/SER_summary!J$27)</f>
        <v>25.084759935921035</v>
      </c>
      <c r="K3" s="106">
        <f>IF(SER_hh_emih_in!K3=0,0,SER_hh_emih_in!K3/SER_summary!K$27)</f>
        <v>21.043553178334548</v>
      </c>
      <c r="L3" s="106">
        <f>IF(SER_hh_emih_in!L3=0,0,SER_hh_emih_in!L3/SER_summary!L$27)</f>
        <v>23.904056645547286</v>
      </c>
      <c r="M3" s="106">
        <f>IF(SER_hh_emih_in!M3=0,0,SER_hh_emih_in!M3/SER_summary!M$27)</f>
        <v>10.704299779231581</v>
      </c>
      <c r="N3" s="106">
        <f>IF(SER_hh_emih_in!N3=0,0,SER_hh_emih_in!N3/SER_summary!N$27)</f>
        <v>12.18237758783061</v>
      </c>
      <c r="O3" s="106">
        <f>IF(SER_hh_emih_in!O3=0,0,SER_hh_emih_in!O3/SER_summary!O$27)</f>
        <v>15.569935816652988</v>
      </c>
      <c r="P3" s="106">
        <f>IF(SER_hh_emih_in!P3=0,0,SER_hh_emih_in!P3/SER_summary!P$27)</f>
        <v>6.4641894129594721</v>
      </c>
      <c r="Q3" s="106">
        <f>IF(SER_hh_emih_in!Q3=0,0,SER_hh_emih_in!Q3/SER_summary!Q$27)</f>
        <v>4.8523580262148318</v>
      </c>
    </row>
    <row r="4" spans="1:17" ht="12.95" customHeight="1" x14ac:dyDescent="0.25">
      <c r="A4" s="90" t="s">
        <v>44</v>
      </c>
      <c r="B4" s="101"/>
      <c r="C4" s="101">
        <f>IF(SER_hh_emih_in!C4=0,0,SER_hh_emih_in!C4/SER_summary!C$27)</f>
        <v>8.8330121359520284</v>
      </c>
      <c r="D4" s="101">
        <f>IF(SER_hh_emih_in!D4=0,0,SER_hh_emih_in!D4/SER_summary!D$27)</f>
        <v>3.6593444138361115</v>
      </c>
      <c r="E4" s="101">
        <f>IF(SER_hh_emih_in!E4=0,0,SER_hh_emih_in!E4/SER_summary!E$27)</f>
        <v>11.934278081603678</v>
      </c>
      <c r="F4" s="101">
        <f>IF(SER_hh_emih_in!F4=0,0,SER_hh_emih_in!F4/SER_summary!F$27)</f>
        <v>6.4637996506174975</v>
      </c>
      <c r="G4" s="101">
        <f>IF(SER_hh_emih_in!G4=0,0,SER_hh_emih_in!G4/SER_summary!G$27)</f>
        <v>9.2044213646589252</v>
      </c>
      <c r="H4" s="101">
        <f>IF(SER_hh_emih_in!H4=0,0,SER_hh_emih_in!H4/SER_summary!H$27)</f>
        <v>13.28934970918065</v>
      </c>
      <c r="I4" s="101">
        <f>IF(SER_hh_emih_in!I4=0,0,SER_hh_emih_in!I4/SER_summary!I$27)</f>
        <v>13.43646197334256</v>
      </c>
      <c r="J4" s="101">
        <f>IF(SER_hh_emih_in!J4=0,0,SER_hh_emih_in!J4/SER_summary!J$27)</f>
        <v>17.541548113329274</v>
      </c>
      <c r="K4" s="101">
        <f>IF(SER_hh_emih_in!K4=0,0,SER_hh_emih_in!K4/SER_summary!K$27)</f>
        <v>13.29720184340715</v>
      </c>
      <c r="L4" s="101">
        <f>IF(SER_hh_emih_in!L4=0,0,SER_hh_emih_in!L4/SER_summary!L$27)</f>
        <v>16.712673716765192</v>
      </c>
      <c r="M4" s="101">
        <f>IF(SER_hh_emih_in!M4=0,0,SER_hh_emih_in!M4/SER_summary!M$27)</f>
        <v>3.311794285339047</v>
      </c>
      <c r="N4" s="101">
        <f>IF(SER_hh_emih_in!N4=0,0,SER_hh_emih_in!N4/SER_summary!N$27)</f>
        <v>4.6879089087228092</v>
      </c>
      <c r="O4" s="101">
        <f>IF(SER_hh_emih_in!O4=0,0,SER_hh_emih_in!O4/SER_summary!O$27)</f>
        <v>12.09193124049458</v>
      </c>
      <c r="P4" s="101">
        <f>IF(SER_hh_emih_in!P4=0,0,SER_hh_emih_in!P4/SER_summary!P$27)</f>
        <v>1.760763600124345</v>
      </c>
      <c r="Q4" s="101">
        <f>IF(SER_hh_emih_in!Q4=0,0,SER_hh_emih_in!Q4/SER_summary!Q$27)</f>
        <v>0.24695013671277199</v>
      </c>
    </row>
    <row r="5" spans="1:17" ht="12" customHeight="1" x14ac:dyDescent="0.25">
      <c r="A5" s="88" t="s">
        <v>38</v>
      </c>
      <c r="B5" s="100"/>
      <c r="C5" s="100">
        <f>IF(SER_hh_emih_in!C5=0,0,SER_hh_emih_in!C5/SER_summary!C$27)</f>
        <v>0</v>
      </c>
      <c r="D5" s="100">
        <f>IF(SER_hh_emih_in!D5=0,0,SER_hh_emih_in!D5/SER_summary!D$27)</f>
        <v>23.022722235941306</v>
      </c>
      <c r="E5" s="100">
        <f>IF(SER_hh_emih_in!E5=0,0,SER_hh_emih_in!E5/SER_summary!E$27)</f>
        <v>29.065705327137479</v>
      </c>
      <c r="F5" s="100">
        <f>IF(SER_hh_emih_in!F5=0,0,SER_hh_emih_in!F5/SER_summary!F$27)</f>
        <v>0</v>
      </c>
      <c r="G5" s="100">
        <f>IF(SER_hh_emih_in!G5=0,0,SER_hh_emih_in!G5/SER_summary!G$27)</f>
        <v>0</v>
      </c>
      <c r="H5" s="100">
        <f>IF(SER_hh_emih_in!H5=0,0,SER_hh_emih_in!H5/SER_summary!H$27)</f>
        <v>0</v>
      </c>
      <c r="I5" s="100">
        <f>IF(SER_hh_emih_in!I5=0,0,SER_hh_emih_in!I5/SER_summary!I$27)</f>
        <v>0</v>
      </c>
      <c r="J5" s="100">
        <f>IF(SER_hh_emih_in!J5=0,0,SER_hh_emih_in!J5/SER_summary!J$27)</f>
        <v>0</v>
      </c>
      <c r="K5" s="100">
        <f>IF(SER_hh_emih_in!K5=0,0,SER_hh_emih_in!K5/SER_summary!K$27)</f>
        <v>0</v>
      </c>
      <c r="L5" s="100">
        <f>IF(SER_hh_emih_in!L5=0,0,SER_hh_emih_in!L5/SER_summary!L$27)</f>
        <v>0</v>
      </c>
      <c r="M5" s="100">
        <f>IF(SER_hh_emih_in!M5=0,0,SER_hh_emih_in!M5/SER_summary!M$27)</f>
        <v>0</v>
      </c>
      <c r="N5" s="100">
        <f>IF(SER_hh_emih_in!N5=0,0,SER_hh_emih_in!N5/SER_summary!N$27)</f>
        <v>0</v>
      </c>
      <c r="O5" s="100">
        <f>IF(SER_hh_emih_in!O5=0,0,SER_hh_emih_in!O5/SER_summary!O$27)</f>
        <v>0</v>
      </c>
      <c r="P5" s="100">
        <f>IF(SER_hh_emih_in!P5=0,0,SER_hh_emih_in!P5/SER_summary!P$27)</f>
        <v>0</v>
      </c>
      <c r="Q5" s="100">
        <f>IF(SER_hh_emih_in!Q5=0,0,SER_hh_emih_in!Q5/SER_summary!Q$27)</f>
        <v>0</v>
      </c>
    </row>
    <row r="6" spans="1:17" ht="12" customHeight="1" x14ac:dyDescent="0.25">
      <c r="A6" s="88" t="s">
        <v>66</v>
      </c>
      <c r="B6" s="100"/>
      <c r="C6" s="100">
        <f>IF(SER_hh_emih_in!C6=0,0,SER_hh_emih_in!C6/SER_summary!C$27)</f>
        <v>12.42389023365001</v>
      </c>
      <c r="D6" s="100">
        <f>IF(SER_hh_emih_in!D6=0,0,SER_hh_emih_in!D6/SER_summary!D$27)</f>
        <v>11.69461660427555</v>
      </c>
      <c r="E6" s="100">
        <f>IF(SER_hh_emih_in!E6=0,0,SER_hh_emih_in!E6/SER_summary!E$27)</f>
        <v>14.764192387949825</v>
      </c>
      <c r="F6" s="100">
        <f>IF(SER_hh_emih_in!F6=0,0,SER_hh_emih_in!F6/SER_summary!F$27)</f>
        <v>15.087356408285928</v>
      </c>
      <c r="G6" s="100">
        <f>IF(SER_hh_emih_in!G6=0,0,SER_hh_emih_in!G6/SER_summary!G$27)</f>
        <v>0</v>
      </c>
      <c r="H6" s="100">
        <f>IF(SER_hh_emih_in!H6=0,0,SER_hh_emih_in!H6/SER_summary!H$27)</f>
        <v>19.142547588736413</v>
      </c>
      <c r="I6" s="100">
        <f>IF(SER_hh_emih_in!I6=0,0,SER_hh_emih_in!I6/SER_summary!I$27)</f>
        <v>17.135410196173968</v>
      </c>
      <c r="J6" s="100">
        <f>IF(SER_hh_emih_in!J6=0,0,SER_hh_emih_in!J6/SER_summary!J$27)</f>
        <v>0</v>
      </c>
      <c r="K6" s="100">
        <f>IF(SER_hh_emih_in!K6=0,0,SER_hh_emih_in!K6/SER_summary!K$27)</f>
        <v>21.202662754935247</v>
      </c>
      <c r="L6" s="100">
        <f>IF(SER_hh_emih_in!L6=0,0,SER_hh_emih_in!L6/SER_summary!L$27)</f>
        <v>21.126966023158285</v>
      </c>
      <c r="M6" s="100">
        <f>IF(SER_hh_emih_in!M6=0,0,SER_hh_emih_in!M6/SER_summary!M$27)</f>
        <v>17.767410139301255</v>
      </c>
      <c r="N6" s="100">
        <f>IF(SER_hh_emih_in!N6=0,0,SER_hh_emih_in!N6/SER_summary!N$27)</f>
        <v>0</v>
      </c>
      <c r="O6" s="100">
        <f>IF(SER_hh_emih_in!O6=0,0,SER_hh_emih_in!O6/SER_summary!O$27)</f>
        <v>18.385962194663357</v>
      </c>
      <c r="P6" s="100">
        <f>IF(SER_hh_emih_in!P6=0,0,SER_hh_emih_in!P6/SER_summary!P$27)</f>
        <v>15.151969803095552</v>
      </c>
      <c r="Q6" s="100">
        <f>IF(SER_hh_emih_in!Q6=0,0,SER_hh_emih_in!Q6/SER_summary!Q$27)</f>
        <v>0</v>
      </c>
    </row>
    <row r="7" spans="1:17" ht="12" customHeight="1" x14ac:dyDescent="0.25">
      <c r="A7" s="88" t="s">
        <v>99</v>
      </c>
      <c r="B7" s="100"/>
      <c r="C7" s="100">
        <f>IF(SER_hh_emih_in!C7=0,0,SER_hh_emih_in!C7/SER_summary!C$27)</f>
        <v>0</v>
      </c>
      <c r="D7" s="100">
        <f>IF(SER_hh_emih_in!D7=0,0,SER_hh_emih_in!D7/SER_summary!D$27)</f>
        <v>13.971482690183519</v>
      </c>
      <c r="E7" s="100">
        <f>IF(SER_hh_emih_in!E7=0,0,SER_hh_emih_in!E7/SER_summary!E$27)</f>
        <v>18.912922987038939</v>
      </c>
      <c r="F7" s="100">
        <f>IF(SER_hh_emih_in!F7=0,0,SER_hh_emih_in!F7/SER_summary!F$27)</f>
        <v>20.58862716265952</v>
      </c>
      <c r="G7" s="100">
        <f>IF(SER_hh_emih_in!G7=0,0,SER_hh_emih_in!G7/SER_summary!G$27)</f>
        <v>22.880528515822594</v>
      </c>
      <c r="H7" s="100">
        <f>IF(SER_hh_emih_in!H7=0,0,SER_hh_emih_in!H7/SER_summary!H$27)</f>
        <v>23.906663488833079</v>
      </c>
      <c r="I7" s="100">
        <f>IF(SER_hh_emih_in!I7=0,0,SER_hh_emih_in!I7/SER_summary!I$27)</f>
        <v>21.983404750332657</v>
      </c>
      <c r="J7" s="100">
        <f>IF(SER_hh_emih_in!J7=0,0,SER_hh_emih_in!J7/SER_summary!J$27)</f>
        <v>25.927807200284555</v>
      </c>
      <c r="K7" s="100">
        <f>IF(SER_hh_emih_in!K7=0,0,SER_hh_emih_in!K7/SER_summary!K$27)</f>
        <v>0</v>
      </c>
      <c r="L7" s="100">
        <f>IF(SER_hh_emih_in!L7=0,0,SER_hh_emih_in!L7/SER_summary!L$27)</f>
        <v>25.627699056134507</v>
      </c>
      <c r="M7" s="100">
        <f>IF(SER_hh_emih_in!M7=0,0,SER_hh_emih_in!M7/SER_summary!M$27)</f>
        <v>22.874253653165763</v>
      </c>
      <c r="N7" s="100">
        <f>IF(SER_hh_emih_in!N7=0,0,SER_hh_emih_in!N7/SER_summary!N$27)</f>
        <v>22.154428811929236</v>
      </c>
      <c r="O7" s="100">
        <f>IF(SER_hh_emih_in!O7=0,0,SER_hh_emih_in!O7/SER_summary!O$27)</f>
        <v>0</v>
      </c>
      <c r="P7" s="100">
        <f>IF(SER_hh_emih_in!P7=0,0,SER_hh_emih_in!P7/SER_summary!P$27)</f>
        <v>18.698315742762144</v>
      </c>
      <c r="Q7" s="100">
        <f>IF(SER_hh_emih_in!Q7=0,0,SER_hh_emih_in!Q7/SER_summary!Q$27)</f>
        <v>0</v>
      </c>
    </row>
    <row r="8" spans="1:17" ht="12" customHeight="1" x14ac:dyDescent="0.25">
      <c r="A8" s="88" t="s">
        <v>101</v>
      </c>
      <c r="B8" s="100"/>
      <c r="C8" s="100">
        <f>IF(SER_hh_emih_in!C8=0,0,SER_hh_emih_in!C8/SER_summary!C$27)</f>
        <v>7.0893167112363065</v>
      </c>
      <c r="D8" s="100">
        <f>IF(SER_hh_emih_in!D8=0,0,SER_hh_emih_in!D8/SER_summary!D$27)</f>
        <v>6.6960296514379136</v>
      </c>
      <c r="E8" s="100">
        <f>IF(SER_hh_emih_in!E8=0,0,SER_hh_emih_in!E8/SER_summary!E$27)</f>
        <v>8.519474140616726</v>
      </c>
      <c r="F8" s="100">
        <f>IF(SER_hh_emih_in!F8=0,0,SER_hh_emih_in!F8/SER_summary!F$27)</f>
        <v>8.7335127604315801</v>
      </c>
      <c r="G8" s="100">
        <f>IF(SER_hh_emih_in!G8=0,0,SER_hh_emih_in!G8/SER_summary!G$27)</f>
        <v>11.079133303708282</v>
      </c>
      <c r="H8" s="100">
        <f>IF(SER_hh_emih_in!H8=0,0,SER_hh_emih_in!H8/SER_summary!H$27)</f>
        <v>11.164570084382063</v>
      </c>
      <c r="I8" s="100">
        <f>IF(SER_hh_emih_in!I8=0,0,SER_hh_emih_in!I8/SER_summary!I$27)</f>
        <v>9.984430569884065</v>
      </c>
      <c r="J8" s="100">
        <f>IF(SER_hh_emih_in!J8=0,0,SER_hh_emih_in!J8/SER_summary!J$27)</f>
        <v>12.536820362992822</v>
      </c>
      <c r="K8" s="100">
        <f>IF(SER_hh_emih_in!K8=0,0,SER_hh_emih_in!K8/SER_summary!K$27)</f>
        <v>12.365374627245114</v>
      </c>
      <c r="L8" s="100">
        <f>IF(SER_hh_emih_in!L8=0,0,SER_hh_emih_in!L8/SER_summary!L$27)</f>
        <v>12.282437522622287</v>
      </c>
      <c r="M8" s="100">
        <f>IF(SER_hh_emih_in!M8=0,0,SER_hh_emih_in!M8/SER_summary!M$27)</f>
        <v>10.296417045824619</v>
      </c>
      <c r="N8" s="100">
        <f>IF(SER_hh_emih_in!N8=0,0,SER_hh_emih_in!N8/SER_summary!N$27)</f>
        <v>10.558597706183246</v>
      </c>
      <c r="O8" s="100">
        <f>IF(SER_hh_emih_in!O8=0,0,SER_hh_emih_in!O8/SER_summary!O$27)</f>
        <v>10.428318392983938</v>
      </c>
      <c r="P8" s="100">
        <f>IF(SER_hh_emih_in!P8=0,0,SER_hh_emih_in!P8/SER_summary!P$27)</f>
        <v>8.4369077144596538</v>
      </c>
      <c r="Q8" s="100">
        <f>IF(SER_hh_emih_in!Q8=0,0,SER_hh_emih_in!Q8/SER_summary!Q$27)</f>
        <v>10.199619945205207</v>
      </c>
    </row>
    <row r="9" spans="1:17" ht="12" customHeight="1" x14ac:dyDescent="0.25">
      <c r="A9" s="88" t="s">
        <v>106</v>
      </c>
      <c r="B9" s="100"/>
      <c r="C9" s="100">
        <f>IF(SER_hh_emih_in!C9=0,0,SER_hh_emih_in!C9/SER_summary!C$27)</f>
        <v>9.9523459982776821</v>
      </c>
      <c r="D9" s="100">
        <f>IF(SER_hh_emih_in!D9=0,0,SER_hh_emih_in!D9/SER_summary!D$27)</f>
        <v>9.1449180740266485</v>
      </c>
      <c r="E9" s="100">
        <f>IF(SER_hh_emih_in!E9=0,0,SER_hh_emih_in!E9/SER_summary!E$27)</f>
        <v>11.690225083428816</v>
      </c>
      <c r="F9" s="100">
        <f>IF(SER_hh_emih_in!F9=0,0,SER_hh_emih_in!F9/SER_summary!F$27)</f>
        <v>11.905030226781758</v>
      </c>
      <c r="G9" s="100">
        <f>IF(SER_hh_emih_in!G9=0,0,SER_hh_emih_in!G9/SER_summary!G$27)</f>
        <v>15.377714266886542</v>
      </c>
      <c r="H9" s="100">
        <f>IF(SER_hh_emih_in!H9=0,0,SER_hh_emih_in!H9/SER_summary!H$27)</f>
        <v>15.509343802267136</v>
      </c>
      <c r="I9" s="100">
        <f>IF(SER_hh_emih_in!I9=0,0,SER_hh_emih_in!I9/SER_summary!I$27)</f>
        <v>13.888951279220016</v>
      </c>
      <c r="J9" s="100">
        <f>IF(SER_hh_emih_in!J9=0,0,SER_hh_emih_in!J9/SER_summary!J$27)</f>
        <v>17.70891029782381</v>
      </c>
      <c r="K9" s="100">
        <f>IF(SER_hh_emih_in!K9=0,0,SER_hh_emih_in!K9/SER_summary!K$27)</f>
        <v>17.603051693685973</v>
      </c>
      <c r="L9" s="100">
        <f>IF(SER_hh_emih_in!L9=0,0,SER_hh_emih_in!L9/SER_summary!L$27)</f>
        <v>17.540244634980802</v>
      </c>
      <c r="M9" s="100">
        <f>IF(SER_hh_emih_in!M9=0,0,SER_hh_emih_in!M9/SER_summary!M$27)</f>
        <v>14.612776824669927</v>
      </c>
      <c r="N9" s="100">
        <f>IF(SER_hh_emih_in!N9=0,0,SER_hh_emih_in!N9/SER_summary!N$27)</f>
        <v>15.263198091150979</v>
      </c>
      <c r="O9" s="100">
        <f>IF(SER_hh_emih_in!O9=0,0,SER_hh_emih_in!O9/SER_summary!O$27)</f>
        <v>15.175350229545856</v>
      </c>
      <c r="P9" s="100">
        <f>IF(SER_hh_emih_in!P9=0,0,SER_hh_emih_in!P9/SER_summary!P$27)</f>
        <v>0</v>
      </c>
      <c r="Q9" s="100">
        <f>IF(SER_hh_emih_in!Q9=0,0,SER_hh_emih_in!Q9/SER_summary!Q$27)</f>
        <v>0</v>
      </c>
    </row>
    <row r="10" spans="1:17" ht="12" customHeight="1" x14ac:dyDescent="0.25">
      <c r="A10" s="88" t="s">
        <v>34</v>
      </c>
      <c r="B10" s="100"/>
      <c r="C10" s="100">
        <f>IF(SER_hh_emih_in!C10=0,0,SER_hh_emih_in!C10/SER_summary!C$27)</f>
        <v>0</v>
      </c>
      <c r="D10" s="100">
        <f>IF(SER_hh_emih_in!D10=0,0,SER_hh_emih_in!D10/SER_summary!D$27)</f>
        <v>0</v>
      </c>
      <c r="E10" s="100">
        <f>IF(SER_hh_emih_in!E10=0,0,SER_hh_emih_in!E10/SER_summary!E$27)</f>
        <v>0</v>
      </c>
      <c r="F10" s="100">
        <f>IF(SER_hh_emih_in!F10=0,0,SER_hh_emih_in!F10/SER_summary!F$27)</f>
        <v>0</v>
      </c>
      <c r="G10" s="100">
        <f>IF(SER_hh_emih_in!G10=0,0,SER_hh_emih_in!G10/SER_summary!G$27)</f>
        <v>0</v>
      </c>
      <c r="H10" s="100">
        <f>IF(SER_hh_emih_in!H10=0,0,SER_hh_emih_in!H10/SER_summary!H$27)</f>
        <v>0</v>
      </c>
      <c r="I10" s="100">
        <f>IF(SER_hh_emih_in!I10=0,0,SER_hh_emih_in!I10/SER_summary!I$27)</f>
        <v>0</v>
      </c>
      <c r="J10" s="100">
        <f>IF(SER_hh_emih_in!J10=0,0,SER_hh_emih_in!J10/SER_summary!J$27)</f>
        <v>0</v>
      </c>
      <c r="K10" s="100">
        <f>IF(SER_hh_emih_in!K10=0,0,SER_hh_emih_in!K10/SER_summary!K$27)</f>
        <v>0</v>
      </c>
      <c r="L10" s="100">
        <f>IF(SER_hh_emih_in!L10=0,0,SER_hh_emih_in!L10/SER_summary!L$27)</f>
        <v>0</v>
      </c>
      <c r="M10" s="100">
        <f>IF(SER_hh_emih_in!M10=0,0,SER_hh_emih_in!M10/SER_summary!M$27)</f>
        <v>0</v>
      </c>
      <c r="N10" s="100">
        <f>IF(SER_hh_emih_in!N10=0,0,SER_hh_emih_in!N10/SER_summary!N$27)</f>
        <v>0</v>
      </c>
      <c r="O10" s="100">
        <f>IF(SER_hh_emih_in!O10=0,0,SER_hh_emih_in!O10/SER_summary!O$27)</f>
        <v>0</v>
      </c>
      <c r="P10" s="100">
        <f>IF(SER_hh_emih_in!P10=0,0,SER_hh_emih_in!P10/SER_summary!P$27)</f>
        <v>0</v>
      </c>
      <c r="Q10" s="100">
        <f>IF(SER_hh_emih_in!Q10=0,0,SER_hh_emih_in!Q10/SER_summary!Q$27)</f>
        <v>0</v>
      </c>
    </row>
    <row r="11" spans="1:17" ht="12" customHeight="1" x14ac:dyDescent="0.25">
      <c r="A11" s="88" t="s">
        <v>61</v>
      </c>
      <c r="B11" s="100"/>
      <c r="C11" s="100">
        <f>IF(SER_hh_emih_in!C11=0,0,SER_hh_emih_in!C11/SER_summary!C$27)</f>
        <v>0</v>
      </c>
      <c r="D11" s="100">
        <f>IF(SER_hh_emih_in!D11=0,0,SER_hh_emih_in!D11/SER_summary!D$27)</f>
        <v>0</v>
      </c>
      <c r="E11" s="100">
        <f>IF(SER_hh_emih_in!E11=0,0,SER_hh_emih_in!E11/SER_summary!E$27)</f>
        <v>0</v>
      </c>
      <c r="F11" s="100">
        <f>IF(SER_hh_emih_in!F11=0,0,SER_hh_emih_in!F11/SER_summary!F$27)</f>
        <v>0</v>
      </c>
      <c r="G11" s="100">
        <f>IF(SER_hh_emih_in!G11=0,0,SER_hh_emih_in!G11/SER_summary!G$27)</f>
        <v>0</v>
      </c>
      <c r="H11" s="100">
        <f>IF(SER_hh_emih_in!H11=0,0,SER_hh_emih_in!H11/SER_summary!H$27)</f>
        <v>0</v>
      </c>
      <c r="I11" s="100">
        <f>IF(SER_hh_emih_in!I11=0,0,SER_hh_emih_in!I11/SER_summary!I$27)</f>
        <v>0</v>
      </c>
      <c r="J11" s="100">
        <f>IF(SER_hh_emih_in!J11=0,0,SER_hh_emih_in!J11/SER_summary!J$27)</f>
        <v>0</v>
      </c>
      <c r="K11" s="100">
        <f>IF(SER_hh_emih_in!K11=0,0,SER_hh_emih_in!K11/SER_summary!K$27)</f>
        <v>0</v>
      </c>
      <c r="L11" s="100">
        <f>IF(SER_hh_emih_in!L11=0,0,SER_hh_emih_in!L11/SER_summary!L$27)</f>
        <v>0</v>
      </c>
      <c r="M11" s="100">
        <f>IF(SER_hh_emih_in!M11=0,0,SER_hh_emih_in!M11/SER_summary!M$27)</f>
        <v>0</v>
      </c>
      <c r="N11" s="100">
        <f>IF(SER_hh_emih_in!N11=0,0,SER_hh_emih_in!N11/SER_summary!N$27)</f>
        <v>0</v>
      </c>
      <c r="O11" s="100">
        <f>IF(SER_hh_emih_in!O11=0,0,SER_hh_emih_in!O11/SER_summary!O$27)</f>
        <v>0</v>
      </c>
      <c r="P11" s="100">
        <f>IF(SER_hh_emih_in!P11=0,0,SER_hh_emih_in!P11/SER_summary!P$27)</f>
        <v>0</v>
      </c>
      <c r="Q11" s="100">
        <f>IF(SER_hh_emih_in!Q11=0,0,SER_hh_emih_in!Q11/SER_summary!Q$27)</f>
        <v>0</v>
      </c>
    </row>
    <row r="12" spans="1:17" ht="12" customHeight="1" x14ac:dyDescent="0.25">
      <c r="A12" s="88" t="s">
        <v>42</v>
      </c>
      <c r="B12" s="100"/>
      <c r="C12" s="100">
        <f>IF(SER_hh_emih_in!C12=0,0,SER_hh_emih_in!C12/SER_summary!C$27)</f>
        <v>0</v>
      </c>
      <c r="D12" s="100">
        <f>IF(SER_hh_emih_in!D12=0,0,SER_hh_emih_in!D12/SER_summary!D$27)</f>
        <v>0</v>
      </c>
      <c r="E12" s="100">
        <f>IF(SER_hh_emih_in!E12=0,0,SER_hh_emih_in!E12/SER_summary!E$27)</f>
        <v>0</v>
      </c>
      <c r="F12" s="100">
        <f>IF(SER_hh_emih_in!F12=0,0,SER_hh_emih_in!F12/SER_summary!F$27)</f>
        <v>0</v>
      </c>
      <c r="G12" s="100">
        <f>IF(SER_hh_emih_in!G12=0,0,SER_hh_emih_in!G12/SER_summary!G$27)</f>
        <v>0</v>
      </c>
      <c r="H12" s="100">
        <f>IF(SER_hh_emih_in!H12=0,0,SER_hh_emih_in!H12/SER_summary!H$27)</f>
        <v>0</v>
      </c>
      <c r="I12" s="100">
        <f>IF(SER_hh_emih_in!I12=0,0,SER_hh_emih_in!I12/SER_summary!I$27)</f>
        <v>0</v>
      </c>
      <c r="J12" s="100">
        <f>IF(SER_hh_emih_in!J12=0,0,SER_hh_emih_in!J12/SER_summary!J$27)</f>
        <v>0</v>
      </c>
      <c r="K12" s="100">
        <f>IF(SER_hh_emih_in!K12=0,0,SER_hh_emih_in!K12/SER_summary!K$27)</f>
        <v>0</v>
      </c>
      <c r="L12" s="100">
        <f>IF(SER_hh_emih_in!L12=0,0,SER_hh_emih_in!L12/SER_summary!L$27)</f>
        <v>0</v>
      </c>
      <c r="M12" s="100">
        <f>IF(SER_hh_emih_in!M12=0,0,SER_hh_emih_in!M12/SER_summary!M$27)</f>
        <v>0</v>
      </c>
      <c r="N12" s="100">
        <f>IF(SER_hh_emih_in!N12=0,0,SER_hh_emih_in!N12/SER_summary!N$27)</f>
        <v>0</v>
      </c>
      <c r="O12" s="100">
        <f>IF(SER_hh_emih_in!O12=0,0,SER_hh_emih_in!O12/SER_summary!O$27)</f>
        <v>0</v>
      </c>
      <c r="P12" s="100">
        <f>IF(SER_hh_emih_in!P12=0,0,SER_hh_emih_in!P12/SER_summary!P$27)</f>
        <v>0</v>
      </c>
      <c r="Q12" s="100">
        <f>IF(SER_hh_emih_in!Q12=0,0,SER_hh_emih_in!Q12/SER_summary!Q$27)</f>
        <v>0</v>
      </c>
    </row>
    <row r="13" spans="1:17" ht="12" customHeight="1" x14ac:dyDescent="0.25">
      <c r="A13" s="88" t="s">
        <v>105</v>
      </c>
      <c r="B13" s="100"/>
      <c r="C13" s="100">
        <f>IF(SER_hh_emih_in!C13=0,0,SER_hh_emih_in!C13/SER_summary!C$27)</f>
        <v>0</v>
      </c>
      <c r="D13" s="100">
        <f>IF(SER_hh_emih_in!D13=0,0,SER_hh_emih_in!D13/SER_summary!D$27)</f>
        <v>0</v>
      </c>
      <c r="E13" s="100">
        <f>IF(SER_hh_emih_in!E13=0,0,SER_hh_emih_in!E13/SER_summary!E$27)</f>
        <v>0</v>
      </c>
      <c r="F13" s="100">
        <f>IF(SER_hh_emih_in!F13=0,0,SER_hh_emih_in!F13/SER_summary!F$27)</f>
        <v>0</v>
      </c>
      <c r="G13" s="100">
        <f>IF(SER_hh_emih_in!G13=0,0,SER_hh_emih_in!G13/SER_summary!G$27)</f>
        <v>0</v>
      </c>
      <c r="H13" s="100">
        <f>IF(SER_hh_emih_in!H13=0,0,SER_hh_emih_in!H13/SER_summary!H$27)</f>
        <v>0</v>
      </c>
      <c r="I13" s="100">
        <f>IF(SER_hh_emih_in!I13=0,0,SER_hh_emih_in!I13/SER_summary!I$27)</f>
        <v>0</v>
      </c>
      <c r="J13" s="100">
        <f>IF(SER_hh_emih_in!J13=0,0,SER_hh_emih_in!J13/SER_summary!J$27)</f>
        <v>0</v>
      </c>
      <c r="K13" s="100">
        <f>IF(SER_hh_emih_in!K13=0,0,SER_hh_emih_in!K13/SER_summary!K$27)</f>
        <v>0</v>
      </c>
      <c r="L13" s="100">
        <f>IF(SER_hh_emih_in!L13=0,0,SER_hh_emih_in!L13/SER_summary!L$27)</f>
        <v>0</v>
      </c>
      <c r="M13" s="100">
        <f>IF(SER_hh_emih_in!M13=0,0,SER_hh_emih_in!M13/SER_summary!M$27)</f>
        <v>0</v>
      </c>
      <c r="N13" s="100">
        <f>IF(SER_hh_emih_in!N13=0,0,SER_hh_emih_in!N13/SER_summary!N$27)</f>
        <v>0</v>
      </c>
      <c r="O13" s="100">
        <f>IF(SER_hh_emih_in!O13=0,0,SER_hh_emih_in!O13/SER_summary!O$27)</f>
        <v>0</v>
      </c>
      <c r="P13" s="100">
        <f>IF(SER_hh_emih_in!P13=0,0,SER_hh_emih_in!P13/SER_summary!P$27)</f>
        <v>0</v>
      </c>
      <c r="Q13" s="100">
        <f>IF(SER_hh_emih_in!Q13=0,0,SER_hh_emih_in!Q13/SER_summary!Q$27)</f>
        <v>0</v>
      </c>
    </row>
    <row r="14" spans="1:17" ht="12" customHeight="1" x14ac:dyDescent="0.25">
      <c r="A14" s="51" t="s">
        <v>104</v>
      </c>
      <c r="B14" s="22"/>
      <c r="C14" s="22">
        <f>IF(SER_hh_emih_in!C14=0,0,SER_hh_emih_in!C14/SER_summary!C$27)</f>
        <v>0</v>
      </c>
      <c r="D14" s="22">
        <f>IF(SER_hh_emih_in!D14=0,0,SER_hh_emih_in!D14/SER_summary!D$27)</f>
        <v>0</v>
      </c>
      <c r="E14" s="22">
        <f>IF(SER_hh_emih_in!E14=0,0,SER_hh_emih_in!E14/SER_summary!E$27)</f>
        <v>0</v>
      </c>
      <c r="F14" s="22">
        <f>IF(SER_hh_emih_in!F14=0,0,SER_hh_emih_in!F14/SER_summary!F$27)</f>
        <v>0</v>
      </c>
      <c r="G14" s="22">
        <f>IF(SER_hh_emih_in!G14=0,0,SER_hh_emih_in!G14/SER_summary!G$27)</f>
        <v>0</v>
      </c>
      <c r="H14" s="22">
        <f>IF(SER_hh_emih_in!H14=0,0,SER_hh_emih_in!H14/SER_summary!H$27)</f>
        <v>0</v>
      </c>
      <c r="I14" s="22">
        <f>IF(SER_hh_emih_in!I14=0,0,SER_hh_emih_in!I14/SER_summary!I$27)</f>
        <v>0</v>
      </c>
      <c r="J14" s="22">
        <f>IF(SER_hh_emih_in!J14=0,0,SER_hh_emih_in!J14/SER_summary!J$27)</f>
        <v>0</v>
      </c>
      <c r="K14" s="22">
        <f>IF(SER_hh_emih_in!K14=0,0,SER_hh_emih_in!K14/SER_summary!K$27)</f>
        <v>0</v>
      </c>
      <c r="L14" s="22">
        <f>IF(SER_hh_emih_in!L14=0,0,SER_hh_emih_in!L14/SER_summary!L$27)</f>
        <v>0</v>
      </c>
      <c r="M14" s="22">
        <f>IF(SER_hh_emih_in!M14=0,0,SER_hh_emih_in!M14/SER_summary!M$27)</f>
        <v>0</v>
      </c>
      <c r="N14" s="22">
        <f>IF(SER_hh_emih_in!N14=0,0,SER_hh_emih_in!N14/SER_summary!N$27)</f>
        <v>0</v>
      </c>
      <c r="O14" s="22">
        <f>IF(SER_hh_emih_in!O14=0,0,SER_hh_emih_in!O14/SER_summary!O$27)</f>
        <v>0</v>
      </c>
      <c r="P14" s="22">
        <f>IF(SER_hh_emih_in!P14=0,0,SER_hh_emih_in!P14/SER_summary!P$27)</f>
        <v>0</v>
      </c>
      <c r="Q14" s="22">
        <f>IF(SER_hh_emih_in!Q14=0,0,SER_hh_emih_in!Q14/SER_summary!Q$27)</f>
        <v>0</v>
      </c>
    </row>
    <row r="15" spans="1:17" ht="12" customHeight="1" x14ac:dyDescent="0.25">
      <c r="A15" s="105" t="s">
        <v>108</v>
      </c>
      <c r="B15" s="104"/>
      <c r="C15" s="104">
        <f>IF(SER_hh_emih_in!C15=0,0,SER_hh_emih_in!C15/SER_summary!C$27)</f>
        <v>0</v>
      </c>
      <c r="D15" s="104">
        <f>IF(SER_hh_emih_in!D15=0,0,SER_hh_emih_in!D15/SER_summary!D$27)</f>
        <v>0</v>
      </c>
      <c r="E15" s="104">
        <f>IF(SER_hh_emih_in!E15=0,0,SER_hh_emih_in!E15/SER_summary!E$27)</f>
        <v>0</v>
      </c>
      <c r="F15" s="104">
        <f>IF(SER_hh_emih_in!F15=0,0,SER_hh_emih_in!F15/SER_summary!F$27)</f>
        <v>0</v>
      </c>
      <c r="G15" s="104">
        <f>IF(SER_hh_emih_in!G15=0,0,SER_hh_emih_in!G15/SER_summary!G$27)</f>
        <v>0</v>
      </c>
      <c r="H15" s="104">
        <f>IF(SER_hh_emih_in!H15=0,0,SER_hh_emih_in!H15/SER_summary!H$27)</f>
        <v>0</v>
      </c>
      <c r="I15" s="104">
        <f>IF(SER_hh_emih_in!I15=0,0,SER_hh_emih_in!I15/SER_summary!I$27)</f>
        <v>0</v>
      </c>
      <c r="J15" s="104">
        <f>IF(SER_hh_emih_in!J15=0,0,SER_hh_emih_in!J15/SER_summary!J$27)</f>
        <v>0</v>
      </c>
      <c r="K15" s="104">
        <f>IF(SER_hh_emih_in!K15=0,0,SER_hh_emih_in!K15/SER_summary!K$27)</f>
        <v>0</v>
      </c>
      <c r="L15" s="104">
        <f>IF(SER_hh_emih_in!L15=0,0,SER_hh_emih_in!L15/SER_summary!L$27)</f>
        <v>0</v>
      </c>
      <c r="M15" s="104">
        <f>IF(SER_hh_emih_in!M15=0,0,SER_hh_emih_in!M15/SER_summary!M$27)</f>
        <v>0</v>
      </c>
      <c r="N15" s="104">
        <f>IF(SER_hh_emih_in!N15=0,0,SER_hh_emih_in!N15/SER_summary!N$27)</f>
        <v>0</v>
      </c>
      <c r="O15" s="104">
        <f>IF(SER_hh_emih_in!O15=0,0,SER_hh_emih_in!O15/SER_summary!O$27)</f>
        <v>0</v>
      </c>
      <c r="P15" s="104">
        <f>IF(SER_hh_emih_in!P15=0,0,SER_hh_emih_in!P15/SER_summary!P$27)</f>
        <v>0</v>
      </c>
      <c r="Q15" s="104">
        <f>IF(SER_hh_emih_in!Q15=0,0,SER_hh_emih_in!Q15/SER_summary!Q$27)</f>
        <v>0</v>
      </c>
    </row>
    <row r="16" spans="1:17" ht="12.95" customHeight="1" x14ac:dyDescent="0.25">
      <c r="A16" s="90" t="s">
        <v>102</v>
      </c>
      <c r="B16" s="101"/>
      <c r="C16" s="101">
        <f>IF(SER_hh_emih_in!C16=0,0,SER_hh_emih_in!C16/SER_summary!C$27)</f>
        <v>2.3875392331173514E-2</v>
      </c>
      <c r="D16" s="101">
        <f>IF(SER_hh_emih_in!D16=0,0,SER_hh_emih_in!D16/SER_summary!D$27)</f>
        <v>5.5784370896692914E-3</v>
      </c>
      <c r="E16" s="101">
        <f>IF(SER_hh_emih_in!E16=0,0,SER_hh_emih_in!E16/SER_summary!E$27)</f>
        <v>1.6429846901848313E-2</v>
      </c>
      <c r="F16" s="101">
        <f>IF(SER_hh_emih_in!F16=0,0,SER_hh_emih_in!F16/SER_summary!F$27)</f>
        <v>1.030551767832175E-2</v>
      </c>
      <c r="G16" s="101">
        <f>IF(SER_hh_emih_in!G16=0,0,SER_hh_emih_in!G16/SER_summary!G$27)</f>
        <v>1.1000419835931457E-2</v>
      </c>
      <c r="H16" s="101">
        <f>IF(SER_hh_emih_in!H16=0,0,SER_hh_emih_in!H16/SER_summary!H$27)</f>
        <v>1.9283389309979394E-2</v>
      </c>
      <c r="I16" s="101">
        <f>IF(SER_hh_emih_in!I16=0,0,SER_hh_emih_in!I16/SER_summary!I$27)</f>
        <v>4.1413844340752279E-2</v>
      </c>
      <c r="J16" s="101">
        <f>IF(SER_hh_emih_in!J16=0,0,SER_hh_emih_in!J16/SER_summary!J$27)</f>
        <v>1.9462656767322499E-2</v>
      </c>
      <c r="K16" s="101">
        <f>IF(SER_hh_emih_in!K16=0,0,SER_hh_emih_in!K16/SER_summary!K$27)</f>
        <v>6.1441172115727034E-2</v>
      </c>
      <c r="L16" s="101">
        <f>IF(SER_hh_emih_in!L16=0,0,SER_hh_emih_in!L16/SER_summary!L$27)</f>
        <v>0.13154975629165583</v>
      </c>
      <c r="M16" s="101">
        <f>IF(SER_hh_emih_in!M16=0,0,SER_hh_emih_in!M16/SER_summary!M$27)</f>
        <v>0.19462561254389379</v>
      </c>
      <c r="N16" s="101">
        <f>IF(SER_hh_emih_in!N16=0,0,SER_hh_emih_in!N16/SER_summary!N$27)</f>
        <v>0.82101798286466132</v>
      </c>
      <c r="O16" s="101">
        <f>IF(SER_hh_emih_in!O16=0,0,SER_hh_emih_in!O16/SER_summary!O$27)</f>
        <v>0.84309530134796085</v>
      </c>
      <c r="P16" s="101">
        <f>IF(SER_hh_emih_in!P16=0,0,SER_hh_emih_in!P16/SER_summary!P$27)</f>
        <v>0.61109910096604358</v>
      </c>
      <c r="Q16" s="101">
        <f>IF(SER_hh_emih_in!Q16=0,0,SER_hh_emih_in!Q16/SER_summary!Q$27)</f>
        <v>0.60912007546689984</v>
      </c>
    </row>
    <row r="17" spans="1:17" ht="12.95" customHeight="1" x14ac:dyDescent="0.25">
      <c r="A17" s="88" t="s">
        <v>101</v>
      </c>
      <c r="B17" s="103"/>
      <c r="C17" s="103">
        <f>IF(SER_hh_emih_in!C17=0,0,SER_hh_emih_in!C17/SER_summary!C$27)</f>
        <v>1.3884102768246445</v>
      </c>
      <c r="D17" s="103">
        <f>IF(SER_hh_emih_in!D17=0,0,SER_hh_emih_in!D17/SER_summary!D$27)</f>
        <v>1.496523050196289</v>
      </c>
      <c r="E17" s="103">
        <f>IF(SER_hh_emih_in!E17=0,0,SER_hh_emih_in!E17/SER_summary!E$27)</f>
        <v>1.5745955700750829</v>
      </c>
      <c r="F17" s="103">
        <f>IF(SER_hh_emih_in!F17=0,0,SER_hh_emih_in!F17/SER_summary!F$27)</f>
        <v>1.6915171543521625</v>
      </c>
      <c r="G17" s="103">
        <f>IF(SER_hh_emih_in!G17=0,0,SER_hh_emih_in!G17/SER_summary!G$27)</f>
        <v>1.7652033497494863</v>
      </c>
      <c r="H17" s="103">
        <f>IF(SER_hh_emih_in!H17=0,0,SER_hh_emih_in!H17/SER_summary!H$27)</f>
        <v>1.9170797211767641</v>
      </c>
      <c r="I17" s="103">
        <f>IF(SER_hh_emih_in!I17=0,0,SER_hh_emih_in!I17/SER_summary!I$27)</f>
        <v>2.0889721654918714</v>
      </c>
      <c r="J17" s="103">
        <f>IF(SER_hh_emih_in!J17=0,0,SER_hh_emih_in!J17/SER_summary!J$27)</f>
        <v>2.1558259127434005</v>
      </c>
      <c r="K17" s="103">
        <f>IF(SER_hh_emih_in!K17=0,0,SER_hh_emih_in!K17/SER_summary!K$27)</f>
        <v>2.2591434869953586</v>
      </c>
      <c r="L17" s="103">
        <f>IF(SER_hh_emih_in!L17=0,0,SER_hh_emih_in!L17/SER_summary!L$27)</f>
        <v>2.3702413945361158</v>
      </c>
      <c r="M17" s="103">
        <f>IF(SER_hh_emih_in!M17=0,0,SER_hh_emih_in!M17/SER_summary!M$27)</f>
        <v>2.4099358733146241</v>
      </c>
      <c r="N17" s="103">
        <f>IF(SER_hh_emih_in!N17=0,0,SER_hh_emih_in!N17/SER_summary!N$27)</f>
        <v>2.425053052950322</v>
      </c>
      <c r="O17" s="103">
        <f>IF(SER_hh_emih_in!O17=0,0,SER_hh_emih_in!O17/SER_summary!O$27)</f>
        <v>2.4859949127051437</v>
      </c>
      <c r="P17" s="103">
        <f>IF(SER_hh_emih_in!P17=0,0,SER_hh_emih_in!P17/SER_summary!P$27)</f>
        <v>2.4745692321801758</v>
      </c>
      <c r="Q17" s="103">
        <f>IF(SER_hh_emih_in!Q17=0,0,SER_hh_emih_in!Q17/SER_summary!Q$27)</f>
        <v>2.4335465651250354</v>
      </c>
    </row>
    <row r="18" spans="1:17" ht="12" customHeight="1" x14ac:dyDescent="0.25">
      <c r="A18" s="88" t="s">
        <v>100</v>
      </c>
      <c r="B18" s="103"/>
      <c r="C18" s="103">
        <f>IF(SER_hh_emih_in!C18=0,0,SER_hh_emih_in!C18/SER_summary!C$27)</f>
        <v>0</v>
      </c>
      <c r="D18" s="103">
        <f>IF(SER_hh_emih_in!D18=0,0,SER_hh_emih_in!D18/SER_summary!D$27)</f>
        <v>0</v>
      </c>
      <c r="E18" s="103">
        <f>IF(SER_hh_emih_in!E18=0,0,SER_hh_emih_in!E18/SER_summary!E$27)</f>
        <v>0</v>
      </c>
      <c r="F18" s="103">
        <f>IF(SER_hh_emih_in!F18=0,0,SER_hh_emih_in!F18/SER_summary!F$27)</f>
        <v>0</v>
      </c>
      <c r="G18" s="103">
        <f>IF(SER_hh_emih_in!G18=0,0,SER_hh_emih_in!G18/SER_summary!G$27)</f>
        <v>0</v>
      </c>
      <c r="H18" s="103">
        <f>IF(SER_hh_emih_in!H18=0,0,SER_hh_emih_in!H18/SER_summary!H$27)</f>
        <v>0</v>
      </c>
      <c r="I18" s="103">
        <f>IF(SER_hh_emih_in!I18=0,0,SER_hh_emih_in!I18/SER_summary!I$27)</f>
        <v>0</v>
      </c>
      <c r="J18" s="103">
        <f>IF(SER_hh_emih_in!J18=0,0,SER_hh_emih_in!J18/SER_summary!J$27)</f>
        <v>0</v>
      </c>
      <c r="K18" s="103">
        <f>IF(SER_hh_emih_in!K18=0,0,SER_hh_emih_in!K18/SER_summary!K$27)</f>
        <v>0</v>
      </c>
      <c r="L18" s="103">
        <f>IF(SER_hh_emih_in!L18=0,0,SER_hh_emih_in!L18/SER_summary!L$27)</f>
        <v>0</v>
      </c>
      <c r="M18" s="103">
        <f>IF(SER_hh_emih_in!M18=0,0,SER_hh_emih_in!M18/SER_summary!M$27)</f>
        <v>0</v>
      </c>
      <c r="N18" s="103">
        <f>IF(SER_hh_emih_in!N18=0,0,SER_hh_emih_in!N18/SER_summary!N$27)</f>
        <v>0</v>
      </c>
      <c r="O18" s="103">
        <f>IF(SER_hh_emih_in!O18=0,0,SER_hh_emih_in!O18/SER_summary!O$27)</f>
        <v>0</v>
      </c>
      <c r="P18" s="103">
        <f>IF(SER_hh_emih_in!P18=0,0,SER_hh_emih_in!P18/SER_summary!P$27)</f>
        <v>0</v>
      </c>
      <c r="Q18" s="103">
        <f>IF(SER_hh_emih_in!Q18=0,0,SER_hh_emih_in!Q18/SER_summary!Q$27)</f>
        <v>0</v>
      </c>
    </row>
    <row r="19" spans="1:17" ht="12.95" customHeight="1" x14ac:dyDescent="0.25">
      <c r="A19" s="90" t="s">
        <v>47</v>
      </c>
      <c r="B19" s="101"/>
      <c r="C19" s="101">
        <f>IF(SER_hh_emih_in!C19=0,0,SER_hh_emih_in!C19/SER_summary!C$27)</f>
        <v>2.3911010040900993</v>
      </c>
      <c r="D19" s="101">
        <f>IF(SER_hh_emih_in!D19=0,0,SER_hh_emih_in!D19/SER_summary!D$27)</f>
        <v>2.5264965770097403</v>
      </c>
      <c r="E19" s="101">
        <f>IF(SER_hh_emih_in!E19=0,0,SER_hh_emih_in!E19/SER_summary!E$27)</f>
        <v>2.0423871873444925</v>
      </c>
      <c r="F19" s="101">
        <f>IF(SER_hh_emih_in!F19=0,0,SER_hh_emih_in!F19/SER_summary!F$27)</f>
        <v>2.361645094730608</v>
      </c>
      <c r="G19" s="101">
        <f>IF(SER_hh_emih_in!G19=0,0,SER_hh_emih_in!G19/SER_summary!G$27)</f>
        <v>2.7902744705523141</v>
      </c>
      <c r="H19" s="101">
        <f>IF(SER_hh_emih_in!H19=0,0,SER_hh_emih_in!H19/SER_summary!H$27)</f>
        <v>2.1901999049045431</v>
      </c>
      <c r="I19" s="101">
        <f>IF(SER_hh_emih_in!I19=0,0,SER_hh_emih_in!I19/SER_summary!I$27)</f>
        <v>1.9288195089350075</v>
      </c>
      <c r="J19" s="101">
        <f>IF(SER_hh_emih_in!J19=0,0,SER_hh_emih_in!J19/SER_summary!J$27)</f>
        <v>2.5294888927026444</v>
      </c>
      <c r="K19" s="101">
        <f>IF(SER_hh_emih_in!K19=0,0,SER_hh_emih_in!K19/SER_summary!K$27)</f>
        <v>2.3279385976631795</v>
      </c>
      <c r="L19" s="101">
        <f>IF(SER_hh_emih_in!L19=0,0,SER_hh_emih_in!L19/SER_summary!L$27)</f>
        <v>2.1940215963650425</v>
      </c>
      <c r="M19" s="101">
        <f>IF(SER_hh_emih_in!M19=0,0,SER_hh_emih_in!M19/SER_summary!M$27)</f>
        <v>2.580599751310328</v>
      </c>
      <c r="N19" s="101">
        <f>IF(SER_hh_emih_in!N19=0,0,SER_hh_emih_in!N19/SER_summary!N$27)</f>
        <v>2.5223503504459566</v>
      </c>
      <c r="O19" s="101">
        <f>IF(SER_hh_emih_in!O19=0,0,SER_hh_emih_in!O19/SER_summary!O$27)</f>
        <v>2.9753507754457571</v>
      </c>
      <c r="P19" s="101">
        <f>IF(SER_hh_emih_in!P19=0,0,SER_hh_emih_in!P19/SER_summary!P$27)</f>
        <v>2.4256047716475022</v>
      </c>
      <c r="Q19" s="101">
        <f>IF(SER_hh_emih_in!Q19=0,0,SER_hh_emih_in!Q19/SER_summary!Q$27)</f>
        <v>2.6507028623685498</v>
      </c>
    </row>
    <row r="20" spans="1:17" ht="12" customHeight="1" x14ac:dyDescent="0.25">
      <c r="A20" s="88" t="s">
        <v>38</v>
      </c>
      <c r="B20" s="100"/>
      <c r="C20" s="100">
        <f>IF(SER_hh_emih_in!C20=0,0,SER_hh_emih_in!C20/SER_summary!C$27)</f>
        <v>0</v>
      </c>
      <c r="D20" s="100">
        <f>IF(SER_hh_emih_in!D20=0,0,SER_hh_emih_in!D20/SER_summary!D$27)</f>
        <v>0</v>
      </c>
      <c r="E20" s="100">
        <f>IF(SER_hh_emih_in!E20=0,0,SER_hh_emih_in!E20/SER_summary!E$27)</f>
        <v>0</v>
      </c>
      <c r="F20" s="100">
        <f>IF(SER_hh_emih_in!F20=0,0,SER_hh_emih_in!F20/SER_summary!F$27)</f>
        <v>0</v>
      </c>
      <c r="G20" s="100">
        <f>IF(SER_hh_emih_in!G20=0,0,SER_hh_emih_in!G20/SER_summary!G$27)</f>
        <v>0</v>
      </c>
      <c r="H20" s="100">
        <f>IF(SER_hh_emih_in!H20=0,0,SER_hh_emih_in!H20/SER_summary!H$27)</f>
        <v>0</v>
      </c>
      <c r="I20" s="100">
        <f>IF(SER_hh_emih_in!I20=0,0,SER_hh_emih_in!I20/SER_summary!I$27)</f>
        <v>0</v>
      </c>
      <c r="J20" s="100">
        <f>IF(SER_hh_emih_in!J20=0,0,SER_hh_emih_in!J20/SER_summary!J$27)</f>
        <v>0</v>
      </c>
      <c r="K20" s="100">
        <f>IF(SER_hh_emih_in!K20=0,0,SER_hh_emih_in!K20/SER_summary!K$27)</f>
        <v>0</v>
      </c>
      <c r="L20" s="100">
        <f>IF(SER_hh_emih_in!L20=0,0,SER_hh_emih_in!L20/SER_summary!L$27)</f>
        <v>0</v>
      </c>
      <c r="M20" s="100">
        <f>IF(SER_hh_emih_in!M20=0,0,SER_hh_emih_in!M20/SER_summary!M$27)</f>
        <v>0</v>
      </c>
      <c r="N20" s="100">
        <f>IF(SER_hh_emih_in!N20=0,0,SER_hh_emih_in!N20/SER_summary!N$27)</f>
        <v>0</v>
      </c>
      <c r="O20" s="100">
        <f>IF(SER_hh_emih_in!O20=0,0,SER_hh_emih_in!O20/SER_summary!O$27)</f>
        <v>0</v>
      </c>
      <c r="P20" s="100">
        <f>IF(SER_hh_emih_in!P20=0,0,SER_hh_emih_in!P20/SER_summary!P$27)</f>
        <v>0</v>
      </c>
      <c r="Q20" s="100">
        <f>IF(SER_hh_emih_in!Q20=0,0,SER_hh_emih_in!Q20/SER_summary!Q$27)</f>
        <v>0</v>
      </c>
    </row>
    <row r="21" spans="1:17" s="28" customFormat="1" ht="12" customHeight="1" x14ac:dyDescent="0.25">
      <c r="A21" s="88" t="s">
        <v>66</v>
      </c>
      <c r="B21" s="100"/>
      <c r="C21" s="100">
        <f>IF(SER_hh_emih_in!C21=0,0,SER_hh_emih_in!C21/SER_summary!C$27)</f>
        <v>4.6853005210769174</v>
      </c>
      <c r="D21" s="100">
        <f>IF(SER_hh_emih_in!D21=0,0,SER_hh_emih_in!D21/SER_summary!D$27)</f>
        <v>4.453461371825969</v>
      </c>
      <c r="E21" s="100">
        <f>IF(SER_hh_emih_in!E21=0,0,SER_hh_emih_in!E21/SER_summary!E$27)</f>
        <v>2.0737496119950394</v>
      </c>
      <c r="F21" s="100">
        <f>IF(SER_hh_emih_in!F21=0,0,SER_hh_emih_in!F21/SER_summary!F$27)</f>
        <v>4.5544345080421218</v>
      </c>
      <c r="G21" s="100">
        <f>IF(SER_hh_emih_in!G21=0,0,SER_hh_emih_in!G21/SER_summary!G$27)</f>
        <v>4.4749134336679033</v>
      </c>
      <c r="H21" s="100">
        <f>IF(SER_hh_emih_in!H21=0,0,SER_hh_emih_in!H21/SER_summary!H$27)</f>
        <v>4.4755596613700526</v>
      </c>
      <c r="I21" s="100">
        <f>IF(SER_hh_emih_in!I21=0,0,SER_hh_emih_in!I21/SER_summary!I$27)</f>
        <v>1.691591396092138</v>
      </c>
      <c r="J21" s="100">
        <f>IF(SER_hh_emih_in!J21=0,0,SER_hh_emih_in!J21/SER_summary!J$27)</f>
        <v>4.3515896955412243</v>
      </c>
      <c r="K21" s="100">
        <f>IF(SER_hh_emih_in!K21=0,0,SER_hh_emih_in!K21/SER_summary!K$27)</f>
        <v>1.6424032853362442</v>
      </c>
      <c r="L21" s="100">
        <f>IF(SER_hh_emih_in!L21=0,0,SER_hh_emih_in!L21/SER_summary!L$27)</f>
        <v>3.7681813317137576</v>
      </c>
      <c r="M21" s="100">
        <f>IF(SER_hh_emih_in!M21=0,0,SER_hh_emih_in!M21/SER_summary!M$27)</f>
        <v>4.5758292934426157</v>
      </c>
      <c r="N21" s="100">
        <f>IF(SER_hh_emih_in!N21=0,0,SER_hh_emih_in!N21/SER_summary!N$27)</f>
        <v>0</v>
      </c>
      <c r="O21" s="100">
        <f>IF(SER_hh_emih_in!O21=0,0,SER_hh_emih_in!O21/SER_summary!O$27)</f>
        <v>4.6621497959140292</v>
      </c>
      <c r="P21" s="100">
        <f>IF(SER_hh_emih_in!P21=0,0,SER_hh_emih_in!P21/SER_summary!P$27)</f>
        <v>0</v>
      </c>
      <c r="Q21" s="100">
        <f>IF(SER_hh_emih_in!Q21=0,0,SER_hh_emih_in!Q21/SER_summary!Q$27)</f>
        <v>4.8685211754244229</v>
      </c>
    </row>
    <row r="22" spans="1:17" ht="12" customHeight="1" x14ac:dyDescent="0.25">
      <c r="A22" s="88" t="s">
        <v>99</v>
      </c>
      <c r="B22" s="100"/>
      <c r="C22" s="100">
        <f>IF(SER_hh_emih_in!C22=0,0,SER_hh_emih_in!C22/SER_summary!C$27)</f>
        <v>2.9670811133604453</v>
      </c>
      <c r="D22" s="100">
        <f>IF(SER_hh_emih_in!D22=0,0,SER_hh_emih_in!D22/SER_summary!D$27)</f>
        <v>5.6251293288067421</v>
      </c>
      <c r="E22" s="100">
        <f>IF(SER_hh_emih_in!E22=0,0,SER_hh_emih_in!E22/SER_summary!E$27)</f>
        <v>5.3366840828569417</v>
      </c>
      <c r="F22" s="100">
        <f>IF(SER_hh_emih_in!F22=0,0,SER_hh_emih_in!F22/SER_summary!F$27)</f>
        <v>2.5167788856140993</v>
      </c>
      <c r="G22" s="100">
        <f>IF(SER_hh_emih_in!G22=0,0,SER_hh_emih_in!G22/SER_summary!G$27)</f>
        <v>5.2423867957896473</v>
      </c>
      <c r="H22" s="100">
        <f>IF(SER_hh_emih_in!H22=0,0,SER_hh_emih_in!H22/SER_summary!H$27)</f>
        <v>5.4424646802064549</v>
      </c>
      <c r="I22" s="100">
        <f>IF(SER_hh_emih_in!I22=0,0,SER_hh_emih_in!I22/SER_summary!I$27)</f>
        <v>5.1657156191186244</v>
      </c>
      <c r="J22" s="100">
        <f>IF(SER_hh_emih_in!J22=0,0,SER_hh_emih_in!J22/SER_summary!J$27)</f>
        <v>5.3384095473399498</v>
      </c>
      <c r="K22" s="100">
        <f>IF(SER_hh_emih_in!K22=0,0,SER_hh_emih_in!K22/SER_summary!K$27)</f>
        <v>0</v>
      </c>
      <c r="L22" s="100">
        <f>IF(SER_hh_emih_in!L22=0,0,SER_hh_emih_in!L22/SER_summary!L$27)</f>
        <v>5.1894354245751098</v>
      </c>
      <c r="M22" s="100">
        <f>IF(SER_hh_emih_in!M22=0,0,SER_hh_emih_in!M22/SER_summary!M$27)</f>
        <v>5.5837825350595365</v>
      </c>
      <c r="N22" s="100">
        <f>IF(SER_hh_emih_in!N22=0,0,SER_hh_emih_in!N22/SER_summary!N$27)</f>
        <v>5.6086603734923495</v>
      </c>
      <c r="O22" s="100">
        <f>IF(SER_hh_emih_in!O22=0,0,SER_hh_emih_in!O22/SER_summary!O$27)</f>
        <v>5.7285309580334953</v>
      </c>
      <c r="P22" s="100">
        <f>IF(SER_hh_emih_in!P22=0,0,SER_hh_emih_in!P22/SER_summary!P$27)</f>
        <v>5.7970109886142787</v>
      </c>
      <c r="Q22" s="100">
        <f>IF(SER_hh_emih_in!Q22=0,0,SER_hh_emih_in!Q22/SER_summary!Q$27)</f>
        <v>5.8553532568095514</v>
      </c>
    </row>
    <row r="23" spans="1:17" ht="12" customHeight="1" x14ac:dyDescent="0.25">
      <c r="A23" s="88" t="s">
        <v>98</v>
      </c>
      <c r="B23" s="100"/>
      <c r="C23" s="100">
        <f>IF(SER_hh_emih_in!C23=0,0,SER_hh_emih_in!C23/SER_summary!C$27)</f>
        <v>4.220586271601884</v>
      </c>
      <c r="D23" s="100">
        <f>IF(SER_hh_emih_in!D23=0,0,SER_hh_emih_in!D23/SER_summary!D$27)</f>
        <v>4.1760820115294441</v>
      </c>
      <c r="E23" s="100">
        <f>IF(SER_hh_emih_in!E23=0,0,SER_hh_emih_in!E23/SER_summary!E$27)</f>
        <v>4.1426004109381056</v>
      </c>
      <c r="F23" s="100">
        <f>IF(SER_hh_emih_in!F23=0,0,SER_hh_emih_in!F23/SER_summary!F$27)</f>
        <v>4.1016401943218774</v>
      </c>
      <c r="G23" s="100">
        <f>IF(SER_hh_emih_in!G23=0,0,SER_hh_emih_in!G23/SER_summary!G$27)</f>
        <v>4.0450211204314126</v>
      </c>
      <c r="H23" s="100">
        <f>IF(SER_hh_emih_in!H23=0,0,SER_hh_emih_in!H23/SER_summary!H$27)</f>
        <v>4.0179821632282255</v>
      </c>
      <c r="I23" s="100">
        <f>IF(SER_hh_emih_in!I23=0,0,SER_hh_emih_in!I23/SER_summary!I$27)</f>
        <v>3.8710551217324722</v>
      </c>
      <c r="J23" s="100">
        <f>IF(SER_hh_emih_in!J23=0,0,SER_hh_emih_in!J23/SER_summary!J$27)</f>
        <v>3.9134906366473401</v>
      </c>
      <c r="K23" s="100">
        <f>IF(SER_hh_emih_in!K23=0,0,SER_hh_emih_in!K23/SER_summary!K$27)</f>
        <v>3.850095228052381</v>
      </c>
      <c r="L23" s="100">
        <f>IF(SER_hh_emih_in!L23=0,0,SER_hh_emih_in!L23/SER_summary!L$27)</f>
        <v>3.4912121881353291</v>
      </c>
      <c r="M23" s="100">
        <f>IF(SER_hh_emih_in!M23=0,0,SER_hh_emih_in!M23/SER_summary!M$27)</f>
        <v>3.9979201748928497</v>
      </c>
      <c r="N23" s="100">
        <f>IF(SER_hh_emih_in!N23=0,0,SER_hh_emih_in!N23/SER_summary!N$27)</f>
        <v>3.890253973120648</v>
      </c>
      <c r="O23" s="100">
        <f>IF(SER_hh_emih_in!O23=0,0,SER_hh_emih_in!O23/SER_summary!O$27)</f>
        <v>3.9308875458034387</v>
      </c>
      <c r="P23" s="100">
        <f>IF(SER_hh_emih_in!P23=0,0,SER_hh_emih_in!P23/SER_summary!P$27)</f>
        <v>3.995302880669886</v>
      </c>
      <c r="Q23" s="100">
        <f>IF(SER_hh_emih_in!Q23=0,0,SER_hh_emih_in!Q23/SER_summary!Q$27)</f>
        <v>4.0522314477797154</v>
      </c>
    </row>
    <row r="24" spans="1:17" ht="12" customHeight="1" x14ac:dyDescent="0.25">
      <c r="A24" s="88" t="s">
        <v>34</v>
      </c>
      <c r="B24" s="100"/>
      <c r="C24" s="100">
        <f>IF(SER_hh_emih_in!C24=0,0,SER_hh_emih_in!C24/SER_summary!C$27)</f>
        <v>0</v>
      </c>
      <c r="D24" s="100">
        <f>IF(SER_hh_emih_in!D24=0,0,SER_hh_emih_in!D24/SER_summary!D$27)</f>
        <v>0</v>
      </c>
      <c r="E24" s="100">
        <f>IF(SER_hh_emih_in!E24=0,0,SER_hh_emih_in!E24/SER_summary!E$27)</f>
        <v>0</v>
      </c>
      <c r="F24" s="100">
        <f>IF(SER_hh_emih_in!F24=0,0,SER_hh_emih_in!F24/SER_summary!F$27)</f>
        <v>0</v>
      </c>
      <c r="G24" s="100">
        <f>IF(SER_hh_emih_in!G24=0,0,SER_hh_emih_in!G24/SER_summary!G$27)</f>
        <v>0</v>
      </c>
      <c r="H24" s="100">
        <f>IF(SER_hh_emih_in!H24=0,0,SER_hh_emih_in!H24/SER_summary!H$27)</f>
        <v>0</v>
      </c>
      <c r="I24" s="100">
        <f>IF(SER_hh_emih_in!I24=0,0,SER_hh_emih_in!I24/SER_summary!I$27)</f>
        <v>0</v>
      </c>
      <c r="J24" s="100">
        <f>IF(SER_hh_emih_in!J24=0,0,SER_hh_emih_in!J24/SER_summary!J$27)</f>
        <v>0</v>
      </c>
      <c r="K24" s="100">
        <f>IF(SER_hh_emih_in!K24=0,0,SER_hh_emih_in!K24/SER_summary!K$27)</f>
        <v>0</v>
      </c>
      <c r="L24" s="100">
        <f>IF(SER_hh_emih_in!L24=0,0,SER_hh_emih_in!L24/SER_summary!L$27)</f>
        <v>0</v>
      </c>
      <c r="M24" s="100">
        <f>IF(SER_hh_emih_in!M24=0,0,SER_hh_emih_in!M24/SER_summary!M$27)</f>
        <v>0</v>
      </c>
      <c r="N24" s="100">
        <f>IF(SER_hh_emih_in!N24=0,0,SER_hh_emih_in!N24/SER_summary!N$27)</f>
        <v>0</v>
      </c>
      <c r="O24" s="100">
        <f>IF(SER_hh_emih_in!O24=0,0,SER_hh_emih_in!O24/SER_summary!O$27)</f>
        <v>0</v>
      </c>
      <c r="P24" s="100">
        <f>IF(SER_hh_emih_in!P24=0,0,SER_hh_emih_in!P24/SER_summary!P$27)</f>
        <v>0</v>
      </c>
      <c r="Q24" s="100">
        <f>IF(SER_hh_emih_in!Q24=0,0,SER_hh_emih_in!Q24/SER_summary!Q$27)</f>
        <v>0</v>
      </c>
    </row>
    <row r="25" spans="1:17" ht="12" customHeight="1" x14ac:dyDescent="0.25">
      <c r="A25" s="88" t="s">
        <v>42</v>
      </c>
      <c r="B25" s="100"/>
      <c r="C25" s="100">
        <f>IF(SER_hh_emih_in!C25=0,0,SER_hh_emih_in!C25/SER_summary!C$27)</f>
        <v>0</v>
      </c>
      <c r="D25" s="100">
        <f>IF(SER_hh_emih_in!D25=0,0,SER_hh_emih_in!D25/SER_summary!D$27)</f>
        <v>0</v>
      </c>
      <c r="E25" s="100">
        <f>IF(SER_hh_emih_in!E25=0,0,SER_hh_emih_in!E25/SER_summary!E$27)</f>
        <v>0</v>
      </c>
      <c r="F25" s="100">
        <f>IF(SER_hh_emih_in!F25=0,0,SER_hh_emih_in!F25/SER_summary!F$27)</f>
        <v>0</v>
      </c>
      <c r="G25" s="100">
        <f>IF(SER_hh_emih_in!G25=0,0,SER_hh_emih_in!G25/SER_summary!G$27)</f>
        <v>0</v>
      </c>
      <c r="H25" s="100">
        <f>IF(SER_hh_emih_in!H25=0,0,SER_hh_emih_in!H25/SER_summary!H$27)</f>
        <v>0</v>
      </c>
      <c r="I25" s="100">
        <f>IF(SER_hh_emih_in!I25=0,0,SER_hh_emih_in!I25/SER_summary!I$27)</f>
        <v>0</v>
      </c>
      <c r="J25" s="100">
        <f>IF(SER_hh_emih_in!J25=0,0,SER_hh_emih_in!J25/SER_summary!J$27)</f>
        <v>0</v>
      </c>
      <c r="K25" s="100">
        <f>IF(SER_hh_emih_in!K25=0,0,SER_hh_emih_in!K25/SER_summary!K$27)</f>
        <v>0</v>
      </c>
      <c r="L25" s="100">
        <f>IF(SER_hh_emih_in!L25=0,0,SER_hh_emih_in!L25/SER_summary!L$27)</f>
        <v>0</v>
      </c>
      <c r="M25" s="100">
        <f>IF(SER_hh_emih_in!M25=0,0,SER_hh_emih_in!M25/SER_summary!M$27)</f>
        <v>0</v>
      </c>
      <c r="N25" s="100">
        <f>IF(SER_hh_emih_in!N25=0,0,SER_hh_emih_in!N25/SER_summary!N$27)</f>
        <v>0</v>
      </c>
      <c r="O25" s="100">
        <f>IF(SER_hh_emih_in!O25=0,0,SER_hh_emih_in!O25/SER_summary!O$27)</f>
        <v>0</v>
      </c>
      <c r="P25" s="100">
        <f>IF(SER_hh_emih_in!P25=0,0,SER_hh_emih_in!P25/SER_summary!P$27)</f>
        <v>0</v>
      </c>
      <c r="Q25" s="100">
        <f>IF(SER_hh_emih_in!Q25=0,0,SER_hh_emih_in!Q25/SER_summary!Q$27)</f>
        <v>0</v>
      </c>
    </row>
    <row r="26" spans="1:17" ht="12" customHeight="1" x14ac:dyDescent="0.25">
      <c r="A26" s="88" t="s">
        <v>30</v>
      </c>
      <c r="B26" s="22"/>
      <c r="C26" s="22">
        <f>IF(SER_hh_emih_in!C26=0,0,SER_hh_emih_in!C26/SER_summary!C$27)</f>
        <v>0</v>
      </c>
      <c r="D26" s="22">
        <f>IF(SER_hh_emih_in!D26=0,0,SER_hh_emih_in!D26/SER_summary!D$27)</f>
        <v>0</v>
      </c>
      <c r="E26" s="22">
        <f>IF(SER_hh_emih_in!E26=0,0,SER_hh_emih_in!E26/SER_summary!E$27)</f>
        <v>0</v>
      </c>
      <c r="F26" s="22">
        <f>IF(SER_hh_emih_in!F26=0,0,SER_hh_emih_in!F26/SER_summary!F$27)</f>
        <v>0</v>
      </c>
      <c r="G26" s="22">
        <f>IF(SER_hh_emih_in!G26=0,0,SER_hh_emih_in!G26/SER_summary!G$27)</f>
        <v>0</v>
      </c>
      <c r="H26" s="22">
        <f>IF(SER_hh_emih_in!H26=0,0,SER_hh_emih_in!H26/SER_summary!H$27)</f>
        <v>0</v>
      </c>
      <c r="I26" s="22">
        <f>IF(SER_hh_emih_in!I26=0,0,SER_hh_emih_in!I26/SER_summary!I$27)</f>
        <v>0</v>
      </c>
      <c r="J26" s="22">
        <f>IF(SER_hh_emih_in!J26=0,0,SER_hh_emih_in!J26/SER_summary!J$27)</f>
        <v>0</v>
      </c>
      <c r="K26" s="22">
        <f>IF(SER_hh_emih_in!K26=0,0,SER_hh_emih_in!K26/SER_summary!K$27)</f>
        <v>0</v>
      </c>
      <c r="L26" s="22">
        <f>IF(SER_hh_emih_in!L26=0,0,SER_hh_emih_in!L26/SER_summary!L$27)</f>
        <v>0</v>
      </c>
      <c r="M26" s="22">
        <f>IF(SER_hh_emih_in!M26=0,0,SER_hh_emih_in!M26/SER_summary!M$27)</f>
        <v>0</v>
      </c>
      <c r="N26" s="22">
        <f>IF(SER_hh_emih_in!N26=0,0,SER_hh_emih_in!N26/SER_summary!N$27)</f>
        <v>0</v>
      </c>
      <c r="O26" s="22">
        <f>IF(SER_hh_emih_in!O26=0,0,SER_hh_emih_in!O26/SER_summary!O$27)</f>
        <v>0</v>
      </c>
      <c r="P26" s="22">
        <f>IF(SER_hh_emih_in!P26=0,0,SER_hh_emih_in!P26/SER_summary!P$27)</f>
        <v>0</v>
      </c>
      <c r="Q26" s="22">
        <f>IF(SER_hh_emih_in!Q26=0,0,SER_hh_emih_in!Q26/SER_summary!Q$27)</f>
        <v>0</v>
      </c>
    </row>
    <row r="27" spans="1:17" ht="12" customHeight="1" x14ac:dyDescent="0.25">
      <c r="A27" s="93" t="s">
        <v>114</v>
      </c>
      <c r="B27" s="121"/>
      <c r="C27" s="116">
        <f>IF(SER_hh_emih_in!C27=0,0,SER_hh_emih_in!C27/SER_summary!C$27)</f>
        <v>0</v>
      </c>
      <c r="D27" s="116">
        <f>IF(SER_hh_emih_in!D27=0,0,SER_hh_emih_in!D27/SER_summary!D$27)</f>
        <v>0</v>
      </c>
      <c r="E27" s="116">
        <f>IF(SER_hh_emih_in!E27=0,0,SER_hh_emih_in!E27/SER_summary!E$27)</f>
        <v>0</v>
      </c>
      <c r="F27" s="116">
        <f>IF(SER_hh_emih_in!F27=0,0,SER_hh_emih_in!F27/SER_summary!F$27)</f>
        <v>0</v>
      </c>
      <c r="G27" s="116">
        <f>IF(SER_hh_emih_in!G27=0,0,SER_hh_emih_in!G27/SER_summary!G$27)</f>
        <v>0</v>
      </c>
      <c r="H27" s="116">
        <f>IF(SER_hh_emih_in!H27=0,0,SER_hh_emih_in!H27/SER_summary!H$27)</f>
        <v>0</v>
      </c>
      <c r="I27" s="116">
        <f>IF(SER_hh_emih_in!I27=0,0,SER_hh_emih_in!I27/SER_summary!I$27)</f>
        <v>0</v>
      </c>
      <c r="J27" s="116">
        <f>IF(SER_hh_emih_in!J27=0,0,SER_hh_emih_in!J27/SER_summary!J$27)</f>
        <v>0</v>
      </c>
      <c r="K27" s="116">
        <f>IF(SER_hh_emih_in!K27=0,0,SER_hh_emih_in!K27/SER_summary!K$27)</f>
        <v>0</v>
      </c>
      <c r="L27" s="116">
        <f>IF(SER_hh_emih_in!L27=0,0,SER_hh_emih_in!L27/SER_summary!L$27)</f>
        <v>0</v>
      </c>
      <c r="M27" s="116">
        <f>IF(SER_hh_emih_in!M27=0,0,SER_hh_emih_in!M27/SER_summary!M$27)</f>
        <v>0</v>
      </c>
      <c r="N27" s="116">
        <f>IF(SER_hh_emih_in!N27=0,0,SER_hh_emih_in!N27/SER_summary!N$27)</f>
        <v>0</v>
      </c>
      <c r="O27" s="116">
        <f>IF(SER_hh_emih_in!O27=0,0,SER_hh_emih_in!O27/SER_summary!O$27)</f>
        <v>0</v>
      </c>
      <c r="P27" s="116">
        <f>IF(SER_hh_emih_in!P27=0,0,SER_hh_emih_in!P27/SER_summary!P$27)</f>
        <v>0</v>
      </c>
      <c r="Q27" s="116">
        <f>IF(SER_hh_emih_in!Q27=0,0,SER_hh_emih_in!Q27/SER_summary!Q$27)</f>
        <v>0</v>
      </c>
    </row>
    <row r="28" spans="1:17" ht="12" customHeight="1" x14ac:dyDescent="0.25">
      <c r="A28" s="91" t="s">
        <v>113</v>
      </c>
      <c r="B28" s="18"/>
      <c r="C28" s="117">
        <f>IF(SER_hh_emih_in!C28=0,0,SER_hh_emih_in!C28/SER_summary!C$27)</f>
        <v>0</v>
      </c>
      <c r="D28" s="117">
        <f>IF(SER_hh_emih_in!D28=0,0,SER_hh_emih_in!D28/SER_summary!D$27)</f>
        <v>0</v>
      </c>
      <c r="E28" s="117">
        <f>IF(SER_hh_emih_in!E28=0,0,SER_hh_emih_in!E28/SER_summary!E$27)</f>
        <v>0</v>
      </c>
      <c r="F28" s="117">
        <f>IF(SER_hh_emih_in!F28=0,0,SER_hh_emih_in!F28/SER_summary!F$27)</f>
        <v>0</v>
      </c>
      <c r="G28" s="117">
        <f>IF(SER_hh_emih_in!G28=0,0,SER_hh_emih_in!G28/SER_summary!G$27)</f>
        <v>0</v>
      </c>
      <c r="H28" s="117">
        <f>IF(SER_hh_emih_in!H28=0,0,SER_hh_emih_in!H28/SER_summary!H$27)</f>
        <v>0</v>
      </c>
      <c r="I28" s="117">
        <f>IF(SER_hh_emih_in!I28=0,0,SER_hh_emih_in!I28/SER_summary!I$27)</f>
        <v>0</v>
      </c>
      <c r="J28" s="117">
        <f>IF(SER_hh_emih_in!J28=0,0,SER_hh_emih_in!J28/SER_summary!J$27)</f>
        <v>0</v>
      </c>
      <c r="K28" s="117">
        <f>IF(SER_hh_emih_in!K28=0,0,SER_hh_emih_in!K28/SER_summary!K$27)</f>
        <v>0</v>
      </c>
      <c r="L28" s="117">
        <f>IF(SER_hh_emih_in!L28=0,0,SER_hh_emih_in!L28/SER_summary!L$27)</f>
        <v>0</v>
      </c>
      <c r="M28" s="117">
        <f>IF(SER_hh_emih_in!M28=0,0,SER_hh_emih_in!M28/SER_summary!M$27)</f>
        <v>0</v>
      </c>
      <c r="N28" s="117">
        <f>IF(SER_hh_emih_in!N28=0,0,SER_hh_emih_in!N28/SER_summary!N$27)</f>
        <v>0</v>
      </c>
      <c r="O28" s="117">
        <f>IF(SER_hh_emih_in!O28=0,0,SER_hh_emih_in!O28/SER_summary!O$27)</f>
        <v>0</v>
      </c>
      <c r="P28" s="117">
        <f>IF(SER_hh_emih_in!P28=0,0,SER_hh_emih_in!P28/SER_summary!P$27)</f>
        <v>0</v>
      </c>
      <c r="Q28" s="117">
        <f>IF(SER_hh_emih_in!Q28=0,0,SER_hh_emih_in!Q28/SER_summary!Q$27)</f>
        <v>0</v>
      </c>
    </row>
    <row r="29" spans="1:17" ht="12.95" customHeight="1" x14ac:dyDescent="0.25">
      <c r="A29" s="90" t="s">
        <v>46</v>
      </c>
      <c r="B29" s="101"/>
      <c r="C29" s="101">
        <f>IF(SER_hh_emih_in!C29=0,0,SER_hh_emih_in!C29/SER_summary!C$27)</f>
        <v>2.1738813670673598</v>
      </c>
      <c r="D29" s="101">
        <f>IF(SER_hh_emih_in!D29=0,0,SER_hh_emih_in!D29/SER_summary!D$27)</f>
        <v>3.4577239834219786</v>
      </c>
      <c r="E29" s="101">
        <f>IF(SER_hh_emih_in!E29=0,0,SER_hh_emih_in!E29/SER_summary!E$27)</f>
        <v>1.9091644918209163E-2</v>
      </c>
      <c r="F29" s="101">
        <f>IF(SER_hh_emih_in!F29=0,0,SER_hh_emih_in!F29/SER_summary!F$27)</f>
        <v>4.4198010501318565</v>
      </c>
      <c r="G29" s="101">
        <f>IF(SER_hh_emih_in!G29=0,0,SER_hh_emih_in!G29/SER_summary!G$27)</f>
        <v>4.9564307846964191</v>
      </c>
      <c r="H29" s="101">
        <f>IF(SER_hh_emih_in!H29=0,0,SER_hh_emih_in!H29/SER_summary!H$27)</f>
        <v>3.5931090595405939</v>
      </c>
      <c r="I29" s="101">
        <f>IF(SER_hh_emih_in!I29=0,0,SER_hh_emih_in!I29/SER_summary!I$27)</f>
        <v>4.3807733275099752</v>
      </c>
      <c r="J29" s="101">
        <f>IF(SER_hh_emih_in!J29=0,0,SER_hh_emih_in!J29/SER_summary!J$27)</f>
        <v>4.9942602731217969</v>
      </c>
      <c r="K29" s="101">
        <f>IF(SER_hh_emih_in!K29=0,0,SER_hh_emih_in!K29/SER_summary!K$27)</f>
        <v>5.3569715651484868</v>
      </c>
      <c r="L29" s="101">
        <f>IF(SER_hh_emih_in!L29=0,0,SER_hh_emih_in!L29/SER_summary!L$27)</f>
        <v>4.8658115761253908</v>
      </c>
      <c r="M29" s="101">
        <f>IF(SER_hh_emih_in!M29=0,0,SER_hh_emih_in!M29/SER_summary!M$27)</f>
        <v>4.7034059660991216</v>
      </c>
      <c r="N29" s="101">
        <f>IF(SER_hh_emih_in!N29=0,0,SER_hh_emih_in!N29/SER_summary!N$27)</f>
        <v>4.7910653709384547</v>
      </c>
      <c r="O29" s="101">
        <f>IF(SER_hh_emih_in!O29=0,0,SER_hh_emih_in!O29/SER_summary!O$27)</f>
        <v>0.16905352023110715</v>
      </c>
      <c r="P29" s="101">
        <f>IF(SER_hh_emih_in!P29=0,0,SER_hh_emih_in!P29/SER_summary!P$27)</f>
        <v>2.0519524982336339</v>
      </c>
      <c r="Q29" s="101">
        <f>IF(SER_hh_emih_in!Q29=0,0,SER_hh_emih_in!Q29/SER_summary!Q$27)</f>
        <v>1.4315205862958613</v>
      </c>
    </row>
    <row r="30" spans="1:17" s="28" customFormat="1" ht="12" customHeight="1" x14ac:dyDescent="0.25">
      <c r="A30" s="88" t="s">
        <v>66</v>
      </c>
      <c r="B30" s="100"/>
      <c r="C30" s="100">
        <f>IF(SER_hh_emih_in!C30=0,0,SER_hh_emih_in!C30/SER_summary!C$27)</f>
        <v>5.5935348597106662</v>
      </c>
      <c r="D30" s="100">
        <f>IF(SER_hh_emih_in!D30=0,0,SER_hh_emih_in!D30/SER_summary!D$27)</f>
        <v>5.6596142876194548</v>
      </c>
      <c r="E30" s="100">
        <f>IF(SER_hh_emih_in!E30=0,0,SER_hh_emih_in!E30/SER_summary!E$27)</f>
        <v>6.0231942528764018</v>
      </c>
      <c r="F30" s="100">
        <f>IF(SER_hh_emih_in!F30=0,0,SER_hh_emih_in!F30/SER_summary!F$27)</f>
        <v>6.0021235998328439</v>
      </c>
      <c r="G30" s="100">
        <f>IF(SER_hh_emih_in!G30=0,0,SER_hh_emih_in!G30/SER_summary!G$27)</f>
        <v>5.992036014768618</v>
      </c>
      <c r="H30" s="100">
        <f>IF(SER_hh_emih_in!H30=0,0,SER_hh_emih_in!H30/SER_summary!H$27)</f>
        <v>5.8126562068815799</v>
      </c>
      <c r="I30" s="100">
        <f>IF(SER_hh_emih_in!I30=0,0,SER_hh_emih_in!I30/SER_summary!I$27)</f>
        <v>6.1652381215868761</v>
      </c>
      <c r="J30" s="100">
        <f>IF(SER_hh_emih_in!J30=0,0,SER_hh_emih_in!J30/SER_summary!J$27)</f>
        <v>0</v>
      </c>
      <c r="K30" s="100">
        <f>IF(SER_hh_emih_in!K30=0,0,SER_hh_emih_in!K30/SER_summary!K$27)</f>
        <v>6.0442431364290838</v>
      </c>
      <c r="L30" s="100">
        <f>IF(SER_hh_emih_in!L30=0,0,SER_hh_emih_in!L30/SER_summary!L$27)</f>
        <v>6.0846105968398136</v>
      </c>
      <c r="M30" s="100">
        <f>IF(SER_hh_emih_in!M30=0,0,SER_hh_emih_in!M30/SER_summary!M$27)</f>
        <v>6.3214471257112281</v>
      </c>
      <c r="N30" s="100">
        <f>IF(SER_hh_emih_in!N30=0,0,SER_hh_emih_in!N30/SER_summary!N$27)</f>
        <v>5.5438730765422104</v>
      </c>
      <c r="O30" s="100">
        <f>IF(SER_hh_emih_in!O30=0,0,SER_hh_emih_in!O30/SER_summary!O$27)</f>
        <v>5.9735140969765483</v>
      </c>
      <c r="P30" s="100">
        <f>IF(SER_hh_emih_in!P30=0,0,SER_hh_emih_in!P30/SER_summary!P$27)</f>
        <v>6.0477657425621345</v>
      </c>
      <c r="Q30" s="100">
        <f>IF(SER_hh_emih_in!Q30=0,0,SER_hh_emih_in!Q30/SER_summary!Q$27)</f>
        <v>5.0846773253076805</v>
      </c>
    </row>
    <row r="31" spans="1:17" ht="12" customHeight="1" x14ac:dyDescent="0.25">
      <c r="A31" s="88" t="s">
        <v>98</v>
      </c>
      <c r="B31" s="100"/>
      <c r="C31" s="100">
        <f>IF(SER_hh_emih_in!C31=0,0,SER_hh_emih_in!C31/SER_summary!C$27)</f>
        <v>4.6157618652977046</v>
      </c>
      <c r="D31" s="100">
        <f>IF(SER_hh_emih_in!D31=0,0,SER_hh_emih_in!D31/SER_summary!D$27)</f>
        <v>4.5905993349760443</v>
      </c>
      <c r="E31" s="100">
        <f>IF(SER_hh_emih_in!E31=0,0,SER_hh_emih_in!E31/SER_summary!E$27)</f>
        <v>0</v>
      </c>
      <c r="F31" s="100">
        <f>IF(SER_hh_emih_in!F31=0,0,SER_hh_emih_in!F31/SER_summary!F$27)</f>
        <v>4.9469974307152063</v>
      </c>
      <c r="G31" s="100">
        <f>IF(SER_hh_emih_in!G31=0,0,SER_hh_emih_in!G31/SER_summary!G$27)</f>
        <v>5.024727752209956</v>
      </c>
      <c r="H31" s="100">
        <f>IF(SER_hh_emih_in!H31=0,0,SER_hh_emih_in!H31/SER_summary!H$27)</f>
        <v>5.0129577820511333</v>
      </c>
      <c r="I31" s="100">
        <f>IF(SER_hh_emih_in!I31=0,0,SER_hh_emih_in!I31/SER_summary!I$27)</f>
        <v>4.9870203124298991</v>
      </c>
      <c r="J31" s="100">
        <f>IF(SER_hh_emih_in!J31=0,0,SER_hh_emih_in!J31/SER_summary!J$27)</f>
        <v>5.0638520156799629</v>
      </c>
      <c r="K31" s="100">
        <f>IF(SER_hh_emih_in!K31=0,0,SER_hh_emih_in!K31/SER_summary!K$27)</f>
        <v>5.0625343691979214</v>
      </c>
      <c r="L31" s="100">
        <f>IF(SER_hh_emih_in!L31=0,0,SER_hh_emih_in!L31/SER_summary!L$27)</f>
        <v>5.0343903496742408</v>
      </c>
      <c r="M31" s="100">
        <f>IF(SER_hh_emih_in!M31=0,0,SER_hh_emih_in!M31/SER_summary!M$27)</f>
        <v>5.0100677172389769</v>
      </c>
      <c r="N31" s="100">
        <f>IF(SER_hh_emih_in!N31=0,0,SER_hh_emih_in!N31/SER_summary!N$27)</f>
        <v>5.0376425572182928</v>
      </c>
      <c r="O31" s="100">
        <f>IF(SER_hh_emih_in!O31=0,0,SER_hh_emih_in!O31/SER_summary!O$27)</f>
        <v>5.0578808186722304</v>
      </c>
      <c r="P31" s="100">
        <f>IF(SER_hh_emih_in!P31=0,0,SER_hh_emih_in!P31/SER_summary!P$27)</f>
        <v>4.9491665452791622</v>
      </c>
      <c r="Q31" s="100">
        <f>IF(SER_hh_emih_in!Q31=0,0,SER_hh_emih_in!Q31/SER_summary!Q$27)</f>
        <v>4.1603842004771092</v>
      </c>
    </row>
    <row r="32" spans="1:17" ht="12" customHeight="1" x14ac:dyDescent="0.25">
      <c r="A32" s="88" t="s">
        <v>34</v>
      </c>
      <c r="B32" s="100"/>
      <c r="C32" s="100">
        <f>IF(SER_hh_emih_in!C32=0,0,SER_hh_emih_in!C32/SER_summary!C$27)</f>
        <v>0</v>
      </c>
      <c r="D32" s="100">
        <f>IF(SER_hh_emih_in!D32=0,0,SER_hh_emih_in!D32/SER_summary!D$27)</f>
        <v>0</v>
      </c>
      <c r="E32" s="100">
        <f>IF(SER_hh_emih_in!E32=0,0,SER_hh_emih_in!E32/SER_summary!E$27)</f>
        <v>0</v>
      </c>
      <c r="F32" s="100">
        <f>IF(SER_hh_emih_in!F32=0,0,SER_hh_emih_in!F32/SER_summary!F$27)</f>
        <v>0</v>
      </c>
      <c r="G32" s="100">
        <f>IF(SER_hh_emih_in!G32=0,0,SER_hh_emih_in!G32/SER_summary!G$27)</f>
        <v>0</v>
      </c>
      <c r="H32" s="100">
        <f>IF(SER_hh_emih_in!H32=0,0,SER_hh_emih_in!H32/SER_summary!H$27)</f>
        <v>0</v>
      </c>
      <c r="I32" s="100">
        <f>IF(SER_hh_emih_in!I32=0,0,SER_hh_emih_in!I32/SER_summary!I$27)</f>
        <v>0</v>
      </c>
      <c r="J32" s="100">
        <f>IF(SER_hh_emih_in!J32=0,0,SER_hh_emih_in!J32/SER_summary!J$27)</f>
        <v>0</v>
      </c>
      <c r="K32" s="100">
        <f>IF(SER_hh_emih_in!K32=0,0,SER_hh_emih_in!K32/SER_summary!K$27)</f>
        <v>0</v>
      </c>
      <c r="L32" s="100">
        <f>IF(SER_hh_emih_in!L32=0,0,SER_hh_emih_in!L32/SER_summary!L$27)</f>
        <v>0</v>
      </c>
      <c r="M32" s="100">
        <f>IF(SER_hh_emih_in!M32=0,0,SER_hh_emih_in!M32/SER_summary!M$27)</f>
        <v>0</v>
      </c>
      <c r="N32" s="100">
        <f>IF(SER_hh_emih_in!N32=0,0,SER_hh_emih_in!N32/SER_summary!N$27)</f>
        <v>0</v>
      </c>
      <c r="O32" s="100">
        <f>IF(SER_hh_emih_in!O32=0,0,SER_hh_emih_in!O32/SER_summary!O$27)</f>
        <v>0</v>
      </c>
      <c r="P32" s="100">
        <f>IF(SER_hh_emih_in!P32=0,0,SER_hh_emih_in!P32/SER_summary!P$27)</f>
        <v>0</v>
      </c>
      <c r="Q32" s="100">
        <f>IF(SER_hh_emih_in!Q32=0,0,SER_hh_emih_in!Q32/SER_summary!Q$27)</f>
        <v>0</v>
      </c>
    </row>
    <row r="33" spans="1:17" ht="12" customHeight="1" x14ac:dyDescent="0.25">
      <c r="A33" s="49" t="s">
        <v>30</v>
      </c>
      <c r="B33" s="18"/>
      <c r="C33" s="18">
        <f>IF(SER_hh_emih_in!C33=0,0,SER_hh_emih_in!C33/SER_summary!C$27)</f>
        <v>0</v>
      </c>
      <c r="D33" s="18">
        <f>IF(SER_hh_emih_in!D33=0,0,SER_hh_emih_in!D33/SER_summary!D$27)</f>
        <v>0</v>
      </c>
      <c r="E33" s="18">
        <f>IF(SER_hh_emih_in!E33=0,0,SER_hh_emih_in!E33/SER_summary!E$27)</f>
        <v>0</v>
      </c>
      <c r="F33" s="18">
        <f>IF(SER_hh_emih_in!F33=0,0,SER_hh_emih_in!F33/SER_summary!F$27)</f>
        <v>0</v>
      </c>
      <c r="G33" s="18">
        <f>IF(SER_hh_emih_in!G33=0,0,SER_hh_emih_in!G33/SER_summary!G$27)</f>
        <v>0</v>
      </c>
      <c r="H33" s="18">
        <f>IF(SER_hh_emih_in!H33=0,0,SER_hh_emih_in!H33/SER_summary!H$27)</f>
        <v>0</v>
      </c>
      <c r="I33" s="18">
        <f>IF(SER_hh_emih_in!I33=0,0,SER_hh_emih_in!I33/SER_summary!I$27)</f>
        <v>0</v>
      </c>
      <c r="J33" s="18">
        <f>IF(SER_hh_emih_in!J33=0,0,SER_hh_emih_in!J33/SER_summary!J$27)</f>
        <v>0</v>
      </c>
      <c r="K33" s="18">
        <f>IF(SER_hh_emih_in!K33=0,0,SER_hh_emih_in!K33/SER_summary!K$27)</f>
        <v>0</v>
      </c>
      <c r="L33" s="18">
        <f>IF(SER_hh_emih_in!L33=0,0,SER_hh_emih_in!L33/SER_summary!L$27)</f>
        <v>0</v>
      </c>
      <c r="M33" s="18">
        <f>IF(SER_hh_emih_in!M33=0,0,SER_hh_emih_in!M33/SER_summary!M$27)</f>
        <v>0</v>
      </c>
      <c r="N33" s="18">
        <f>IF(SER_hh_emih_in!N33=0,0,SER_hh_emih_in!N33/SER_summary!N$27)</f>
        <v>0</v>
      </c>
      <c r="O33" s="18">
        <f>IF(SER_hh_emih_in!O33=0,0,SER_hh_emih_in!O33/SER_summary!O$27)</f>
        <v>0</v>
      </c>
      <c r="P33" s="18">
        <f>IF(SER_hh_emih_in!P33=0,0,SER_hh_emih_in!P33/SER_summary!P$27)</f>
        <v>0</v>
      </c>
      <c r="Q33" s="18">
        <f>IF(SER_hh_emih_in!Q33=0,0,SER_hh_emih_in!Q33/SER_summary!Q$27)</f>
        <v>0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8" tint="0.59999389629810485"/>
    <pageSetUpPr fitToPage="1"/>
  </sheetPr>
  <dimension ref="A1:Q73"/>
  <sheetViews>
    <sheetView showGridLines="0" zoomScaleNormal="100" workbookViewId="0">
      <pane xSplit="1" ySplit="1" topLeftCell="B2" activePane="bottomRight" state="frozen"/>
      <selection activeCell="B5" sqref="B5"/>
      <selection pane="topRight" activeCell="B5" sqref="B5"/>
      <selection pane="bottomLeft" activeCell="B5" sqref="B5"/>
      <selection pane="bottomRight" activeCell="B2" sqref="B2"/>
    </sheetView>
  </sheetViews>
  <sheetFormatPr defaultRowHeight="12" customHeight="1" x14ac:dyDescent="0.25"/>
  <cols>
    <col min="1" max="1" width="61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220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127" t="s">
        <v>109</v>
      </c>
      <c r="B3" s="129">
        <f t="shared" ref="B3" si="0">SUM(B4:B9)</f>
        <v>3774.233021915471</v>
      </c>
      <c r="C3" s="129">
        <f t="shared" ref="C3" si="1">SUM(C4:C9)</f>
        <v>3849.4176163386651</v>
      </c>
      <c r="D3" s="129">
        <f t="shared" ref="D3:Q3" si="2">SUM(D4:D9)</f>
        <v>3922.8662705194406</v>
      </c>
      <c r="E3" s="129">
        <f t="shared" si="2"/>
        <v>3991.2128205136146</v>
      </c>
      <c r="F3" s="129">
        <f t="shared" si="2"/>
        <v>4054.2333263628298</v>
      </c>
      <c r="G3" s="129">
        <f t="shared" si="2"/>
        <v>4140.9659977219799</v>
      </c>
      <c r="H3" s="129">
        <f t="shared" si="2"/>
        <v>4306.4114988734927</v>
      </c>
      <c r="I3" s="129">
        <f t="shared" si="2"/>
        <v>4429.410410824782</v>
      </c>
      <c r="J3" s="129">
        <f t="shared" si="2"/>
        <v>4503.6165081023282</v>
      </c>
      <c r="K3" s="129">
        <f t="shared" si="2"/>
        <v>4541.7453310871124</v>
      </c>
      <c r="L3" s="129">
        <f t="shared" si="2"/>
        <v>4582.6050374780707</v>
      </c>
      <c r="M3" s="129">
        <f t="shared" si="2"/>
        <v>4623.4096086464988</v>
      </c>
      <c r="N3" s="129">
        <f t="shared" si="2"/>
        <v>4642.6390319847751</v>
      </c>
      <c r="O3" s="129">
        <f t="shared" si="2"/>
        <v>4646.996816140605</v>
      </c>
      <c r="P3" s="129">
        <f t="shared" si="2"/>
        <v>4696.0208306660879</v>
      </c>
      <c r="Q3" s="129">
        <f t="shared" si="2"/>
        <v>4683.4332383264573</v>
      </c>
    </row>
    <row r="4" spans="1:17" ht="12" customHeight="1" x14ac:dyDescent="0.25">
      <c r="A4" s="88" t="s">
        <v>9</v>
      </c>
      <c r="B4" s="128">
        <v>586.61298573733109</v>
      </c>
      <c r="C4" s="128">
        <v>597.44478131673827</v>
      </c>
      <c r="D4" s="128">
        <v>607.09645290056153</v>
      </c>
      <c r="E4" s="128">
        <v>619.10263814446671</v>
      </c>
      <c r="F4" s="128">
        <v>628.93730015190499</v>
      </c>
      <c r="G4" s="128">
        <v>634.75445211247484</v>
      </c>
      <c r="H4" s="128">
        <v>654.32748145002381</v>
      </c>
      <c r="I4" s="128">
        <v>672.60733678834879</v>
      </c>
      <c r="J4" s="128">
        <v>683.71610333167337</v>
      </c>
      <c r="K4" s="128">
        <v>694.71961357606335</v>
      </c>
      <c r="L4" s="128">
        <v>708.75415179183085</v>
      </c>
      <c r="M4" s="128">
        <v>729.39599241110125</v>
      </c>
      <c r="N4" s="128">
        <v>745.65622917627763</v>
      </c>
      <c r="O4" s="128">
        <v>758.52460528233905</v>
      </c>
      <c r="P4" s="128">
        <v>782.08915648832567</v>
      </c>
      <c r="Q4" s="128">
        <v>798.28981658774148</v>
      </c>
    </row>
    <row r="5" spans="1:17" ht="12" customHeight="1" x14ac:dyDescent="0.25">
      <c r="A5" s="88" t="s">
        <v>8</v>
      </c>
      <c r="B5" s="128">
        <v>390.48912510926164</v>
      </c>
      <c r="C5" s="128">
        <v>397.41018570087755</v>
      </c>
      <c r="D5" s="128">
        <v>400.6696433336304</v>
      </c>
      <c r="E5" s="128">
        <v>405.37940686030674</v>
      </c>
      <c r="F5" s="128">
        <v>405.99323893524178</v>
      </c>
      <c r="G5" s="128">
        <v>409.52232912189032</v>
      </c>
      <c r="H5" s="128">
        <v>413.53206937775832</v>
      </c>
      <c r="I5" s="128">
        <v>418.96092989053085</v>
      </c>
      <c r="J5" s="128">
        <v>420.97151858754495</v>
      </c>
      <c r="K5" s="128">
        <v>424.66674215725288</v>
      </c>
      <c r="L5" s="128">
        <v>428.70723542144651</v>
      </c>
      <c r="M5" s="128">
        <v>429.86270585250873</v>
      </c>
      <c r="N5" s="128">
        <v>429.96235806077289</v>
      </c>
      <c r="O5" s="128">
        <v>429.50191787805386</v>
      </c>
      <c r="P5" s="128">
        <v>428.23222224125988</v>
      </c>
      <c r="Q5" s="128">
        <v>427.43191249728841</v>
      </c>
    </row>
    <row r="6" spans="1:17" ht="12" customHeight="1" x14ac:dyDescent="0.25">
      <c r="A6" s="88" t="s">
        <v>7</v>
      </c>
      <c r="B6" s="128">
        <v>1778.0008797728706</v>
      </c>
      <c r="C6" s="128">
        <v>1794.5816354335316</v>
      </c>
      <c r="D6" s="128">
        <v>1803.5719675139912</v>
      </c>
      <c r="E6" s="128">
        <v>1791.0322204723213</v>
      </c>
      <c r="F6" s="128">
        <v>1766.0607813614893</v>
      </c>
      <c r="G6" s="128">
        <v>1754.1573973492425</v>
      </c>
      <c r="H6" s="128">
        <v>1779.7541893238331</v>
      </c>
      <c r="I6" s="128">
        <v>1793.3184247779611</v>
      </c>
      <c r="J6" s="128">
        <v>1790.5163616844252</v>
      </c>
      <c r="K6" s="128">
        <v>1771.6277912175369</v>
      </c>
      <c r="L6" s="128">
        <v>1766.8837636015294</v>
      </c>
      <c r="M6" s="128">
        <v>1760.8839480538775</v>
      </c>
      <c r="N6" s="128">
        <v>1746.0317326621594</v>
      </c>
      <c r="O6" s="128">
        <v>1723.4061616690551</v>
      </c>
      <c r="P6" s="128">
        <v>1717.7174736241379</v>
      </c>
      <c r="Q6" s="128">
        <v>1686.7828529642829</v>
      </c>
    </row>
    <row r="7" spans="1:17" ht="12" customHeight="1" x14ac:dyDescent="0.25">
      <c r="A7" s="88" t="s">
        <v>39</v>
      </c>
      <c r="B7" s="128">
        <v>479.04017568715483</v>
      </c>
      <c r="C7" s="128">
        <v>490.95845587462094</v>
      </c>
      <c r="D7" s="128">
        <v>508.56639387447842</v>
      </c>
      <c r="E7" s="128">
        <v>530.53638876341756</v>
      </c>
      <c r="F7" s="128">
        <v>558.21845693471516</v>
      </c>
      <c r="G7" s="128">
        <v>586.10754259687724</v>
      </c>
      <c r="H7" s="128">
        <v>615.28006030227925</v>
      </c>
      <c r="I7" s="128">
        <v>637.93139255309256</v>
      </c>
      <c r="J7" s="128">
        <v>662.97894134898775</v>
      </c>
      <c r="K7" s="128">
        <v>674.04113891342922</v>
      </c>
      <c r="L7" s="128">
        <v>678.31584369826783</v>
      </c>
      <c r="M7" s="128">
        <v>680.56635923899069</v>
      </c>
      <c r="N7" s="128">
        <v>681.15392731159602</v>
      </c>
      <c r="O7" s="128">
        <v>684.74068867115318</v>
      </c>
      <c r="P7" s="128">
        <v>697.58376162847969</v>
      </c>
      <c r="Q7" s="128">
        <v>697.98384280688879</v>
      </c>
    </row>
    <row r="8" spans="1:17" ht="12" customHeight="1" x14ac:dyDescent="0.25">
      <c r="A8" s="51" t="s">
        <v>6</v>
      </c>
      <c r="B8" s="50">
        <v>291.58995660993793</v>
      </c>
      <c r="C8" s="50">
        <v>311.38325235026298</v>
      </c>
      <c r="D8" s="50">
        <v>334.65428704542194</v>
      </c>
      <c r="E8" s="50">
        <v>360.9219443585676</v>
      </c>
      <c r="F8" s="50">
        <v>393.24568161905165</v>
      </c>
      <c r="G8" s="50">
        <v>434.01382466956409</v>
      </c>
      <c r="H8" s="50">
        <v>498.51250669843648</v>
      </c>
      <c r="I8" s="50">
        <v>546.04295280580857</v>
      </c>
      <c r="J8" s="50">
        <v>574.94591923765404</v>
      </c>
      <c r="K8" s="50">
        <v>593.9582415644303</v>
      </c>
      <c r="L8" s="50">
        <v>613.99145467772314</v>
      </c>
      <c r="M8" s="50">
        <v>630.91482935902934</v>
      </c>
      <c r="N8" s="50">
        <v>647.09047765454966</v>
      </c>
      <c r="O8" s="50">
        <v>658.05225009164644</v>
      </c>
      <c r="P8" s="50">
        <v>676.26840118759401</v>
      </c>
      <c r="Q8" s="50">
        <v>686.55710059865839</v>
      </c>
    </row>
    <row r="9" spans="1:17" ht="12" customHeight="1" x14ac:dyDescent="0.25">
      <c r="A9" s="49" t="s">
        <v>5</v>
      </c>
      <c r="B9" s="48">
        <v>248.49989899891483</v>
      </c>
      <c r="C9" s="48">
        <v>257.63930566263372</v>
      </c>
      <c r="D9" s="48">
        <v>268.30752585135718</v>
      </c>
      <c r="E9" s="48">
        <v>284.24022191453463</v>
      </c>
      <c r="F9" s="48">
        <v>301.77786736042697</v>
      </c>
      <c r="G9" s="48">
        <v>322.41045187193043</v>
      </c>
      <c r="H9" s="48">
        <v>345.00519172116157</v>
      </c>
      <c r="I9" s="48">
        <v>360.54937400904095</v>
      </c>
      <c r="J9" s="48">
        <v>370.48766391204214</v>
      </c>
      <c r="K9" s="48">
        <v>382.73180365840017</v>
      </c>
      <c r="L9" s="48">
        <v>385.95258828727384</v>
      </c>
      <c r="M9" s="48">
        <v>391.78577373099125</v>
      </c>
      <c r="N9" s="48">
        <v>392.74430711941909</v>
      </c>
      <c r="O9" s="48">
        <v>392.77119254835765</v>
      </c>
      <c r="P9" s="48">
        <v>394.12981549629075</v>
      </c>
      <c r="Q9" s="48">
        <v>386.3877128715979</v>
      </c>
    </row>
    <row r="10" spans="1:17" s="28" customFormat="1" ht="12" customHeight="1" x14ac:dyDescent="0.25"/>
    <row r="11" spans="1:17" ht="12.95" customHeight="1" x14ac:dyDescent="0.25">
      <c r="A11" s="127" t="s">
        <v>140</v>
      </c>
      <c r="B11" s="129">
        <f t="shared" ref="B11" si="3">SUM(B12:B17)</f>
        <v>17060.274313396858</v>
      </c>
      <c r="C11" s="129">
        <f t="shared" ref="C11" si="4">SUM(C12:C17)</f>
        <v>17422.494895876629</v>
      </c>
      <c r="D11" s="129">
        <f t="shared" ref="D11" si="5">SUM(D12:D17)</f>
        <v>17796.803457294347</v>
      </c>
      <c r="E11" s="129">
        <f t="shared" ref="E11" si="6">SUM(E12:E17)</f>
        <v>18157.124769565406</v>
      </c>
      <c r="F11" s="129">
        <f t="shared" ref="F11" si="7">SUM(F12:F17)</f>
        <v>18520.718654840151</v>
      </c>
      <c r="G11" s="129">
        <f t="shared" ref="G11" si="8">SUM(G12:G17)</f>
        <v>19088.595472805973</v>
      </c>
      <c r="H11" s="129">
        <f t="shared" ref="H11" si="9">SUM(H12:H17)</f>
        <v>20168.471711139129</v>
      </c>
      <c r="I11" s="129">
        <f t="shared" ref="I11" si="10">SUM(I12:I17)</f>
        <v>20933.319802967333</v>
      </c>
      <c r="J11" s="129">
        <f t="shared" ref="J11" si="11">SUM(J12:J17)</f>
        <v>21345.076824155447</v>
      </c>
      <c r="K11" s="129">
        <f t="shared" ref="K11" si="12">SUM(K12:K17)</f>
        <v>21557.510318280092</v>
      </c>
      <c r="L11" s="129">
        <f t="shared" ref="L11" si="13">SUM(L12:L17)</f>
        <v>21778.39066601577</v>
      </c>
      <c r="M11" s="129">
        <f t="shared" ref="M11" si="14">SUM(M12:M17)</f>
        <v>21968.823604783582</v>
      </c>
      <c r="N11" s="129">
        <f t="shared" ref="N11" si="15">SUM(N12:N17)</f>
        <v>22065.318331789516</v>
      </c>
      <c r="O11" s="129">
        <f t="shared" ref="O11" si="16">SUM(O12:O17)</f>
        <v>22063.200109252397</v>
      </c>
      <c r="P11" s="129">
        <f t="shared" ref="P11" si="17">SUM(P12:P17)</f>
        <v>22249.897494138233</v>
      </c>
      <c r="Q11" s="129">
        <f t="shared" ref="Q11" si="18">SUM(Q12:Q17)</f>
        <v>22136.226311579077</v>
      </c>
    </row>
    <row r="12" spans="1:17" ht="12" customHeight="1" x14ac:dyDescent="0.25">
      <c r="A12" s="88" t="s">
        <v>9</v>
      </c>
      <c r="B12" s="128">
        <v>778.66224081094219</v>
      </c>
      <c r="C12" s="128">
        <v>793.04022156304882</v>
      </c>
      <c r="D12" s="128">
        <v>805.85172148848039</v>
      </c>
      <c r="E12" s="128">
        <v>821.78857139278296</v>
      </c>
      <c r="F12" s="128">
        <v>834.84297036198541</v>
      </c>
      <c r="G12" s="128">
        <v>842.56458016416479</v>
      </c>
      <c r="H12" s="128">
        <v>868.5455578342677</v>
      </c>
      <c r="I12" s="128">
        <v>892.80999361307852</v>
      </c>
      <c r="J12" s="128">
        <v>907.55562192268474</v>
      </c>
      <c r="K12" s="128">
        <v>922.16153442718439</v>
      </c>
      <c r="L12" s="128">
        <v>940.79079296993621</v>
      </c>
      <c r="M12" s="128">
        <v>968.19049645733969</v>
      </c>
      <c r="N12" s="128">
        <v>989.77411752187277</v>
      </c>
      <c r="O12" s="128">
        <v>1006.855428058749</v>
      </c>
      <c r="P12" s="128">
        <v>1038.1346985349976</v>
      </c>
      <c r="Q12" s="128">
        <v>1059.6392383292734</v>
      </c>
    </row>
    <row r="13" spans="1:17" ht="12" customHeight="1" x14ac:dyDescent="0.25">
      <c r="A13" s="88" t="s">
        <v>8</v>
      </c>
      <c r="B13" s="128">
        <v>1134.9344850883781</v>
      </c>
      <c r="C13" s="128">
        <v>1157.5027003939272</v>
      </c>
      <c r="D13" s="128">
        <v>1170.8294544382079</v>
      </c>
      <c r="E13" s="128">
        <v>1188.5095815186646</v>
      </c>
      <c r="F13" s="128">
        <v>1192.7305594681995</v>
      </c>
      <c r="G13" s="128">
        <v>1206.0754701196108</v>
      </c>
      <c r="H13" s="128">
        <v>1221.4853657744441</v>
      </c>
      <c r="I13" s="128">
        <v>1241.5806839023298</v>
      </c>
      <c r="J13" s="128">
        <v>1252.3349014744383</v>
      </c>
      <c r="K13" s="128">
        <v>1265.8514268501253</v>
      </c>
      <c r="L13" s="128">
        <v>1282.0763116242633</v>
      </c>
      <c r="M13" s="128">
        <v>1292.69237483655</v>
      </c>
      <c r="N13" s="128">
        <v>1299.1180268379374</v>
      </c>
      <c r="O13" s="128">
        <v>1304.4959012710021</v>
      </c>
      <c r="P13" s="128">
        <v>1307.5134270413312</v>
      </c>
      <c r="Q13" s="128">
        <v>1311.7256032096027</v>
      </c>
    </row>
    <row r="14" spans="1:17" ht="12" customHeight="1" x14ac:dyDescent="0.25">
      <c r="A14" s="88" t="s">
        <v>7</v>
      </c>
      <c r="B14" s="128">
        <v>8953.8607887759863</v>
      </c>
      <c r="C14" s="128">
        <v>8979.2379567689823</v>
      </c>
      <c r="D14" s="128">
        <v>8982.1198397382759</v>
      </c>
      <c r="E14" s="128">
        <v>8883.5791001625748</v>
      </c>
      <c r="F14" s="128">
        <v>8713.4972014913692</v>
      </c>
      <c r="G14" s="128">
        <v>8617.7337488549765</v>
      </c>
      <c r="H14" s="128">
        <v>8705.8586347744022</v>
      </c>
      <c r="I14" s="128">
        <v>8742.9782708341245</v>
      </c>
      <c r="J14" s="128">
        <v>8711.7371962083598</v>
      </c>
      <c r="K14" s="128">
        <v>8609.5246136422138</v>
      </c>
      <c r="L14" s="128">
        <v>8567.6248466703782</v>
      </c>
      <c r="M14" s="128">
        <v>8509.662502408004</v>
      </c>
      <c r="N14" s="128">
        <v>8402.1154998259462</v>
      </c>
      <c r="O14" s="128">
        <v>8268.8677760524024</v>
      </c>
      <c r="P14" s="128">
        <v>8204.608006844619</v>
      </c>
      <c r="Q14" s="128">
        <v>8018.7223446883036</v>
      </c>
    </row>
    <row r="15" spans="1:17" ht="12" customHeight="1" x14ac:dyDescent="0.25">
      <c r="A15" s="88" t="s">
        <v>39</v>
      </c>
      <c r="B15" s="128">
        <v>635.87152979605378</v>
      </c>
      <c r="C15" s="128">
        <v>651.69169570274653</v>
      </c>
      <c r="D15" s="128">
        <v>675.06423738249805</v>
      </c>
      <c r="E15" s="128">
        <v>704.2269151048871</v>
      </c>
      <c r="F15" s="128">
        <v>740.97172259572471</v>
      </c>
      <c r="G15" s="128">
        <v>777.99132233842704</v>
      </c>
      <c r="H15" s="128">
        <v>816.71453263018964</v>
      </c>
      <c r="I15" s="128">
        <v>846.78160846486765</v>
      </c>
      <c r="J15" s="128">
        <v>880.02939013086393</v>
      </c>
      <c r="K15" s="128">
        <v>894.71320340000682</v>
      </c>
      <c r="L15" s="128">
        <v>900.3873894263935</v>
      </c>
      <c r="M15" s="128">
        <v>903.374693690919</v>
      </c>
      <c r="N15" s="128">
        <v>904.15462370127977</v>
      </c>
      <c r="O15" s="128">
        <v>908.91564281505953</v>
      </c>
      <c r="P15" s="128">
        <v>925.96336629032567</v>
      </c>
      <c r="Q15" s="128">
        <v>926.49442870193434</v>
      </c>
    </row>
    <row r="16" spans="1:17" ht="12" customHeight="1" x14ac:dyDescent="0.25">
      <c r="A16" s="51" t="s">
        <v>6</v>
      </c>
      <c r="B16" s="50">
        <v>3775.0829833018042</v>
      </c>
      <c r="C16" s="50">
        <v>4012.1721372488987</v>
      </c>
      <c r="D16" s="50">
        <v>4293.3003510164972</v>
      </c>
      <c r="E16" s="50">
        <v>4611.7957220380549</v>
      </c>
      <c r="F16" s="50">
        <v>5006.2381079362331</v>
      </c>
      <c r="G16" s="50">
        <v>5506.2121675949338</v>
      </c>
      <c r="H16" s="50">
        <v>6304.113166228788</v>
      </c>
      <c r="I16" s="50">
        <v>6884.2764497340268</v>
      </c>
      <c r="J16" s="50">
        <v>7227.9861547908604</v>
      </c>
      <c r="K16" s="50">
        <v>7446.8425948723116</v>
      </c>
      <c r="L16" s="50">
        <v>7678.2945535627796</v>
      </c>
      <c r="M16" s="50">
        <v>7877.1092172093558</v>
      </c>
      <c r="N16" s="50">
        <v>8066.547479527836</v>
      </c>
      <c r="O16" s="50">
        <v>8191.0496559193771</v>
      </c>
      <c r="P16" s="50">
        <v>8405.8601857122103</v>
      </c>
      <c r="Q16" s="50">
        <v>8522.1420907801676</v>
      </c>
    </row>
    <row r="17" spans="1:17" ht="12" customHeight="1" x14ac:dyDescent="0.25">
      <c r="A17" s="49" t="s">
        <v>5</v>
      </c>
      <c r="B17" s="48">
        <v>1781.8622856236932</v>
      </c>
      <c r="C17" s="48">
        <v>1828.8501841990253</v>
      </c>
      <c r="D17" s="48">
        <v>1869.6378532303861</v>
      </c>
      <c r="E17" s="48">
        <v>1947.2248793484393</v>
      </c>
      <c r="F17" s="48">
        <v>2032.4380929866381</v>
      </c>
      <c r="G17" s="48">
        <v>2138.0181837338623</v>
      </c>
      <c r="H17" s="48">
        <v>2251.7544538970387</v>
      </c>
      <c r="I17" s="48">
        <v>2324.892796418907</v>
      </c>
      <c r="J17" s="48">
        <v>2365.4335596282403</v>
      </c>
      <c r="K17" s="48">
        <v>2418.4169450882505</v>
      </c>
      <c r="L17" s="48">
        <v>2409.2167717620191</v>
      </c>
      <c r="M17" s="48">
        <v>2417.7943201814119</v>
      </c>
      <c r="N17" s="48">
        <v>2403.6085843746437</v>
      </c>
      <c r="O17" s="48">
        <v>2383.0157051358074</v>
      </c>
      <c r="P17" s="48">
        <v>2367.8178097147493</v>
      </c>
      <c r="Q17" s="48">
        <v>2297.5026058697968</v>
      </c>
    </row>
    <row r="18" spans="1:17" s="28" customFormat="1" ht="12" customHeight="1" x14ac:dyDescent="0.25"/>
    <row r="19" spans="1:17" ht="12.95" customHeight="1" x14ac:dyDescent="0.25">
      <c r="A19" s="127" t="s">
        <v>139</v>
      </c>
      <c r="B19" s="129"/>
      <c r="C19" s="129"/>
      <c r="D19" s="129"/>
      <c r="E19" s="129"/>
      <c r="F19" s="129"/>
      <c r="G19" s="129"/>
      <c r="H19" s="129"/>
      <c r="I19" s="129"/>
      <c r="J19" s="129"/>
      <c r="K19" s="129"/>
      <c r="L19" s="129"/>
      <c r="M19" s="129"/>
      <c r="N19" s="129"/>
      <c r="O19" s="129"/>
      <c r="P19" s="129"/>
      <c r="Q19" s="129"/>
    </row>
    <row r="20" spans="1:17" ht="12" customHeight="1" x14ac:dyDescent="0.25">
      <c r="A20" s="88" t="s">
        <v>136</v>
      </c>
      <c r="B20" s="140">
        <v>336.00302352591859</v>
      </c>
      <c r="C20" s="140">
        <v>345.42876301536273</v>
      </c>
      <c r="D20" s="140">
        <v>354.30006486871872</v>
      </c>
      <c r="E20" s="140">
        <v>364.83910896882247</v>
      </c>
      <c r="F20" s="140">
        <v>374.09854301430414</v>
      </c>
      <c r="G20" s="140">
        <v>380.97803094372091</v>
      </c>
      <c r="H20" s="140">
        <v>397.21925170560655</v>
      </c>
      <c r="I20" s="140">
        <v>412.95638975544284</v>
      </c>
      <c r="J20" s="140">
        <v>424.2197958882179</v>
      </c>
      <c r="K20" s="140">
        <v>435.69643255510209</v>
      </c>
      <c r="L20" s="140">
        <v>449.58689144098673</v>
      </c>
      <c r="M20" s="140">
        <v>468.48947306978249</v>
      </c>
      <c r="N20" s="140">
        <v>484.96713331530998</v>
      </c>
      <c r="O20" s="140">
        <v>499.70314015849016</v>
      </c>
      <c r="P20" s="140">
        <v>523.12678885798096</v>
      </c>
      <c r="Q20" s="140">
        <v>541.95614783612473</v>
      </c>
    </row>
    <row r="21" spans="1:17" ht="12" customHeight="1" x14ac:dyDescent="0.25">
      <c r="A21" s="88" t="s">
        <v>135</v>
      </c>
      <c r="B21" s="140">
        <v>5721.5368498678317</v>
      </c>
      <c r="C21" s="140">
        <v>5952.4169033456465</v>
      </c>
      <c r="D21" s="140">
        <v>6172.1263628118068</v>
      </c>
      <c r="E21" s="140">
        <v>6456.6254926308748</v>
      </c>
      <c r="F21" s="140">
        <v>6704.9836037362538</v>
      </c>
      <c r="G21" s="140">
        <v>6937.1904188460367</v>
      </c>
      <c r="H21" s="140">
        <v>7198.3561037884938</v>
      </c>
      <c r="I21" s="140">
        <v>7502.9613196975833</v>
      </c>
      <c r="J21" s="140">
        <v>7760.2582905523632</v>
      </c>
      <c r="K21" s="140">
        <v>8048.7594580487566</v>
      </c>
      <c r="L21" s="140">
        <v>8369.5624563352794</v>
      </c>
      <c r="M21" s="140">
        <v>8712.1302788550402</v>
      </c>
      <c r="N21" s="140">
        <v>9075.0445793174767</v>
      </c>
      <c r="O21" s="140">
        <v>9522.088459074288</v>
      </c>
      <c r="P21" s="140">
        <v>10050.429949879755</v>
      </c>
      <c r="Q21" s="140">
        <v>10725.948520700696</v>
      </c>
    </row>
    <row r="22" spans="1:17" ht="12" customHeight="1" x14ac:dyDescent="0.25">
      <c r="A22" s="88" t="s">
        <v>183</v>
      </c>
      <c r="B22" s="140">
        <v>219.16277283089772</v>
      </c>
      <c r="C22" s="140">
        <v>222.42218593142465</v>
      </c>
      <c r="D22" s="140">
        <v>227.28340118827907</v>
      </c>
      <c r="E22" s="140">
        <v>231.12512481183023</v>
      </c>
      <c r="F22" s="140">
        <v>234.80542686165862</v>
      </c>
      <c r="G22" s="140">
        <v>239.39430363067936</v>
      </c>
      <c r="H22" s="140">
        <v>249.33584729933193</v>
      </c>
      <c r="I22" s="140">
        <v>257.94167581492798</v>
      </c>
      <c r="J22" s="140">
        <v>264.85792244318083</v>
      </c>
      <c r="K22" s="140">
        <v>270.98473956962368</v>
      </c>
      <c r="L22" s="140">
        <v>281.544648335212</v>
      </c>
      <c r="M22" s="140">
        <v>292.5117563553718</v>
      </c>
      <c r="N22" s="140">
        <v>302.32836020255206</v>
      </c>
      <c r="O22" s="140">
        <v>312.29214060657972</v>
      </c>
      <c r="P22" s="140">
        <v>329.59084193916152</v>
      </c>
      <c r="Q22" s="140">
        <v>343.74868508406814</v>
      </c>
    </row>
    <row r="23" spans="1:17" ht="12" customHeight="1" x14ac:dyDescent="0.25">
      <c r="A23" s="88" t="s">
        <v>188</v>
      </c>
      <c r="B23" s="140">
        <v>976.54214919462606</v>
      </c>
      <c r="C23" s="140">
        <v>1012.4919514846588</v>
      </c>
      <c r="D23" s="140">
        <v>1064.9231305801493</v>
      </c>
      <c r="E23" s="140">
        <v>1130.0571557863905</v>
      </c>
      <c r="F23" s="140">
        <v>1211.0004505295151</v>
      </c>
      <c r="G23" s="140">
        <v>1295.4877905686342</v>
      </c>
      <c r="H23" s="140">
        <v>1386.6072753274179</v>
      </c>
      <c r="I23" s="140">
        <v>1465.6854190143113</v>
      </c>
      <c r="J23" s="140">
        <v>1554.7456311820697</v>
      </c>
      <c r="K23" s="140">
        <v>1612.215467876094</v>
      </c>
      <c r="L23" s="140">
        <v>1656.3255298597305</v>
      </c>
      <c r="M23" s="140">
        <v>1686.6819130427298</v>
      </c>
      <c r="N23" s="140">
        <v>1718.6036745584811</v>
      </c>
      <c r="O23" s="140">
        <v>1769.8064907761222</v>
      </c>
      <c r="P23" s="140">
        <v>1862.7979587957052</v>
      </c>
      <c r="Q23" s="140">
        <v>1929.7980728232324</v>
      </c>
    </row>
    <row r="24" spans="1:17" ht="12" customHeight="1" x14ac:dyDescent="0.25">
      <c r="A24" s="51" t="s">
        <v>134</v>
      </c>
      <c r="B24" s="139">
        <v>76.124232999121915</v>
      </c>
      <c r="C24" s="139">
        <v>81.501554057638842</v>
      </c>
      <c r="D24" s="139">
        <v>87.924849041761249</v>
      </c>
      <c r="E24" s="139">
        <v>95.259389361644168</v>
      </c>
      <c r="F24" s="139">
        <v>104.35787349181065</v>
      </c>
      <c r="G24" s="139">
        <v>115.92100828277675</v>
      </c>
      <c r="H24" s="139">
        <v>134.33261100511993</v>
      </c>
      <c r="I24" s="139">
        <v>148.09403746004566</v>
      </c>
      <c r="J24" s="139">
        <v>156.65209541282127</v>
      </c>
      <c r="K24" s="139">
        <v>162.49423499699037</v>
      </c>
      <c r="L24" s="139">
        <v>168.76759480865098</v>
      </c>
      <c r="M24" s="139">
        <v>174.46231600209026</v>
      </c>
      <c r="N24" s="139">
        <v>180.13403449875639</v>
      </c>
      <c r="O24" s="139">
        <v>184.42602626882123</v>
      </c>
      <c r="P24" s="139">
        <v>191.23039236353995</v>
      </c>
      <c r="Q24" s="139">
        <v>195.74170152347034</v>
      </c>
    </row>
    <row r="25" spans="1:17" ht="12" customHeight="1" x14ac:dyDescent="0.25">
      <c r="A25" s="49" t="s">
        <v>133</v>
      </c>
      <c r="B25" s="138">
        <v>4837.0791583379096</v>
      </c>
      <c r="C25" s="138">
        <v>5065.1106760552175</v>
      </c>
      <c r="D25" s="138">
        <v>5310.9067275334655</v>
      </c>
      <c r="E25" s="138">
        <v>5712.6513918573964</v>
      </c>
      <c r="F25" s="138">
        <v>6192.7316230137567</v>
      </c>
      <c r="G25" s="138">
        <v>6800.8890536912304</v>
      </c>
      <c r="H25" s="138">
        <v>7426.3634110733083</v>
      </c>
      <c r="I25" s="138">
        <v>7944.9418849827853</v>
      </c>
      <c r="J25" s="138">
        <v>8446.7052561964974</v>
      </c>
      <c r="K25" s="138">
        <v>9089.339081334756</v>
      </c>
      <c r="L25" s="138">
        <v>9619.6546259948645</v>
      </c>
      <c r="M25" s="138">
        <v>10398.510621322785</v>
      </c>
      <c r="N25" s="138">
        <v>11249.756208918807</v>
      </c>
      <c r="O25" s="138">
        <v>12358.712246304494</v>
      </c>
      <c r="P25" s="138">
        <v>13933.838478348702</v>
      </c>
      <c r="Q25" s="138">
        <v>15406.500266580068</v>
      </c>
    </row>
    <row r="26" spans="1:17" s="28" customFormat="1" ht="12" customHeight="1" x14ac:dyDescent="0.25"/>
    <row r="27" spans="1:17" ht="12.95" customHeight="1" x14ac:dyDescent="0.25">
      <c r="A27" s="127" t="s">
        <v>138</v>
      </c>
      <c r="B27" s="129"/>
      <c r="C27" s="129"/>
      <c r="D27" s="129"/>
      <c r="E27" s="129"/>
      <c r="F27" s="129"/>
      <c r="G27" s="129"/>
      <c r="H27" s="129"/>
      <c r="I27" s="129"/>
      <c r="J27" s="129"/>
      <c r="K27" s="129"/>
      <c r="L27" s="129"/>
      <c r="M27" s="129"/>
      <c r="N27" s="129"/>
      <c r="O27" s="129"/>
      <c r="P27" s="129"/>
      <c r="Q27" s="129"/>
    </row>
    <row r="28" spans="1:17" ht="12" customHeight="1" x14ac:dyDescent="0.25">
      <c r="A28" s="88" t="s">
        <v>136</v>
      </c>
      <c r="B28" s="137"/>
      <c r="C28" s="137">
        <v>30.425928459814038</v>
      </c>
      <c r="D28" s="137">
        <v>29.871490823725978</v>
      </c>
      <c r="E28" s="137">
        <v>31.539233070473575</v>
      </c>
      <c r="F28" s="137">
        <v>30.259623015851641</v>
      </c>
      <c r="G28" s="137">
        <v>27.879676899786617</v>
      </c>
      <c r="H28" s="137">
        <v>37.241409732255548</v>
      </c>
      <c r="I28" s="137">
        <v>36.73732702020618</v>
      </c>
      <c r="J28" s="137">
        <v>32.2635951031451</v>
      </c>
      <c r="K28" s="137">
        <v>32.476825637254095</v>
      </c>
      <c r="L28" s="137">
        <v>34.890647856254468</v>
      </c>
      <c r="M28" s="137">
        <v>39.902770599165621</v>
      </c>
      <c r="N28" s="137">
        <v>37.477849215897422</v>
      </c>
      <c r="O28" s="137">
        <v>35.736195813550253</v>
      </c>
      <c r="P28" s="137">
        <v>44.423837669860674</v>
      </c>
      <c r="Q28" s="137">
        <v>39.829547948513742</v>
      </c>
    </row>
    <row r="29" spans="1:17" ht="12" customHeight="1" x14ac:dyDescent="0.25">
      <c r="A29" s="88" t="s">
        <v>135</v>
      </c>
      <c r="B29" s="137"/>
      <c r="C29" s="137">
        <v>1598.4821006650618</v>
      </c>
      <c r="D29" s="137">
        <v>1628.3395680690251</v>
      </c>
      <c r="E29" s="137">
        <v>1735.388141680018</v>
      </c>
      <c r="F29" s="137">
        <v>1742.7737933221574</v>
      </c>
      <c r="G29" s="137">
        <v>1830.6889157748458</v>
      </c>
      <c r="H29" s="137">
        <v>1889.505253011481</v>
      </c>
      <c r="I29" s="137">
        <v>2039.9933575891084</v>
      </c>
      <c r="J29" s="137">
        <v>2000.0707641769368</v>
      </c>
      <c r="K29" s="137">
        <v>2119.190083271239</v>
      </c>
      <c r="L29" s="137">
        <v>2210.3082512980059</v>
      </c>
      <c r="M29" s="137">
        <v>2382.5611801088667</v>
      </c>
      <c r="N29" s="137">
        <v>2362.9850646393725</v>
      </c>
      <c r="O29" s="137">
        <v>2566.2339630280499</v>
      </c>
      <c r="P29" s="137">
        <v>2738.6497421034705</v>
      </c>
      <c r="Q29" s="137">
        <v>3058.0797509298095</v>
      </c>
    </row>
    <row r="30" spans="1:17" ht="12" customHeight="1" x14ac:dyDescent="0.25">
      <c r="A30" s="88" t="s">
        <v>183</v>
      </c>
      <c r="B30" s="137"/>
      <c r="C30" s="137">
        <v>57.235060538033125</v>
      </c>
      <c r="D30" s="137">
        <v>59.376619168735814</v>
      </c>
      <c r="E30" s="137">
        <v>58.902281574551267</v>
      </c>
      <c r="F30" s="137">
        <v>59.291465580338496</v>
      </c>
      <c r="G30" s="137">
        <v>61.823937307053853</v>
      </c>
      <c r="H30" s="137">
        <v>69.318162837388329</v>
      </c>
      <c r="I30" s="137">
        <v>67.508110090147298</v>
      </c>
      <c r="J30" s="137">
        <v>66.20771220859146</v>
      </c>
      <c r="K30" s="137">
        <v>67.950754433496712</v>
      </c>
      <c r="L30" s="137">
        <v>79.878071602976576</v>
      </c>
      <c r="M30" s="137">
        <v>78.475218110307196</v>
      </c>
      <c r="N30" s="137">
        <v>76.024316055771692</v>
      </c>
      <c r="O30" s="137">
        <v>77.914534837524386</v>
      </c>
      <c r="P30" s="137">
        <v>97.176772935558375</v>
      </c>
      <c r="Q30" s="137">
        <v>92.633061255213889</v>
      </c>
    </row>
    <row r="31" spans="1:17" ht="12" customHeight="1" x14ac:dyDescent="0.25">
      <c r="A31" s="88" t="s">
        <v>188</v>
      </c>
      <c r="B31" s="137"/>
      <c r="C31" s="137">
        <v>119.96402287133988</v>
      </c>
      <c r="D31" s="137">
        <v>139.2178689559812</v>
      </c>
      <c r="E31" s="137">
        <v>154.78467583212748</v>
      </c>
      <c r="F31" s="137">
        <v>173.5524168396654</v>
      </c>
      <c r="G31" s="137">
        <v>180.15256316484562</v>
      </c>
      <c r="H31" s="137">
        <v>189.94166024765957</v>
      </c>
      <c r="I31" s="137">
        <v>181.16145096690147</v>
      </c>
      <c r="J31" s="137">
        <v>194.51226858800754</v>
      </c>
      <c r="K31" s="137">
        <v>166.40181097614078</v>
      </c>
      <c r="L31" s="137">
        <v>156.63679141706334</v>
      </c>
      <c r="M31" s="137">
        <v>150.32040605433897</v>
      </c>
      <c r="N31" s="137">
        <v>171.13963047173263</v>
      </c>
      <c r="O31" s="137">
        <v>205.98749204976897</v>
      </c>
      <c r="P31" s="137">
        <v>266.54388485924812</v>
      </c>
      <c r="Q31" s="137">
        <v>247.15267719237218</v>
      </c>
    </row>
    <row r="32" spans="1:17" ht="12" customHeight="1" x14ac:dyDescent="0.25">
      <c r="A32" s="51" t="s">
        <v>134</v>
      </c>
      <c r="B32" s="136"/>
      <c r="C32" s="136">
        <v>10.452269925125057</v>
      </c>
      <c r="D32" s="136">
        <v>11.498243850730544</v>
      </c>
      <c r="E32" s="136">
        <v>12.409489186491042</v>
      </c>
      <c r="F32" s="136">
        <v>14.173432996774597</v>
      </c>
      <c r="G32" s="136">
        <v>16.638083657574224</v>
      </c>
      <c r="H32" s="136">
        <v>23.486551588951301</v>
      </c>
      <c r="I32" s="136">
        <v>18.836375321533861</v>
      </c>
      <c r="J32" s="136">
        <v>13.633006819383745</v>
      </c>
      <c r="K32" s="136">
        <v>10.917088450777239</v>
      </c>
      <c r="L32" s="136">
        <v>11.348308678268756</v>
      </c>
      <c r="M32" s="136">
        <v>10.769670060047368</v>
      </c>
      <c r="N32" s="136">
        <v>10.7466673632743</v>
      </c>
      <c r="O32" s="136">
        <v>9.3669406366729628</v>
      </c>
      <c r="P32" s="136">
        <v>11.879314961326843</v>
      </c>
      <c r="Q32" s="136">
        <v>9.586258026538486</v>
      </c>
    </row>
    <row r="33" spans="1:17" ht="12" customHeight="1" x14ac:dyDescent="0.25">
      <c r="A33" s="49" t="s">
        <v>133</v>
      </c>
      <c r="B33" s="135"/>
      <c r="C33" s="135">
        <v>1139.1174894167048</v>
      </c>
      <c r="D33" s="135">
        <v>1184.2146023286257</v>
      </c>
      <c r="E33" s="135">
        <v>1368.3157716998237</v>
      </c>
      <c r="F33" s="135">
        <v>1475.6484717535282</v>
      </c>
      <c r="G33" s="135">
        <v>1633.5927184925579</v>
      </c>
      <c r="H33" s="135">
        <v>1764.591846798781</v>
      </c>
      <c r="I33" s="135">
        <v>1702.7930762381018</v>
      </c>
      <c r="J33" s="135">
        <v>1870.0791429135386</v>
      </c>
      <c r="K33" s="135">
        <v>2118.2822968917862</v>
      </c>
      <c r="L33" s="135">
        <v>2163.9082631526658</v>
      </c>
      <c r="M33" s="135">
        <v>2543.4478421266999</v>
      </c>
      <c r="N33" s="135">
        <v>2554.0386638341211</v>
      </c>
      <c r="O33" s="135">
        <v>2979.0351802992272</v>
      </c>
      <c r="P33" s="135">
        <v>3693.408528935995</v>
      </c>
      <c r="Q33" s="135">
        <v>3636.570051384027</v>
      </c>
    </row>
    <row r="34" spans="1:17" s="28" customFormat="1" ht="12" customHeight="1" x14ac:dyDescent="0.25"/>
    <row r="35" spans="1:17" ht="12.95" customHeight="1" x14ac:dyDescent="0.25">
      <c r="A35" s="127" t="s">
        <v>137</v>
      </c>
      <c r="B35" s="129"/>
      <c r="C35" s="129"/>
      <c r="D35" s="129"/>
      <c r="E35" s="129"/>
      <c r="F35" s="129"/>
      <c r="G35" s="129"/>
      <c r="H35" s="129"/>
      <c r="I35" s="129"/>
      <c r="J35" s="129"/>
      <c r="K35" s="129"/>
      <c r="L35" s="129"/>
      <c r="M35" s="129"/>
      <c r="N35" s="129"/>
      <c r="O35" s="129"/>
      <c r="P35" s="129"/>
      <c r="Q35" s="129"/>
    </row>
    <row r="36" spans="1:17" ht="12" customHeight="1" x14ac:dyDescent="0.25">
      <c r="A36" s="88" t="s">
        <v>136</v>
      </c>
      <c r="B36" s="137"/>
      <c r="C36" s="137">
        <f t="shared" ref="C36:C41" si="19">B20+C28-C20</f>
        <v>21.000188970369891</v>
      </c>
      <c r="D36" s="137">
        <f t="shared" ref="D36:D41" si="20">C20+D28-D20</f>
        <v>21.000188970370004</v>
      </c>
      <c r="E36" s="137">
        <f t="shared" ref="E36:E41" si="21">D20+E28-E20</f>
        <v>21.000188970369834</v>
      </c>
      <c r="F36" s="137">
        <f t="shared" ref="F36:F41" si="22">E20+F28-F20</f>
        <v>21.000188970369948</v>
      </c>
      <c r="G36" s="137">
        <f t="shared" ref="G36:G41" si="23">F20+G28-G20</f>
        <v>21.000188970369834</v>
      </c>
      <c r="H36" s="137">
        <f t="shared" ref="H36:H41" si="24">G20+H28-H20</f>
        <v>21.000188970369891</v>
      </c>
      <c r="I36" s="137">
        <f t="shared" ref="I36:I41" si="25">H20+I28-I20</f>
        <v>21.000188970369891</v>
      </c>
      <c r="J36" s="137">
        <f t="shared" ref="J36:J41" si="26">I20+J28-J20</f>
        <v>21.000188970370061</v>
      </c>
      <c r="K36" s="137">
        <f t="shared" ref="K36:K41" si="27">J20+K28-K20</f>
        <v>21.000188970369891</v>
      </c>
      <c r="L36" s="137">
        <f t="shared" ref="L36:L41" si="28">K20+L28-L20</f>
        <v>21.000188970369834</v>
      </c>
      <c r="M36" s="137">
        <f t="shared" ref="M36:M41" si="29">L20+M28-M20</f>
        <v>21.000188970369834</v>
      </c>
      <c r="N36" s="137">
        <f t="shared" ref="N36:N41" si="30">M20+N28-N20</f>
        <v>21.000188970369948</v>
      </c>
      <c r="O36" s="137">
        <f t="shared" ref="O36:O41" si="31">N20+O28-O20</f>
        <v>21.000188970370061</v>
      </c>
      <c r="P36" s="137">
        <f t="shared" ref="P36:P41" si="32">O20+P28-P20</f>
        <v>21.000188970369891</v>
      </c>
      <c r="Q36" s="137">
        <f t="shared" ref="Q36:Q41" si="33">P20+Q28-Q20</f>
        <v>21.000188970370004</v>
      </c>
    </row>
    <row r="37" spans="1:17" ht="12" customHeight="1" x14ac:dyDescent="0.25">
      <c r="A37" s="88" t="s">
        <v>135</v>
      </c>
      <c r="B37" s="137"/>
      <c r="C37" s="137">
        <f t="shared" si="19"/>
        <v>1367.6020471872471</v>
      </c>
      <c r="D37" s="137">
        <f t="shared" si="20"/>
        <v>1408.6301086028652</v>
      </c>
      <c r="E37" s="137">
        <f t="shared" si="21"/>
        <v>1450.8890118609497</v>
      </c>
      <c r="F37" s="137">
        <f t="shared" si="22"/>
        <v>1494.4156822167779</v>
      </c>
      <c r="G37" s="137">
        <f t="shared" si="23"/>
        <v>1598.4821006650627</v>
      </c>
      <c r="H37" s="137">
        <f t="shared" si="24"/>
        <v>1628.3395680690246</v>
      </c>
      <c r="I37" s="137">
        <f t="shared" si="25"/>
        <v>1735.3881416800186</v>
      </c>
      <c r="J37" s="137">
        <f t="shared" si="26"/>
        <v>1742.7737933221579</v>
      </c>
      <c r="K37" s="137">
        <f t="shared" si="27"/>
        <v>1830.6889157748446</v>
      </c>
      <c r="L37" s="137">
        <f t="shared" si="28"/>
        <v>1889.5052530114826</v>
      </c>
      <c r="M37" s="137">
        <f t="shared" si="29"/>
        <v>2039.9933575891064</v>
      </c>
      <c r="N37" s="137">
        <f t="shared" si="30"/>
        <v>2000.0707641769368</v>
      </c>
      <c r="O37" s="137">
        <f t="shared" si="31"/>
        <v>2119.1900832712381</v>
      </c>
      <c r="P37" s="137">
        <f t="shared" si="32"/>
        <v>2210.3082512980036</v>
      </c>
      <c r="Q37" s="137">
        <f t="shared" si="33"/>
        <v>2382.5611801088689</v>
      </c>
    </row>
    <row r="38" spans="1:17" ht="12" customHeight="1" x14ac:dyDescent="0.25">
      <c r="A38" s="88" t="s">
        <v>183</v>
      </c>
      <c r="B38" s="137"/>
      <c r="C38" s="137">
        <f t="shared" si="19"/>
        <v>53.975647437506183</v>
      </c>
      <c r="D38" s="137">
        <f t="shared" si="20"/>
        <v>54.515403911881378</v>
      </c>
      <c r="E38" s="137">
        <f t="shared" si="21"/>
        <v>55.060557951000078</v>
      </c>
      <c r="F38" s="137">
        <f t="shared" si="22"/>
        <v>55.611163530510083</v>
      </c>
      <c r="G38" s="137">
        <f t="shared" si="23"/>
        <v>57.23506053803311</v>
      </c>
      <c r="H38" s="137">
        <f t="shared" si="24"/>
        <v>59.376619168735772</v>
      </c>
      <c r="I38" s="137">
        <f t="shared" si="25"/>
        <v>58.902281574551239</v>
      </c>
      <c r="J38" s="137">
        <f t="shared" si="26"/>
        <v>59.291465580338638</v>
      </c>
      <c r="K38" s="137">
        <f t="shared" si="27"/>
        <v>61.823937307053825</v>
      </c>
      <c r="L38" s="137">
        <f t="shared" si="28"/>
        <v>69.318162837388229</v>
      </c>
      <c r="M38" s="137">
        <f t="shared" si="29"/>
        <v>67.508110090147397</v>
      </c>
      <c r="N38" s="137">
        <f t="shared" si="30"/>
        <v>66.207712208591431</v>
      </c>
      <c r="O38" s="137">
        <f t="shared" si="31"/>
        <v>67.950754433496741</v>
      </c>
      <c r="P38" s="137">
        <f t="shared" si="32"/>
        <v>79.878071602976604</v>
      </c>
      <c r="Q38" s="137">
        <f t="shared" si="33"/>
        <v>78.475218110307253</v>
      </c>
    </row>
    <row r="39" spans="1:17" ht="12" customHeight="1" x14ac:dyDescent="0.25">
      <c r="A39" s="88" t="s">
        <v>188</v>
      </c>
      <c r="B39" s="137"/>
      <c r="C39" s="137">
        <f t="shared" si="19"/>
        <v>84.0142205813072</v>
      </c>
      <c r="D39" s="137">
        <f t="shared" si="20"/>
        <v>86.786689860490696</v>
      </c>
      <c r="E39" s="137">
        <f t="shared" si="21"/>
        <v>89.650650625886328</v>
      </c>
      <c r="F39" s="137">
        <f t="shared" si="22"/>
        <v>92.609122096540887</v>
      </c>
      <c r="G39" s="137">
        <f t="shared" si="23"/>
        <v>95.66522312572647</v>
      </c>
      <c r="H39" s="137">
        <f t="shared" si="24"/>
        <v>98.822175488875928</v>
      </c>
      <c r="I39" s="137">
        <f t="shared" si="25"/>
        <v>102.08330728000806</v>
      </c>
      <c r="J39" s="137">
        <f t="shared" si="26"/>
        <v>105.45205642024916</v>
      </c>
      <c r="K39" s="137">
        <f t="shared" si="27"/>
        <v>108.93197428211647</v>
      </c>
      <c r="L39" s="137">
        <f t="shared" si="28"/>
        <v>112.52672943342668</v>
      </c>
      <c r="M39" s="137">
        <f t="shared" si="29"/>
        <v>119.96402287133969</v>
      </c>
      <c r="N39" s="137">
        <f t="shared" si="30"/>
        <v>139.21786895598143</v>
      </c>
      <c r="O39" s="137">
        <f t="shared" si="31"/>
        <v>154.78467583212773</v>
      </c>
      <c r="P39" s="137">
        <f t="shared" si="32"/>
        <v>173.55241683966506</v>
      </c>
      <c r="Q39" s="137">
        <f t="shared" si="33"/>
        <v>180.15256316484511</v>
      </c>
    </row>
    <row r="40" spans="1:17" ht="12" customHeight="1" x14ac:dyDescent="0.25">
      <c r="A40" s="51" t="s">
        <v>134</v>
      </c>
      <c r="B40" s="136"/>
      <c r="C40" s="136">
        <f t="shared" si="19"/>
        <v>5.0749488666081248</v>
      </c>
      <c r="D40" s="136">
        <f t="shared" si="20"/>
        <v>5.074948866608139</v>
      </c>
      <c r="E40" s="136">
        <f t="shared" si="21"/>
        <v>5.0749488666081248</v>
      </c>
      <c r="F40" s="136">
        <f t="shared" si="22"/>
        <v>5.0749488666081106</v>
      </c>
      <c r="G40" s="136">
        <f t="shared" si="23"/>
        <v>5.0749488666081248</v>
      </c>
      <c r="H40" s="136">
        <f t="shared" si="24"/>
        <v>5.0749488666081106</v>
      </c>
      <c r="I40" s="136">
        <f t="shared" si="25"/>
        <v>5.074948866608139</v>
      </c>
      <c r="J40" s="136">
        <f t="shared" si="26"/>
        <v>5.074948866608139</v>
      </c>
      <c r="K40" s="136">
        <f t="shared" si="27"/>
        <v>5.074948866608139</v>
      </c>
      <c r="L40" s="136">
        <f t="shared" si="28"/>
        <v>5.074948866608139</v>
      </c>
      <c r="M40" s="136">
        <f t="shared" si="29"/>
        <v>5.0749488666080822</v>
      </c>
      <c r="N40" s="136">
        <f t="shared" si="30"/>
        <v>5.0749488666081675</v>
      </c>
      <c r="O40" s="136">
        <f t="shared" si="31"/>
        <v>5.0749488666081106</v>
      </c>
      <c r="P40" s="136">
        <f t="shared" si="32"/>
        <v>5.074948866608139</v>
      </c>
      <c r="Q40" s="136">
        <f t="shared" si="33"/>
        <v>5.0749488666080822</v>
      </c>
    </row>
    <row r="41" spans="1:17" ht="12" customHeight="1" x14ac:dyDescent="0.25">
      <c r="A41" s="49" t="s">
        <v>133</v>
      </c>
      <c r="B41" s="135"/>
      <c r="C41" s="135">
        <f t="shared" si="19"/>
        <v>911.0859716993964</v>
      </c>
      <c r="D41" s="135">
        <f t="shared" si="20"/>
        <v>938.41855085037787</v>
      </c>
      <c r="E41" s="135">
        <f t="shared" si="21"/>
        <v>966.57110737589301</v>
      </c>
      <c r="F41" s="135">
        <f t="shared" si="22"/>
        <v>995.56824059716746</v>
      </c>
      <c r="G41" s="135">
        <f t="shared" si="23"/>
        <v>1025.4352878150839</v>
      </c>
      <c r="H41" s="135">
        <f t="shared" si="24"/>
        <v>1139.1174894167025</v>
      </c>
      <c r="I41" s="135">
        <f t="shared" si="25"/>
        <v>1184.2146023286241</v>
      </c>
      <c r="J41" s="135">
        <f t="shared" si="26"/>
        <v>1368.3157716998267</v>
      </c>
      <c r="K41" s="135">
        <f t="shared" si="27"/>
        <v>1475.6484717535277</v>
      </c>
      <c r="L41" s="135">
        <f t="shared" si="28"/>
        <v>1633.5927184925567</v>
      </c>
      <c r="M41" s="135">
        <f t="shared" si="29"/>
        <v>1764.5918467987794</v>
      </c>
      <c r="N41" s="135">
        <f t="shared" si="30"/>
        <v>1702.7930762380984</v>
      </c>
      <c r="O41" s="135">
        <f t="shared" si="31"/>
        <v>1870.0791429135388</v>
      </c>
      <c r="P41" s="135">
        <f t="shared" si="32"/>
        <v>2118.2822968917881</v>
      </c>
      <c r="Q41" s="135">
        <f t="shared" si="33"/>
        <v>2163.9082631526617</v>
      </c>
    </row>
    <row r="42" spans="1:17" s="28" customFormat="1" ht="12" customHeight="1" x14ac:dyDescent="0.25"/>
    <row r="43" spans="1:17" ht="12.95" customHeight="1" x14ac:dyDescent="0.25">
      <c r="A43" s="127" t="s">
        <v>132</v>
      </c>
      <c r="B43" s="134"/>
      <c r="C43" s="134"/>
      <c r="D43" s="134"/>
      <c r="E43" s="134"/>
      <c r="F43" s="134"/>
      <c r="G43" s="134"/>
      <c r="H43" s="134"/>
      <c r="I43" s="134"/>
      <c r="J43" s="134"/>
      <c r="K43" s="134"/>
      <c r="L43" s="134"/>
      <c r="M43" s="134"/>
      <c r="N43" s="134"/>
      <c r="O43" s="134"/>
      <c r="P43" s="134"/>
      <c r="Q43" s="134"/>
    </row>
    <row r="44" spans="1:17" ht="12" customHeight="1" x14ac:dyDescent="0.25">
      <c r="A44" s="88" t="s">
        <v>9</v>
      </c>
      <c r="B44" s="133">
        <v>8759.9999999999982</v>
      </c>
      <c r="C44" s="133">
        <v>8759.9999999999982</v>
      </c>
      <c r="D44" s="133">
        <v>8760</v>
      </c>
      <c r="E44" s="133">
        <v>8759.9999999999982</v>
      </c>
      <c r="F44" s="133">
        <v>8759.9999999999982</v>
      </c>
      <c r="G44" s="133">
        <v>8759.9999999999964</v>
      </c>
      <c r="H44" s="133">
        <v>8760</v>
      </c>
      <c r="I44" s="133">
        <v>8760.0000000000018</v>
      </c>
      <c r="J44" s="133">
        <v>8759.9999999999964</v>
      </c>
      <c r="K44" s="133">
        <v>8759.9999999999982</v>
      </c>
      <c r="L44" s="133">
        <v>8759.9999999999982</v>
      </c>
      <c r="M44" s="133">
        <v>8760</v>
      </c>
      <c r="N44" s="133">
        <v>8759.9999999999964</v>
      </c>
      <c r="O44" s="133">
        <v>8760</v>
      </c>
      <c r="P44" s="133">
        <v>8760</v>
      </c>
      <c r="Q44" s="133">
        <v>8760.0000000000018</v>
      </c>
    </row>
    <row r="45" spans="1:17" ht="12" customHeight="1" x14ac:dyDescent="0.25">
      <c r="A45" s="88" t="s">
        <v>8</v>
      </c>
      <c r="B45" s="133">
        <v>4000.7342114088106</v>
      </c>
      <c r="C45" s="133">
        <v>3992.257356607271</v>
      </c>
      <c r="D45" s="133">
        <v>3979.186997242226</v>
      </c>
      <c r="E45" s="133">
        <v>3966.0715458736549</v>
      </c>
      <c r="F45" s="133">
        <v>3958.020173165467</v>
      </c>
      <c r="G45" s="133">
        <v>3948.2500605511063</v>
      </c>
      <c r="H45" s="133">
        <v>3936.6107604378972</v>
      </c>
      <c r="I45" s="133">
        <v>3923.7391357810211</v>
      </c>
      <c r="J45" s="133">
        <v>3908.7129586754736</v>
      </c>
      <c r="K45" s="133">
        <v>3900.9201784517127</v>
      </c>
      <c r="L45" s="133">
        <v>3888.1990163458299</v>
      </c>
      <c r="M45" s="133">
        <v>3866.6612828566631</v>
      </c>
      <c r="N45" s="133">
        <v>3848.4280871701967</v>
      </c>
      <c r="O45" s="133">
        <v>3828.4584432601532</v>
      </c>
      <c r="P45" s="133">
        <v>3808.3314034743075</v>
      </c>
      <c r="Q45" s="133">
        <v>3789.0077812380282</v>
      </c>
    </row>
    <row r="46" spans="1:17" ht="12" customHeight="1" x14ac:dyDescent="0.25">
      <c r="A46" s="88" t="s">
        <v>7</v>
      </c>
      <c r="B46" s="133">
        <v>2308.9960099094315</v>
      </c>
      <c r="C46" s="133">
        <v>2323.9420115004118</v>
      </c>
      <c r="D46" s="133">
        <v>2334.8349207426368</v>
      </c>
      <c r="E46" s="133">
        <v>2344.3204385519134</v>
      </c>
      <c r="F46" s="133">
        <v>2356.7564212257694</v>
      </c>
      <c r="G46" s="133">
        <v>2366.8843379681834</v>
      </c>
      <c r="H46" s="133">
        <v>2377.1137372097442</v>
      </c>
      <c r="I46" s="133">
        <v>2385.0613803492975</v>
      </c>
      <c r="J46" s="133">
        <v>2389.8743987670437</v>
      </c>
      <c r="K46" s="133">
        <v>2392.736426010104</v>
      </c>
      <c r="L46" s="133">
        <v>2397.9994933908297</v>
      </c>
      <c r="M46" s="133">
        <v>2406.1347602232818</v>
      </c>
      <c r="N46" s="133">
        <v>2416.3788948461429</v>
      </c>
      <c r="O46" s="133">
        <v>2423.5006622155142</v>
      </c>
      <c r="P46" s="133">
        <v>2434.4196552677272</v>
      </c>
      <c r="Q46" s="133">
        <v>2445.9949180343215</v>
      </c>
    </row>
    <row r="47" spans="1:17" ht="12" customHeight="1" x14ac:dyDescent="0.25">
      <c r="A47" s="88" t="s">
        <v>39</v>
      </c>
      <c r="B47" s="133">
        <v>8759.9999999999945</v>
      </c>
      <c r="C47" s="133">
        <v>8759.9999999999964</v>
      </c>
      <c r="D47" s="133">
        <v>8759.9999999999945</v>
      </c>
      <c r="E47" s="133">
        <v>8759.9999999999982</v>
      </c>
      <c r="F47" s="133">
        <v>8760</v>
      </c>
      <c r="G47" s="133">
        <v>8760</v>
      </c>
      <c r="H47" s="133">
        <v>8759.9999999999964</v>
      </c>
      <c r="I47" s="133">
        <v>8759.9999999999982</v>
      </c>
      <c r="J47" s="133">
        <v>8760.0000000000036</v>
      </c>
      <c r="K47" s="133">
        <v>8760.0000000000018</v>
      </c>
      <c r="L47" s="133">
        <v>8760.0000000000018</v>
      </c>
      <c r="M47" s="133">
        <v>8760.0000000000018</v>
      </c>
      <c r="N47" s="133">
        <v>8760</v>
      </c>
      <c r="O47" s="133">
        <v>8760.0000000000018</v>
      </c>
      <c r="P47" s="133">
        <v>8760.0000000000018</v>
      </c>
      <c r="Q47" s="133">
        <v>8759.9999999999964</v>
      </c>
    </row>
    <row r="48" spans="1:17" ht="12" customHeight="1" x14ac:dyDescent="0.25">
      <c r="A48" s="51" t="s">
        <v>6</v>
      </c>
      <c r="B48" s="132">
        <v>898.14738002069691</v>
      </c>
      <c r="C48" s="132">
        <v>902.43772415198941</v>
      </c>
      <c r="D48" s="132">
        <v>906.37239442413772</v>
      </c>
      <c r="E48" s="132">
        <v>910.00708787084386</v>
      </c>
      <c r="F48" s="132">
        <v>913.3852817795173</v>
      </c>
      <c r="G48" s="132">
        <v>916.54157636337436</v>
      </c>
      <c r="H48" s="132">
        <v>919.50396539290352</v>
      </c>
      <c r="I48" s="132">
        <v>922.29542304013148</v>
      </c>
      <c r="J48" s="132">
        <v>924.93504032556598</v>
      </c>
      <c r="K48" s="132">
        <v>927.43885653462928</v>
      </c>
      <c r="L48" s="132">
        <v>929.82047897545999</v>
      </c>
      <c r="M48" s="132">
        <v>931.33391244691245</v>
      </c>
      <c r="N48" s="132">
        <v>932.77922169305725</v>
      </c>
      <c r="O48" s="132">
        <v>934.16236884526847</v>
      </c>
      <c r="P48" s="132">
        <v>935.48856233499168</v>
      </c>
      <c r="Q48" s="132">
        <v>936.76237909963913</v>
      </c>
    </row>
    <row r="49" spans="1:17" ht="12" customHeight="1" x14ac:dyDescent="0.25">
      <c r="A49" s="49" t="s">
        <v>5</v>
      </c>
      <c r="B49" s="131">
        <v>1621.6369427664854</v>
      </c>
      <c r="C49" s="131">
        <v>1638.0816240069048</v>
      </c>
      <c r="D49" s="131">
        <v>1668.6947936839422</v>
      </c>
      <c r="E49" s="131">
        <v>1697.3483106775311</v>
      </c>
      <c r="F49" s="131">
        <v>1726.5199768770328</v>
      </c>
      <c r="G49" s="131">
        <v>1753.4737408779363</v>
      </c>
      <c r="H49" s="131">
        <v>1781.5833644226</v>
      </c>
      <c r="I49" s="131">
        <v>1803.2808170588307</v>
      </c>
      <c r="J49" s="131">
        <v>1821.2289558779869</v>
      </c>
      <c r="K49" s="131">
        <v>1840.1995648517088</v>
      </c>
      <c r="L49" s="131">
        <v>1862.7716885582818</v>
      </c>
      <c r="M49" s="131">
        <v>1884.2167399143752</v>
      </c>
      <c r="N49" s="131">
        <v>1899.9741881927982</v>
      </c>
      <c r="O49" s="131">
        <v>1916.5240414716041</v>
      </c>
      <c r="P49" s="131">
        <v>1935.4972382373962</v>
      </c>
      <c r="Q49" s="131">
        <v>1955.5496349598056</v>
      </c>
    </row>
    <row r="50" spans="1:17" s="28" customFormat="1" ht="12" customHeight="1" x14ac:dyDescent="0.25"/>
    <row r="51" spans="1:17" ht="12.95" customHeight="1" x14ac:dyDescent="0.25">
      <c r="A51" s="127" t="s">
        <v>131</v>
      </c>
      <c r="B51" s="129"/>
      <c r="C51" s="129"/>
      <c r="D51" s="129"/>
      <c r="E51" s="129"/>
      <c r="F51" s="129"/>
      <c r="G51" s="129"/>
      <c r="H51" s="129"/>
      <c r="I51" s="129"/>
      <c r="J51" s="129"/>
      <c r="K51" s="129"/>
      <c r="L51" s="129"/>
      <c r="M51" s="129"/>
      <c r="N51" s="129"/>
      <c r="O51" s="129"/>
      <c r="P51" s="129"/>
      <c r="Q51" s="129"/>
    </row>
    <row r="52" spans="1:17" ht="12" customHeight="1" x14ac:dyDescent="0.25">
      <c r="A52" s="88" t="s">
        <v>129</v>
      </c>
      <c r="B52" s="130">
        <f t="shared" ref="B52" si="34">IF(B12=0,0,B12/B20)</f>
        <v>2.317426291703824</v>
      </c>
      <c r="C52" s="130">
        <f t="shared" ref="C52:Q52" si="35">IF(C12=0,0,C12/C20)</f>
        <v>2.2958140909874922</v>
      </c>
      <c r="D52" s="130">
        <f t="shared" si="35"/>
        <v>2.2744893422107566</v>
      </c>
      <c r="E52" s="130">
        <f t="shared" si="35"/>
        <v>2.2524684201632819</v>
      </c>
      <c r="F52" s="130">
        <f t="shared" si="35"/>
        <v>2.2316124613456836</v>
      </c>
      <c r="G52" s="130">
        <f t="shared" si="35"/>
        <v>2.211583114325641</v>
      </c>
      <c r="H52" s="130">
        <f t="shared" si="35"/>
        <v>2.1865646091040372</v>
      </c>
      <c r="I52" s="130">
        <f t="shared" si="35"/>
        <v>2.1619958323972419</v>
      </c>
      <c r="J52" s="130">
        <f t="shared" si="35"/>
        <v>2.1393523610148217</v>
      </c>
      <c r="K52" s="130">
        <f t="shared" si="35"/>
        <v>2.1165230319175485</v>
      </c>
      <c r="L52" s="130">
        <f t="shared" si="35"/>
        <v>2.0925672231113648</v>
      </c>
      <c r="M52" s="130">
        <f t="shared" si="35"/>
        <v>2.0666216683872545</v>
      </c>
      <c r="N52" s="130">
        <f t="shared" si="35"/>
        <v>2.0409096813543313</v>
      </c>
      <c r="O52" s="130">
        <f t="shared" si="35"/>
        <v>2.014907146149624</v>
      </c>
      <c r="P52" s="130">
        <f t="shared" si="35"/>
        <v>1.984480092868713</v>
      </c>
      <c r="Q52" s="130">
        <f t="shared" si="35"/>
        <v>1.9552121376611533</v>
      </c>
    </row>
    <row r="53" spans="1:17" ht="12" customHeight="1" x14ac:dyDescent="0.25">
      <c r="A53" s="88" t="s">
        <v>128</v>
      </c>
      <c r="B53" s="130">
        <f t="shared" ref="B53" si="36">IF(B13=0,0,B13/B21*1000)</f>
        <v>198.3618239065602</v>
      </c>
      <c r="C53" s="130">
        <f t="shared" ref="C53:Q53" si="37">IF(C13=0,0,C13/C21*1000)</f>
        <v>194.45927917840149</v>
      </c>
      <c r="D53" s="130">
        <f t="shared" si="37"/>
        <v>189.6962870839246</v>
      </c>
      <c r="E53" s="130">
        <f t="shared" si="37"/>
        <v>184.07596706284784</v>
      </c>
      <c r="F53" s="130">
        <f t="shared" si="37"/>
        <v>177.88717019435632</v>
      </c>
      <c r="G53" s="130">
        <f t="shared" si="37"/>
        <v>173.85647463894105</v>
      </c>
      <c r="H53" s="130">
        <f t="shared" si="37"/>
        <v>169.68948856692106</v>
      </c>
      <c r="I53" s="130">
        <f t="shared" si="37"/>
        <v>165.47875312149063</v>
      </c>
      <c r="J53" s="130">
        <f t="shared" si="37"/>
        <v>161.37799214738496</v>
      </c>
      <c r="K53" s="130">
        <f t="shared" si="37"/>
        <v>157.27286092321648</v>
      </c>
      <c r="L53" s="130">
        <f t="shared" si="37"/>
        <v>153.1831942605082</v>
      </c>
      <c r="M53" s="130">
        <f t="shared" si="37"/>
        <v>148.37844860676685</v>
      </c>
      <c r="N53" s="130">
        <f t="shared" si="37"/>
        <v>143.15279836737093</v>
      </c>
      <c r="O53" s="130">
        <f t="shared" si="37"/>
        <v>136.99682657619647</v>
      </c>
      <c r="P53" s="130">
        <f t="shared" si="37"/>
        <v>130.09527289496449</v>
      </c>
      <c r="Q53" s="130">
        <f t="shared" si="37"/>
        <v>122.29460179470554</v>
      </c>
    </row>
    <row r="54" spans="1:17" ht="12" customHeight="1" x14ac:dyDescent="0.25">
      <c r="A54" s="88" t="s">
        <v>184</v>
      </c>
      <c r="B54" s="130">
        <f t="shared" ref="B54" si="38">IF(B14=0,0,B14/B22)</f>
        <v>40.854843517081406</v>
      </c>
      <c r="C54" s="130">
        <f t="shared" ref="C54:Q54" si="39">IF(C14=0,0,C14/C22)</f>
        <v>40.370244178507384</v>
      </c>
      <c r="D54" s="130">
        <f t="shared" si="39"/>
        <v>39.519471253853624</v>
      </c>
      <c r="E54" s="130">
        <f t="shared" si="39"/>
        <v>38.436232786872964</v>
      </c>
      <c r="F54" s="130">
        <f t="shared" si="39"/>
        <v>37.109437026023848</v>
      </c>
      <c r="G54" s="130">
        <f t="shared" si="39"/>
        <v>35.998073547104148</v>
      </c>
      <c r="H54" s="130">
        <f t="shared" si="39"/>
        <v>34.916193275341072</v>
      </c>
      <c r="I54" s="130">
        <f t="shared" si="39"/>
        <v>33.895175113567817</v>
      </c>
      <c r="J54" s="130">
        <f t="shared" si="39"/>
        <v>32.892114820832902</v>
      </c>
      <c r="K54" s="130">
        <f t="shared" si="39"/>
        <v>31.771252607492986</v>
      </c>
      <c r="L54" s="130">
        <f t="shared" si="39"/>
        <v>30.430785658087217</v>
      </c>
      <c r="M54" s="130">
        <f t="shared" si="39"/>
        <v>29.09169398329972</v>
      </c>
      <c r="N54" s="130">
        <f t="shared" si="39"/>
        <v>27.791357364544794</v>
      </c>
      <c r="O54" s="130">
        <f t="shared" si="39"/>
        <v>26.477988719124955</v>
      </c>
      <c r="P54" s="130">
        <f t="shared" si="39"/>
        <v>24.893313050121371</v>
      </c>
      <c r="Q54" s="130">
        <f t="shared" si="39"/>
        <v>23.327281507206994</v>
      </c>
    </row>
    <row r="55" spans="1:17" ht="12" customHeight="1" x14ac:dyDescent="0.25">
      <c r="A55" s="88" t="s">
        <v>189</v>
      </c>
      <c r="B55" s="130">
        <f t="shared" ref="B55" si="40">IF(B15=0,0,B15/B23*1000)</f>
        <v>651.1460158892985</v>
      </c>
      <c r="C55" s="130">
        <f t="shared" ref="C55:Q55" si="41">IF(C15=0,0,C15/C23*1000)</f>
        <v>643.65123569342359</v>
      </c>
      <c r="D55" s="130">
        <f t="shared" si="41"/>
        <v>633.90888787882398</v>
      </c>
      <c r="E55" s="130">
        <f t="shared" si="41"/>
        <v>623.17813882150563</v>
      </c>
      <c r="F55" s="130">
        <f t="shared" si="41"/>
        <v>611.86742108290025</v>
      </c>
      <c r="G55" s="130">
        <f t="shared" si="41"/>
        <v>600.53929338611511</v>
      </c>
      <c r="H55" s="130">
        <f t="shared" si="41"/>
        <v>589.00205354637262</v>
      </c>
      <c r="I55" s="130">
        <f t="shared" si="41"/>
        <v>577.73762192049173</v>
      </c>
      <c r="J55" s="130">
        <f t="shared" si="41"/>
        <v>566.02789066001708</v>
      </c>
      <c r="K55" s="130">
        <f t="shared" si="41"/>
        <v>554.95882605486179</v>
      </c>
      <c r="L55" s="130">
        <f t="shared" si="41"/>
        <v>543.60533191965271</v>
      </c>
      <c r="M55" s="130">
        <f t="shared" si="41"/>
        <v>535.5928030681581</v>
      </c>
      <c r="N55" s="130">
        <f t="shared" si="41"/>
        <v>526.09838852669861</v>
      </c>
      <c r="O55" s="130">
        <f t="shared" si="41"/>
        <v>513.56780956118428</v>
      </c>
      <c r="P55" s="130">
        <f t="shared" si="41"/>
        <v>497.08201682213507</v>
      </c>
      <c r="Q55" s="130">
        <f t="shared" si="41"/>
        <v>480.09915739344831</v>
      </c>
    </row>
    <row r="56" spans="1:17" ht="12" customHeight="1" x14ac:dyDescent="0.25">
      <c r="A56" s="51" t="s">
        <v>127</v>
      </c>
      <c r="B56" s="68">
        <f t="shared" ref="B56" si="42">IF(B16=0,0,B16/B24)</f>
        <v>49.591080718610975</v>
      </c>
      <c r="C56" s="68">
        <f t="shared" ref="C56:Q56" si="43">IF(C16=0,0,C16/C24)</f>
        <v>49.228167286374003</v>
      </c>
      <c r="D56" s="68">
        <f t="shared" si="43"/>
        <v>48.829203550606366</v>
      </c>
      <c r="E56" s="68">
        <f t="shared" si="43"/>
        <v>48.413030494345968</v>
      </c>
      <c r="F56" s="68">
        <f t="shared" si="43"/>
        <v>47.971829440632391</v>
      </c>
      <c r="G56" s="68">
        <f t="shared" si="43"/>
        <v>47.499691808780035</v>
      </c>
      <c r="H56" s="68">
        <f t="shared" si="43"/>
        <v>46.92913447493784</v>
      </c>
      <c r="I56" s="68">
        <f t="shared" si="43"/>
        <v>46.485844857807585</v>
      </c>
      <c r="J56" s="68">
        <f t="shared" si="43"/>
        <v>46.140373263077862</v>
      </c>
      <c r="K56" s="68">
        <f t="shared" si="43"/>
        <v>45.828349510431785</v>
      </c>
      <c r="L56" s="68">
        <f t="shared" si="43"/>
        <v>45.496261069955075</v>
      </c>
      <c r="M56" s="68">
        <f t="shared" si="43"/>
        <v>45.150777530174359</v>
      </c>
      <c r="N56" s="68">
        <f t="shared" si="43"/>
        <v>44.780807258183771</v>
      </c>
      <c r="O56" s="68">
        <f t="shared" si="43"/>
        <v>44.413740411995974</v>
      </c>
      <c r="P56" s="68">
        <f t="shared" si="43"/>
        <v>43.956716721744669</v>
      </c>
      <c r="Q56" s="68">
        <f t="shared" si="43"/>
        <v>43.537692910870724</v>
      </c>
    </row>
    <row r="57" spans="1:17" ht="12" customHeight="1" x14ac:dyDescent="0.25">
      <c r="A57" s="49" t="s">
        <v>126</v>
      </c>
      <c r="B57" s="57">
        <f t="shared" ref="B57" si="44">IF(B17=0,0,B17/B25*1000)</f>
        <v>368.37567203179009</v>
      </c>
      <c r="C57" s="57">
        <f t="shared" ref="C57:Q57" si="45">IF(C17=0,0,C17/C25*1000)</f>
        <v>361.06815845993731</v>
      </c>
      <c r="D57" s="57">
        <f t="shared" si="45"/>
        <v>352.03741077537217</v>
      </c>
      <c r="E57" s="57">
        <f t="shared" si="45"/>
        <v>340.86184256297207</v>
      </c>
      <c r="F57" s="57">
        <f t="shared" si="45"/>
        <v>328.19734758625486</v>
      </c>
      <c r="G57" s="57">
        <f t="shared" si="45"/>
        <v>314.37333661154753</v>
      </c>
      <c r="H57" s="57">
        <f t="shared" si="45"/>
        <v>303.21091619883441</v>
      </c>
      <c r="I57" s="57">
        <f t="shared" si="45"/>
        <v>292.62552578431411</v>
      </c>
      <c r="J57" s="57">
        <f t="shared" si="45"/>
        <v>280.04215701654323</v>
      </c>
      <c r="K57" s="57">
        <f t="shared" si="45"/>
        <v>266.0718148423515</v>
      </c>
      <c r="L57" s="57">
        <f t="shared" si="45"/>
        <v>250.44732533865349</v>
      </c>
      <c r="M57" s="57">
        <f t="shared" si="45"/>
        <v>232.51352123674098</v>
      </c>
      <c r="N57" s="57">
        <f t="shared" si="45"/>
        <v>213.65872644147282</v>
      </c>
      <c r="O57" s="57">
        <f t="shared" si="45"/>
        <v>192.8207128415323</v>
      </c>
      <c r="P57" s="57">
        <f t="shared" si="45"/>
        <v>169.93291643175121</v>
      </c>
      <c r="Q57" s="57">
        <f t="shared" si="45"/>
        <v>149.12553572296767</v>
      </c>
    </row>
    <row r="58" spans="1:17" s="28" customFormat="1" ht="12" customHeight="1" x14ac:dyDescent="0.25"/>
    <row r="59" spans="1:17" ht="12.95" customHeight="1" x14ac:dyDescent="0.25">
      <c r="A59" s="127" t="s">
        <v>130</v>
      </c>
      <c r="B59" s="129"/>
      <c r="C59" s="129"/>
      <c r="D59" s="129"/>
      <c r="E59" s="129"/>
      <c r="F59" s="129"/>
      <c r="G59" s="129"/>
      <c r="H59" s="129"/>
      <c r="I59" s="129"/>
      <c r="J59" s="129"/>
      <c r="K59" s="129"/>
      <c r="L59" s="129"/>
      <c r="M59" s="129"/>
      <c r="N59" s="129"/>
      <c r="O59" s="129"/>
      <c r="P59" s="129"/>
      <c r="Q59" s="129"/>
    </row>
    <row r="60" spans="1:17" ht="12" customHeight="1" x14ac:dyDescent="0.25">
      <c r="A60" s="88" t="s">
        <v>129</v>
      </c>
      <c r="B60" s="128"/>
      <c r="C60" s="128">
        <v>2.0720607059225369</v>
      </c>
      <c r="D60" s="128">
        <v>2.0580790673924332</v>
      </c>
      <c r="E60" s="128">
        <v>2.0483453041052515</v>
      </c>
      <c r="F60" s="128">
        <v>2.0397077976666722</v>
      </c>
      <c r="G60" s="128">
        <v>2.0225485415612927</v>
      </c>
      <c r="H60" s="128">
        <v>2.004418421790668</v>
      </c>
      <c r="I60" s="128">
        <v>1.9851968486814848</v>
      </c>
      <c r="J60" s="128">
        <v>1.9654355987782697</v>
      </c>
      <c r="K60" s="128">
        <v>1.9482292777593391</v>
      </c>
      <c r="L60" s="128">
        <v>1.9287589290599159</v>
      </c>
      <c r="M60" s="128">
        <v>1.9062860146277112</v>
      </c>
      <c r="N60" s="128">
        <v>1.8744408386545912</v>
      </c>
      <c r="O60" s="128">
        <v>1.8398069265848029</v>
      </c>
      <c r="P60" s="128">
        <v>1.7996117562164424</v>
      </c>
      <c r="Q60" s="128">
        <v>1.7617807245933992</v>
      </c>
    </row>
    <row r="61" spans="1:17" ht="12" customHeight="1" x14ac:dyDescent="0.25">
      <c r="A61" s="88" t="s">
        <v>128</v>
      </c>
      <c r="B61" s="128"/>
      <c r="C61" s="128">
        <v>183.82955407614443</v>
      </c>
      <c r="D61" s="128">
        <v>179.78141496837463</v>
      </c>
      <c r="E61" s="128">
        <v>176.03042824958297</v>
      </c>
      <c r="F61" s="128">
        <v>172.51579034562917</v>
      </c>
      <c r="G61" s="128">
        <v>167.80194590589267</v>
      </c>
      <c r="H61" s="128">
        <v>163.08771132556424</v>
      </c>
      <c r="I61" s="128">
        <v>159.59681176209264</v>
      </c>
      <c r="J61" s="128">
        <v>155.69959898337939</v>
      </c>
      <c r="K61" s="128">
        <v>151.33597043640333</v>
      </c>
      <c r="L61" s="128">
        <v>146.75779807405567</v>
      </c>
      <c r="M61" s="128">
        <v>141.10550524624631</v>
      </c>
      <c r="N61" s="128">
        <v>134.50608413837932</v>
      </c>
      <c r="O61" s="128">
        <v>127.06852411825729</v>
      </c>
      <c r="P61" s="128">
        <v>119.54705005258421</v>
      </c>
      <c r="Q61" s="128">
        <v>111.31321057409512</v>
      </c>
    </row>
    <row r="62" spans="1:17" ht="12" customHeight="1" x14ac:dyDescent="0.25">
      <c r="A62" s="88" t="s">
        <v>184</v>
      </c>
      <c r="B62" s="128"/>
      <c r="C62" s="128">
        <v>38.971633415208096</v>
      </c>
      <c r="D62" s="128">
        <v>37.558557733343065</v>
      </c>
      <c r="E62" s="128">
        <v>36.517256750966382</v>
      </c>
      <c r="F62" s="128">
        <v>35.45035469434599</v>
      </c>
      <c r="G62" s="128">
        <v>34.529996602230504</v>
      </c>
      <c r="H62" s="128">
        <v>33.44325599651814</v>
      </c>
      <c r="I62" s="128">
        <v>32.411948321668021</v>
      </c>
      <c r="J62" s="128">
        <v>31.275244853969529</v>
      </c>
      <c r="K62" s="128">
        <v>29.912364910859157</v>
      </c>
      <c r="L62" s="128">
        <v>28.497499405361793</v>
      </c>
      <c r="M62" s="128">
        <v>27.143690486833773</v>
      </c>
      <c r="N62" s="128">
        <v>25.822204129040049</v>
      </c>
      <c r="O62" s="128">
        <v>24.37696692626157</v>
      </c>
      <c r="P62" s="128">
        <v>22.763315368235112</v>
      </c>
      <c r="Q62" s="128">
        <v>20.988417556018131</v>
      </c>
    </row>
    <row r="63" spans="1:17" ht="12" customHeight="1" x14ac:dyDescent="0.25">
      <c r="A63" s="88" t="s">
        <v>189</v>
      </c>
      <c r="B63" s="128"/>
      <c r="C63" s="128">
        <v>587.89034602393883</v>
      </c>
      <c r="D63" s="128">
        <v>573.80097550471601</v>
      </c>
      <c r="E63" s="128">
        <v>565.54914902725125</v>
      </c>
      <c r="F63" s="128">
        <v>559.17900854507639</v>
      </c>
      <c r="G63" s="128">
        <v>551.26403363634802</v>
      </c>
      <c r="H63" s="128">
        <v>542.64491533066325</v>
      </c>
      <c r="I63" s="128">
        <v>532.88497162951273</v>
      </c>
      <c r="J63" s="128">
        <v>523.93850943784798</v>
      </c>
      <c r="K63" s="128">
        <v>514.50422218165761</v>
      </c>
      <c r="L63" s="128">
        <v>504.00366902188688</v>
      </c>
      <c r="M63" s="128">
        <v>489.04202104275004</v>
      </c>
      <c r="N63" s="128">
        <v>471.33021616704798</v>
      </c>
      <c r="O63" s="128">
        <v>448.08235633451875</v>
      </c>
      <c r="P63" s="128">
        <v>428.05180810852539</v>
      </c>
      <c r="Q63" s="128">
        <v>403.97171572645118</v>
      </c>
    </row>
    <row r="64" spans="1:17" ht="12" customHeight="1" x14ac:dyDescent="0.25">
      <c r="A64" s="51" t="s">
        <v>127</v>
      </c>
      <c r="B64" s="50"/>
      <c r="C64" s="50">
        <v>46.76126394889625</v>
      </c>
      <c r="D64" s="50">
        <v>46.337546808988293</v>
      </c>
      <c r="E64" s="50">
        <v>45.946095068040897</v>
      </c>
      <c r="F64" s="50">
        <v>45.586315251357725</v>
      </c>
      <c r="G64" s="50">
        <v>45.176251905868511</v>
      </c>
      <c r="H64" s="50">
        <v>44.688263134141366</v>
      </c>
      <c r="I64" s="50">
        <v>44.161122731562287</v>
      </c>
      <c r="J64" s="50">
        <v>43.672090231561384</v>
      </c>
      <c r="K64" s="50">
        <v>43.100194808327323</v>
      </c>
      <c r="L64" s="50">
        <v>42.572348997027504</v>
      </c>
      <c r="M64" s="50">
        <v>41.829216681813563</v>
      </c>
      <c r="N64" s="50">
        <v>41.046256136364597</v>
      </c>
      <c r="O64" s="50">
        <v>40.159790679739473</v>
      </c>
      <c r="P64" s="50">
        <v>39.268487298994359</v>
      </c>
      <c r="Q64" s="50">
        <v>38.383496765484828</v>
      </c>
    </row>
    <row r="65" spans="1:17" ht="12" customHeight="1" x14ac:dyDescent="0.25">
      <c r="A65" s="49" t="s">
        <v>126</v>
      </c>
      <c r="B65" s="48"/>
      <c r="C65" s="48">
        <v>335.88265410160017</v>
      </c>
      <c r="D65" s="48">
        <v>326.3582737351835</v>
      </c>
      <c r="E65" s="48">
        <v>316.9212226688357</v>
      </c>
      <c r="F65" s="48">
        <v>306.27642150072654</v>
      </c>
      <c r="G65" s="48">
        <v>295.86658813417142</v>
      </c>
      <c r="H65" s="48">
        <v>281.28095272708612</v>
      </c>
      <c r="I65" s="48">
        <v>269.91921818547911</v>
      </c>
      <c r="J65" s="48">
        <v>253.56631154910252</v>
      </c>
      <c r="K65" s="48">
        <v>238.37225072532024</v>
      </c>
      <c r="L65" s="48">
        <v>219.1060216222937</v>
      </c>
      <c r="M65" s="48">
        <v>198.51935467220412</v>
      </c>
      <c r="N65" s="48">
        <v>174.40254384966394</v>
      </c>
      <c r="O65" s="48">
        <v>152.26278438547848</v>
      </c>
      <c r="P65" s="48">
        <v>132.59887703289763</v>
      </c>
      <c r="Q65" s="48">
        <v>111.04148171058868</v>
      </c>
    </row>
    <row r="66" spans="1:17" s="28" customFormat="1" ht="12" customHeight="1" x14ac:dyDescent="0.25"/>
    <row r="67" spans="1:17" ht="12.95" customHeight="1" x14ac:dyDescent="0.25">
      <c r="A67" s="127" t="s">
        <v>125</v>
      </c>
      <c r="B67" s="126"/>
      <c r="C67" s="126"/>
      <c r="D67" s="126"/>
      <c r="E67" s="126"/>
      <c r="F67" s="126"/>
      <c r="G67" s="126"/>
      <c r="H67" s="126"/>
      <c r="I67" s="126"/>
      <c r="J67" s="126"/>
      <c r="K67" s="126"/>
      <c r="L67" s="126"/>
      <c r="M67" s="126"/>
      <c r="N67" s="126"/>
      <c r="O67" s="126"/>
      <c r="P67" s="126"/>
      <c r="Q67" s="126"/>
    </row>
    <row r="68" spans="1:17" ht="12" customHeight="1" x14ac:dyDescent="0.25">
      <c r="A68" s="88" t="s">
        <v>124</v>
      </c>
      <c r="B68" s="125">
        <f>1000000*B20/SER_summary!B$8</f>
        <v>168.13947229680124</v>
      </c>
      <c r="C68" s="125">
        <f>1000000*C20/SER_summary!C$8</f>
        <v>170.03565215612667</v>
      </c>
      <c r="D68" s="125">
        <f>1000000*D20/SER_summary!D$8</f>
        <v>171.49532985665542</v>
      </c>
      <c r="E68" s="125">
        <f>1000000*E20/SER_summary!E$8</f>
        <v>174.68958000892385</v>
      </c>
      <c r="F68" s="125">
        <f>1000000*F20/SER_summary!F$8</f>
        <v>177.86076463163243</v>
      </c>
      <c r="G68" s="125">
        <f>1000000*G20/SER_summary!G$8</f>
        <v>180.2647165504045</v>
      </c>
      <c r="H68" s="125">
        <f>1000000*H20/SER_summary!H$8</f>
        <v>183.90832800221202</v>
      </c>
      <c r="I68" s="125">
        <f>1000000*I20/SER_summary!I$8</f>
        <v>187.88774047982807</v>
      </c>
      <c r="J68" s="125">
        <f>1000000*J20/SER_summary!J$8</f>
        <v>191.99713174326953</v>
      </c>
      <c r="K68" s="125">
        <f>1000000*K20/SER_summary!K$8</f>
        <v>197.2343410539728</v>
      </c>
      <c r="L68" s="125">
        <f>1000000*L20/SER_summary!L$8</f>
        <v>202.42491626717401</v>
      </c>
      <c r="M68" s="125">
        <f>1000000*M20/SER_summary!M$8</f>
        <v>209.26715196744712</v>
      </c>
      <c r="N68" s="125">
        <f>1000000*N20/SER_summary!N$8</f>
        <v>215.84456108605019</v>
      </c>
      <c r="O68" s="125">
        <f>1000000*O20/SER_summary!O$8</f>
        <v>223.12353127405109</v>
      </c>
      <c r="P68" s="125">
        <f>1000000*P20/SER_summary!P$8</f>
        <v>230.74648857126212</v>
      </c>
      <c r="Q68" s="125">
        <f>1000000*Q20/SER_summary!Q$8</f>
        <v>238.25852100269489</v>
      </c>
    </row>
    <row r="69" spans="1:17" ht="12" customHeight="1" x14ac:dyDescent="0.25">
      <c r="A69" s="88" t="s">
        <v>123</v>
      </c>
      <c r="B69" s="125">
        <f>1000*B21/SER_summary!B$3</f>
        <v>0.10051269576823516</v>
      </c>
      <c r="C69" s="125">
        <f>1000*C21/SER_summary!C$3</f>
        <v>0.10450043168972818</v>
      </c>
      <c r="D69" s="125">
        <f>1000*D21/SER_summary!D$3</f>
        <v>0.10830665680482929</v>
      </c>
      <c r="E69" s="125">
        <f>1000*E21/SER_summary!E$3</f>
        <v>0.11301537382901658</v>
      </c>
      <c r="F69" s="125">
        <f>1000*F21/SER_summary!F$3</f>
        <v>0.11661672577933824</v>
      </c>
      <c r="G69" s="125">
        <f>1000*G21/SER_summary!G$3</f>
        <v>0.11986557279727891</v>
      </c>
      <c r="H69" s="125">
        <f>1000*H21/SER_summary!H$3</f>
        <v>0.12397233352351061</v>
      </c>
      <c r="I69" s="125">
        <f>1000*I21/SER_summary!I$3</f>
        <v>0.12886428807631442</v>
      </c>
      <c r="J69" s="125">
        <f>1000*J21/SER_summary!J$3</f>
        <v>0.132308233663778</v>
      </c>
      <c r="K69" s="125">
        <f>1000*K21/SER_summary!K$3</f>
        <v>0.13641829689706397</v>
      </c>
      <c r="L69" s="125">
        <f>1000*L21/SER_summary!L$3</f>
        <v>0.14140128798700957</v>
      </c>
      <c r="M69" s="125">
        <f>1000*M21/SER_summary!M$3</f>
        <v>0.14675609826068392</v>
      </c>
      <c r="N69" s="125">
        <f>1000*N21/SER_summary!N$3</f>
        <v>0.1527934294891331</v>
      </c>
      <c r="O69" s="125">
        <f>1000*O21/SER_summary!O$3</f>
        <v>0.15953844758057614</v>
      </c>
      <c r="P69" s="125">
        <f>1000*P21/SER_summary!P$3</f>
        <v>0.16535025987802568</v>
      </c>
      <c r="Q69" s="125">
        <f>1000*Q21/SER_summary!Q$3</f>
        <v>0.17642635986131197</v>
      </c>
    </row>
    <row r="70" spans="1:17" ht="12" customHeight="1" x14ac:dyDescent="0.25">
      <c r="A70" s="88" t="s">
        <v>185</v>
      </c>
      <c r="B70" s="125">
        <f>1000000*B22/SER_summary!B$8</f>
        <v>109.67137314479655</v>
      </c>
      <c r="C70" s="125">
        <f>1000000*C22/SER_summary!C$8</f>
        <v>109.48625444129284</v>
      </c>
      <c r="D70" s="125">
        <f>1000000*D22/SER_summary!D$8</f>
        <v>110.01421033374427</v>
      </c>
      <c r="E70" s="125">
        <f>1000000*E22/SER_summary!E$8</f>
        <v>110.66563312525524</v>
      </c>
      <c r="F70" s="125">
        <f>1000000*F22/SER_summary!F$8</f>
        <v>111.63548626724963</v>
      </c>
      <c r="G70" s="125">
        <f>1000000*G22/SER_summary!G$8</f>
        <v>113.27253222677493</v>
      </c>
      <c r="H70" s="125">
        <f>1000000*H22/SER_summary!H$8</f>
        <v>115.43987002377148</v>
      </c>
      <c r="I70" s="125">
        <f>1000000*I22/SER_summary!I$8</f>
        <v>117.35882976201935</v>
      </c>
      <c r="J70" s="125">
        <f>1000000*J22/SER_summary!J$8</f>
        <v>119.87173140305684</v>
      </c>
      <c r="K70" s="125">
        <f>1000000*K22/SER_summary!K$8</f>
        <v>122.67141190773395</v>
      </c>
      <c r="L70" s="125">
        <f>1000000*L22/SER_summary!L$8</f>
        <v>126.76448746550483</v>
      </c>
      <c r="M70" s="125">
        <f>1000000*M22/SER_summary!M$8</f>
        <v>130.6605712362861</v>
      </c>
      <c r="N70" s="125">
        <f>1000000*N22/SER_summary!N$8</f>
        <v>134.55743230615556</v>
      </c>
      <c r="O70" s="125">
        <f>1000000*O22/SER_summary!O$8</f>
        <v>139.44224000508046</v>
      </c>
      <c r="P70" s="125">
        <f>1000000*P22/SER_summary!P$8</f>
        <v>145.37953525326736</v>
      </c>
      <c r="Q70" s="125">
        <f>1000000*Q22/SER_summary!Q$8</f>
        <v>151.12118135712379</v>
      </c>
    </row>
    <row r="71" spans="1:17" ht="12" customHeight="1" x14ac:dyDescent="0.25">
      <c r="A71" s="88" t="s">
        <v>190</v>
      </c>
      <c r="B71" s="125">
        <f>1000*B23/SER_summary!B$3</f>
        <v>1.7155335449622305E-2</v>
      </c>
      <c r="C71" s="125">
        <f>1000*C23/SER_summary!C$3</f>
        <v>1.7775274771673399E-2</v>
      </c>
      <c r="D71" s="125">
        <f>1000*D23/SER_summary!D$3</f>
        <v>1.8686957662144253E-2</v>
      </c>
      <c r="E71" s="125">
        <f>1000*E23/SER_summary!E$3</f>
        <v>1.9780275633938731E-2</v>
      </c>
      <c r="F71" s="125">
        <f>1000*F23/SER_summary!F$3</f>
        <v>2.106237923972866E-2</v>
      </c>
      <c r="G71" s="125">
        <f>1000*G23/SER_summary!G$3</f>
        <v>2.2384333814239071E-2</v>
      </c>
      <c r="H71" s="125">
        <f>1000*H23/SER_summary!H$3</f>
        <v>2.3880582889271834E-2</v>
      </c>
      <c r="I71" s="125">
        <f>1000*I23/SER_summary!I$3</f>
        <v>2.5173328238979463E-2</v>
      </c>
      <c r="J71" s="125">
        <f>1000*J23/SER_summary!J$3</f>
        <v>2.6507577525945143E-2</v>
      </c>
      <c r="K71" s="125">
        <f>1000*K23/SER_summary!K$3</f>
        <v>2.7325414494630509E-2</v>
      </c>
      <c r="L71" s="125">
        <f>1000*L23/SER_summary!L$3</f>
        <v>2.7983131074032556E-2</v>
      </c>
      <c r="M71" s="125">
        <f>1000*M23/SER_summary!M$3</f>
        <v>2.8412207880521734E-2</v>
      </c>
      <c r="N71" s="125">
        <f>1000*N23/SER_summary!N$3</f>
        <v>2.8935543740124036E-2</v>
      </c>
      <c r="O71" s="125">
        <f>1000*O23/SER_summary!O$3</f>
        <v>2.9652337433115943E-2</v>
      </c>
      <c r="P71" s="125">
        <f>1000*P23/SER_summary!P$3</f>
        <v>3.0646860693836361E-2</v>
      </c>
      <c r="Q71" s="125">
        <f>1000*Q23/SER_summary!Q$3</f>
        <v>3.1742390763715517E-2</v>
      </c>
    </row>
    <row r="72" spans="1:17" ht="12" customHeight="1" x14ac:dyDescent="0.25">
      <c r="A72" s="51" t="s">
        <v>122</v>
      </c>
      <c r="B72" s="124">
        <f>1000000*B24/SER_summary!B$8</f>
        <v>38.093372586820713</v>
      </c>
      <c r="C72" s="124">
        <f>1000000*C24/SER_summary!C$8</f>
        <v>40.118749159612101</v>
      </c>
      <c r="D72" s="124">
        <f>1000000*D24/SER_summary!D$8</f>
        <v>42.559125679530126</v>
      </c>
      <c r="E72" s="124">
        <f>1000000*E24/SER_summary!E$8</f>
        <v>45.611400506172757</v>
      </c>
      <c r="F72" s="124">
        <f>1000000*F24/SER_summary!F$8</f>
        <v>49.61572698206124</v>
      </c>
      <c r="G72" s="124">
        <f>1000000*G24/SER_summary!G$8</f>
        <v>54.849534626889614</v>
      </c>
      <c r="H72" s="124">
        <f>1000000*H24/SER_summary!H$8</f>
        <v>62.194583419720118</v>
      </c>
      <c r="I72" s="124">
        <f>1000000*I24/SER_summary!I$8</f>
        <v>67.380127217262071</v>
      </c>
      <c r="J72" s="124">
        <f>1000000*J24/SER_summary!J$8</f>
        <v>70.898985130717264</v>
      </c>
      <c r="K72" s="124">
        <f>1000000*K24/SER_summary!K$8</f>
        <v>73.559113570771643</v>
      </c>
      <c r="L72" s="124">
        <f>1000000*L24/SER_summary!L$8</f>
        <v>75.987015854170579</v>
      </c>
      <c r="M72" s="124">
        <f>1000000*M24/SER_summary!M$8</f>
        <v>77.929674184939643</v>
      </c>
      <c r="N72" s="124">
        <f>1000000*N24/SER_summary!N$8</f>
        <v>80.172343530266318</v>
      </c>
      <c r="O72" s="124">
        <f>1000000*O24/SER_summary!O$8</f>
        <v>82.348464384051866</v>
      </c>
      <c r="P72" s="124">
        <f>1000000*P24/SER_summary!P$8</f>
        <v>84.349994085221368</v>
      </c>
      <c r="Q72" s="124">
        <f>1000000*Q24/SER_summary!Q$8</f>
        <v>86.053324590451922</v>
      </c>
    </row>
    <row r="73" spans="1:17" ht="12" customHeight="1" x14ac:dyDescent="0.25">
      <c r="A73" s="49" t="s">
        <v>121</v>
      </c>
      <c r="B73" s="123">
        <f>1000*B25/SER_summary!B$3</f>
        <v>8.4975047545157431E-2</v>
      </c>
      <c r="C73" s="123">
        <f>1000*C25/SER_summary!C$3</f>
        <v>8.892291329703679E-2</v>
      </c>
      <c r="D73" s="123">
        <f>1000*D25/SER_summary!D$3</f>
        <v>9.3194228123252787E-2</v>
      </c>
      <c r="E73" s="123">
        <f>1000*E25/SER_summary!E$3</f>
        <v>9.9993012347158225E-2</v>
      </c>
      <c r="F73" s="123">
        <f>1000*F25/SER_summary!F$3</f>
        <v>0.10770736040332887</v>
      </c>
      <c r="G73" s="123">
        <f>1000*G25/SER_summary!G$3</f>
        <v>0.11751046356415951</v>
      </c>
      <c r="H73" s="123">
        <f>1000*H25/SER_summary!H$3</f>
        <v>0.1278991464703769</v>
      </c>
      <c r="I73" s="123">
        <f>1000*I25/SER_summary!I$3</f>
        <v>0.1364553589165064</v>
      </c>
      <c r="J73" s="123">
        <f>1000*J25/SER_summary!J$3</f>
        <v>0.14401178554668456</v>
      </c>
      <c r="K73" s="123">
        <f>1000*K25/SER_summary!K$3</f>
        <v>0.1540550644926604</v>
      </c>
      <c r="L73" s="123">
        <f>1000*L25/SER_summary!L$3</f>
        <v>0.16252122631288227</v>
      </c>
      <c r="M73" s="123">
        <f>1000*M25/SER_summary!M$3</f>
        <v>0.17516322617574159</v>
      </c>
      <c r="N73" s="123">
        <f>1000*N25/SER_summary!N$3</f>
        <v>0.18940830725997918</v>
      </c>
      <c r="O73" s="123">
        <f>1000*O25/SER_summary!O$3</f>
        <v>0.20706484447658202</v>
      </c>
      <c r="P73" s="123">
        <f>1000*P25/SER_summary!P$3</f>
        <v>0.22924032354665153</v>
      </c>
      <c r="Q73" s="123">
        <f>1000*Q25/SER_summary!Q$3</f>
        <v>0.25341467516734706</v>
      </c>
    </row>
  </sheetData>
  <pageMargins left="0.39370078740157483" right="0.39370078740157483" top="0.39370078740157483" bottom="0.39370078740157483" header="0.31496062992125984" footer="0.31496062992125984"/>
  <pageSetup paperSize="9" scale="60" orientation="landscape" horizontalDpi="1200" verticalDpi="1200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theme="8" tint="0.59999389629810485"/>
    <pageSetUpPr fitToPage="1"/>
  </sheetPr>
  <dimension ref="A1:Q15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2" customHeight="1" x14ac:dyDescent="0.25"/>
  <cols>
    <col min="1" max="1" width="61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221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147" t="s">
        <v>109</v>
      </c>
      <c r="B3" s="154">
        <v>586.61298573733109</v>
      </c>
      <c r="C3" s="154">
        <v>597.44478131673827</v>
      </c>
      <c r="D3" s="154">
        <v>607.09645290056153</v>
      </c>
      <c r="E3" s="154">
        <v>619.10263814446671</v>
      </c>
      <c r="F3" s="154">
        <v>628.93730015190499</v>
      </c>
      <c r="G3" s="154">
        <v>634.75445211247484</v>
      </c>
      <c r="H3" s="154">
        <v>654.32748145002381</v>
      </c>
      <c r="I3" s="154">
        <v>672.60733678834879</v>
      </c>
      <c r="J3" s="154">
        <v>683.71610333167337</v>
      </c>
      <c r="K3" s="154">
        <v>694.71961357606335</v>
      </c>
      <c r="L3" s="154">
        <v>708.75415179183085</v>
      </c>
      <c r="M3" s="154">
        <v>729.39599241110125</v>
      </c>
      <c r="N3" s="154">
        <v>745.65622917627763</v>
      </c>
      <c r="O3" s="154">
        <v>758.52460528233905</v>
      </c>
      <c r="P3" s="154">
        <v>782.08915648832567</v>
      </c>
      <c r="Q3" s="154">
        <v>798.28981658774148</v>
      </c>
    </row>
    <row r="4" spans="1:17" ht="12" customHeight="1" x14ac:dyDescent="0.25">
      <c r="A4" s="148"/>
      <c r="B4" s="128"/>
      <c r="C4" s="128"/>
      <c r="D4" s="128"/>
      <c r="E4" s="128"/>
      <c r="F4" s="128"/>
      <c r="G4" s="128"/>
      <c r="H4" s="128"/>
      <c r="I4" s="128"/>
      <c r="J4" s="128"/>
      <c r="K4" s="128"/>
      <c r="L4" s="128"/>
      <c r="M4" s="128"/>
      <c r="N4" s="128"/>
      <c r="O4" s="128"/>
      <c r="P4" s="128"/>
      <c r="Q4" s="128"/>
    </row>
    <row r="5" spans="1:17" ht="12.95" customHeight="1" x14ac:dyDescent="0.25">
      <c r="A5" s="144" t="s">
        <v>140</v>
      </c>
      <c r="B5" s="143">
        <v>778.66224081094219</v>
      </c>
      <c r="C5" s="143">
        <v>793.04022156304882</v>
      </c>
      <c r="D5" s="143">
        <v>805.85172148848039</v>
      </c>
      <c r="E5" s="143">
        <v>821.78857139278296</v>
      </c>
      <c r="F5" s="143">
        <v>834.84297036198541</v>
      </c>
      <c r="G5" s="143">
        <v>842.56458016416479</v>
      </c>
      <c r="H5" s="143">
        <v>868.5455578342677</v>
      </c>
      <c r="I5" s="143">
        <v>892.80999361307852</v>
      </c>
      <c r="J5" s="143">
        <v>907.55562192268474</v>
      </c>
      <c r="K5" s="143">
        <v>922.16153442718439</v>
      </c>
      <c r="L5" s="143">
        <v>940.79079296993621</v>
      </c>
      <c r="M5" s="143">
        <v>968.19049645733969</v>
      </c>
      <c r="N5" s="143">
        <v>989.77411752187277</v>
      </c>
      <c r="O5" s="143">
        <v>1006.855428058749</v>
      </c>
      <c r="P5" s="143">
        <v>1038.1346985349976</v>
      </c>
      <c r="Q5" s="143">
        <v>1059.6392383292734</v>
      </c>
    </row>
    <row r="6" spans="1:17" ht="12" customHeight="1" x14ac:dyDescent="0.25">
      <c r="A6" s="153" t="str">
        <f>"Penetration factor "&amp;MID('SER_se-appl'!A68,FIND("(",'SER_se-appl'!A68),100)</f>
        <v>Penetration factor (sqm per building cell)</v>
      </c>
      <c r="B6" s="152">
        <f>1000000*B8/SER_summary!B$8</f>
        <v>168.13947229680124</v>
      </c>
      <c r="C6" s="152">
        <f>1000000*C8/SER_summary!C$8</f>
        <v>170.03565215612667</v>
      </c>
      <c r="D6" s="152">
        <f>1000000*D8/SER_summary!D$8</f>
        <v>171.49532985665542</v>
      </c>
      <c r="E6" s="152">
        <f>1000000*E8/SER_summary!E$8</f>
        <v>174.68958000892385</v>
      </c>
      <c r="F6" s="152">
        <f>1000000*F8/SER_summary!F$8</f>
        <v>177.86076463163243</v>
      </c>
      <c r="G6" s="152">
        <f>1000000*G8/SER_summary!G$8</f>
        <v>180.2647165504045</v>
      </c>
      <c r="H6" s="152">
        <f>1000000*H8/SER_summary!H$8</f>
        <v>183.90832800221202</v>
      </c>
      <c r="I6" s="152">
        <f>1000000*I8/SER_summary!I$8</f>
        <v>187.88774047982807</v>
      </c>
      <c r="J6" s="152">
        <f>1000000*J8/SER_summary!J$8</f>
        <v>191.99713174326953</v>
      </c>
      <c r="K6" s="152">
        <f>1000000*K8/SER_summary!K$8</f>
        <v>197.2343410539728</v>
      </c>
      <c r="L6" s="152">
        <f>1000000*L8/SER_summary!L$8</f>
        <v>202.42491626717401</v>
      </c>
      <c r="M6" s="152">
        <f>1000000*M8/SER_summary!M$8</f>
        <v>209.26715196744712</v>
      </c>
      <c r="N6" s="152">
        <f>1000000*N8/SER_summary!N$8</f>
        <v>215.84456108605019</v>
      </c>
      <c r="O6" s="152">
        <f>1000000*O8/SER_summary!O$8</f>
        <v>223.12353127405109</v>
      </c>
      <c r="P6" s="152">
        <f>1000000*P8/SER_summary!P$8</f>
        <v>230.74648857126212</v>
      </c>
      <c r="Q6" s="152">
        <f>1000000*Q8/SER_summary!Q$8</f>
        <v>238.25852100269489</v>
      </c>
    </row>
    <row r="7" spans="1:17" ht="12.95" customHeight="1" x14ac:dyDescent="0.25">
      <c r="A7" s="148"/>
      <c r="B7" s="128"/>
      <c r="C7" s="128"/>
      <c r="D7" s="128"/>
      <c r="E7" s="128"/>
      <c r="F7" s="128"/>
      <c r="G7" s="128"/>
      <c r="H7" s="128"/>
      <c r="I7" s="128"/>
      <c r="J7" s="128"/>
      <c r="K7" s="128"/>
      <c r="L7" s="128"/>
      <c r="M7" s="128"/>
      <c r="N7" s="128"/>
      <c r="O7" s="128"/>
      <c r="P7" s="128"/>
      <c r="Q7" s="128"/>
    </row>
    <row r="8" spans="1:17" ht="12.95" customHeight="1" x14ac:dyDescent="0.25">
      <c r="A8" s="144" t="str">
        <f>"Stock of appliances "&amp;MID('SER_se-appl'!A20,FIND("(",'SER_se-appl'!A20),100)</f>
        <v>Stock of appliances (serviced mio m2)</v>
      </c>
      <c r="B8" s="62">
        <v>336.00302352591859</v>
      </c>
      <c r="C8" s="62">
        <v>345.42876301536273</v>
      </c>
      <c r="D8" s="62">
        <v>354.30006486871872</v>
      </c>
      <c r="E8" s="62">
        <v>364.83910896882247</v>
      </c>
      <c r="F8" s="62">
        <v>374.09854301430414</v>
      </c>
      <c r="G8" s="62">
        <v>380.97803094372091</v>
      </c>
      <c r="H8" s="62">
        <v>397.21925170560655</v>
      </c>
      <c r="I8" s="62">
        <v>412.95638975544284</v>
      </c>
      <c r="J8" s="62">
        <v>424.2197958882179</v>
      </c>
      <c r="K8" s="62">
        <v>435.69643255510209</v>
      </c>
      <c r="L8" s="62">
        <v>449.58689144098673</v>
      </c>
      <c r="M8" s="62">
        <v>468.48947306978249</v>
      </c>
      <c r="N8" s="62">
        <v>484.96713331530998</v>
      </c>
      <c r="O8" s="62">
        <v>499.70314015849016</v>
      </c>
      <c r="P8" s="62">
        <v>523.12678885798096</v>
      </c>
      <c r="Q8" s="62">
        <v>541.95614783612473</v>
      </c>
    </row>
    <row r="9" spans="1:17" ht="12.95" customHeight="1" x14ac:dyDescent="0.25">
      <c r="A9" s="151" t="str">
        <f>"Number of new appliances "&amp;MID('SER_se-appl'!A28,FIND("(",'SER_se-appl'!A28),100)</f>
        <v>Number of new appliances (serviced mio m2)</v>
      </c>
      <c r="B9" s="150"/>
      <c r="C9" s="150">
        <v>30.425928459814038</v>
      </c>
      <c r="D9" s="150">
        <v>29.871490823725978</v>
      </c>
      <c r="E9" s="150">
        <v>31.539233070473575</v>
      </c>
      <c r="F9" s="150">
        <v>30.259623015851641</v>
      </c>
      <c r="G9" s="150">
        <v>27.879676899786617</v>
      </c>
      <c r="H9" s="150">
        <v>37.241409732255548</v>
      </c>
      <c r="I9" s="150">
        <v>36.73732702020618</v>
      </c>
      <c r="J9" s="150">
        <v>32.2635951031451</v>
      </c>
      <c r="K9" s="150">
        <v>32.476825637254095</v>
      </c>
      <c r="L9" s="150">
        <v>34.890647856254468</v>
      </c>
      <c r="M9" s="150">
        <v>39.902770599165621</v>
      </c>
      <c r="N9" s="150">
        <v>37.477849215897422</v>
      </c>
      <c r="O9" s="150">
        <v>35.736195813550253</v>
      </c>
      <c r="P9" s="150">
        <v>44.423837669860674</v>
      </c>
      <c r="Q9" s="150">
        <v>39.829547948513742</v>
      </c>
    </row>
    <row r="10" spans="1:17" ht="12" customHeight="1" x14ac:dyDescent="0.25">
      <c r="A10" s="142" t="str">
        <f>"Number of replaced appliances "&amp;MID('SER_se-appl'!A36,FIND("(",'SER_se-appl'!A36),100)</f>
        <v>Number of replaced appliances (serviced mio m2)</v>
      </c>
      <c r="B10" s="149"/>
      <c r="C10" s="149">
        <f>B8+C9-C8</f>
        <v>21.000188970369891</v>
      </c>
      <c r="D10" s="149">
        <f t="shared" ref="D10:Q10" si="0">C8+D9-D8</f>
        <v>21.000188970370004</v>
      </c>
      <c r="E10" s="149">
        <f t="shared" si="0"/>
        <v>21.000188970369834</v>
      </c>
      <c r="F10" s="149">
        <f t="shared" si="0"/>
        <v>21.000188970369948</v>
      </c>
      <c r="G10" s="149">
        <f t="shared" si="0"/>
        <v>21.000188970369834</v>
      </c>
      <c r="H10" s="149">
        <f t="shared" si="0"/>
        <v>21.000188970369891</v>
      </c>
      <c r="I10" s="149">
        <f t="shared" si="0"/>
        <v>21.000188970369891</v>
      </c>
      <c r="J10" s="149">
        <f t="shared" si="0"/>
        <v>21.000188970370061</v>
      </c>
      <c r="K10" s="149">
        <f t="shared" si="0"/>
        <v>21.000188970369891</v>
      </c>
      <c r="L10" s="149">
        <f t="shared" si="0"/>
        <v>21.000188970369834</v>
      </c>
      <c r="M10" s="149">
        <f t="shared" si="0"/>
        <v>21.000188970369834</v>
      </c>
      <c r="N10" s="149">
        <f t="shared" si="0"/>
        <v>21.000188970369948</v>
      </c>
      <c r="O10" s="149">
        <f t="shared" si="0"/>
        <v>21.000188970370061</v>
      </c>
      <c r="P10" s="149">
        <f t="shared" si="0"/>
        <v>21.000188970369891</v>
      </c>
      <c r="Q10" s="149">
        <f t="shared" si="0"/>
        <v>21.000188970370004</v>
      </c>
    </row>
    <row r="11" spans="1:17" ht="12.95" customHeight="1" x14ac:dyDescent="0.25">
      <c r="A11" s="148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</row>
    <row r="12" spans="1:17" ht="12" customHeight="1" x14ac:dyDescent="0.25">
      <c r="A12" s="147" t="s">
        <v>132</v>
      </c>
      <c r="B12" s="146">
        <v>8759.9999999999982</v>
      </c>
      <c r="C12" s="146">
        <v>8759.9999999999982</v>
      </c>
      <c r="D12" s="146">
        <v>8760</v>
      </c>
      <c r="E12" s="146">
        <v>8759.9999999999982</v>
      </c>
      <c r="F12" s="146">
        <v>8759.9999999999982</v>
      </c>
      <c r="G12" s="146">
        <v>8759.9999999999964</v>
      </c>
      <c r="H12" s="146">
        <v>8760</v>
      </c>
      <c r="I12" s="146">
        <v>8760.0000000000018</v>
      </c>
      <c r="J12" s="146">
        <v>8759.9999999999964</v>
      </c>
      <c r="K12" s="146">
        <v>8759.9999999999982</v>
      </c>
      <c r="L12" s="146">
        <v>8759.9999999999982</v>
      </c>
      <c r="M12" s="146">
        <v>8760</v>
      </c>
      <c r="N12" s="146">
        <v>8759.9999999999964</v>
      </c>
      <c r="O12" s="146">
        <v>8760</v>
      </c>
      <c r="P12" s="146">
        <v>8760</v>
      </c>
      <c r="Q12" s="146">
        <v>8760.0000000000018</v>
      </c>
    </row>
    <row r="13" spans="1:17" ht="12.95" customHeight="1" x14ac:dyDescent="0.25">
      <c r="A13" s="145"/>
      <c r="B13" s="132"/>
      <c r="C13" s="132"/>
      <c r="D13" s="132"/>
      <c r="E13" s="132"/>
      <c r="F13" s="132"/>
      <c r="G13" s="132"/>
      <c r="H13" s="132"/>
      <c r="I13" s="132"/>
      <c r="J13" s="132"/>
      <c r="K13" s="132"/>
      <c r="L13" s="132"/>
      <c r="M13" s="132"/>
      <c r="N13" s="132"/>
      <c r="O13" s="132"/>
      <c r="P13" s="132"/>
      <c r="Q13" s="132"/>
    </row>
    <row r="14" spans="1:17" ht="12.95" customHeight="1" x14ac:dyDescent="0.25">
      <c r="A14" s="144" t="str">
        <f>"W per appliance in average operating mode "&amp;MID('SER_se-appl'!A52,FIND("(",'SER_se-appl'!A52),100)</f>
        <v>W per appliance in average operating mode (W per serviced m2)</v>
      </c>
      <c r="B14" s="143">
        <f>IF(B5=0,0,B5/B8)</f>
        <v>2.317426291703824</v>
      </c>
      <c r="C14" s="143">
        <f>IF(C5=0,0,C5/C8)</f>
        <v>2.2958140909874922</v>
      </c>
      <c r="D14" s="143">
        <f t="shared" ref="D14:Q14" si="1">IF(D5=0,0,D5/D8)</f>
        <v>2.2744893422107566</v>
      </c>
      <c r="E14" s="143">
        <f t="shared" si="1"/>
        <v>2.2524684201632819</v>
      </c>
      <c r="F14" s="143">
        <f t="shared" si="1"/>
        <v>2.2316124613456836</v>
      </c>
      <c r="G14" s="143">
        <f t="shared" si="1"/>
        <v>2.211583114325641</v>
      </c>
      <c r="H14" s="143">
        <f t="shared" si="1"/>
        <v>2.1865646091040372</v>
      </c>
      <c r="I14" s="143">
        <f t="shared" si="1"/>
        <v>2.1619958323972419</v>
      </c>
      <c r="J14" s="143">
        <f t="shared" si="1"/>
        <v>2.1393523610148217</v>
      </c>
      <c r="K14" s="143">
        <f t="shared" si="1"/>
        <v>2.1165230319175485</v>
      </c>
      <c r="L14" s="143">
        <f t="shared" si="1"/>
        <v>2.0925672231113648</v>
      </c>
      <c r="M14" s="143">
        <f t="shared" si="1"/>
        <v>2.0666216683872545</v>
      </c>
      <c r="N14" s="143">
        <f t="shared" si="1"/>
        <v>2.0409096813543313</v>
      </c>
      <c r="O14" s="143">
        <f t="shared" si="1"/>
        <v>2.014907146149624</v>
      </c>
      <c r="P14" s="143">
        <f t="shared" si="1"/>
        <v>1.984480092868713</v>
      </c>
      <c r="Q14" s="143">
        <f t="shared" si="1"/>
        <v>1.9552121376611533</v>
      </c>
    </row>
    <row r="15" spans="1:17" ht="12" customHeight="1" x14ac:dyDescent="0.25">
      <c r="A15" s="142" t="str">
        <f>"W per new appliance in average operating mode "&amp;MID('SER_se-appl'!A52,FIND("(",'SER_se-appl'!A52),100)</f>
        <v>W per new appliance in average operating mode (W per serviced m2)</v>
      </c>
      <c r="B15" s="141"/>
      <c r="C15" s="141">
        <v>2.0720607059225369</v>
      </c>
      <c r="D15" s="141">
        <v>2.0580790673924332</v>
      </c>
      <c r="E15" s="141">
        <v>2.0483453041052515</v>
      </c>
      <c r="F15" s="141">
        <v>2.0397077976666722</v>
      </c>
      <c r="G15" s="141">
        <v>2.0225485415612927</v>
      </c>
      <c r="H15" s="141">
        <v>2.004418421790668</v>
      </c>
      <c r="I15" s="141">
        <v>1.9851968486814848</v>
      </c>
      <c r="J15" s="141">
        <v>1.9654355987782697</v>
      </c>
      <c r="K15" s="141">
        <v>1.9482292777593391</v>
      </c>
      <c r="L15" s="141">
        <v>1.9287589290599159</v>
      </c>
      <c r="M15" s="141">
        <v>1.9062860146277112</v>
      </c>
      <c r="N15" s="141">
        <v>1.8744408386545912</v>
      </c>
      <c r="O15" s="141">
        <v>1.8398069265848029</v>
      </c>
      <c r="P15" s="141">
        <v>1.7996117562164424</v>
      </c>
      <c r="Q15" s="141">
        <v>1.7617807245933992</v>
      </c>
    </row>
  </sheetData>
  <pageMargins left="0.39370078740157483" right="0.39370078740157483" top="0.39370078740157483" bottom="0.39370078740157483" header="0.31496062992125984" footer="0.31496062992125984"/>
  <pageSetup paperSize="9" scale="60" orientation="landscape" horizontalDpi="1200" verticalDpi="120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theme="8" tint="0.59999389629810485"/>
    <pageSetUpPr fitToPage="1"/>
  </sheetPr>
  <dimension ref="A1:Q15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2" customHeight="1" x14ac:dyDescent="0.25"/>
  <cols>
    <col min="1" max="1" width="61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222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147" t="s">
        <v>109</v>
      </c>
      <c r="B3" s="154">
        <v>390.48912510926164</v>
      </c>
      <c r="C3" s="154">
        <v>397.41018570087755</v>
      </c>
      <c r="D3" s="154">
        <v>400.6696433336304</v>
      </c>
      <c r="E3" s="154">
        <v>405.37940686030674</v>
      </c>
      <c r="F3" s="154">
        <v>405.99323893524178</v>
      </c>
      <c r="G3" s="154">
        <v>409.52232912189032</v>
      </c>
      <c r="H3" s="154">
        <v>413.53206937775832</v>
      </c>
      <c r="I3" s="154">
        <v>418.96092989053085</v>
      </c>
      <c r="J3" s="154">
        <v>420.97151858754495</v>
      </c>
      <c r="K3" s="154">
        <v>424.66674215725288</v>
      </c>
      <c r="L3" s="154">
        <v>428.70723542144651</v>
      </c>
      <c r="M3" s="154">
        <v>429.86270585250873</v>
      </c>
      <c r="N3" s="154">
        <v>429.96235806077289</v>
      </c>
      <c r="O3" s="154">
        <v>429.50191787805386</v>
      </c>
      <c r="P3" s="154">
        <v>428.23222224125988</v>
      </c>
      <c r="Q3" s="154">
        <v>427.43191249728841</v>
      </c>
    </row>
    <row r="4" spans="1:17" ht="12" customHeight="1" x14ac:dyDescent="0.25">
      <c r="A4" s="148"/>
      <c r="B4" s="128"/>
      <c r="C4" s="128"/>
      <c r="D4" s="128"/>
      <c r="E4" s="128"/>
      <c r="F4" s="128"/>
      <c r="G4" s="128"/>
      <c r="H4" s="128"/>
      <c r="I4" s="128"/>
      <c r="J4" s="128"/>
      <c r="K4" s="128"/>
      <c r="L4" s="128"/>
      <c r="M4" s="128"/>
      <c r="N4" s="128"/>
      <c r="O4" s="128"/>
      <c r="P4" s="128"/>
      <c r="Q4" s="128"/>
    </row>
    <row r="5" spans="1:17" ht="12.95" customHeight="1" x14ac:dyDescent="0.25">
      <c r="A5" s="144" t="s">
        <v>140</v>
      </c>
      <c r="B5" s="143">
        <v>1134.9344850883781</v>
      </c>
      <c r="C5" s="143">
        <v>1157.5027003939272</v>
      </c>
      <c r="D5" s="143">
        <v>1170.8294544382079</v>
      </c>
      <c r="E5" s="143">
        <v>1188.5095815186646</v>
      </c>
      <c r="F5" s="143">
        <v>1192.7305594681995</v>
      </c>
      <c r="G5" s="143">
        <v>1206.0754701196108</v>
      </c>
      <c r="H5" s="143">
        <v>1221.4853657744441</v>
      </c>
      <c r="I5" s="143">
        <v>1241.5806839023298</v>
      </c>
      <c r="J5" s="143">
        <v>1252.3349014744383</v>
      </c>
      <c r="K5" s="143">
        <v>1265.8514268501253</v>
      </c>
      <c r="L5" s="143">
        <v>1282.0763116242633</v>
      </c>
      <c r="M5" s="143">
        <v>1292.69237483655</v>
      </c>
      <c r="N5" s="143">
        <v>1299.1180268379374</v>
      </c>
      <c r="O5" s="143">
        <v>1304.4959012710021</v>
      </c>
      <c r="P5" s="143">
        <v>1307.5134270413312</v>
      </c>
      <c r="Q5" s="143">
        <v>1311.7256032096027</v>
      </c>
    </row>
    <row r="6" spans="1:17" ht="12" customHeight="1" x14ac:dyDescent="0.25">
      <c r="A6" s="153" t="str">
        <f>"Penetration factor "&amp;MID('SER_se-appl'!A69,FIND("(",'SER_se-appl'!A69),100)</f>
        <v>Penetration factor (unit per capita)</v>
      </c>
      <c r="B6" s="152">
        <f>1000*B8/SER_summary!B$3</f>
        <v>0.10051269576823516</v>
      </c>
      <c r="C6" s="152">
        <f>1000*C8/SER_summary!C$3</f>
        <v>0.10450043168972818</v>
      </c>
      <c r="D6" s="152">
        <f>1000*D8/SER_summary!D$3</f>
        <v>0.10830665680482929</v>
      </c>
      <c r="E6" s="152">
        <f>1000*E8/SER_summary!E$3</f>
        <v>0.11301537382901658</v>
      </c>
      <c r="F6" s="152">
        <f>1000*F8/SER_summary!F$3</f>
        <v>0.11661672577933824</v>
      </c>
      <c r="G6" s="152">
        <f>1000*G8/SER_summary!G$3</f>
        <v>0.11986557279727891</v>
      </c>
      <c r="H6" s="152">
        <f>1000*H8/SER_summary!H$3</f>
        <v>0.12397233352351061</v>
      </c>
      <c r="I6" s="152">
        <f>1000*I8/SER_summary!I$3</f>
        <v>0.12886428807631442</v>
      </c>
      <c r="J6" s="152">
        <f>1000*J8/SER_summary!J$3</f>
        <v>0.132308233663778</v>
      </c>
      <c r="K6" s="152">
        <f>1000*K8/SER_summary!K$3</f>
        <v>0.13641829689706397</v>
      </c>
      <c r="L6" s="152">
        <f>1000*L8/SER_summary!L$3</f>
        <v>0.14140128798700957</v>
      </c>
      <c r="M6" s="152">
        <f>1000*M8/SER_summary!M$3</f>
        <v>0.14675609826068392</v>
      </c>
      <c r="N6" s="152">
        <f>1000*N8/SER_summary!N$3</f>
        <v>0.1527934294891331</v>
      </c>
      <c r="O6" s="152">
        <f>1000*O8/SER_summary!O$3</f>
        <v>0.15953844758057614</v>
      </c>
      <c r="P6" s="152">
        <f>1000*P8/SER_summary!P$3</f>
        <v>0.16535025987802568</v>
      </c>
      <c r="Q6" s="152">
        <f>1000*Q8/SER_summary!Q$3</f>
        <v>0.17642635986131197</v>
      </c>
    </row>
    <row r="7" spans="1:17" ht="12.95" customHeight="1" x14ac:dyDescent="0.25">
      <c r="A7" s="148"/>
      <c r="B7" s="128"/>
      <c r="C7" s="128"/>
      <c r="D7" s="128"/>
      <c r="E7" s="128"/>
      <c r="F7" s="128"/>
      <c r="G7" s="128"/>
      <c r="H7" s="128"/>
      <c r="I7" s="128"/>
      <c r="J7" s="128"/>
      <c r="K7" s="128"/>
      <c r="L7" s="128"/>
      <c r="M7" s="128"/>
      <c r="N7" s="128"/>
      <c r="O7" s="128"/>
      <c r="P7" s="128"/>
      <c r="Q7" s="128"/>
    </row>
    <row r="8" spans="1:17" ht="12.95" customHeight="1" x14ac:dyDescent="0.25">
      <c r="A8" s="144" t="str">
        <f>"Stock of appliances "&amp;MID('SER_se-appl'!A21,FIND("(",'SER_se-appl'!A21),100)</f>
        <v>Stock of appliances (000 units)</v>
      </c>
      <c r="B8" s="62">
        <v>5721.5368498678317</v>
      </c>
      <c r="C8" s="62">
        <v>5952.4169033456465</v>
      </c>
      <c r="D8" s="62">
        <v>6172.1263628118068</v>
      </c>
      <c r="E8" s="62">
        <v>6456.6254926308748</v>
      </c>
      <c r="F8" s="62">
        <v>6704.9836037362538</v>
      </c>
      <c r="G8" s="62">
        <v>6937.1904188460367</v>
      </c>
      <c r="H8" s="62">
        <v>7198.3561037884938</v>
      </c>
      <c r="I8" s="62">
        <v>7502.9613196975833</v>
      </c>
      <c r="J8" s="62">
        <v>7760.2582905523632</v>
      </c>
      <c r="K8" s="62">
        <v>8048.7594580487566</v>
      </c>
      <c r="L8" s="62">
        <v>8369.5624563352794</v>
      </c>
      <c r="M8" s="62">
        <v>8712.1302788550402</v>
      </c>
      <c r="N8" s="62">
        <v>9075.0445793174767</v>
      </c>
      <c r="O8" s="62">
        <v>9522.088459074288</v>
      </c>
      <c r="P8" s="62">
        <v>10050.429949879755</v>
      </c>
      <c r="Q8" s="62">
        <v>10725.948520700696</v>
      </c>
    </row>
    <row r="9" spans="1:17" ht="12.95" customHeight="1" x14ac:dyDescent="0.25">
      <c r="A9" s="151" t="str">
        <f>"Number of new appliances "&amp;MID('SER_se-appl'!A29,FIND("(",'SER_se-appl'!A29),100)</f>
        <v>Number of new appliances (000 units)</v>
      </c>
      <c r="B9" s="150"/>
      <c r="C9" s="150">
        <v>1598.4821006650618</v>
      </c>
      <c r="D9" s="150">
        <v>1628.3395680690251</v>
      </c>
      <c r="E9" s="150">
        <v>1735.388141680018</v>
      </c>
      <c r="F9" s="150">
        <v>1742.7737933221574</v>
      </c>
      <c r="G9" s="150">
        <v>1830.6889157748458</v>
      </c>
      <c r="H9" s="150">
        <v>1889.505253011481</v>
      </c>
      <c r="I9" s="150">
        <v>2039.9933575891084</v>
      </c>
      <c r="J9" s="150">
        <v>2000.0707641769368</v>
      </c>
      <c r="K9" s="150">
        <v>2119.190083271239</v>
      </c>
      <c r="L9" s="150">
        <v>2210.3082512980059</v>
      </c>
      <c r="M9" s="150">
        <v>2382.5611801088667</v>
      </c>
      <c r="N9" s="150">
        <v>2362.9850646393725</v>
      </c>
      <c r="O9" s="150">
        <v>2566.2339630280499</v>
      </c>
      <c r="P9" s="150">
        <v>2738.6497421034705</v>
      </c>
      <c r="Q9" s="150">
        <v>3058.0797509298095</v>
      </c>
    </row>
    <row r="10" spans="1:17" ht="12" customHeight="1" x14ac:dyDescent="0.25">
      <c r="A10" s="142" t="str">
        <f>"Number of replaced appliances "&amp;MID('SER_se-appl'!A37,FIND("(",'SER_se-appl'!A37),100)</f>
        <v>Number of replaced appliances (000 units)</v>
      </c>
      <c r="B10" s="149"/>
      <c r="C10" s="149">
        <f>B8+C9-C8</f>
        <v>1367.6020471872471</v>
      </c>
      <c r="D10" s="149">
        <f t="shared" ref="D10:Q10" si="0">C8+D9-D8</f>
        <v>1408.6301086028652</v>
      </c>
      <c r="E10" s="149">
        <f t="shared" si="0"/>
        <v>1450.8890118609497</v>
      </c>
      <c r="F10" s="149">
        <f t="shared" si="0"/>
        <v>1494.4156822167779</v>
      </c>
      <c r="G10" s="149">
        <f t="shared" si="0"/>
        <v>1598.4821006650627</v>
      </c>
      <c r="H10" s="149">
        <f t="shared" si="0"/>
        <v>1628.3395680690246</v>
      </c>
      <c r="I10" s="149">
        <f t="shared" si="0"/>
        <v>1735.3881416800186</v>
      </c>
      <c r="J10" s="149">
        <f t="shared" si="0"/>
        <v>1742.7737933221579</v>
      </c>
      <c r="K10" s="149">
        <f t="shared" si="0"/>
        <v>1830.6889157748446</v>
      </c>
      <c r="L10" s="149">
        <f t="shared" si="0"/>
        <v>1889.5052530114826</v>
      </c>
      <c r="M10" s="149">
        <f t="shared" si="0"/>
        <v>2039.9933575891064</v>
      </c>
      <c r="N10" s="149">
        <f t="shared" si="0"/>
        <v>2000.0707641769368</v>
      </c>
      <c r="O10" s="149">
        <f t="shared" si="0"/>
        <v>2119.1900832712381</v>
      </c>
      <c r="P10" s="149">
        <f t="shared" si="0"/>
        <v>2210.3082512980036</v>
      </c>
      <c r="Q10" s="149">
        <f t="shared" si="0"/>
        <v>2382.5611801088689</v>
      </c>
    </row>
    <row r="11" spans="1:17" ht="12.95" customHeight="1" x14ac:dyDescent="0.25">
      <c r="A11" s="148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</row>
    <row r="12" spans="1:17" ht="12" customHeight="1" x14ac:dyDescent="0.25">
      <c r="A12" s="147" t="s">
        <v>132</v>
      </c>
      <c r="B12" s="146">
        <v>4000.7342114088106</v>
      </c>
      <c r="C12" s="146">
        <v>3992.257356607271</v>
      </c>
      <c r="D12" s="146">
        <v>3979.186997242226</v>
      </c>
      <c r="E12" s="146">
        <v>3966.0715458736549</v>
      </c>
      <c r="F12" s="146">
        <v>3958.020173165467</v>
      </c>
      <c r="G12" s="146">
        <v>3948.2500605511063</v>
      </c>
      <c r="H12" s="146">
        <v>3936.6107604378972</v>
      </c>
      <c r="I12" s="146">
        <v>3923.7391357810211</v>
      </c>
      <c r="J12" s="146">
        <v>3908.7129586754736</v>
      </c>
      <c r="K12" s="146">
        <v>3900.9201784517127</v>
      </c>
      <c r="L12" s="146">
        <v>3888.1990163458299</v>
      </c>
      <c r="M12" s="146">
        <v>3866.6612828566631</v>
      </c>
      <c r="N12" s="146">
        <v>3848.4280871701967</v>
      </c>
      <c r="O12" s="146">
        <v>3828.4584432601532</v>
      </c>
      <c r="P12" s="146">
        <v>3808.3314034743075</v>
      </c>
      <c r="Q12" s="146">
        <v>3789.0077812380282</v>
      </c>
    </row>
    <row r="13" spans="1:17" ht="12.95" customHeight="1" x14ac:dyDescent="0.25">
      <c r="A13" s="145"/>
      <c r="B13" s="132"/>
      <c r="C13" s="132"/>
      <c r="D13" s="132"/>
      <c r="E13" s="132"/>
      <c r="F13" s="132"/>
      <c r="G13" s="132"/>
      <c r="H13" s="132"/>
      <c r="I13" s="132"/>
      <c r="J13" s="132"/>
      <c r="K13" s="132"/>
      <c r="L13" s="132"/>
      <c r="M13" s="132"/>
      <c r="N13" s="132"/>
      <c r="O13" s="132"/>
      <c r="P13" s="132"/>
      <c r="Q13" s="132"/>
    </row>
    <row r="14" spans="1:17" ht="12.95" customHeight="1" x14ac:dyDescent="0.25">
      <c r="A14" s="144" t="str">
        <f>"W per appliance in average operating mode "&amp;MID('SER_se-appl'!A53,FIND("(",'SER_se-appl'!A53),100)</f>
        <v>W per appliance in average operating mode (W per appliance)</v>
      </c>
      <c r="B14" s="143">
        <f>IF(B5=0,0,B5/B8*1000)</f>
        <v>198.3618239065602</v>
      </c>
      <c r="C14" s="143">
        <f>IF(C5=0,0,C5/C8*1000)</f>
        <v>194.45927917840149</v>
      </c>
      <c r="D14" s="143">
        <f t="shared" ref="D14:Q14" si="1">IF(D5=0,0,D5/D8*1000)</f>
        <v>189.6962870839246</v>
      </c>
      <c r="E14" s="143">
        <f t="shared" si="1"/>
        <v>184.07596706284784</v>
      </c>
      <c r="F14" s="143">
        <f t="shared" si="1"/>
        <v>177.88717019435632</v>
      </c>
      <c r="G14" s="143">
        <f t="shared" si="1"/>
        <v>173.85647463894105</v>
      </c>
      <c r="H14" s="143">
        <f t="shared" si="1"/>
        <v>169.68948856692106</v>
      </c>
      <c r="I14" s="143">
        <f t="shared" si="1"/>
        <v>165.47875312149063</v>
      </c>
      <c r="J14" s="143">
        <f t="shared" si="1"/>
        <v>161.37799214738496</v>
      </c>
      <c r="K14" s="143">
        <f t="shared" si="1"/>
        <v>157.27286092321648</v>
      </c>
      <c r="L14" s="143">
        <f t="shared" si="1"/>
        <v>153.1831942605082</v>
      </c>
      <c r="M14" s="143">
        <f t="shared" si="1"/>
        <v>148.37844860676685</v>
      </c>
      <c r="N14" s="143">
        <f t="shared" si="1"/>
        <v>143.15279836737093</v>
      </c>
      <c r="O14" s="143">
        <f t="shared" si="1"/>
        <v>136.99682657619647</v>
      </c>
      <c r="P14" s="143">
        <f t="shared" si="1"/>
        <v>130.09527289496449</v>
      </c>
      <c r="Q14" s="143">
        <f t="shared" si="1"/>
        <v>122.29460179470554</v>
      </c>
    </row>
    <row r="15" spans="1:17" ht="12" customHeight="1" x14ac:dyDescent="0.25">
      <c r="A15" s="142" t="str">
        <f>"W per new appliance in average operating mode "&amp;MID('SER_se-appl'!A53,FIND("(",'SER_se-appl'!A53),100)</f>
        <v>W per new appliance in average operating mode (W per appliance)</v>
      </c>
      <c r="B15" s="141"/>
      <c r="C15" s="141">
        <v>183.82955407614443</v>
      </c>
      <c r="D15" s="141">
        <v>179.78141496837463</v>
      </c>
      <c r="E15" s="141">
        <v>176.03042824958297</v>
      </c>
      <c r="F15" s="141">
        <v>172.51579034562917</v>
      </c>
      <c r="G15" s="141">
        <v>167.80194590589267</v>
      </c>
      <c r="H15" s="141">
        <v>163.08771132556424</v>
      </c>
      <c r="I15" s="141">
        <v>159.59681176209264</v>
      </c>
      <c r="J15" s="141">
        <v>155.69959898337939</v>
      </c>
      <c r="K15" s="141">
        <v>151.33597043640333</v>
      </c>
      <c r="L15" s="141">
        <v>146.75779807405567</v>
      </c>
      <c r="M15" s="141">
        <v>141.10550524624631</v>
      </c>
      <c r="N15" s="141">
        <v>134.50608413837932</v>
      </c>
      <c r="O15" s="141">
        <v>127.06852411825729</v>
      </c>
      <c r="P15" s="141">
        <v>119.54705005258421</v>
      </c>
      <c r="Q15" s="141">
        <v>111.31321057409512</v>
      </c>
    </row>
  </sheetData>
  <pageMargins left="0.39370078740157483" right="0.39370078740157483" top="0.39370078740157483" bottom="0.39370078740157483" header="0.31496062992125984" footer="0.31496062992125984"/>
  <pageSetup paperSize="9" scale="60" orientation="landscape" horizontalDpi="1200" verticalDpi="1200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tabColor theme="8" tint="0.59999389629810485"/>
    <pageSetUpPr fitToPage="1"/>
  </sheetPr>
  <dimension ref="A1:Q16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2" customHeight="1" x14ac:dyDescent="0.25"/>
  <cols>
    <col min="1" max="1" width="61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223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147" t="s">
        <v>109</v>
      </c>
      <c r="B3" s="154">
        <v>1778.0008797728706</v>
      </c>
      <c r="C3" s="154">
        <v>1794.5816354335316</v>
      </c>
      <c r="D3" s="154">
        <v>1803.5719675139912</v>
      </c>
      <c r="E3" s="154">
        <v>1791.0322204723213</v>
      </c>
      <c r="F3" s="154">
        <v>1766.0607813614893</v>
      </c>
      <c r="G3" s="154">
        <v>1754.1573973492425</v>
      </c>
      <c r="H3" s="154">
        <v>1779.7541893238331</v>
      </c>
      <c r="I3" s="154">
        <v>1793.3184247779611</v>
      </c>
      <c r="J3" s="154">
        <v>1790.5163616844252</v>
      </c>
      <c r="K3" s="154">
        <v>1771.6277912175369</v>
      </c>
      <c r="L3" s="154">
        <v>1766.8837636015294</v>
      </c>
      <c r="M3" s="154">
        <v>1760.8839480538775</v>
      </c>
      <c r="N3" s="154">
        <v>1746.0317326621594</v>
      </c>
      <c r="O3" s="154">
        <v>1723.4061616690551</v>
      </c>
      <c r="P3" s="154">
        <v>1717.7174736241379</v>
      </c>
      <c r="Q3" s="154">
        <v>1686.7828529642829</v>
      </c>
    </row>
    <row r="4" spans="1:17" ht="12" customHeight="1" x14ac:dyDescent="0.25">
      <c r="A4" s="148"/>
      <c r="B4" s="128"/>
      <c r="C4" s="128"/>
      <c r="D4" s="128"/>
      <c r="E4" s="128"/>
      <c r="F4" s="128"/>
      <c r="G4" s="128"/>
      <c r="H4" s="128"/>
      <c r="I4" s="128"/>
      <c r="J4" s="128"/>
      <c r="K4" s="128"/>
      <c r="L4" s="128"/>
      <c r="M4" s="128"/>
      <c r="N4" s="128"/>
      <c r="O4" s="128"/>
      <c r="P4" s="128"/>
      <c r="Q4" s="128"/>
    </row>
    <row r="5" spans="1:17" ht="12.95" customHeight="1" x14ac:dyDescent="0.25">
      <c r="A5" s="144" t="s">
        <v>140</v>
      </c>
      <c r="B5" s="143">
        <v>8953.8607887759863</v>
      </c>
      <c r="C5" s="143">
        <v>8979.2379567689823</v>
      </c>
      <c r="D5" s="143">
        <v>8982.1198397382759</v>
      </c>
      <c r="E5" s="143">
        <v>8883.5791001625748</v>
      </c>
      <c r="F5" s="143">
        <v>8713.4972014913692</v>
      </c>
      <c r="G5" s="143">
        <v>8617.7337488549765</v>
      </c>
      <c r="H5" s="143">
        <v>8705.8586347744022</v>
      </c>
      <c r="I5" s="143">
        <v>8742.9782708341245</v>
      </c>
      <c r="J5" s="143">
        <v>8711.7371962083598</v>
      </c>
      <c r="K5" s="143">
        <v>8609.5246136422138</v>
      </c>
      <c r="L5" s="143">
        <v>8567.6248466703782</v>
      </c>
      <c r="M5" s="143">
        <v>8509.662502408004</v>
      </c>
      <c r="N5" s="143">
        <v>8402.1154998259462</v>
      </c>
      <c r="O5" s="143">
        <v>8268.8677760524024</v>
      </c>
      <c r="P5" s="143">
        <v>8204.608006844619</v>
      </c>
      <c r="Q5" s="143">
        <v>8018.7223446883036</v>
      </c>
    </row>
    <row r="6" spans="1:17" ht="12" customHeight="1" x14ac:dyDescent="0.25">
      <c r="A6" s="153" t="str">
        <f>"Penetration factor "&amp;MID('SER_se-appl'!A70,FIND("(",'SER_se-appl'!A70),100)</f>
        <v>Penetration factor (unit per building cell)</v>
      </c>
      <c r="B6" s="152">
        <f>1000000*B8/SER_summary!B$8</f>
        <v>109.67137314479655</v>
      </c>
      <c r="C6" s="152">
        <f>1000000*C8/SER_summary!C$8</f>
        <v>109.48625444129284</v>
      </c>
      <c r="D6" s="152">
        <f>1000000*D8/SER_summary!D$8</f>
        <v>110.01421033374427</v>
      </c>
      <c r="E6" s="152">
        <f>1000000*E8/SER_summary!E$8</f>
        <v>110.66563312525524</v>
      </c>
      <c r="F6" s="152">
        <f>1000000*F8/SER_summary!F$8</f>
        <v>111.63548626724963</v>
      </c>
      <c r="G6" s="152">
        <f>1000000*G8/SER_summary!G$8</f>
        <v>113.27253222677493</v>
      </c>
      <c r="H6" s="152">
        <f>1000000*H8/SER_summary!H$8</f>
        <v>115.43987002377148</v>
      </c>
      <c r="I6" s="152">
        <f>1000000*I8/SER_summary!I$8</f>
        <v>117.35882976201935</v>
      </c>
      <c r="J6" s="152">
        <f>1000000*J8/SER_summary!J$8</f>
        <v>119.87173140305684</v>
      </c>
      <c r="K6" s="152">
        <f>1000000*K8/SER_summary!K$8</f>
        <v>122.67141190773395</v>
      </c>
      <c r="L6" s="152">
        <f>1000000*L8/SER_summary!L$8</f>
        <v>126.76448746550483</v>
      </c>
      <c r="M6" s="152">
        <f>1000000*M8/SER_summary!M$8</f>
        <v>130.6605712362861</v>
      </c>
      <c r="N6" s="152">
        <f>1000000*N8/SER_summary!N$8</f>
        <v>134.55743230615556</v>
      </c>
      <c r="O6" s="152">
        <f>1000000*O8/SER_summary!O$8</f>
        <v>139.44224000508046</v>
      </c>
      <c r="P6" s="152">
        <f>1000000*P8/SER_summary!P$8</f>
        <v>145.37953525326736</v>
      </c>
      <c r="Q6" s="152">
        <f>1000000*Q8/SER_summary!Q$8</f>
        <v>151.12118135712379</v>
      </c>
    </row>
    <row r="7" spans="1:17" ht="12.95" customHeight="1" x14ac:dyDescent="0.25">
      <c r="A7" s="148"/>
      <c r="B7" s="128"/>
      <c r="C7" s="128"/>
      <c r="D7" s="128"/>
      <c r="E7" s="128"/>
      <c r="F7" s="128"/>
      <c r="G7" s="128"/>
      <c r="H7" s="128"/>
      <c r="I7" s="128"/>
      <c r="J7" s="128"/>
      <c r="K7" s="128"/>
      <c r="L7" s="128"/>
      <c r="M7" s="128"/>
      <c r="N7" s="128"/>
      <c r="O7" s="128"/>
      <c r="P7" s="128"/>
      <c r="Q7" s="128"/>
    </row>
    <row r="8" spans="1:17" ht="12.95" customHeight="1" x14ac:dyDescent="0.25">
      <c r="A8" s="144" t="str">
        <f>"Stock of appliances "&amp;MID('SER_se-appl'!A22,FIND("(",'SER_se-appl'!A22),1000)</f>
        <v>Stock of appliances (mio units)</v>
      </c>
      <c r="B8" s="62">
        <v>219.16277283089772</v>
      </c>
      <c r="C8" s="62">
        <v>222.42218593142465</v>
      </c>
      <c r="D8" s="62">
        <v>227.28340118827907</v>
      </c>
      <c r="E8" s="62">
        <v>231.12512481183023</v>
      </c>
      <c r="F8" s="62">
        <v>234.80542686165862</v>
      </c>
      <c r="G8" s="62">
        <v>239.39430363067936</v>
      </c>
      <c r="H8" s="62">
        <v>249.33584729933193</v>
      </c>
      <c r="I8" s="62">
        <v>257.94167581492798</v>
      </c>
      <c r="J8" s="62">
        <v>264.85792244318083</v>
      </c>
      <c r="K8" s="62">
        <v>270.98473956962368</v>
      </c>
      <c r="L8" s="62">
        <v>281.544648335212</v>
      </c>
      <c r="M8" s="62">
        <v>292.5117563553718</v>
      </c>
      <c r="N8" s="62">
        <v>302.32836020255206</v>
      </c>
      <c r="O8" s="62">
        <v>312.29214060657972</v>
      </c>
      <c r="P8" s="62">
        <v>329.59084193916152</v>
      </c>
      <c r="Q8" s="62">
        <v>343.74868508406814</v>
      </c>
    </row>
    <row r="9" spans="1:17" ht="12.95" customHeight="1" x14ac:dyDescent="0.25">
      <c r="A9" s="151" t="str">
        <f>"Number of new appliances "&amp;MID('SER_se-appl'!A30,FIND("(",'SER_se-appl'!A30),100)</f>
        <v>Number of new appliances (mio units)</v>
      </c>
      <c r="B9" s="150"/>
      <c r="C9" s="150">
        <v>57.235060538033125</v>
      </c>
      <c r="D9" s="150">
        <v>59.376619168735814</v>
      </c>
      <c r="E9" s="150">
        <v>58.902281574551267</v>
      </c>
      <c r="F9" s="150">
        <v>59.291465580338496</v>
      </c>
      <c r="G9" s="150">
        <v>61.823937307053853</v>
      </c>
      <c r="H9" s="150">
        <v>69.318162837388329</v>
      </c>
      <c r="I9" s="150">
        <v>67.508110090147298</v>
      </c>
      <c r="J9" s="150">
        <v>66.20771220859146</v>
      </c>
      <c r="K9" s="150">
        <v>67.950754433496712</v>
      </c>
      <c r="L9" s="150">
        <v>79.878071602976576</v>
      </c>
      <c r="M9" s="150">
        <v>78.475218110307196</v>
      </c>
      <c r="N9" s="150">
        <v>76.024316055771692</v>
      </c>
      <c r="O9" s="150">
        <v>77.914534837524386</v>
      </c>
      <c r="P9" s="150">
        <v>97.176772935558375</v>
      </c>
      <c r="Q9" s="150">
        <v>92.633061255213889</v>
      </c>
    </row>
    <row r="10" spans="1:17" ht="12" customHeight="1" x14ac:dyDescent="0.25">
      <c r="A10" s="142" t="str">
        <f>"Number of replaced appliances "&amp;MID('SER_se-appl'!A38,FIND("(",'SER_se-appl'!A38),100)</f>
        <v>Number of replaced appliances (mio units)</v>
      </c>
      <c r="B10" s="149"/>
      <c r="C10" s="149">
        <f>B8+C9-C8</f>
        <v>53.975647437506183</v>
      </c>
      <c r="D10" s="149">
        <f t="shared" ref="D10:Q10" si="0">C8+D9-D8</f>
        <v>54.515403911881378</v>
      </c>
      <c r="E10" s="149">
        <f t="shared" si="0"/>
        <v>55.060557951000078</v>
      </c>
      <c r="F10" s="149">
        <f t="shared" si="0"/>
        <v>55.611163530510083</v>
      </c>
      <c r="G10" s="149">
        <f t="shared" si="0"/>
        <v>57.23506053803311</v>
      </c>
      <c r="H10" s="149">
        <f t="shared" si="0"/>
        <v>59.376619168735772</v>
      </c>
      <c r="I10" s="149">
        <f t="shared" si="0"/>
        <v>58.902281574551239</v>
      </c>
      <c r="J10" s="149">
        <f t="shared" si="0"/>
        <v>59.291465580338638</v>
      </c>
      <c r="K10" s="149">
        <f t="shared" si="0"/>
        <v>61.823937307053825</v>
      </c>
      <c r="L10" s="149">
        <f t="shared" si="0"/>
        <v>69.318162837388229</v>
      </c>
      <c r="M10" s="149">
        <f t="shared" si="0"/>
        <v>67.508110090147397</v>
      </c>
      <c r="N10" s="149">
        <f t="shared" si="0"/>
        <v>66.207712208591431</v>
      </c>
      <c r="O10" s="149">
        <f t="shared" si="0"/>
        <v>67.950754433496741</v>
      </c>
      <c r="P10" s="149">
        <f t="shared" si="0"/>
        <v>79.878071602976604</v>
      </c>
      <c r="Q10" s="149">
        <f t="shared" si="0"/>
        <v>78.475218110307253</v>
      </c>
    </row>
    <row r="11" spans="1:17" ht="12.95" customHeight="1" x14ac:dyDescent="0.25">
      <c r="A11" s="148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</row>
    <row r="12" spans="1:17" ht="12" customHeight="1" x14ac:dyDescent="0.25">
      <c r="A12" s="147" t="s">
        <v>132</v>
      </c>
      <c r="B12" s="146">
        <v>2308.9960099094315</v>
      </c>
      <c r="C12" s="146">
        <v>2323.9420115004118</v>
      </c>
      <c r="D12" s="146">
        <v>2334.8349207426368</v>
      </c>
      <c r="E12" s="146">
        <v>2344.3204385519134</v>
      </c>
      <c r="F12" s="146">
        <v>2356.7564212257694</v>
      </c>
      <c r="G12" s="146">
        <v>2366.8843379681834</v>
      </c>
      <c r="H12" s="146">
        <v>2377.1137372097442</v>
      </c>
      <c r="I12" s="146">
        <v>2385.0613803492975</v>
      </c>
      <c r="J12" s="146">
        <v>2389.8743987670437</v>
      </c>
      <c r="K12" s="146">
        <v>2392.736426010104</v>
      </c>
      <c r="L12" s="146">
        <v>2397.9994933908297</v>
      </c>
      <c r="M12" s="146">
        <v>2406.1347602232818</v>
      </c>
      <c r="N12" s="146">
        <v>2416.3788948461429</v>
      </c>
      <c r="O12" s="146">
        <v>2423.5006622155142</v>
      </c>
      <c r="P12" s="146">
        <v>2434.4196552677272</v>
      </c>
      <c r="Q12" s="146">
        <v>2445.9949180343215</v>
      </c>
    </row>
    <row r="13" spans="1:17" ht="12.95" customHeight="1" x14ac:dyDescent="0.25">
      <c r="A13" s="145"/>
      <c r="B13" s="132"/>
      <c r="C13" s="132"/>
      <c r="D13" s="132"/>
      <c r="E13" s="132"/>
      <c r="F13" s="132"/>
      <c r="G13" s="132"/>
      <c r="H13" s="132"/>
      <c r="I13" s="132"/>
      <c r="J13" s="132"/>
      <c r="K13" s="132"/>
      <c r="L13" s="132"/>
      <c r="M13" s="132"/>
      <c r="N13" s="132"/>
      <c r="O13" s="132"/>
      <c r="P13" s="132"/>
      <c r="Q13" s="132"/>
    </row>
    <row r="14" spans="1:17" ht="12.95" customHeight="1" x14ac:dyDescent="0.25">
      <c r="A14" s="144" t="str">
        <f>"W per appliance in average operating mode "&amp;MID('SER_se-appl'!A54,FIND("(",'SER_se-appl'!A54),100)</f>
        <v>W per appliance in average operating mode (W per appliance)</v>
      </c>
      <c r="B14" s="143">
        <f>IF(B5=0,0,B5/B8)</f>
        <v>40.854843517081406</v>
      </c>
      <c r="C14" s="143">
        <f>IF(C5=0,0,C5/C8)</f>
        <v>40.370244178507384</v>
      </c>
      <c r="D14" s="143">
        <f t="shared" ref="D14:Q14" si="1">IF(D5=0,0,D5/D8)</f>
        <v>39.519471253853624</v>
      </c>
      <c r="E14" s="143">
        <f t="shared" si="1"/>
        <v>38.436232786872964</v>
      </c>
      <c r="F14" s="143">
        <f t="shared" si="1"/>
        <v>37.109437026023848</v>
      </c>
      <c r="G14" s="143">
        <f t="shared" si="1"/>
        <v>35.998073547104148</v>
      </c>
      <c r="H14" s="143">
        <f t="shared" si="1"/>
        <v>34.916193275341072</v>
      </c>
      <c r="I14" s="143">
        <f t="shared" si="1"/>
        <v>33.895175113567817</v>
      </c>
      <c r="J14" s="143">
        <f t="shared" si="1"/>
        <v>32.892114820832902</v>
      </c>
      <c r="K14" s="143">
        <f t="shared" si="1"/>
        <v>31.771252607492986</v>
      </c>
      <c r="L14" s="143">
        <f t="shared" si="1"/>
        <v>30.430785658087217</v>
      </c>
      <c r="M14" s="143">
        <f t="shared" si="1"/>
        <v>29.09169398329972</v>
      </c>
      <c r="N14" s="143">
        <f t="shared" si="1"/>
        <v>27.791357364544794</v>
      </c>
      <c r="O14" s="143">
        <f t="shared" si="1"/>
        <v>26.477988719124955</v>
      </c>
      <c r="P14" s="143">
        <f t="shared" si="1"/>
        <v>24.893313050121371</v>
      </c>
      <c r="Q14" s="143">
        <f t="shared" si="1"/>
        <v>23.327281507206994</v>
      </c>
    </row>
    <row r="15" spans="1:17" ht="12" customHeight="1" x14ac:dyDescent="0.25">
      <c r="A15" s="142" t="str">
        <f>"W per new appliance in average operating mode "&amp;MID('SER_se-appl'!A54,FIND("(",'SER_se-appl'!A54),100)</f>
        <v>W per new appliance in average operating mode (W per appliance)</v>
      </c>
      <c r="B15" s="141"/>
      <c r="C15" s="141">
        <v>38.971633415208096</v>
      </c>
      <c r="D15" s="141">
        <v>37.558557733343065</v>
      </c>
      <c r="E15" s="141">
        <v>36.517256750966382</v>
      </c>
      <c r="F15" s="141">
        <v>35.45035469434599</v>
      </c>
      <c r="G15" s="141">
        <v>34.529996602230504</v>
      </c>
      <c r="H15" s="141">
        <v>33.44325599651814</v>
      </c>
      <c r="I15" s="141">
        <v>32.411948321668021</v>
      </c>
      <c r="J15" s="141">
        <v>31.275244853969529</v>
      </c>
      <c r="K15" s="141">
        <v>29.912364910859157</v>
      </c>
      <c r="L15" s="141">
        <v>28.497499405361793</v>
      </c>
      <c r="M15" s="141">
        <v>27.143690486833773</v>
      </c>
      <c r="N15" s="141">
        <v>25.822204129040049</v>
      </c>
      <c r="O15" s="141">
        <v>24.37696692626157</v>
      </c>
      <c r="P15" s="141">
        <v>22.763315368235112</v>
      </c>
      <c r="Q15" s="141">
        <v>20.988417556018131</v>
      </c>
    </row>
    <row r="16" spans="1:17" ht="12.95" customHeight="1" x14ac:dyDescent="0.25">
      <c r="A16" s="142" t="s">
        <v>141</v>
      </c>
      <c r="B16" s="141">
        <v>584.91399010558155</v>
      </c>
      <c r="C16" s="141">
        <v>583.92669035356187</v>
      </c>
      <c r="D16" s="141">
        <v>586.74245511330287</v>
      </c>
      <c r="E16" s="141">
        <v>590.21671000136132</v>
      </c>
      <c r="F16" s="141">
        <v>595.38926009199815</v>
      </c>
      <c r="G16" s="141">
        <v>604.1201718761331</v>
      </c>
      <c r="H16" s="141">
        <v>615.67930679344795</v>
      </c>
      <c r="I16" s="141">
        <v>625.91375873076993</v>
      </c>
      <c r="J16" s="141">
        <v>639.31590081630316</v>
      </c>
      <c r="K16" s="141">
        <v>654.24753017458113</v>
      </c>
      <c r="L16" s="141">
        <v>676.07726648269249</v>
      </c>
      <c r="M16" s="141">
        <v>696.8563799268594</v>
      </c>
      <c r="N16" s="141">
        <v>717.63963896616303</v>
      </c>
      <c r="O16" s="141">
        <v>743.69194669376259</v>
      </c>
      <c r="P16" s="141">
        <v>775.35752135075927</v>
      </c>
      <c r="Q16" s="141">
        <v>805.97963390466032</v>
      </c>
    </row>
  </sheetData>
  <pageMargins left="0.39370078740157483" right="0.39370078740157483" top="0.39370078740157483" bottom="0.39370078740157483" header="0.31496062992125984" footer="0.31496062992125984"/>
  <pageSetup paperSize="9" scale="60" orientation="landscape" horizontalDpi="1200" verticalDpi="12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9" tint="0.79998168889431442"/>
    <pageSetUpPr fitToPage="1"/>
  </sheetPr>
  <dimension ref="A1:Q179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2" customHeight="1" x14ac:dyDescent="0.25"/>
  <cols>
    <col min="1" max="1" width="6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197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" customHeight="1" x14ac:dyDescent="0.25">
      <c r="A3" s="78" t="s">
        <v>97</v>
      </c>
      <c r="B3" s="75">
        <v>56923524</v>
      </c>
      <c r="C3" s="75">
        <v>56960692</v>
      </c>
      <c r="D3" s="75">
        <v>56987507</v>
      </c>
      <c r="E3" s="75">
        <v>57130506</v>
      </c>
      <c r="F3" s="75">
        <v>57495900</v>
      </c>
      <c r="G3" s="75">
        <v>57874753</v>
      </c>
      <c r="H3" s="75">
        <v>58064214</v>
      </c>
      <c r="I3" s="75">
        <v>58223744</v>
      </c>
      <c r="J3" s="75">
        <v>58652875</v>
      </c>
      <c r="K3" s="75">
        <v>59000586</v>
      </c>
      <c r="L3" s="75">
        <v>59190143</v>
      </c>
      <c r="M3" s="75">
        <v>59364690</v>
      </c>
      <c r="N3" s="75">
        <v>59394207</v>
      </c>
      <c r="O3" s="75">
        <v>59685227</v>
      </c>
      <c r="P3" s="75">
        <v>60782668</v>
      </c>
      <c r="Q3" s="75">
        <v>60795612</v>
      </c>
    </row>
    <row r="4" spans="1:17" ht="12" customHeight="1" x14ac:dyDescent="0.25">
      <c r="A4" s="77" t="s">
        <v>96</v>
      </c>
      <c r="B4" s="74">
        <v>1555557.8846950431</v>
      </c>
      <c r="C4" s="74">
        <v>1583124.3448797015</v>
      </c>
      <c r="D4" s="74">
        <v>1587058.8928984173</v>
      </c>
      <c r="E4" s="74">
        <v>1589455.0608027796</v>
      </c>
      <c r="F4" s="74">
        <v>1614602.1359136717</v>
      </c>
      <c r="G4" s="74">
        <v>1629932.2742291954</v>
      </c>
      <c r="H4" s="74">
        <v>1662629.5445272403</v>
      </c>
      <c r="I4" s="74">
        <v>1687142.4827831993</v>
      </c>
      <c r="J4" s="74">
        <v>1669429.1529861814</v>
      </c>
      <c r="K4" s="74">
        <v>1577896.0093096045</v>
      </c>
      <c r="L4" s="74">
        <v>1604514.5</v>
      </c>
      <c r="M4" s="74">
        <v>1613772.7165214648</v>
      </c>
      <c r="N4" s="74">
        <v>1568271.2965033199</v>
      </c>
      <c r="O4" s="74">
        <v>1541164.7585385533</v>
      </c>
      <c r="P4" s="74">
        <v>1542922.1607017142</v>
      </c>
      <c r="Q4" s="74">
        <v>1558311.0109222613</v>
      </c>
    </row>
    <row r="5" spans="1:17" ht="12" customHeight="1" x14ac:dyDescent="0.25">
      <c r="A5" s="77" t="s">
        <v>95</v>
      </c>
      <c r="B5" s="74">
        <v>996354.77410985285</v>
      </c>
      <c r="C5" s="74">
        <v>1019061.8362764732</v>
      </c>
      <c r="D5" s="74">
        <v>1026713.0771942193</v>
      </c>
      <c r="E5" s="74">
        <v>1036762.0690437823</v>
      </c>
      <c r="F5" s="74">
        <v>1053779.22193142</v>
      </c>
      <c r="G5" s="74">
        <v>1070399.3556322313</v>
      </c>
      <c r="H5" s="74">
        <v>1088369.7509700027</v>
      </c>
      <c r="I5" s="74">
        <v>1101256.2061380537</v>
      </c>
      <c r="J5" s="74">
        <v>1098047.87049685</v>
      </c>
      <c r="K5" s="74">
        <v>1065604.3385852696</v>
      </c>
      <c r="L5" s="74">
        <v>1083473.2999999998</v>
      </c>
      <c r="M5" s="74">
        <v>1090059.7330279215</v>
      </c>
      <c r="N5" s="74">
        <v>1067350.3437619191</v>
      </c>
      <c r="O5" s="74">
        <v>1052259.6070248652</v>
      </c>
      <c r="P5" s="74">
        <v>1061871.8829126065</v>
      </c>
      <c r="Q5" s="74">
        <v>1068105.042136566</v>
      </c>
    </row>
    <row r="6" spans="1:17" ht="12" customHeight="1" x14ac:dyDescent="0.25">
      <c r="A6" s="80" t="s">
        <v>94</v>
      </c>
      <c r="B6" s="84">
        <v>15892600</v>
      </c>
      <c r="C6" s="84">
        <v>16239600</v>
      </c>
      <c r="D6" s="84">
        <v>16597800</v>
      </c>
      <c r="E6" s="84">
        <v>16911500</v>
      </c>
      <c r="F6" s="84">
        <v>17046000</v>
      </c>
      <c r="G6" s="84">
        <v>17153700</v>
      </c>
      <c r="H6" s="84">
        <v>17557400</v>
      </c>
      <c r="I6" s="84">
        <v>17811800</v>
      </c>
      <c r="J6" s="84">
        <v>17934100</v>
      </c>
      <c r="K6" s="84">
        <v>17768800</v>
      </c>
      <c r="L6" s="84">
        <v>17785500</v>
      </c>
      <c r="M6" s="84">
        <v>17955100.000000004</v>
      </c>
      <c r="N6" s="84">
        <v>18072199.999999996</v>
      </c>
      <c r="O6" s="84">
        <v>17908100</v>
      </c>
      <c r="P6" s="84">
        <v>18057600</v>
      </c>
      <c r="Q6" s="84">
        <v>18242682.351249415</v>
      </c>
    </row>
    <row r="7" spans="1:17" s="28" customFormat="1" ht="12" customHeight="1" x14ac:dyDescent="0.25"/>
    <row r="8" spans="1:17" ht="12" customHeight="1" x14ac:dyDescent="0.25">
      <c r="A8" s="78" t="s">
        <v>93</v>
      </c>
      <c r="B8" s="75">
        <f>1000*B9/B26</f>
        <v>1998358.9750585346</v>
      </c>
      <c r="C8" s="75">
        <f t="shared" ref="C8:Q8" si="0">1000*C9/C26</f>
        <v>2031507.8551772789</v>
      </c>
      <c r="D8" s="75">
        <f t="shared" si="0"/>
        <v>2065945.8491660438</v>
      </c>
      <c r="E8" s="75">
        <f t="shared" si="0"/>
        <v>2088499.5484572407</v>
      </c>
      <c r="F8" s="75">
        <f t="shared" si="0"/>
        <v>2103322.4713111962</v>
      </c>
      <c r="G8" s="75">
        <f t="shared" si="0"/>
        <v>2113436.4962496376</v>
      </c>
      <c r="H8" s="75">
        <f t="shared" si="0"/>
        <v>2159876.3689528452</v>
      </c>
      <c r="I8" s="75">
        <f t="shared" si="0"/>
        <v>2197888.9559309939</v>
      </c>
      <c r="J8" s="75">
        <f t="shared" si="0"/>
        <v>2209511.1111111115</v>
      </c>
      <c r="K8" s="75">
        <f t="shared" si="0"/>
        <v>2209029.2705968209</v>
      </c>
      <c r="L8" s="75">
        <f t="shared" si="0"/>
        <v>2221005.6930323327</v>
      </c>
      <c r="M8" s="75">
        <f t="shared" si="0"/>
        <v>2238714.8134106547</v>
      </c>
      <c r="N8" s="75">
        <f t="shared" si="0"/>
        <v>2246835.0875979192</v>
      </c>
      <c r="O8" s="75">
        <f t="shared" si="0"/>
        <v>2239580.6363638565</v>
      </c>
      <c r="P8" s="75">
        <f t="shared" si="0"/>
        <v>2267106.1739534214</v>
      </c>
      <c r="Q8" s="75">
        <f t="shared" si="0"/>
        <v>2274655.8887184346</v>
      </c>
    </row>
    <row r="9" spans="1:17" ht="12" customHeight="1" x14ac:dyDescent="0.25">
      <c r="A9" s="83" t="s">
        <v>92</v>
      </c>
      <c r="B9" s="82">
        <v>899261.53877634066</v>
      </c>
      <c r="C9" s="82">
        <v>914178.53482977545</v>
      </c>
      <c r="D9" s="82">
        <v>929675.63212471968</v>
      </c>
      <c r="E9" s="82">
        <v>939824.79680575838</v>
      </c>
      <c r="F9" s="82">
        <v>946495.11209003825</v>
      </c>
      <c r="G9" s="82">
        <v>951046.42331233679</v>
      </c>
      <c r="H9" s="82">
        <v>971944.36602878023</v>
      </c>
      <c r="I9" s="82">
        <v>989050.03016894718</v>
      </c>
      <c r="J9" s="82">
        <v>994280.00000000012</v>
      </c>
      <c r="K9" s="82">
        <v>994063.17176856939</v>
      </c>
      <c r="L9" s="82">
        <v>999452.56186454964</v>
      </c>
      <c r="M9" s="82">
        <v>1007421.6660347945</v>
      </c>
      <c r="N9" s="82">
        <v>1011075.7894190635</v>
      </c>
      <c r="O9" s="82">
        <v>1007811.2863637354</v>
      </c>
      <c r="P9" s="82">
        <v>1020197.7782790398</v>
      </c>
      <c r="Q9" s="82">
        <v>1023595.1499232956</v>
      </c>
    </row>
    <row r="10" spans="1:17" ht="12" customHeight="1" x14ac:dyDescent="0.25">
      <c r="A10" s="77" t="s">
        <v>21</v>
      </c>
      <c r="B10" s="81"/>
      <c r="C10" s="81">
        <f>1000*C11/C27</f>
        <v>80728.855715375801</v>
      </c>
      <c r="D10" s="81">
        <f t="shared" ref="D10:Q10" si="1">1000*D11/D27</f>
        <v>71960.667789282365</v>
      </c>
      <c r="E10" s="81">
        <f t="shared" si="1"/>
        <v>71742.886176102882</v>
      </c>
      <c r="F10" s="81">
        <f t="shared" si="1"/>
        <v>71057.039087064535</v>
      </c>
      <c r="G10" s="81">
        <f t="shared" si="1"/>
        <v>49346.570551670957</v>
      </c>
      <c r="H10" s="81">
        <f t="shared" si="1"/>
        <v>75066.667587458243</v>
      </c>
      <c r="I10" s="81">
        <f t="shared" si="1"/>
        <v>63406.468778613351</v>
      </c>
      <c r="J10" s="81">
        <f t="shared" si="1"/>
        <v>37921.098575300253</v>
      </c>
      <c r="K10" s="81">
        <f t="shared" si="1"/>
        <v>26575.66137566153</v>
      </c>
      <c r="L10" s="81">
        <f t="shared" si="1"/>
        <v>38540.611417975852</v>
      </c>
      <c r="M10" s="81">
        <f t="shared" si="1"/>
        <v>64785.849834103356</v>
      </c>
      <c r="N10" s="81">
        <f t="shared" si="1"/>
        <v>79704.850054751339</v>
      </c>
      <c r="O10" s="81">
        <f t="shared" si="1"/>
        <v>72273.368311920145</v>
      </c>
      <c r="P10" s="81">
        <f t="shared" si="1"/>
        <v>91695.446920979695</v>
      </c>
      <c r="Q10" s="81">
        <f t="shared" si="1"/>
        <v>61528.433192475459</v>
      </c>
    </row>
    <row r="11" spans="1:17" ht="12" customHeight="1" x14ac:dyDescent="0.25">
      <c r="A11" s="80" t="s">
        <v>91</v>
      </c>
      <c r="B11" s="79"/>
      <c r="C11" s="79">
        <v>36327.985071919109</v>
      </c>
      <c r="D11" s="79">
        <v>32382.300505177067</v>
      </c>
      <c r="E11" s="79">
        <v>32284.298779246299</v>
      </c>
      <c r="F11" s="79">
        <v>31975.66758917904</v>
      </c>
      <c r="G11" s="79">
        <v>22205.956748251931</v>
      </c>
      <c r="H11" s="79">
        <v>33780.000414356211</v>
      </c>
      <c r="I11" s="79">
        <v>28532.910950376008</v>
      </c>
      <c r="J11" s="79">
        <v>17064.494358885117</v>
      </c>
      <c r="K11" s="79">
        <v>11959.047619047687</v>
      </c>
      <c r="L11" s="79">
        <v>17343.275138089135</v>
      </c>
      <c r="M11" s="79">
        <v>29153.632425346506</v>
      </c>
      <c r="N11" s="79">
        <v>35867.18252463809</v>
      </c>
      <c r="O11" s="79">
        <v>32523.01574036407</v>
      </c>
      <c r="P11" s="79">
        <v>41262.951114440861</v>
      </c>
      <c r="Q11" s="79">
        <v>27687.794936613958</v>
      </c>
    </row>
    <row r="12" spans="1:17" s="28" customFormat="1" ht="12" customHeight="1" x14ac:dyDescent="0.25"/>
    <row r="13" spans="1:17" ht="12" customHeight="1" x14ac:dyDescent="0.25">
      <c r="A13" s="78" t="s">
        <v>90</v>
      </c>
      <c r="B13" s="234">
        <v>1843.47</v>
      </c>
      <c r="C13" s="234">
        <v>1875.4</v>
      </c>
      <c r="D13" s="234">
        <v>1814.98</v>
      </c>
      <c r="E13" s="234">
        <v>2012.39</v>
      </c>
      <c r="F13" s="234">
        <v>2003.69</v>
      </c>
      <c r="G13" s="234">
        <v>2165.5</v>
      </c>
      <c r="H13" s="234">
        <v>1954.32</v>
      </c>
      <c r="I13" s="234">
        <v>1847.43</v>
      </c>
      <c r="J13" s="234">
        <v>1897.34</v>
      </c>
      <c r="K13" s="234">
        <v>1941.73</v>
      </c>
      <c r="L13" s="234">
        <v>2070.15</v>
      </c>
      <c r="M13" s="234">
        <v>1863.53</v>
      </c>
      <c r="N13" s="234">
        <v>1953.67</v>
      </c>
      <c r="O13" s="234">
        <v>1939.7</v>
      </c>
      <c r="P13" s="234">
        <v>1634.6</v>
      </c>
      <c r="Q13" s="234">
        <v>1809.52</v>
      </c>
    </row>
    <row r="14" spans="1:17" ht="12" customHeight="1" x14ac:dyDescent="0.25">
      <c r="A14" s="77" t="s">
        <v>89</v>
      </c>
      <c r="B14" s="235">
        <v>2045.9252777777781</v>
      </c>
      <c r="C14" s="235">
        <v>2045.9252777777781</v>
      </c>
      <c r="D14" s="235">
        <v>2045.9252777777781</v>
      </c>
      <c r="E14" s="235">
        <v>2045.9252777777781</v>
      </c>
      <c r="F14" s="235">
        <v>2045.9252777777781</v>
      </c>
      <c r="G14" s="235">
        <v>2045.9252777777781</v>
      </c>
      <c r="H14" s="235">
        <v>2045.9252777777781</v>
      </c>
      <c r="I14" s="235">
        <v>2045.9252777777781</v>
      </c>
      <c r="J14" s="235">
        <v>2045.9252777777781</v>
      </c>
      <c r="K14" s="235">
        <v>2045.9252777777781</v>
      </c>
      <c r="L14" s="235">
        <v>2045.9252777777781</v>
      </c>
      <c r="M14" s="235">
        <v>2045.9252777777781</v>
      </c>
      <c r="N14" s="235">
        <v>2045.9252777777781</v>
      </c>
      <c r="O14" s="235">
        <v>2045.9252777777781</v>
      </c>
      <c r="P14" s="235">
        <v>2045.9252777777781</v>
      </c>
      <c r="Q14" s="235">
        <v>2045.9252777777781</v>
      </c>
    </row>
    <row r="15" spans="1:17" ht="12" customHeight="1" x14ac:dyDescent="0.25">
      <c r="A15" s="76" t="s">
        <v>88</v>
      </c>
      <c r="B15" s="236">
        <f>IF(B13=0,0,B13/B14)</f>
        <v>0.90104463736931839</v>
      </c>
      <c r="C15" s="236">
        <f t="shared" ref="C15:Q15" si="2">IF(C13=0,0,C13/C14)</f>
        <v>0.91665126794708873</v>
      </c>
      <c r="D15" s="236">
        <f t="shared" si="2"/>
        <v>0.88711939762109793</v>
      </c>
      <c r="E15" s="236">
        <f t="shared" si="2"/>
        <v>0.98360874752268423</v>
      </c>
      <c r="F15" s="236">
        <f t="shared" si="2"/>
        <v>0.97935639280841547</v>
      </c>
      <c r="G15" s="236">
        <f t="shared" si="2"/>
        <v>1.0584453027297753</v>
      </c>
      <c r="H15" s="236">
        <f t="shared" si="2"/>
        <v>0.95522550174594989</v>
      </c>
      <c r="I15" s="236">
        <f t="shared" si="2"/>
        <v>0.90298019192891654</v>
      </c>
      <c r="J15" s="236">
        <f t="shared" si="2"/>
        <v>0.92737502224950907</v>
      </c>
      <c r="K15" s="236">
        <f t="shared" si="2"/>
        <v>0.94907180682035863</v>
      </c>
      <c r="L15" s="236">
        <f t="shared" si="2"/>
        <v>1.0118404726141974</v>
      </c>
      <c r="M15" s="236">
        <f t="shared" si="2"/>
        <v>0.91084949203233345</v>
      </c>
      <c r="N15" s="236">
        <f t="shared" si="2"/>
        <v>0.95490779708338958</v>
      </c>
      <c r="O15" s="236">
        <f t="shared" si="2"/>
        <v>0.94807959072036263</v>
      </c>
      <c r="P15" s="236">
        <f t="shared" si="2"/>
        <v>0.79895390987859183</v>
      </c>
      <c r="Q15" s="236">
        <f t="shared" si="2"/>
        <v>0.88445067845559133</v>
      </c>
    </row>
    <row r="16" spans="1:17" s="28" customFormat="1" ht="12" customHeight="1" x14ac:dyDescent="0.25"/>
    <row r="17" spans="1:17" s="28" customFormat="1" ht="12.95" customHeight="1" x14ac:dyDescent="0.25">
      <c r="A17" s="35" t="s">
        <v>87</v>
      </c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</row>
    <row r="18" spans="1:17" s="28" customFormat="1" ht="12" customHeight="1" x14ac:dyDescent="0.25"/>
    <row r="19" spans="1:17" ht="12" customHeight="1" x14ac:dyDescent="0.25">
      <c r="A19" s="72" t="s">
        <v>86</v>
      </c>
      <c r="B19" s="75">
        <f t="shared" ref="B19:Q19" si="3">B4*1000000/B3</f>
        <v>27327.153615701005</v>
      </c>
      <c r="C19" s="75">
        <f t="shared" si="3"/>
        <v>27793.277948233168</v>
      </c>
      <c r="D19" s="75">
        <f t="shared" si="3"/>
        <v>27849.242341806901</v>
      </c>
      <c r="E19" s="75">
        <f t="shared" si="3"/>
        <v>27821.477037202847</v>
      </c>
      <c r="F19" s="75">
        <f t="shared" si="3"/>
        <v>28082.03951783817</v>
      </c>
      <c r="G19" s="75">
        <f t="shared" si="3"/>
        <v>28163.096855535528</v>
      </c>
      <c r="H19" s="75">
        <f t="shared" si="3"/>
        <v>28634.324483015309</v>
      </c>
      <c r="I19" s="75">
        <f t="shared" si="3"/>
        <v>28976.880682616342</v>
      </c>
      <c r="J19" s="75">
        <f t="shared" si="3"/>
        <v>28462.869944332335</v>
      </c>
      <c r="K19" s="75">
        <f t="shared" si="3"/>
        <v>26743.734533579114</v>
      </c>
      <c r="L19" s="75">
        <f t="shared" si="3"/>
        <v>27107.799013089054</v>
      </c>
      <c r="M19" s="75">
        <f t="shared" si="3"/>
        <v>27184.050258183186</v>
      </c>
      <c r="N19" s="75">
        <f t="shared" si="3"/>
        <v>26404.448779042035</v>
      </c>
      <c r="O19" s="75">
        <f t="shared" si="3"/>
        <v>25821.544727283239</v>
      </c>
      <c r="P19" s="75">
        <f t="shared" si="3"/>
        <v>25384.245402023389</v>
      </c>
      <c r="Q19" s="75">
        <f t="shared" si="3"/>
        <v>25631.965197130696</v>
      </c>
    </row>
    <row r="20" spans="1:17" ht="12" customHeight="1" x14ac:dyDescent="0.25">
      <c r="A20" s="69" t="s">
        <v>85</v>
      </c>
      <c r="B20" s="74">
        <f t="shared" ref="B20:Q20" si="4">B5*1000000/B6</f>
        <v>62693.000145341408</v>
      </c>
      <c r="C20" s="74">
        <f t="shared" si="4"/>
        <v>62751.658678568027</v>
      </c>
      <c r="D20" s="74">
        <f t="shared" si="4"/>
        <v>61858.383472160131</v>
      </c>
      <c r="E20" s="74">
        <f t="shared" si="4"/>
        <v>61305.151467568365</v>
      </c>
      <c r="F20" s="74">
        <f t="shared" si="4"/>
        <v>61819.736121754082</v>
      </c>
      <c r="G20" s="74">
        <f t="shared" si="4"/>
        <v>62400.494099362317</v>
      </c>
      <c r="H20" s="74">
        <f t="shared" si="4"/>
        <v>61989.232515634583</v>
      </c>
      <c r="I20" s="74">
        <f t="shared" si="4"/>
        <v>61827.339524250987</v>
      </c>
      <c r="J20" s="74">
        <f t="shared" si="4"/>
        <v>61226.817654459941</v>
      </c>
      <c r="K20" s="74">
        <f t="shared" si="4"/>
        <v>59970.529162648556</v>
      </c>
      <c r="L20" s="74">
        <f t="shared" si="4"/>
        <v>60918.911472828979</v>
      </c>
      <c r="M20" s="74">
        <f t="shared" si="4"/>
        <v>60710.312558989994</v>
      </c>
      <c r="N20" s="74">
        <f t="shared" si="4"/>
        <v>59060.343719188546</v>
      </c>
      <c r="O20" s="74">
        <f t="shared" si="4"/>
        <v>58758.863699938309</v>
      </c>
      <c r="P20" s="74">
        <f t="shared" si="4"/>
        <v>58804.707320607748</v>
      </c>
      <c r="Q20" s="74">
        <f t="shared" si="4"/>
        <v>58549.780211648154</v>
      </c>
    </row>
    <row r="21" spans="1:17" ht="12" customHeight="1" x14ac:dyDescent="0.25">
      <c r="A21" s="69" t="s">
        <v>84</v>
      </c>
      <c r="B21" s="74">
        <f t="shared" ref="B21:Q21" si="5">B5*1000000/B3</f>
        <v>17503.392342853771</v>
      </c>
      <c r="C21" s="74">
        <f t="shared" si="5"/>
        <v>17890.615448921744</v>
      </c>
      <c r="D21" s="74">
        <f t="shared" si="5"/>
        <v>18016.458891493872</v>
      </c>
      <c r="E21" s="74">
        <f t="shared" si="5"/>
        <v>18147.258647486553</v>
      </c>
      <c r="F21" s="74">
        <f t="shared" si="5"/>
        <v>18327.902023125476</v>
      </c>
      <c r="G21" s="74">
        <f t="shared" si="5"/>
        <v>18495.100197356027</v>
      </c>
      <c r="H21" s="74">
        <f t="shared" si="5"/>
        <v>18744.243243695724</v>
      </c>
      <c r="I21" s="74">
        <f t="shared" si="5"/>
        <v>18914.211462218125</v>
      </c>
      <c r="J21" s="74">
        <f t="shared" si="5"/>
        <v>18721.126125477225</v>
      </c>
      <c r="K21" s="74">
        <f t="shared" si="5"/>
        <v>18060.911099853645</v>
      </c>
      <c r="L21" s="74">
        <f t="shared" si="5"/>
        <v>18304.961689313706</v>
      </c>
      <c r="M21" s="74">
        <f t="shared" si="5"/>
        <v>18362.089198611524</v>
      </c>
      <c r="N21" s="74">
        <f t="shared" si="5"/>
        <v>17970.613594721774</v>
      </c>
      <c r="O21" s="74">
        <f t="shared" si="5"/>
        <v>17630.151712832812</v>
      </c>
      <c r="P21" s="74">
        <f t="shared" si="5"/>
        <v>17469.978167338861</v>
      </c>
      <c r="Q21" s="74">
        <f t="shared" si="5"/>
        <v>17568.785098118035</v>
      </c>
    </row>
    <row r="22" spans="1:17" ht="12" customHeight="1" x14ac:dyDescent="0.25">
      <c r="A22" s="67" t="s">
        <v>83</v>
      </c>
      <c r="B22" s="73">
        <v>1.1993804673209758</v>
      </c>
      <c r="C22" s="73">
        <v>1.1936502096939505</v>
      </c>
      <c r="D22" s="73">
        <v>1.1779855336295035</v>
      </c>
      <c r="E22" s="73">
        <v>1.1678276557819451</v>
      </c>
      <c r="F22" s="73">
        <v>1.1525565037553134</v>
      </c>
      <c r="G22" s="73">
        <v>1.138526544135698</v>
      </c>
      <c r="H22" s="73">
        <v>1.1237945333089863</v>
      </c>
      <c r="I22" s="73">
        <v>1.1005295820842822</v>
      </c>
      <c r="J22" s="73">
        <v>1.0780116670888489</v>
      </c>
      <c r="K22" s="73">
        <v>1.0666492473376048</v>
      </c>
      <c r="L22" s="73">
        <v>1.0664577178499124</v>
      </c>
      <c r="M22" s="73">
        <v>1.0528686643938523</v>
      </c>
      <c r="N22" s="73">
        <v>1.0320916492237833</v>
      </c>
      <c r="O22" s="73">
        <v>1.0092323293381742</v>
      </c>
      <c r="P22" s="73">
        <v>0.98368385379954359</v>
      </c>
      <c r="Q22" s="73">
        <v>0.96982902683782257</v>
      </c>
    </row>
    <row r="23" spans="1:17" ht="12" customHeight="1" x14ac:dyDescent="0.25">
      <c r="A23" s="72" t="s">
        <v>82</v>
      </c>
      <c r="B23" s="71">
        <f t="shared" ref="B23:Q23" si="6">B6/B8</f>
        <v>7.9528253924120333</v>
      </c>
      <c r="C23" s="71">
        <f t="shared" si="6"/>
        <v>7.9938652260750702</v>
      </c>
      <c r="D23" s="71">
        <f t="shared" si="6"/>
        <v>8.0339956667789725</v>
      </c>
      <c r="E23" s="71">
        <f t="shared" si="6"/>
        <v>8.0974401035865196</v>
      </c>
      <c r="F23" s="71">
        <f t="shared" si="6"/>
        <v>8.1043207746331198</v>
      </c>
      <c r="G23" s="71">
        <f t="shared" si="6"/>
        <v>8.1164965355901657</v>
      </c>
      <c r="H23" s="71">
        <f t="shared" si="6"/>
        <v>8.1288911959864656</v>
      </c>
      <c r="I23" s="71">
        <f t="shared" si="6"/>
        <v>8.1040490930785811</v>
      </c>
      <c r="J23" s="71">
        <f t="shared" si="6"/>
        <v>8.1167729412237986</v>
      </c>
      <c r="K23" s="71">
        <f t="shared" si="6"/>
        <v>8.0437141492468065</v>
      </c>
      <c r="L23" s="71">
        <f t="shared" si="6"/>
        <v>8.007858807294415</v>
      </c>
      <c r="M23" s="71">
        <f t="shared" si="6"/>
        <v>8.0202712254561934</v>
      </c>
      <c r="N23" s="71">
        <f t="shared" si="6"/>
        <v>8.0434029625738575</v>
      </c>
      <c r="O23" s="71">
        <f t="shared" si="6"/>
        <v>7.9961845129520652</v>
      </c>
      <c r="P23" s="71">
        <f t="shared" si="6"/>
        <v>7.9650438111201582</v>
      </c>
      <c r="Q23" s="71">
        <f t="shared" si="6"/>
        <v>8.019974556031654</v>
      </c>
    </row>
    <row r="24" spans="1:17" ht="12" customHeight="1" x14ac:dyDescent="0.25">
      <c r="A24" s="69" t="s">
        <v>81</v>
      </c>
      <c r="B24" s="70">
        <f t="shared" ref="B24:Q24" si="7">B9*1000/B3</f>
        <v>15.797713767270286</v>
      </c>
      <c r="C24" s="70">
        <f t="shared" si="7"/>
        <v>16.049287723361498</v>
      </c>
      <c r="D24" s="70">
        <f t="shared" si="7"/>
        <v>16.313674365939882</v>
      </c>
      <c r="E24" s="70">
        <f t="shared" si="7"/>
        <v>16.450489635182969</v>
      </c>
      <c r="F24" s="70">
        <f t="shared" si="7"/>
        <v>16.461958367292944</v>
      </c>
      <c r="G24" s="70">
        <f t="shared" si="7"/>
        <v>16.432837705801298</v>
      </c>
      <c r="H24" s="70">
        <f t="shared" si="7"/>
        <v>16.73912895865223</v>
      </c>
      <c r="I24" s="70">
        <f t="shared" si="7"/>
        <v>16.987056520600035</v>
      </c>
      <c r="J24" s="70">
        <f t="shared" si="7"/>
        <v>16.951939696050708</v>
      </c>
      <c r="K24" s="70">
        <f t="shared" si="7"/>
        <v>16.848360993712323</v>
      </c>
      <c r="L24" s="70">
        <f t="shared" si="7"/>
        <v>16.885456111578403</v>
      </c>
      <c r="M24" s="70">
        <f t="shared" si="7"/>
        <v>16.970048458684694</v>
      </c>
      <c r="N24" s="70">
        <f t="shared" si="7"/>
        <v>17.023138122192009</v>
      </c>
      <c r="O24" s="70">
        <f t="shared" si="7"/>
        <v>16.88543944657755</v>
      </c>
      <c r="P24" s="70">
        <f t="shared" si="7"/>
        <v>16.784353366637998</v>
      </c>
      <c r="Q24" s="70">
        <f t="shared" si="7"/>
        <v>16.836661664386167</v>
      </c>
    </row>
    <row r="25" spans="1:17" ht="12" customHeight="1" x14ac:dyDescent="0.25">
      <c r="A25" s="69" t="s">
        <v>80</v>
      </c>
      <c r="B25" s="70">
        <f t="shared" ref="B25:Q25" si="8">B9*1000/B6</f>
        <v>56.583664018243752</v>
      </c>
      <c r="C25" s="70">
        <f t="shared" si="8"/>
        <v>56.293168232578111</v>
      </c>
      <c r="D25" s="70">
        <f t="shared" si="8"/>
        <v>56.011979426473367</v>
      </c>
      <c r="E25" s="70">
        <f t="shared" si="8"/>
        <v>55.573118694720065</v>
      </c>
      <c r="F25" s="70">
        <f t="shared" si="8"/>
        <v>55.525936412650374</v>
      </c>
      <c r="G25" s="70">
        <f t="shared" si="8"/>
        <v>55.442640556401059</v>
      </c>
      <c r="H25" s="70">
        <f t="shared" si="8"/>
        <v>55.358103479375089</v>
      </c>
      <c r="I25" s="70">
        <f t="shared" si="8"/>
        <v>55.527797873822252</v>
      </c>
      <c r="J25" s="70">
        <f t="shared" si="8"/>
        <v>55.440752532884289</v>
      </c>
      <c r="K25" s="70">
        <f t="shared" si="8"/>
        <v>55.944305286151533</v>
      </c>
      <c r="L25" s="70">
        <f t="shared" si="8"/>
        <v>56.194796989938411</v>
      </c>
      <c r="M25" s="70">
        <f t="shared" si="8"/>
        <v>56.107828195598707</v>
      </c>
      <c r="N25" s="70">
        <f t="shared" si="8"/>
        <v>55.946469683771966</v>
      </c>
      <c r="O25" s="70">
        <f t="shared" si="8"/>
        <v>56.276840444476825</v>
      </c>
      <c r="P25" s="70">
        <f t="shared" si="8"/>
        <v>56.49686438281055</v>
      </c>
      <c r="Q25" s="70">
        <f t="shared" si="8"/>
        <v>56.109903698081496</v>
      </c>
    </row>
    <row r="26" spans="1:17" ht="12" customHeight="1" x14ac:dyDescent="0.25">
      <c r="A26" s="69" t="s">
        <v>79</v>
      </c>
      <c r="B26" s="68">
        <v>450</v>
      </c>
      <c r="C26" s="68">
        <v>450</v>
      </c>
      <c r="D26" s="68">
        <v>449.99999999999994</v>
      </c>
      <c r="E26" s="68">
        <v>450</v>
      </c>
      <c r="F26" s="68">
        <v>450</v>
      </c>
      <c r="G26" s="68">
        <v>449.99999999999994</v>
      </c>
      <c r="H26" s="68">
        <v>449.99999999999994</v>
      </c>
      <c r="I26" s="68">
        <v>450</v>
      </c>
      <c r="J26" s="68">
        <v>450</v>
      </c>
      <c r="K26" s="68">
        <v>450</v>
      </c>
      <c r="L26" s="68">
        <v>449.99999999999994</v>
      </c>
      <c r="M26" s="68">
        <v>450</v>
      </c>
      <c r="N26" s="68">
        <v>449.99999999999994</v>
      </c>
      <c r="O26" s="68">
        <v>450</v>
      </c>
      <c r="P26" s="68">
        <v>450.00000000000006</v>
      </c>
      <c r="Q26" s="68">
        <v>450</v>
      </c>
    </row>
    <row r="27" spans="1:17" ht="12" customHeight="1" x14ac:dyDescent="0.25">
      <c r="A27" s="67" t="s">
        <v>78</v>
      </c>
      <c r="B27" s="66" t="str">
        <f t="shared" ref="B27" si="9">IF(SUM(B11)=0,"",B11*1000/B10)</f>
        <v/>
      </c>
      <c r="C27" s="65">
        <v>449.99999999999994</v>
      </c>
      <c r="D27" s="65">
        <v>450</v>
      </c>
      <c r="E27" s="65">
        <v>450.00000000000006</v>
      </c>
      <c r="F27" s="65">
        <v>450</v>
      </c>
      <c r="G27" s="65">
        <v>450</v>
      </c>
      <c r="H27" s="65">
        <v>450</v>
      </c>
      <c r="I27" s="65">
        <v>450</v>
      </c>
      <c r="J27" s="65">
        <v>450.00000000000006</v>
      </c>
      <c r="K27" s="65">
        <v>450</v>
      </c>
      <c r="L27" s="65">
        <v>450.00000000000006</v>
      </c>
      <c r="M27" s="65">
        <v>449.99999999999994</v>
      </c>
      <c r="N27" s="65">
        <v>449.99999999999989</v>
      </c>
      <c r="O27" s="65">
        <v>450.00000000000006</v>
      </c>
      <c r="P27" s="65">
        <v>449.99999999999994</v>
      </c>
      <c r="Q27" s="65">
        <v>450.00000000000006</v>
      </c>
    </row>
    <row r="28" spans="1:17" s="28" customFormat="1" ht="12" customHeight="1" x14ac:dyDescent="0.25"/>
    <row r="29" spans="1:17" s="28" customFormat="1" ht="12.95" hidden="1" customHeight="1" x14ac:dyDescent="0.25">
      <c r="A29" s="35" t="s">
        <v>77</v>
      </c>
      <c r="B29" s="34"/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</row>
    <row r="30" spans="1:17" s="28" customFormat="1" ht="12" hidden="1" customHeight="1" x14ac:dyDescent="0.25"/>
    <row r="31" spans="1:17" ht="12" hidden="1" customHeight="1" x14ac:dyDescent="0.25">
      <c r="A31" s="63" t="s">
        <v>76</v>
      </c>
      <c r="B31" s="64"/>
      <c r="C31" s="64"/>
      <c r="D31" s="64"/>
      <c r="E31" s="64"/>
      <c r="F31" s="64"/>
      <c r="G31" s="64"/>
      <c r="H31" s="64"/>
      <c r="I31" s="64"/>
      <c r="J31" s="64"/>
      <c r="K31" s="64"/>
      <c r="L31" s="64"/>
      <c r="M31" s="64"/>
      <c r="N31" s="64"/>
      <c r="O31" s="64"/>
      <c r="P31" s="64"/>
      <c r="Q31" s="64"/>
    </row>
    <row r="32" spans="1:17" ht="12" hidden="1" customHeight="1" x14ac:dyDescent="0.25">
      <c r="A32" s="63" t="s">
        <v>75</v>
      </c>
      <c r="B32" s="62"/>
      <c r="C32" s="62"/>
      <c r="D32" s="62"/>
      <c r="E32" s="62"/>
      <c r="F32" s="62"/>
      <c r="G32" s="62"/>
      <c r="H32" s="62"/>
      <c r="I32" s="62"/>
      <c r="J32" s="62"/>
      <c r="K32" s="62"/>
      <c r="L32" s="62"/>
      <c r="M32" s="62"/>
      <c r="N32" s="62"/>
      <c r="O32" s="62"/>
      <c r="P32" s="62"/>
      <c r="Q32" s="62"/>
    </row>
    <row r="33" spans="1:17" ht="12" hidden="1" customHeight="1" x14ac:dyDescent="0.25">
      <c r="A33" s="61" t="s">
        <v>74</v>
      </c>
      <c r="B33" s="60"/>
      <c r="C33" s="60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/>
    </row>
    <row r="34" spans="1:17" ht="12" hidden="1" customHeight="1" x14ac:dyDescent="0.25">
      <c r="A34" s="59" t="s">
        <v>19</v>
      </c>
      <c r="B34" s="58"/>
      <c r="C34" s="58"/>
      <c r="D34" s="58"/>
      <c r="E34" s="58"/>
      <c r="F34" s="58"/>
      <c r="G34" s="58"/>
      <c r="H34" s="58"/>
      <c r="I34" s="58"/>
      <c r="J34" s="58"/>
      <c r="K34" s="58"/>
      <c r="L34" s="58"/>
      <c r="M34" s="58"/>
      <c r="N34" s="58"/>
      <c r="O34" s="58"/>
      <c r="P34" s="58"/>
      <c r="Q34" s="58"/>
    </row>
    <row r="35" spans="1:17" ht="12" hidden="1" customHeight="1" x14ac:dyDescent="0.25">
      <c r="A35" s="19" t="s">
        <v>73</v>
      </c>
      <c r="B35" s="57"/>
      <c r="C35" s="57"/>
      <c r="D35" s="57"/>
      <c r="E35" s="57"/>
      <c r="F35" s="57"/>
      <c r="G35" s="57"/>
      <c r="H35" s="57"/>
      <c r="I35" s="57"/>
      <c r="J35" s="57"/>
      <c r="K35" s="57"/>
      <c r="L35" s="57"/>
      <c r="M35" s="57"/>
      <c r="N35" s="57"/>
      <c r="O35" s="57"/>
      <c r="P35" s="57"/>
      <c r="Q35" s="57"/>
    </row>
    <row r="36" spans="1:17" s="28" customFormat="1" ht="12" hidden="1" customHeight="1" x14ac:dyDescent="0.25"/>
    <row r="37" spans="1:17" s="28" customFormat="1" ht="12.95" customHeight="1" x14ac:dyDescent="0.25">
      <c r="A37" s="35" t="s">
        <v>72</v>
      </c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</row>
    <row r="38" spans="1:17" s="28" customFormat="1" ht="12" customHeight="1" x14ac:dyDescent="0.25">
      <c r="B38" s="33"/>
    </row>
    <row r="39" spans="1:17" ht="12.95" customHeight="1" x14ac:dyDescent="0.25">
      <c r="A39" s="40" t="s">
        <v>71</v>
      </c>
      <c r="B39" s="55">
        <f>SUM(B40:B41,B44:B45,B51:B52)</f>
        <v>11708.553203848853</v>
      </c>
      <c r="C39" s="55">
        <f t="shared" ref="C39:Q39" si="10">SUM(C40:C41,C44:C45,C51:C52)</f>
        <v>12071.589200000002</v>
      </c>
      <c r="D39" s="55">
        <f t="shared" si="10"/>
        <v>12035.666809999999</v>
      </c>
      <c r="E39" s="55">
        <f t="shared" si="10"/>
        <v>13342.2696</v>
      </c>
      <c r="F39" s="55">
        <f t="shared" si="10"/>
        <v>13609.775919999996</v>
      </c>
      <c r="G39" s="55">
        <f t="shared" si="10"/>
        <v>15215.581390338481</v>
      </c>
      <c r="H39" s="55">
        <f t="shared" si="10"/>
        <v>15705.390289999996</v>
      </c>
      <c r="I39" s="55">
        <f t="shared" si="10"/>
        <v>15297.736259999994</v>
      </c>
      <c r="J39" s="55">
        <f t="shared" si="10"/>
        <v>17144.327859999998</v>
      </c>
      <c r="K39" s="55">
        <f t="shared" si="10"/>
        <v>17060.90855</v>
      </c>
      <c r="L39" s="55">
        <f t="shared" si="10"/>
        <v>17142.402533176486</v>
      </c>
      <c r="M39" s="55">
        <f t="shared" si="10"/>
        <v>15900.469358114296</v>
      </c>
      <c r="N39" s="55">
        <f t="shared" si="10"/>
        <v>16091.267554670994</v>
      </c>
      <c r="O39" s="55">
        <f t="shared" si="10"/>
        <v>15977.808224209046</v>
      </c>
      <c r="P39" s="55">
        <f t="shared" si="10"/>
        <v>14769.162001506935</v>
      </c>
      <c r="Q39" s="55">
        <f t="shared" si="10"/>
        <v>15525.182179754775</v>
      </c>
    </row>
    <row r="40" spans="1:17" ht="12" customHeight="1" x14ac:dyDescent="0.25">
      <c r="A40" s="54" t="s">
        <v>38</v>
      </c>
      <c r="B40" s="53">
        <v>0</v>
      </c>
      <c r="C40" s="53">
        <v>0</v>
      </c>
      <c r="D40" s="53">
        <v>0.20832999999999999</v>
      </c>
      <c r="E40" s="53">
        <v>0.28423999999999999</v>
      </c>
      <c r="F40" s="53">
        <v>0</v>
      </c>
      <c r="G40" s="53">
        <v>0</v>
      </c>
      <c r="H40" s="53">
        <v>0</v>
      </c>
      <c r="I40" s="53">
        <v>0</v>
      </c>
      <c r="J40" s="53">
        <v>0</v>
      </c>
      <c r="K40" s="53">
        <v>0</v>
      </c>
      <c r="L40" s="53">
        <v>0</v>
      </c>
      <c r="M40" s="53">
        <v>0</v>
      </c>
      <c r="N40" s="53">
        <v>0</v>
      </c>
      <c r="O40" s="53">
        <v>0</v>
      </c>
      <c r="P40" s="53">
        <v>0</v>
      </c>
      <c r="Q40" s="53">
        <v>0</v>
      </c>
    </row>
    <row r="41" spans="1:17" ht="12" customHeight="1" x14ac:dyDescent="0.25">
      <c r="A41" s="51" t="s">
        <v>37</v>
      </c>
      <c r="B41" s="50">
        <f>SUM(B42:B43)</f>
        <v>1128.7600199160352</v>
      </c>
      <c r="C41" s="50">
        <f t="shared" ref="C41:Q41" si="11">SUM(C42:C43)</f>
        <v>972.69739999999979</v>
      </c>
      <c r="D41" s="50">
        <f t="shared" si="11"/>
        <v>1020.92369</v>
      </c>
      <c r="E41" s="50">
        <f t="shared" si="11"/>
        <v>1169.09159</v>
      </c>
      <c r="F41" s="50">
        <f t="shared" si="11"/>
        <v>1176.8215999999998</v>
      </c>
      <c r="G41" s="50">
        <f t="shared" si="11"/>
        <v>1213.6248260931297</v>
      </c>
      <c r="H41" s="50">
        <f t="shared" si="11"/>
        <v>1184.1758100000002</v>
      </c>
      <c r="I41" s="50">
        <f t="shared" si="11"/>
        <v>1107.3952899999999</v>
      </c>
      <c r="J41" s="50">
        <f t="shared" si="11"/>
        <v>1148.4086099999995</v>
      </c>
      <c r="K41" s="50">
        <f t="shared" si="11"/>
        <v>947.29858999999999</v>
      </c>
      <c r="L41" s="50">
        <f t="shared" si="11"/>
        <v>959.37520209530771</v>
      </c>
      <c r="M41" s="50">
        <f t="shared" si="11"/>
        <v>869.2796207488384</v>
      </c>
      <c r="N41" s="50">
        <f t="shared" si="11"/>
        <v>756.85567475948756</v>
      </c>
      <c r="O41" s="50">
        <f t="shared" si="11"/>
        <v>711.1153034483907</v>
      </c>
      <c r="P41" s="50">
        <f t="shared" si="11"/>
        <v>686.25226718306681</v>
      </c>
      <c r="Q41" s="50">
        <f t="shared" si="11"/>
        <v>689.85837415832179</v>
      </c>
    </row>
    <row r="42" spans="1:17" ht="12" customHeight="1" x14ac:dyDescent="0.25">
      <c r="A42" s="52" t="s">
        <v>66</v>
      </c>
      <c r="B42" s="50">
        <v>672.39813769137231</v>
      </c>
      <c r="C42" s="50">
        <v>650.4004799999999</v>
      </c>
      <c r="D42" s="50">
        <v>628.45078000000001</v>
      </c>
      <c r="E42" s="50">
        <v>672.40089999999998</v>
      </c>
      <c r="F42" s="50">
        <v>651.51084000000003</v>
      </c>
      <c r="G42" s="50">
        <v>664.70823300255483</v>
      </c>
      <c r="H42" s="50">
        <v>614.17866000000015</v>
      </c>
      <c r="I42" s="50">
        <v>582.30154000000005</v>
      </c>
      <c r="J42" s="50">
        <v>561.40756999999985</v>
      </c>
      <c r="K42" s="50">
        <v>592.19492000000014</v>
      </c>
      <c r="L42" s="50">
        <v>587.80083668033319</v>
      </c>
      <c r="M42" s="50">
        <v>533.96454633884662</v>
      </c>
      <c r="N42" s="50">
        <v>444.97047774570621</v>
      </c>
      <c r="O42" s="50">
        <v>450.46373356102015</v>
      </c>
      <c r="P42" s="50">
        <v>430.68702776038407</v>
      </c>
      <c r="Q42" s="50">
        <v>410.9102634914226</v>
      </c>
    </row>
    <row r="43" spans="1:17" ht="12" customHeight="1" x14ac:dyDescent="0.25">
      <c r="A43" s="52" t="s">
        <v>65</v>
      </c>
      <c r="B43" s="50">
        <v>456.36188222466291</v>
      </c>
      <c r="C43" s="50">
        <v>322.29691999999994</v>
      </c>
      <c r="D43" s="50">
        <v>392.47290999999996</v>
      </c>
      <c r="E43" s="50">
        <v>496.6906899999999</v>
      </c>
      <c r="F43" s="50">
        <v>525.31075999999985</v>
      </c>
      <c r="G43" s="50">
        <v>548.91659309057502</v>
      </c>
      <c r="H43" s="50">
        <v>569.99715000000003</v>
      </c>
      <c r="I43" s="50">
        <v>525.09374999999989</v>
      </c>
      <c r="J43" s="50">
        <v>587.00103999999976</v>
      </c>
      <c r="K43" s="50">
        <v>355.10366999999985</v>
      </c>
      <c r="L43" s="50">
        <v>371.57436541497458</v>
      </c>
      <c r="M43" s="50">
        <v>335.31507440999184</v>
      </c>
      <c r="N43" s="50">
        <v>311.88519701378141</v>
      </c>
      <c r="O43" s="50">
        <v>260.65156988737056</v>
      </c>
      <c r="P43" s="50">
        <v>255.56523942268277</v>
      </c>
      <c r="Q43" s="50">
        <v>278.94811066689914</v>
      </c>
    </row>
    <row r="44" spans="1:17" ht="12" customHeight="1" x14ac:dyDescent="0.25">
      <c r="A44" s="51" t="s">
        <v>41</v>
      </c>
      <c r="B44" s="50">
        <v>5571.7439127303705</v>
      </c>
      <c r="C44" s="50">
        <v>5860.494850000001</v>
      </c>
      <c r="D44" s="50">
        <v>5467.4742699999979</v>
      </c>
      <c r="E44" s="50">
        <v>6230.0719600000002</v>
      </c>
      <c r="F44" s="50">
        <v>6205.7654599999969</v>
      </c>
      <c r="G44" s="50">
        <v>7434.3689549570709</v>
      </c>
      <c r="H44" s="50">
        <v>7562.8715099999981</v>
      </c>
      <c r="I44" s="50">
        <v>7071.1324699999968</v>
      </c>
      <c r="J44" s="50">
        <v>8623.4263499999979</v>
      </c>
      <c r="K44" s="50">
        <v>8610.2942199999998</v>
      </c>
      <c r="L44" s="50">
        <v>8613.8519846562049</v>
      </c>
      <c r="M44" s="50">
        <v>7254.4771640846348</v>
      </c>
      <c r="N44" s="50">
        <v>7276.4472436942624</v>
      </c>
      <c r="O44" s="50">
        <v>7258.9855281071596</v>
      </c>
      <c r="P44" s="50">
        <v>6012.1095906915707</v>
      </c>
      <c r="Q44" s="50">
        <v>6499.1686355535339</v>
      </c>
    </row>
    <row r="45" spans="1:17" ht="12" customHeight="1" x14ac:dyDescent="0.25">
      <c r="A45" s="51" t="s">
        <v>64</v>
      </c>
      <c r="B45" s="50">
        <f>SUM(B46:B50)</f>
        <v>141.75490734030308</v>
      </c>
      <c r="C45" s="50">
        <f t="shared" ref="C45:Q45" si="12">SUM(C46:C50)</f>
        <v>144.98637999999994</v>
      </c>
      <c r="D45" s="50">
        <f t="shared" si="12"/>
        <v>144.60015000000001</v>
      </c>
      <c r="E45" s="50">
        <f t="shared" si="12"/>
        <v>145.28613000000001</v>
      </c>
      <c r="F45" s="50">
        <f t="shared" si="12"/>
        <v>143.39766000000003</v>
      </c>
      <c r="G45" s="50">
        <f t="shared" si="12"/>
        <v>145.48115509511302</v>
      </c>
      <c r="H45" s="50">
        <f t="shared" si="12"/>
        <v>149.38520999999997</v>
      </c>
      <c r="I45" s="50">
        <f t="shared" si="12"/>
        <v>151.09636000000003</v>
      </c>
      <c r="J45" s="50">
        <f t="shared" si="12"/>
        <v>154.49980999999991</v>
      </c>
      <c r="K45" s="50">
        <f t="shared" si="12"/>
        <v>162.77869000000001</v>
      </c>
      <c r="L45" s="50">
        <f t="shared" si="12"/>
        <v>124.70160922479897</v>
      </c>
      <c r="M45" s="50">
        <f t="shared" si="12"/>
        <v>128.40578948798219</v>
      </c>
      <c r="N45" s="50">
        <f t="shared" si="12"/>
        <v>153.93628786504974</v>
      </c>
      <c r="O45" s="50">
        <f t="shared" si="12"/>
        <v>171.05938261797723</v>
      </c>
      <c r="P45" s="50">
        <f t="shared" si="12"/>
        <v>194.06229101774915</v>
      </c>
      <c r="Q45" s="50">
        <f t="shared" si="12"/>
        <v>189.73715324538927</v>
      </c>
    </row>
    <row r="46" spans="1:17" ht="12" customHeight="1" x14ac:dyDescent="0.25">
      <c r="A46" s="52" t="s">
        <v>34</v>
      </c>
      <c r="B46" s="50">
        <v>7.4042148923878415</v>
      </c>
      <c r="C46" s="50">
        <v>7.7935999999999961</v>
      </c>
      <c r="D46" s="50">
        <v>7.1004500000000039</v>
      </c>
      <c r="E46" s="50">
        <v>7.2949400000000013</v>
      </c>
      <c r="F46" s="50">
        <v>7.4945899999999996</v>
      </c>
      <c r="G46" s="50">
        <v>7.6669550444679508</v>
      </c>
      <c r="H46" s="50">
        <v>9.9995499999999975</v>
      </c>
      <c r="I46" s="50">
        <v>8.0945899999999984</v>
      </c>
      <c r="J46" s="50">
        <v>8.2999299999999998</v>
      </c>
      <c r="K46" s="50">
        <v>12.799910000000001</v>
      </c>
      <c r="L46" s="50">
        <v>20.612490109636735</v>
      </c>
      <c r="M46" s="50">
        <v>21.281283318183473</v>
      </c>
      <c r="N46" s="50">
        <v>21.20954731796661</v>
      </c>
      <c r="O46" s="50">
        <v>35.46851247435881</v>
      </c>
      <c r="P46" s="50">
        <v>59.42485908092096</v>
      </c>
      <c r="Q46" s="50">
        <v>50.611295535972118</v>
      </c>
    </row>
    <row r="47" spans="1:17" ht="12" customHeight="1" x14ac:dyDescent="0.25">
      <c r="A47" s="52" t="s">
        <v>63</v>
      </c>
      <c r="B47" s="50">
        <v>0</v>
      </c>
      <c r="C47" s="50">
        <v>0</v>
      </c>
      <c r="D47" s="50">
        <v>0</v>
      </c>
      <c r="E47" s="50">
        <v>0</v>
      </c>
      <c r="F47" s="50">
        <v>0</v>
      </c>
      <c r="G47" s="50">
        <v>0</v>
      </c>
      <c r="H47" s="50">
        <v>0</v>
      </c>
      <c r="I47" s="50">
        <v>0</v>
      </c>
      <c r="J47" s="50">
        <v>0</v>
      </c>
      <c r="K47" s="50">
        <v>0</v>
      </c>
      <c r="L47" s="50">
        <v>1.1942329488799148</v>
      </c>
      <c r="M47" s="50">
        <v>2.9855840768880562</v>
      </c>
      <c r="N47" s="50">
        <v>24.648896523938465</v>
      </c>
      <c r="O47" s="50">
        <v>24.768247431589256</v>
      </c>
      <c r="P47" s="50">
        <v>24.768319488180115</v>
      </c>
      <c r="Q47" s="50">
        <v>24.768246092875451</v>
      </c>
    </row>
    <row r="48" spans="1:17" ht="12" customHeight="1" x14ac:dyDescent="0.25">
      <c r="A48" s="52" t="s">
        <v>62</v>
      </c>
      <c r="B48" s="50">
        <v>0</v>
      </c>
      <c r="C48" s="50">
        <v>0</v>
      </c>
      <c r="D48" s="50">
        <v>0</v>
      </c>
      <c r="E48" s="50">
        <v>0</v>
      </c>
      <c r="F48" s="50">
        <v>0</v>
      </c>
      <c r="G48" s="50">
        <v>0</v>
      </c>
      <c r="H48" s="50">
        <v>0</v>
      </c>
      <c r="I48" s="50">
        <v>0</v>
      </c>
      <c r="J48" s="50">
        <v>0</v>
      </c>
      <c r="K48" s="50">
        <v>0</v>
      </c>
      <c r="L48" s="50">
        <v>0</v>
      </c>
      <c r="M48" s="50">
        <v>0</v>
      </c>
      <c r="N48" s="50">
        <v>0</v>
      </c>
      <c r="O48" s="50">
        <v>0</v>
      </c>
      <c r="P48" s="50">
        <v>0</v>
      </c>
      <c r="Q48" s="50">
        <v>0</v>
      </c>
    </row>
    <row r="49" spans="1:17" ht="12" customHeight="1" x14ac:dyDescent="0.25">
      <c r="A49" s="52" t="s">
        <v>33</v>
      </c>
      <c r="B49" s="50">
        <v>2.2929188556059246</v>
      </c>
      <c r="C49" s="50">
        <v>2.5984399999999996</v>
      </c>
      <c r="D49" s="50">
        <v>2.92082</v>
      </c>
      <c r="E49" s="50">
        <v>3.3981399999999997</v>
      </c>
      <c r="F49" s="50">
        <v>3.8975899999999988</v>
      </c>
      <c r="G49" s="50">
        <v>5.7561865880053569</v>
      </c>
      <c r="H49" s="50">
        <v>7.2998400000000006</v>
      </c>
      <c r="I49" s="50">
        <v>10.993889999999999</v>
      </c>
      <c r="J49" s="50">
        <v>14.099890000000004</v>
      </c>
      <c r="K49" s="50">
        <v>17.878789999999999</v>
      </c>
      <c r="L49" s="50">
        <v>26.8224255843832</v>
      </c>
      <c r="M49" s="50">
        <v>28.064424945718041</v>
      </c>
      <c r="N49" s="50">
        <v>31.073887929197017</v>
      </c>
      <c r="O49" s="50">
        <v>33.6295022451514</v>
      </c>
      <c r="P49" s="50">
        <v>35.898538263112592</v>
      </c>
      <c r="Q49" s="50">
        <v>38.0003821534346</v>
      </c>
    </row>
    <row r="50" spans="1:17" ht="12" customHeight="1" x14ac:dyDescent="0.25">
      <c r="A50" s="52" t="s">
        <v>61</v>
      </c>
      <c r="B50" s="50">
        <v>132.0577735923093</v>
      </c>
      <c r="C50" s="50">
        <v>134.59433999999993</v>
      </c>
      <c r="D50" s="50">
        <v>134.57888</v>
      </c>
      <c r="E50" s="50">
        <v>134.59305000000001</v>
      </c>
      <c r="F50" s="50">
        <v>132.00548000000003</v>
      </c>
      <c r="G50" s="50">
        <v>132.05801346263971</v>
      </c>
      <c r="H50" s="50">
        <v>132.08581999999998</v>
      </c>
      <c r="I50" s="50">
        <v>132.00788000000003</v>
      </c>
      <c r="J50" s="50">
        <v>132.09998999999991</v>
      </c>
      <c r="K50" s="50">
        <v>132.09999000000002</v>
      </c>
      <c r="L50" s="50">
        <v>76.072460581899122</v>
      </c>
      <c r="M50" s="50">
        <v>76.074497147192602</v>
      </c>
      <c r="N50" s="50">
        <v>77.00395609394765</v>
      </c>
      <c r="O50" s="50">
        <v>77.193120466877772</v>
      </c>
      <c r="P50" s="50">
        <v>73.970574185535469</v>
      </c>
      <c r="Q50" s="50">
        <v>76.357229463107117</v>
      </c>
    </row>
    <row r="51" spans="1:17" ht="12" customHeight="1" x14ac:dyDescent="0.25">
      <c r="A51" s="51" t="s">
        <v>42</v>
      </c>
      <c r="B51" s="50">
        <v>0</v>
      </c>
      <c r="C51" s="50">
        <v>0</v>
      </c>
      <c r="D51" s="50">
        <v>0</v>
      </c>
      <c r="E51" s="50">
        <v>0</v>
      </c>
      <c r="F51" s="50">
        <v>68.699950000000001</v>
      </c>
      <c r="G51" s="50">
        <v>70.005803556831779</v>
      </c>
      <c r="H51" s="50">
        <v>97.297729999999987</v>
      </c>
      <c r="I51" s="50">
        <v>100.94284999999998</v>
      </c>
      <c r="J51" s="50">
        <v>100.79824999999998</v>
      </c>
      <c r="K51" s="50">
        <v>91.999920000000017</v>
      </c>
      <c r="L51" s="50">
        <v>78.652084446309757</v>
      </c>
      <c r="M51" s="50">
        <v>173.49790766078024</v>
      </c>
      <c r="N51" s="50">
        <v>139.89217311894032</v>
      </c>
      <c r="O51" s="50">
        <v>190.95729444444567</v>
      </c>
      <c r="P51" s="50">
        <v>276.87016337059293</v>
      </c>
      <c r="Q51" s="50">
        <v>237.81885927199681</v>
      </c>
    </row>
    <row r="52" spans="1:17" ht="12" customHeight="1" x14ac:dyDescent="0.25">
      <c r="A52" s="49" t="s">
        <v>30</v>
      </c>
      <c r="B52" s="48">
        <v>4866.2943638621437</v>
      </c>
      <c r="C52" s="48">
        <v>5093.41057</v>
      </c>
      <c r="D52" s="48">
        <v>5402.4603699999998</v>
      </c>
      <c r="E52" s="48">
        <v>5797.53568</v>
      </c>
      <c r="F52" s="48">
        <v>6015.0912500000013</v>
      </c>
      <c r="G52" s="48">
        <v>6352.1006506363337</v>
      </c>
      <c r="H52" s="48">
        <v>6711.6600299999973</v>
      </c>
      <c r="I52" s="48">
        <v>6867.169289999998</v>
      </c>
      <c r="J52" s="48">
        <v>7117.194840000001</v>
      </c>
      <c r="K52" s="48">
        <v>7248.5371299999988</v>
      </c>
      <c r="L52" s="48">
        <v>7365.8216527538625</v>
      </c>
      <c r="M52" s="48">
        <v>7474.8088761320614</v>
      </c>
      <c r="N52" s="48">
        <v>7764.1361752332541</v>
      </c>
      <c r="O52" s="48">
        <v>7645.6907155910731</v>
      </c>
      <c r="P52" s="48">
        <v>7599.8676892439562</v>
      </c>
      <c r="Q52" s="48">
        <v>7908.599157525533</v>
      </c>
    </row>
    <row r="53" spans="1:17" s="28" customFormat="1" ht="12" customHeight="1" x14ac:dyDescent="0.25"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6"/>
      <c r="P53" s="56"/>
      <c r="Q53" s="56"/>
    </row>
    <row r="54" spans="1:17" ht="12.95" customHeight="1" x14ac:dyDescent="0.25">
      <c r="A54" s="27" t="s">
        <v>70</v>
      </c>
      <c r="B54" s="26">
        <f t="shared" ref="B54" si="13">SUM(B55,B60)</f>
        <v>11708.553203848855</v>
      </c>
      <c r="C54" s="26">
        <f t="shared" ref="C54:Q54" si="14">SUM(C55,C60)</f>
        <v>12071.589199999999</v>
      </c>
      <c r="D54" s="26">
        <f t="shared" si="14"/>
        <v>12035.666809999997</v>
      </c>
      <c r="E54" s="26">
        <f t="shared" si="14"/>
        <v>13342.2696</v>
      </c>
      <c r="F54" s="26">
        <f t="shared" si="14"/>
        <v>13609.775919999998</v>
      </c>
      <c r="G54" s="26">
        <f t="shared" si="14"/>
        <v>15215.581390338479</v>
      </c>
      <c r="H54" s="26">
        <f t="shared" si="14"/>
        <v>15705.390289999999</v>
      </c>
      <c r="I54" s="26">
        <f t="shared" si="14"/>
        <v>15297.736259999998</v>
      </c>
      <c r="J54" s="26">
        <f t="shared" si="14"/>
        <v>17144.327859999994</v>
      </c>
      <c r="K54" s="26">
        <f t="shared" si="14"/>
        <v>17060.908549999996</v>
      </c>
      <c r="L54" s="26">
        <f t="shared" si="14"/>
        <v>17142.402533176482</v>
      </c>
      <c r="M54" s="26">
        <f t="shared" si="14"/>
        <v>15900.4693581143</v>
      </c>
      <c r="N54" s="26">
        <f t="shared" si="14"/>
        <v>16091.267554670994</v>
      </c>
      <c r="O54" s="26">
        <f t="shared" si="14"/>
        <v>15977.808224209048</v>
      </c>
      <c r="P54" s="26">
        <f t="shared" si="14"/>
        <v>14769.162001506935</v>
      </c>
      <c r="Q54" s="26">
        <f t="shared" si="14"/>
        <v>15525.182179754775</v>
      </c>
    </row>
    <row r="55" spans="1:17" ht="12" customHeight="1" x14ac:dyDescent="0.25">
      <c r="A55" s="25" t="s">
        <v>48</v>
      </c>
      <c r="B55" s="24">
        <f t="shared" ref="B55" si="15">SUM(B56:B59)</f>
        <v>7934.3201819333826</v>
      </c>
      <c r="C55" s="24">
        <f t="shared" ref="C55:Q55" si="16">SUM(C56:C59)</f>
        <v>8222.171583661333</v>
      </c>
      <c r="D55" s="24">
        <f t="shared" si="16"/>
        <v>8112.8005394805568</v>
      </c>
      <c r="E55" s="24">
        <f t="shared" si="16"/>
        <v>9351.0567794863855</v>
      </c>
      <c r="F55" s="24">
        <f t="shared" si="16"/>
        <v>9555.5425936371685</v>
      </c>
      <c r="G55" s="24">
        <f t="shared" si="16"/>
        <v>11074.615392616499</v>
      </c>
      <c r="H55" s="24">
        <f t="shared" si="16"/>
        <v>11398.978791126507</v>
      </c>
      <c r="I55" s="24">
        <f t="shared" si="16"/>
        <v>10868.325849175213</v>
      </c>
      <c r="J55" s="24">
        <f t="shared" si="16"/>
        <v>12640.711351897668</v>
      </c>
      <c r="K55" s="24">
        <f t="shared" si="16"/>
        <v>12519.163218912883</v>
      </c>
      <c r="L55" s="24">
        <f t="shared" si="16"/>
        <v>12559.797495698411</v>
      </c>
      <c r="M55" s="24">
        <f t="shared" si="16"/>
        <v>11277.0597494678</v>
      </c>
      <c r="N55" s="24">
        <f t="shared" si="16"/>
        <v>11448.62852268622</v>
      </c>
      <c r="O55" s="24">
        <f t="shared" si="16"/>
        <v>11330.811408068443</v>
      </c>
      <c r="P55" s="24">
        <f t="shared" si="16"/>
        <v>10073.141170840847</v>
      </c>
      <c r="Q55" s="24">
        <f t="shared" si="16"/>
        <v>10841.748941428315</v>
      </c>
    </row>
    <row r="56" spans="1:17" ht="12" customHeight="1" x14ac:dyDescent="0.25">
      <c r="A56" s="23" t="s">
        <v>44</v>
      </c>
      <c r="B56" s="22">
        <v>4066.3884795300355</v>
      </c>
      <c r="C56" s="22">
        <v>4276.0424247117708</v>
      </c>
      <c r="D56" s="22">
        <v>4093.3094489082769</v>
      </c>
      <c r="E56" s="22">
        <v>5291.460283447047</v>
      </c>
      <c r="F56" s="22">
        <v>5447.5463325572982</v>
      </c>
      <c r="G56" s="22">
        <v>6915.8505017195266</v>
      </c>
      <c r="H56" s="22">
        <v>7124.3364680133973</v>
      </c>
      <c r="I56" s="22">
        <v>6492.8464048890264</v>
      </c>
      <c r="J56" s="22">
        <v>8200.6521037136463</v>
      </c>
      <c r="K56" s="22">
        <v>8051.4249152007542</v>
      </c>
      <c r="L56" s="22">
        <v>8053.0037649980422</v>
      </c>
      <c r="M56" s="22">
        <v>6749.6320413142203</v>
      </c>
      <c r="N56" s="22">
        <v>6906.0494016123439</v>
      </c>
      <c r="O56" s="22">
        <v>6795.701088418019</v>
      </c>
      <c r="P56" s="22">
        <v>5507.9394522156772</v>
      </c>
      <c r="Q56" s="22">
        <v>6489.3739823841388</v>
      </c>
    </row>
    <row r="57" spans="1:17" ht="12" customHeight="1" x14ac:dyDescent="0.25">
      <c r="A57" s="23" t="s">
        <v>43</v>
      </c>
      <c r="B57" s="30">
        <v>441.44110682991123</v>
      </c>
      <c r="C57" s="30">
        <v>477.77953366296447</v>
      </c>
      <c r="D57" s="30">
        <v>519.21644342645891</v>
      </c>
      <c r="E57" s="30">
        <v>546.49051986405129</v>
      </c>
      <c r="F57" s="30">
        <v>588.50099290213927</v>
      </c>
      <c r="G57" s="30">
        <v>617.07023220993392</v>
      </c>
      <c r="H57" s="30">
        <v>681.12051815323332</v>
      </c>
      <c r="I57" s="30">
        <v>749.26319675410969</v>
      </c>
      <c r="J57" s="30">
        <v>786.21190088727667</v>
      </c>
      <c r="K57" s="30">
        <v>826.3610454802365</v>
      </c>
      <c r="L57" s="30">
        <v>870.97073657839724</v>
      </c>
      <c r="M57" s="30">
        <v>874.88795437986971</v>
      </c>
      <c r="N57" s="30">
        <v>873.15805236882204</v>
      </c>
      <c r="O57" s="30">
        <v>873.57346115746168</v>
      </c>
      <c r="P57" s="30">
        <v>880.74839133612147</v>
      </c>
      <c r="Q57" s="30">
        <v>877.61341123869636</v>
      </c>
    </row>
    <row r="58" spans="1:17" ht="12" customHeight="1" x14ac:dyDescent="0.25">
      <c r="A58" s="23" t="s">
        <v>47</v>
      </c>
      <c r="B58" s="22">
        <v>1589.9271989918093</v>
      </c>
      <c r="C58" s="22">
        <v>1607.0122338084386</v>
      </c>
      <c r="D58" s="22">
        <v>1620.1015406579324</v>
      </c>
      <c r="E58" s="22">
        <v>1628.8130917723327</v>
      </c>
      <c r="F58" s="22">
        <v>1628.2165616632074</v>
      </c>
      <c r="G58" s="22">
        <v>1637.9653609139732</v>
      </c>
      <c r="H58" s="22">
        <v>1659.6240373945707</v>
      </c>
      <c r="I58" s="22">
        <v>1676.6200580587472</v>
      </c>
      <c r="J58" s="22">
        <v>1686.8575402866686</v>
      </c>
      <c r="K58" s="22">
        <v>1672.9031786132264</v>
      </c>
      <c r="L58" s="22">
        <v>1663.9517615849152</v>
      </c>
      <c r="M58" s="22">
        <v>1681.1209108822316</v>
      </c>
      <c r="N58" s="22">
        <v>1686.0992930430814</v>
      </c>
      <c r="O58" s="22">
        <v>1682.9506094140527</v>
      </c>
      <c r="P58" s="22">
        <v>1702.9233615748547</v>
      </c>
      <c r="Q58" s="22">
        <v>1735.9387155862817</v>
      </c>
    </row>
    <row r="59" spans="1:17" ht="12" customHeight="1" x14ac:dyDescent="0.25">
      <c r="A59" s="21" t="s">
        <v>46</v>
      </c>
      <c r="B59" s="20">
        <v>1836.5633965816266</v>
      </c>
      <c r="C59" s="20">
        <v>1861.3373914781605</v>
      </c>
      <c r="D59" s="20">
        <v>1880.1731064878886</v>
      </c>
      <c r="E59" s="20">
        <v>1884.2928844029552</v>
      </c>
      <c r="F59" s="20">
        <v>1891.2787065145244</v>
      </c>
      <c r="G59" s="20">
        <v>1903.7292977730658</v>
      </c>
      <c r="H59" s="20">
        <v>1933.8977675653055</v>
      </c>
      <c r="I59" s="20">
        <v>1949.5961894733302</v>
      </c>
      <c r="J59" s="20">
        <v>1966.9898070100778</v>
      </c>
      <c r="K59" s="20">
        <v>1968.4740796186668</v>
      </c>
      <c r="L59" s="20">
        <v>1971.8712325370554</v>
      </c>
      <c r="M59" s="20">
        <v>1971.418842891479</v>
      </c>
      <c r="N59" s="20">
        <v>1983.3217756619729</v>
      </c>
      <c r="O59" s="20">
        <v>1978.5862490789091</v>
      </c>
      <c r="P59" s="20">
        <v>1981.5299657141943</v>
      </c>
      <c r="Q59" s="20">
        <v>1738.8228322191994</v>
      </c>
    </row>
    <row r="60" spans="1:17" ht="12" customHeight="1" x14ac:dyDescent="0.25">
      <c r="A60" s="19" t="s">
        <v>45</v>
      </c>
      <c r="B60" s="18">
        <v>3774.2330219154715</v>
      </c>
      <c r="C60" s="18">
        <v>3849.4176163386646</v>
      </c>
      <c r="D60" s="18">
        <v>3922.8662705194406</v>
      </c>
      <c r="E60" s="18">
        <v>3991.212820513615</v>
      </c>
      <c r="F60" s="18">
        <v>4054.2333263628298</v>
      </c>
      <c r="G60" s="18">
        <v>4140.9659977219799</v>
      </c>
      <c r="H60" s="18">
        <v>4306.4114988734927</v>
      </c>
      <c r="I60" s="18">
        <v>4429.4104108247839</v>
      </c>
      <c r="J60" s="18">
        <v>4503.6165081023273</v>
      </c>
      <c r="K60" s="18">
        <v>4541.7453310871124</v>
      </c>
      <c r="L60" s="18">
        <v>4582.6050374780716</v>
      </c>
      <c r="M60" s="18">
        <v>4623.4096086464988</v>
      </c>
      <c r="N60" s="18">
        <v>4642.6390319847742</v>
      </c>
      <c r="O60" s="18">
        <v>4646.996816140605</v>
      </c>
      <c r="P60" s="18">
        <v>4696.0208306660879</v>
      </c>
      <c r="Q60" s="18">
        <v>4683.4332383264582</v>
      </c>
    </row>
    <row r="61" spans="1:17" s="28" customFormat="1" ht="12" customHeight="1" x14ac:dyDescent="0.25">
      <c r="B61" s="33"/>
    </row>
    <row r="62" spans="1:17" ht="12.95" customHeight="1" x14ac:dyDescent="0.25">
      <c r="A62" s="40" t="s">
        <v>69</v>
      </c>
      <c r="B62" s="47">
        <f t="shared" ref="B62" si="17">IF(B54=0,0,B54/B$54)</f>
        <v>1</v>
      </c>
      <c r="C62" s="47">
        <f t="shared" ref="C62:Q62" si="18">IF(C54=0,0,C54/C$54)</f>
        <v>1</v>
      </c>
      <c r="D62" s="47">
        <f t="shared" si="18"/>
        <v>1</v>
      </c>
      <c r="E62" s="47">
        <f t="shared" si="18"/>
        <v>1</v>
      </c>
      <c r="F62" s="47">
        <f t="shared" si="18"/>
        <v>1</v>
      </c>
      <c r="G62" s="47">
        <f t="shared" si="18"/>
        <v>1</v>
      </c>
      <c r="H62" s="47">
        <f t="shared" si="18"/>
        <v>1</v>
      </c>
      <c r="I62" s="47">
        <f t="shared" si="18"/>
        <v>1</v>
      </c>
      <c r="J62" s="47">
        <f t="shared" si="18"/>
        <v>1</v>
      </c>
      <c r="K62" s="47">
        <f t="shared" si="18"/>
        <v>1</v>
      </c>
      <c r="L62" s="47">
        <f t="shared" si="18"/>
        <v>1</v>
      </c>
      <c r="M62" s="47">
        <f t="shared" si="18"/>
        <v>1</v>
      </c>
      <c r="N62" s="47">
        <f t="shared" si="18"/>
        <v>1</v>
      </c>
      <c r="O62" s="47">
        <f t="shared" si="18"/>
        <v>1</v>
      </c>
      <c r="P62" s="47">
        <f t="shared" si="18"/>
        <v>1</v>
      </c>
      <c r="Q62" s="47">
        <f t="shared" si="18"/>
        <v>1</v>
      </c>
    </row>
    <row r="63" spans="1:17" ht="12" customHeight="1" x14ac:dyDescent="0.25">
      <c r="A63" s="46" t="s">
        <v>48</v>
      </c>
      <c r="B63" s="41">
        <f t="shared" ref="B63" si="19">IF(B55=0,0,B55/B$54)</f>
        <v>0.67765163157179831</v>
      </c>
      <c r="C63" s="41">
        <f t="shared" ref="C63:Q63" si="20">IF(C55=0,0,C55/C$54)</f>
        <v>0.68111757676953866</v>
      </c>
      <c r="D63" s="41">
        <f t="shared" si="20"/>
        <v>0.67406323783738564</v>
      </c>
      <c r="E63" s="41">
        <f t="shared" si="20"/>
        <v>0.70085952838836252</v>
      </c>
      <c r="F63" s="41">
        <f t="shared" si="20"/>
        <v>0.70210873785181094</v>
      </c>
      <c r="G63" s="41">
        <f t="shared" si="20"/>
        <v>0.72784700817601411</v>
      </c>
      <c r="H63" s="41">
        <f t="shared" si="20"/>
        <v>0.72580041505778503</v>
      </c>
      <c r="I63" s="41">
        <f t="shared" si="20"/>
        <v>0.71045321114558257</v>
      </c>
      <c r="J63" s="41">
        <f t="shared" si="20"/>
        <v>0.73731157354906485</v>
      </c>
      <c r="K63" s="41">
        <f t="shared" si="20"/>
        <v>0.73379229378220223</v>
      </c>
      <c r="L63" s="41">
        <f t="shared" si="20"/>
        <v>0.73267428363036369</v>
      </c>
      <c r="M63" s="41">
        <f t="shared" si="20"/>
        <v>0.70922810487433252</v>
      </c>
      <c r="N63" s="41">
        <f t="shared" si="20"/>
        <v>0.71148083790098293</v>
      </c>
      <c r="O63" s="41">
        <f t="shared" si="20"/>
        <v>0.70915930702562635</v>
      </c>
      <c r="P63" s="41">
        <f t="shared" si="20"/>
        <v>0.68203877578247563</v>
      </c>
      <c r="Q63" s="41">
        <f t="shared" si="20"/>
        <v>0.69833312201426057</v>
      </c>
    </row>
    <row r="64" spans="1:17" ht="12" customHeight="1" x14ac:dyDescent="0.25">
      <c r="A64" s="23" t="s">
        <v>44</v>
      </c>
      <c r="B64" s="45">
        <f t="shared" ref="B64" si="21">IF(B56=0,0,B56/B$54)</f>
        <v>0.34730067914738821</v>
      </c>
      <c r="C64" s="45">
        <f t="shared" ref="C64:Q64" si="22">IF(C56=0,0,C56/C$54)</f>
        <v>0.3542236530639869</v>
      </c>
      <c r="D64" s="45">
        <f t="shared" si="22"/>
        <v>0.34009826904707058</v>
      </c>
      <c r="E64" s="45">
        <f t="shared" si="22"/>
        <v>0.3965937162180449</v>
      </c>
      <c r="F64" s="45">
        <f t="shared" si="22"/>
        <v>0.40026715829699705</v>
      </c>
      <c r="G64" s="45">
        <f t="shared" si="22"/>
        <v>0.45452423567008238</v>
      </c>
      <c r="H64" s="45">
        <f t="shared" si="22"/>
        <v>0.4536236499993021</v>
      </c>
      <c r="I64" s="45">
        <f t="shared" si="22"/>
        <v>0.42443184367521758</v>
      </c>
      <c r="J64" s="45">
        <f t="shared" si="22"/>
        <v>0.47833033588017543</v>
      </c>
      <c r="K64" s="45">
        <f t="shared" si="22"/>
        <v>0.47192240035779076</v>
      </c>
      <c r="L64" s="45">
        <f t="shared" si="22"/>
        <v>0.46977101076775513</v>
      </c>
      <c r="M64" s="45">
        <f t="shared" si="22"/>
        <v>0.42449262907259777</v>
      </c>
      <c r="N64" s="45">
        <f t="shared" si="22"/>
        <v>0.42917994981741803</v>
      </c>
      <c r="O64" s="45">
        <f t="shared" si="22"/>
        <v>0.42532123261570992</v>
      </c>
      <c r="P64" s="45">
        <f t="shared" si="22"/>
        <v>0.37293513685161611</v>
      </c>
      <c r="Q64" s="45">
        <f t="shared" si="22"/>
        <v>0.41799019858500885</v>
      </c>
    </row>
    <row r="65" spans="1:17" ht="12" customHeight="1" x14ac:dyDescent="0.25">
      <c r="A65" s="23" t="s">
        <v>43</v>
      </c>
      <c r="B65" s="44">
        <f t="shared" ref="B65" si="23">IF(B57=0,0,B57/B$54)</f>
        <v>3.7702447018372859E-2</v>
      </c>
      <c r="C65" s="44">
        <f t="shared" ref="C65:Q65" si="24">IF(C57=0,0,C57/C$54)</f>
        <v>3.9578842996327655E-2</v>
      </c>
      <c r="D65" s="44">
        <f t="shared" si="24"/>
        <v>4.3139815319169592E-2</v>
      </c>
      <c r="E65" s="44">
        <f t="shared" si="24"/>
        <v>4.0959337222810373E-2</v>
      </c>
      <c r="F65" s="44">
        <f t="shared" si="24"/>
        <v>4.3241049401652409E-2</v>
      </c>
      <c r="G65" s="44">
        <f t="shared" si="24"/>
        <v>4.0555153061831627E-2</v>
      </c>
      <c r="H65" s="44">
        <f t="shared" si="24"/>
        <v>4.3368582733465666E-2</v>
      </c>
      <c r="I65" s="44">
        <f t="shared" si="24"/>
        <v>4.8978697502666306E-2</v>
      </c>
      <c r="J65" s="44">
        <f t="shared" si="24"/>
        <v>4.5858426606598793E-2</v>
      </c>
      <c r="K65" s="44">
        <f t="shared" si="24"/>
        <v>4.8435934291449954E-2</v>
      </c>
      <c r="L65" s="44">
        <f t="shared" si="24"/>
        <v>5.0807973671879857E-2</v>
      </c>
      <c r="M65" s="44">
        <f t="shared" si="24"/>
        <v>5.5022775408412605E-2</v>
      </c>
      <c r="N65" s="44">
        <f t="shared" si="24"/>
        <v>5.4262850916015036E-2</v>
      </c>
      <c r="O65" s="44">
        <f t="shared" si="24"/>
        <v>5.4674173635020355E-2</v>
      </c>
      <c r="P65" s="44">
        <f t="shared" si="24"/>
        <v>5.9634283329430368E-2</v>
      </c>
      <c r="Q65" s="44">
        <f t="shared" si="24"/>
        <v>5.6528380863905492E-2</v>
      </c>
    </row>
    <row r="66" spans="1:17" ht="12" customHeight="1" x14ac:dyDescent="0.25">
      <c r="A66" s="23" t="s">
        <v>47</v>
      </c>
      <c r="B66" s="44">
        <f t="shared" ref="B66" si="25">IF(B58=0,0,B58/B$54)</f>
        <v>0.13579194383035864</v>
      </c>
      <c r="C66" s="44">
        <f t="shared" ref="C66:Q66" si="26">IF(C58=0,0,C58/C$54)</f>
        <v>0.13312350239755</v>
      </c>
      <c r="D66" s="44">
        <f t="shared" si="26"/>
        <v>0.13460837411283677</v>
      </c>
      <c r="E66" s="44">
        <f t="shared" si="26"/>
        <v>0.12207916198697805</v>
      </c>
      <c r="F66" s="44">
        <f t="shared" si="26"/>
        <v>0.11963580967343418</v>
      </c>
      <c r="G66" s="44">
        <f t="shared" si="26"/>
        <v>0.10765052737018915</v>
      </c>
      <c r="H66" s="44">
        <f t="shared" si="26"/>
        <v>0.10567225689712999</v>
      </c>
      <c r="I66" s="44">
        <f t="shared" si="26"/>
        <v>0.109599226288318</v>
      </c>
      <c r="J66" s="44">
        <f t="shared" si="26"/>
        <v>9.8391581989185614E-2</v>
      </c>
      <c r="K66" s="44">
        <f t="shared" si="26"/>
        <v>9.8054753280605728E-2</v>
      </c>
      <c r="L66" s="44">
        <f t="shared" si="26"/>
        <v>9.7066426853796753E-2</v>
      </c>
      <c r="M66" s="44">
        <f t="shared" si="26"/>
        <v>0.1057277538806944</v>
      </c>
      <c r="N66" s="44">
        <f t="shared" si="26"/>
        <v>0.1047834974662166</v>
      </c>
      <c r="O66" s="44">
        <f t="shared" si="26"/>
        <v>0.10533050502284171</v>
      </c>
      <c r="P66" s="44">
        <f t="shared" si="26"/>
        <v>0.11530263947278127</v>
      </c>
      <c r="Q66" s="44">
        <f t="shared" si="26"/>
        <v>0.11181438616868465</v>
      </c>
    </row>
    <row r="67" spans="1:17" ht="12" customHeight="1" x14ac:dyDescent="0.25">
      <c r="A67" s="23" t="s">
        <v>46</v>
      </c>
      <c r="B67" s="43">
        <f t="shared" ref="B67" si="27">IF(B59=0,0,B59/B$54)</f>
        <v>0.15685656157567859</v>
      </c>
      <c r="C67" s="43">
        <f t="shared" ref="C67:Q67" si="28">IF(C59=0,0,C59/C$54)</f>
        <v>0.15419157831167421</v>
      </c>
      <c r="D67" s="43">
        <f t="shared" si="28"/>
        <v>0.15621677935830869</v>
      </c>
      <c r="E67" s="43">
        <f t="shared" si="28"/>
        <v>0.14122731296052923</v>
      </c>
      <c r="F67" s="43">
        <f t="shared" si="28"/>
        <v>0.13896472047972738</v>
      </c>
      <c r="G67" s="43">
        <f t="shared" si="28"/>
        <v>0.12511709207391097</v>
      </c>
      <c r="H67" s="43">
        <f t="shared" si="28"/>
        <v>0.12313592542788732</v>
      </c>
      <c r="I67" s="43">
        <f t="shared" si="28"/>
        <v>0.12744344367938074</v>
      </c>
      <c r="J67" s="43">
        <f t="shared" si="28"/>
        <v>0.11473122907310515</v>
      </c>
      <c r="K67" s="43">
        <f t="shared" si="28"/>
        <v>0.11537920585235581</v>
      </c>
      <c r="L67" s="43">
        <f t="shared" si="28"/>
        <v>0.11502887233693189</v>
      </c>
      <c r="M67" s="43">
        <f t="shared" si="28"/>
        <v>0.12398494651262781</v>
      </c>
      <c r="N67" s="43">
        <f t="shared" si="28"/>
        <v>0.12325453970133332</v>
      </c>
      <c r="O67" s="43">
        <f t="shared" si="28"/>
        <v>0.12383339575205443</v>
      </c>
      <c r="P67" s="43">
        <f t="shared" si="28"/>
        <v>0.13416671612864792</v>
      </c>
      <c r="Q67" s="43">
        <f t="shared" si="28"/>
        <v>0.11200015639666167</v>
      </c>
    </row>
    <row r="68" spans="1:17" ht="12" customHeight="1" x14ac:dyDescent="0.25">
      <c r="A68" s="42" t="s">
        <v>45</v>
      </c>
      <c r="B68" s="41">
        <f t="shared" ref="B68" si="29">IF(B60=0,0,B60/B$54)</f>
        <v>0.32234836842820164</v>
      </c>
      <c r="C68" s="41">
        <f t="shared" ref="C68:Q68" si="30">IF(C60=0,0,C60/C$54)</f>
        <v>0.31888242323046123</v>
      </c>
      <c r="D68" s="41">
        <f t="shared" si="30"/>
        <v>0.32593676216261436</v>
      </c>
      <c r="E68" s="41">
        <f t="shared" si="30"/>
        <v>0.29914047161163759</v>
      </c>
      <c r="F68" s="41">
        <f t="shared" si="30"/>
        <v>0.29789126214818901</v>
      </c>
      <c r="G68" s="41">
        <f t="shared" si="30"/>
        <v>0.27215299182398589</v>
      </c>
      <c r="H68" s="41">
        <f t="shared" si="30"/>
        <v>0.27419958494221497</v>
      </c>
      <c r="I68" s="41">
        <f t="shared" si="30"/>
        <v>0.28954678885441737</v>
      </c>
      <c r="J68" s="41">
        <f t="shared" si="30"/>
        <v>0.26268842645093515</v>
      </c>
      <c r="K68" s="41">
        <f t="shared" si="30"/>
        <v>0.26620770621779771</v>
      </c>
      <c r="L68" s="41">
        <f t="shared" si="30"/>
        <v>0.26732571636963631</v>
      </c>
      <c r="M68" s="41">
        <f t="shared" si="30"/>
        <v>0.29077189512566737</v>
      </c>
      <c r="N68" s="41">
        <f t="shared" si="30"/>
        <v>0.28851916209901707</v>
      </c>
      <c r="O68" s="41">
        <f t="shared" si="30"/>
        <v>0.29084069297437359</v>
      </c>
      <c r="P68" s="41">
        <f t="shared" si="30"/>
        <v>0.31796122421752437</v>
      </c>
      <c r="Q68" s="41">
        <f t="shared" si="30"/>
        <v>0.30166687798573932</v>
      </c>
    </row>
    <row r="69" spans="1:17" s="28" customFormat="1" ht="12" customHeight="1" x14ac:dyDescent="0.25"/>
    <row r="70" spans="1:17" s="28" customFormat="1" ht="12.95" customHeight="1" x14ac:dyDescent="0.25">
      <c r="A70" s="35" t="s">
        <v>68</v>
      </c>
      <c r="B70" s="34"/>
      <c r="C70" s="34"/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</row>
    <row r="71" spans="1:17" s="28" customFormat="1" ht="12" customHeight="1" x14ac:dyDescent="0.25">
      <c r="B71" s="33"/>
    </row>
    <row r="72" spans="1:17" ht="12.95" customHeight="1" x14ac:dyDescent="0.25">
      <c r="A72" s="40" t="s">
        <v>67</v>
      </c>
      <c r="B72" s="55">
        <f>SUM(B73:B74,B77:B78,B84:B85)</f>
        <v>16263.772628934648</v>
      </c>
      <c r="C72" s="55">
        <f t="shared" ref="C72:Q72" si="31">SUM(C73:C74,C77:C78,C84:C85)</f>
        <v>16476.080092711025</v>
      </c>
      <c r="D72" s="55">
        <f t="shared" si="31"/>
        <v>15713.37924466543</v>
      </c>
      <c r="E72" s="55">
        <f t="shared" si="31"/>
        <v>17940.252308846728</v>
      </c>
      <c r="F72" s="55">
        <f t="shared" si="31"/>
        <v>17914.051113354715</v>
      </c>
      <c r="G72" s="55">
        <f t="shared" si="31"/>
        <v>20905.902775853188</v>
      </c>
      <c r="H72" s="55">
        <f t="shared" si="31"/>
        <v>21142.002097676741</v>
      </c>
      <c r="I72" s="55">
        <f t="shared" si="31"/>
        <v>19765.371793188813</v>
      </c>
      <c r="J72" s="55">
        <f t="shared" si="31"/>
        <v>23549.86638465228</v>
      </c>
      <c r="K72" s="55">
        <f t="shared" si="31"/>
        <v>22879.782097210627</v>
      </c>
      <c r="L72" s="55">
        <f t="shared" si="31"/>
        <v>22925.829700907707</v>
      </c>
      <c r="M72" s="55">
        <f t="shared" si="31"/>
        <v>19476.446177676487</v>
      </c>
      <c r="N72" s="55">
        <f t="shared" si="31"/>
        <v>19220.053459598497</v>
      </c>
      <c r="O72" s="55">
        <f t="shared" si="31"/>
        <v>19037.718988701607</v>
      </c>
      <c r="P72" s="55">
        <f t="shared" si="31"/>
        <v>16040.94122358972</v>
      </c>
      <c r="Q72" s="55">
        <f t="shared" si="31"/>
        <v>17204.56338841192</v>
      </c>
    </row>
    <row r="73" spans="1:17" ht="12" customHeight="1" x14ac:dyDescent="0.25">
      <c r="A73" s="54" t="s">
        <v>38</v>
      </c>
      <c r="B73" s="53">
        <v>0</v>
      </c>
      <c r="C73" s="53">
        <v>0</v>
      </c>
      <c r="D73" s="53">
        <v>0.88095840444000006</v>
      </c>
      <c r="E73" s="53">
        <v>1.20195659232</v>
      </c>
      <c r="F73" s="53">
        <v>0</v>
      </c>
      <c r="G73" s="53">
        <v>0</v>
      </c>
      <c r="H73" s="53">
        <v>0</v>
      </c>
      <c r="I73" s="53">
        <v>0</v>
      </c>
      <c r="J73" s="53">
        <v>0</v>
      </c>
      <c r="K73" s="53">
        <v>0</v>
      </c>
      <c r="L73" s="53">
        <v>0</v>
      </c>
      <c r="M73" s="53">
        <v>0</v>
      </c>
      <c r="N73" s="53">
        <v>0</v>
      </c>
      <c r="O73" s="53">
        <v>0</v>
      </c>
      <c r="P73" s="53">
        <v>0</v>
      </c>
      <c r="Q73" s="53">
        <v>0</v>
      </c>
    </row>
    <row r="74" spans="1:17" ht="12" customHeight="1" x14ac:dyDescent="0.25">
      <c r="A74" s="51" t="s">
        <v>37</v>
      </c>
      <c r="B74" s="50">
        <f>SUM(B75:B76)</f>
        <v>3176.8894997818957</v>
      </c>
      <c r="C74" s="50">
        <f t="shared" ref="C74:Q74" si="32">SUM(C75:C76)</f>
        <v>2710.9802636042396</v>
      </c>
      <c r="D74" s="50">
        <f t="shared" si="32"/>
        <v>2870.5231517511966</v>
      </c>
      <c r="E74" s="50">
        <f t="shared" si="32"/>
        <v>3305.8897289805964</v>
      </c>
      <c r="F74" s="50">
        <f t="shared" si="32"/>
        <v>3337.9814708871127</v>
      </c>
      <c r="G74" s="50">
        <f t="shared" si="32"/>
        <v>3444.0956331685838</v>
      </c>
      <c r="H74" s="50">
        <f t="shared" si="32"/>
        <v>3378.3688219205897</v>
      </c>
      <c r="I74" s="50">
        <f t="shared" si="32"/>
        <v>3156.7326175416601</v>
      </c>
      <c r="J74" s="50">
        <f t="shared" si="32"/>
        <v>3295.2074155892997</v>
      </c>
      <c r="K74" s="50">
        <f t="shared" si="32"/>
        <v>2655.9678068045646</v>
      </c>
      <c r="L74" s="50">
        <f t="shared" si="32"/>
        <v>2693.6589513775252</v>
      </c>
      <c r="M74" s="50">
        <f t="shared" si="32"/>
        <v>2437.1679379557463</v>
      </c>
      <c r="N74" s="50">
        <f t="shared" si="32"/>
        <v>2129.1720111350774</v>
      </c>
      <c r="O74" s="50">
        <f t="shared" si="32"/>
        <v>1987.8515270082517</v>
      </c>
      <c r="P74" s="50">
        <f t="shared" si="32"/>
        <v>1919.7294799432245</v>
      </c>
      <c r="Q74" s="50">
        <f t="shared" si="32"/>
        <v>1939.3498929006835</v>
      </c>
    </row>
    <row r="75" spans="1:17" ht="12" customHeight="1" x14ac:dyDescent="0.25">
      <c r="A75" s="52" t="s">
        <v>66</v>
      </c>
      <c r="B75" s="50">
        <v>1776.3890059412163</v>
      </c>
      <c r="C75" s="50">
        <v>1718.274036417984</v>
      </c>
      <c r="D75" s="50">
        <v>1660.2857649192242</v>
      </c>
      <c r="E75" s="50">
        <v>1776.3963036037205</v>
      </c>
      <c r="F75" s="50">
        <v>1721.2074640794724</v>
      </c>
      <c r="G75" s="50">
        <v>1756.0732712890465</v>
      </c>
      <c r="H75" s="50">
        <v>1622.5806678371291</v>
      </c>
      <c r="I75" s="50">
        <v>1538.3654353210322</v>
      </c>
      <c r="J75" s="50">
        <v>1483.1662660819559</v>
      </c>
      <c r="K75" s="50">
        <v>1564.5024670563369</v>
      </c>
      <c r="L75" s="50">
        <v>1552.8938666413414</v>
      </c>
      <c r="M75" s="50">
        <v>1410.665343207846</v>
      </c>
      <c r="N75" s="50">
        <v>1175.5545120184315</v>
      </c>
      <c r="O75" s="50">
        <v>1190.0669841538395</v>
      </c>
      <c r="P75" s="50">
        <v>1137.8194825789487</v>
      </c>
      <c r="Q75" s="50">
        <v>1085.5718265382959</v>
      </c>
    </row>
    <row r="76" spans="1:17" ht="12" customHeight="1" x14ac:dyDescent="0.25">
      <c r="A76" s="52" t="s">
        <v>65</v>
      </c>
      <c r="B76" s="50">
        <v>1400.5004938406794</v>
      </c>
      <c r="C76" s="50">
        <v>992.70622718625577</v>
      </c>
      <c r="D76" s="50">
        <v>1210.2373868319721</v>
      </c>
      <c r="E76" s="50">
        <v>1529.4934253768756</v>
      </c>
      <c r="F76" s="50">
        <v>1616.77400680764</v>
      </c>
      <c r="G76" s="50">
        <v>1688.0223618795371</v>
      </c>
      <c r="H76" s="50">
        <v>1755.7881540834603</v>
      </c>
      <c r="I76" s="50">
        <v>1618.3671822206279</v>
      </c>
      <c r="J76" s="50">
        <v>1812.041149507344</v>
      </c>
      <c r="K76" s="50">
        <v>1091.4653397482277</v>
      </c>
      <c r="L76" s="50">
        <v>1140.7650847361838</v>
      </c>
      <c r="M76" s="50">
        <v>1026.5025947479005</v>
      </c>
      <c r="N76" s="50">
        <v>953.61749911664583</v>
      </c>
      <c r="O76" s="50">
        <v>797.78454285441228</v>
      </c>
      <c r="P76" s="50">
        <v>781.9099973642758</v>
      </c>
      <c r="Q76" s="50">
        <v>853.77806636238756</v>
      </c>
    </row>
    <row r="77" spans="1:17" ht="12" customHeight="1" x14ac:dyDescent="0.25">
      <c r="A77" s="51" t="s">
        <v>41</v>
      </c>
      <c r="B77" s="50">
        <v>13086.883129152753</v>
      </c>
      <c r="C77" s="50">
        <v>13765.099829106784</v>
      </c>
      <c r="D77" s="50">
        <v>12841.975134509794</v>
      </c>
      <c r="E77" s="50">
        <v>14633.160623273812</v>
      </c>
      <c r="F77" s="50">
        <v>14576.069642467603</v>
      </c>
      <c r="G77" s="50">
        <v>17461.807142684604</v>
      </c>
      <c r="H77" s="50">
        <v>17763.63327575615</v>
      </c>
      <c r="I77" s="50">
        <v>16608.639175647153</v>
      </c>
      <c r="J77" s="50">
        <v>20254.658969062981</v>
      </c>
      <c r="K77" s="50">
        <v>20223.814290406062</v>
      </c>
      <c r="L77" s="50">
        <v>20232.170749530182</v>
      </c>
      <c r="M77" s="50">
        <v>17039.278239720741</v>
      </c>
      <c r="N77" s="50">
        <v>17090.88144846342</v>
      </c>
      <c r="O77" s="50">
        <v>17049.867461693357</v>
      </c>
      <c r="P77" s="50">
        <v>14121.211743646496</v>
      </c>
      <c r="Q77" s="50">
        <v>15265.213495511238</v>
      </c>
    </row>
    <row r="78" spans="1:17" ht="12" customHeight="1" x14ac:dyDescent="0.25">
      <c r="A78" s="51" t="s">
        <v>64</v>
      </c>
      <c r="B78" s="50">
        <f>SUM(B79:B83)</f>
        <v>0</v>
      </c>
      <c r="C78" s="50">
        <f t="shared" ref="C78:Q78" si="33">SUM(C79:C83)</f>
        <v>0</v>
      </c>
      <c r="D78" s="50">
        <f t="shared" si="33"/>
        <v>0</v>
      </c>
      <c r="E78" s="50">
        <f t="shared" si="33"/>
        <v>0</v>
      </c>
      <c r="F78" s="50">
        <f t="shared" si="33"/>
        <v>0</v>
      </c>
      <c r="G78" s="50">
        <f t="shared" si="33"/>
        <v>0</v>
      </c>
      <c r="H78" s="50">
        <f t="shared" si="33"/>
        <v>0</v>
      </c>
      <c r="I78" s="50">
        <f t="shared" si="33"/>
        <v>0</v>
      </c>
      <c r="J78" s="50">
        <f t="shared" si="33"/>
        <v>0</v>
      </c>
      <c r="K78" s="50">
        <f t="shared" si="33"/>
        <v>0</v>
      </c>
      <c r="L78" s="50">
        <f t="shared" si="33"/>
        <v>0</v>
      </c>
      <c r="M78" s="50">
        <f t="shared" si="33"/>
        <v>0</v>
      </c>
      <c r="N78" s="50">
        <f t="shared" si="33"/>
        <v>0</v>
      </c>
      <c r="O78" s="50">
        <f t="shared" si="33"/>
        <v>0</v>
      </c>
      <c r="P78" s="50">
        <f t="shared" si="33"/>
        <v>0</v>
      </c>
      <c r="Q78" s="50">
        <f t="shared" si="33"/>
        <v>0</v>
      </c>
    </row>
    <row r="79" spans="1:17" ht="12" customHeight="1" x14ac:dyDescent="0.25">
      <c r="A79" s="52" t="s">
        <v>34</v>
      </c>
      <c r="B79" s="50">
        <v>0</v>
      </c>
      <c r="C79" s="50">
        <v>0</v>
      </c>
      <c r="D79" s="50">
        <v>0</v>
      </c>
      <c r="E79" s="50">
        <v>0</v>
      </c>
      <c r="F79" s="50">
        <v>0</v>
      </c>
      <c r="G79" s="50">
        <v>0</v>
      </c>
      <c r="H79" s="50">
        <v>0</v>
      </c>
      <c r="I79" s="50">
        <v>0</v>
      </c>
      <c r="J79" s="50">
        <v>0</v>
      </c>
      <c r="K79" s="50">
        <v>0</v>
      </c>
      <c r="L79" s="50">
        <v>0</v>
      </c>
      <c r="M79" s="50">
        <v>0</v>
      </c>
      <c r="N79" s="50">
        <v>0</v>
      </c>
      <c r="O79" s="50">
        <v>0</v>
      </c>
      <c r="P79" s="50">
        <v>0</v>
      </c>
      <c r="Q79" s="50">
        <v>0</v>
      </c>
    </row>
    <row r="80" spans="1:17" ht="12" customHeight="1" x14ac:dyDescent="0.25">
      <c r="A80" s="52" t="s">
        <v>63</v>
      </c>
      <c r="B80" s="50">
        <v>0</v>
      </c>
      <c r="C80" s="50">
        <v>0</v>
      </c>
      <c r="D80" s="50">
        <v>0</v>
      </c>
      <c r="E80" s="50">
        <v>0</v>
      </c>
      <c r="F80" s="50">
        <v>0</v>
      </c>
      <c r="G80" s="50">
        <v>0</v>
      </c>
      <c r="H80" s="50">
        <v>0</v>
      </c>
      <c r="I80" s="50">
        <v>0</v>
      </c>
      <c r="J80" s="50">
        <v>0</v>
      </c>
      <c r="K80" s="50">
        <v>0</v>
      </c>
      <c r="L80" s="50">
        <v>0</v>
      </c>
      <c r="M80" s="50">
        <v>0</v>
      </c>
      <c r="N80" s="50">
        <v>0</v>
      </c>
      <c r="O80" s="50">
        <v>0</v>
      </c>
      <c r="P80" s="50">
        <v>0</v>
      </c>
      <c r="Q80" s="50">
        <v>0</v>
      </c>
    </row>
    <row r="81" spans="1:17" ht="12" customHeight="1" x14ac:dyDescent="0.25">
      <c r="A81" s="52" t="s">
        <v>62</v>
      </c>
      <c r="B81" s="50">
        <v>0</v>
      </c>
      <c r="C81" s="50">
        <v>0</v>
      </c>
      <c r="D81" s="50">
        <v>0</v>
      </c>
      <c r="E81" s="50">
        <v>0</v>
      </c>
      <c r="F81" s="50">
        <v>0</v>
      </c>
      <c r="G81" s="50">
        <v>0</v>
      </c>
      <c r="H81" s="50">
        <v>0</v>
      </c>
      <c r="I81" s="50">
        <v>0</v>
      </c>
      <c r="J81" s="50">
        <v>0</v>
      </c>
      <c r="K81" s="50">
        <v>0</v>
      </c>
      <c r="L81" s="50">
        <v>0</v>
      </c>
      <c r="M81" s="50">
        <v>0</v>
      </c>
      <c r="N81" s="50">
        <v>0</v>
      </c>
      <c r="O81" s="50">
        <v>0</v>
      </c>
      <c r="P81" s="50">
        <v>0</v>
      </c>
      <c r="Q81" s="50">
        <v>0</v>
      </c>
    </row>
    <row r="82" spans="1:17" ht="12" customHeight="1" x14ac:dyDescent="0.25">
      <c r="A82" s="52" t="s">
        <v>33</v>
      </c>
      <c r="B82" s="50">
        <v>0</v>
      </c>
      <c r="C82" s="50">
        <v>0</v>
      </c>
      <c r="D82" s="50">
        <v>0</v>
      </c>
      <c r="E82" s="50">
        <v>0</v>
      </c>
      <c r="F82" s="50">
        <v>0</v>
      </c>
      <c r="G82" s="50">
        <v>0</v>
      </c>
      <c r="H82" s="50">
        <v>0</v>
      </c>
      <c r="I82" s="50">
        <v>0</v>
      </c>
      <c r="J82" s="50">
        <v>0</v>
      </c>
      <c r="K82" s="50">
        <v>0</v>
      </c>
      <c r="L82" s="50">
        <v>0</v>
      </c>
      <c r="M82" s="50">
        <v>0</v>
      </c>
      <c r="N82" s="50">
        <v>0</v>
      </c>
      <c r="O82" s="50">
        <v>0</v>
      </c>
      <c r="P82" s="50">
        <v>0</v>
      </c>
      <c r="Q82" s="50">
        <v>0</v>
      </c>
    </row>
    <row r="83" spans="1:17" ht="12" customHeight="1" x14ac:dyDescent="0.25">
      <c r="A83" s="52" t="s">
        <v>61</v>
      </c>
      <c r="B83" s="50">
        <v>0</v>
      </c>
      <c r="C83" s="50">
        <v>0</v>
      </c>
      <c r="D83" s="50">
        <v>0</v>
      </c>
      <c r="E83" s="50">
        <v>0</v>
      </c>
      <c r="F83" s="50">
        <v>0</v>
      </c>
      <c r="G83" s="50">
        <v>0</v>
      </c>
      <c r="H83" s="50">
        <v>0</v>
      </c>
      <c r="I83" s="50">
        <v>0</v>
      </c>
      <c r="J83" s="50">
        <v>0</v>
      </c>
      <c r="K83" s="50">
        <v>0</v>
      </c>
      <c r="L83" s="50">
        <v>0</v>
      </c>
      <c r="M83" s="50">
        <v>0</v>
      </c>
      <c r="N83" s="50">
        <v>0</v>
      </c>
      <c r="O83" s="50">
        <v>0</v>
      </c>
      <c r="P83" s="50">
        <v>0</v>
      </c>
      <c r="Q83" s="50">
        <v>0</v>
      </c>
    </row>
    <row r="84" spans="1:17" ht="12" customHeight="1" x14ac:dyDescent="0.25">
      <c r="A84" s="51" t="s">
        <v>42</v>
      </c>
      <c r="B84" s="50">
        <v>0</v>
      </c>
      <c r="C84" s="50">
        <v>0</v>
      </c>
      <c r="D84" s="50">
        <v>0</v>
      </c>
      <c r="E84" s="50">
        <v>0</v>
      </c>
      <c r="F84" s="50">
        <v>0</v>
      </c>
      <c r="G84" s="50">
        <v>0</v>
      </c>
      <c r="H84" s="50">
        <v>0</v>
      </c>
      <c r="I84" s="50">
        <v>0</v>
      </c>
      <c r="J84" s="50">
        <v>0</v>
      </c>
      <c r="K84" s="50">
        <v>0</v>
      </c>
      <c r="L84" s="50">
        <v>0</v>
      </c>
      <c r="M84" s="50">
        <v>0</v>
      </c>
      <c r="N84" s="50">
        <v>0</v>
      </c>
      <c r="O84" s="50">
        <v>0</v>
      </c>
      <c r="P84" s="50">
        <v>0</v>
      </c>
      <c r="Q84" s="50">
        <v>0</v>
      </c>
    </row>
    <row r="85" spans="1:17" ht="12" customHeight="1" x14ac:dyDescent="0.25">
      <c r="A85" s="49" t="s">
        <v>30</v>
      </c>
      <c r="B85" s="48">
        <v>0</v>
      </c>
      <c r="C85" s="48">
        <v>0</v>
      </c>
      <c r="D85" s="48">
        <v>0</v>
      </c>
      <c r="E85" s="48">
        <v>0</v>
      </c>
      <c r="F85" s="48">
        <v>0</v>
      </c>
      <c r="G85" s="48">
        <v>0</v>
      </c>
      <c r="H85" s="48">
        <v>0</v>
      </c>
      <c r="I85" s="48">
        <v>0</v>
      </c>
      <c r="J85" s="48">
        <v>0</v>
      </c>
      <c r="K85" s="48">
        <v>0</v>
      </c>
      <c r="L85" s="48">
        <v>0</v>
      </c>
      <c r="M85" s="48">
        <v>0</v>
      </c>
      <c r="N85" s="48">
        <v>0</v>
      </c>
      <c r="O85" s="48">
        <v>0</v>
      </c>
      <c r="P85" s="48">
        <v>0</v>
      </c>
      <c r="Q85" s="48">
        <v>0</v>
      </c>
    </row>
    <row r="86" spans="1:17" s="28" customFormat="1" ht="12" customHeight="1" x14ac:dyDescent="0.25"/>
    <row r="87" spans="1:17" ht="12.95" customHeight="1" x14ac:dyDescent="0.25">
      <c r="A87" s="27" t="s">
        <v>60</v>
      </c>
      <c r="B87" s="26">
        <f t="shared" ref="B87:Q87" si="34">SUM(B88,B93)</f>
        <v>16263.772628934652</v>
      </c>
      <c r="C87" s="26">
        <f t="shared" si="34"/>
        <v>16476.080092711025</v>
      </c>
      <c r="D87" s="26">
        <f t="shared" si="34"/>
        <v>15713.37924466543</v>
      </c>
      <c r="E87" s="26">
        <f t="shared" si="34"/>
        <v>17940.252308846728</v>
      </c>
      <c r="F87" s="26">
        <f t="shared" si="34"/>
        <v>17914.051113354719</v>
      </c>
      <c r="G87" s="26">
        <f t="shared" si="34"/>
        <v>20905.902775853188</v>
      </c>
      <c r="H87" s="26">
        <f t="shared" si="34"/>
        <v>21142.002097676737</v>
      </c>
      <c r="I87" s="26">
        <f t="shared" si="34"/>
        <v>19765.371793188817</v>
      </c>
      <c r="J87" s="26">
        <f t="shared" si="34"/>
        <v>23549.866384652276</v>
      </c>
      <c r="K87" s="26">
        <f t="shared" si="34"/>
        <v>22879.78209721062</v>
      </c>
      <c r="L87" s="26">
        <f t="shared" si="34"/>
        <v>22925.8297009077</v>
      </c>
      <c r="M87" s="26">
        <f t="shared" si="34"/>
        <v>19476.446177676484</v>
      </c>
      <c r="N87" s="26">
        <f t="shared" si="34"/>
        <v>19220.053459598501</v>
      </c>
      <c r="O87" s="26">
        <f t="shared" si="34"/>
        <v>19037.71898870161</v>
      </c>
      <c r="P87" s="26">
        <f t="shared" si="34"/>
        <v>16040.941223589718</v>
      </c>
      <c r="Q87" s="26">
        <f t="shared" si="34"/>
        <v>17204.56338841192</v>
      </c>
    </row>
    <row r="88" spans="1:17" ht="12" customHeight="1" x14ac:dyDescent="0.25">
      <c r="A88" s="25" t="s">
        <v>48</v>
      </c>
      <c r="B88" s="24">
        <f t="shared" ref="B88:Q88" si="35">SUM(B89:B92)</f>
        <v>16263.772628934652</v>
      </c>
      <c r="C88" s="24">
        <f t="shared" si="35"/>
        <v>16476.080092711025</v>
      </c>
      <c r="D88" s="24">
        <f t="shared" si="35"/>
        <v>15713.37924466543</v>
      </c>
      <c r="E88" s="24">
        <f t="shared" si="35"/>
        <v>17940.252308846728</v>
      </c>
      <c r="F88" s="24">
        <f t="shared" si="35"/>
        <v>17914.051113354719</v>
      </c>
      <c r="G88" s="24">
        <f t="shared" si="35"/>
        <v>20905.902775853188</v>
      </c>
      <c r="H88" s="24">
        <f t="shared" si="35"/>
        <v>21142.002097676737</v>
      </c>
      <c r="I88" s="24">
        <f t="shared" si="35"/>
        <v>19765.371793188817</v>
      </c>
      <c r="J88" s="24">
        <f t="shared" si="35"/>
        <v>23549.866384652276</v>
      </c>
      <c r="K88" s="24">
        <f t="shared" si="35"/>
        <v>22879.78209721062</v>
      </c>
      <c r="L88" s="24">
        <f t="shared" si="35"/>
        <v>22925.8297009077</v>
      </c>
      <c r="M88" s="24">
        <f t="shared" si="35"/>
        <v>19476.446177676484</v>
      </c>
      <c r="N88" s="24">
        <f t="shared" si="35"/>
        <v>19220.053459598501</v>
      </c>
      <c r="O88" s="24">
        <f t="shared" si="35"/>
        <v>19037.71898870161</v>
      </c>
      <c r="P88" s="24">
        <f t="shared" si="35"/>
        <v>16040.941223589718</v>
      </c>
      <c r="Q88" s="24">
        <f t="shared" si="35"/>
        <v>17204.56338841192</v>
      </c>
    </row>
    <row r="89" spans="1:17" ht="12" customHeight="1" x14ac:dyDescent="0.25">
      <c r="A89" s="23" t="s">
        <v>44</v>
      </c>
      <c r="B89" s="22">
        <v>9187.8064566422236</v>
      </c>
      <c r="C89" s="22">
        <v>9530.3817140058272</v>
      </c>
      <c r="D89" s="22">
        <v>8805.4429502805106</v>
      </c>
      <c r="E89" s="22">
        <v>12149.751516351467</v>
      </c>
      <c r="F89" s="22">
        <v>12178.385224346352</v>
      </c>
      <c r="G89" s="22">
        <v>15109.588526225514</v>
      </c>
      <c r="H89" s="22">
        <v>15414.97422713915</v>
      </c>
      <c r="I89" s="22">
        <v>14034.081467002348</v>
      </c>
      <c r="J89" s="22">
        <v>17813.688075000318</v>
      </c>
      <c r="K89" s="22">
        <v>17075.933694164254</v>
      </c>
      <c r="L89" s="22">
        <v>17165.075179516516</v>
      </c>
      <c r="M89" s="22">
        <v>13691.692795520181</v>
      </c>
      <c r="N89" s="22">
        <v>13508.588026663556</v>
      </c>
      <c r="O89" s="22">
        <v>13252.740718089559</v>
      </c>
      <c r="P89" s="22">
        <v>10173.014561592008</v>
      </c>
      <c r="Q89" s="22">
        <v>11270.695961714142</v>
      </c>
    </row>
    <row r="90" spans="1:17" ht="12" customHeight="1" x14ac:dyDescent="0.25">
      <c r="A90" s="23" t="s">
        <v>43</v>
      </c>
      <c r="B90" s="22">
        <v>1.0112558920605279</v>
      </c>
      <c r="C90" s="22">
        <v>1.7405307139656445</v>
      </c>
      <c r="D90" s="22">
        <v>2.0334798689476172</v>
      </c>
      <c r="E90" s="22">
        <v>2.468344534240607</v>
      </c>
      <c r="F90" s="22">
        <v>2.9479154792096187</v>
      </c>
      <c r="G90" s="22">
        <v>3.3180247492499246</v>
      </c>
      <c r="H90" s="22">
        <v>4.41965390849992</v>
      </c>
      <c r="I90" s="22">
        <v>6.7597632254396354</v>
      </c>
      <c r="J90" s="22">
        <v>7.5899839458585534</v>
      </c>
      <c r="K90" s="22">
        <v>10.185207383127247</v>
      </c>
      <c r="L90" s="22">
        <v>15.498471927869478</v>
      </c>
      <c r="M90" s="22">
        <v>19.07905311473742</v>
      </c>
      <c r="N90" s="22">
        <v>26.514312224669286</v>
      </c>
      <c r="O90" s="22">
        <v>39.517111951754913</v>
      </c>
      <c r="P90" s="22">
        <v>51.757679589594247</v>
      </c>
      <c r="Q90" s="22">
        <v>70.93530625470342</v>
      </c>
    </row>
    <row r="91" spans="1:17" ht="12" customHeight="1" x14ac:dyDescent="0.25">
      <c r="A91" s="23" t="s">
        <v>47</v>
      </c>
      <c r="B91" s="22">
        <v>2748.7289453440721</v>
      </c>
      <c r="C91" s="22">
        <v>2729.7563860840037</v>
      </c>
      <c r="D91" s="22">
        <v>2728.2874200495412</v>
      </c>
      <c r="E91" s="22">
        <v>2691.6513246278373</v>
      </c>
      <c r="F91" s="22">
        <v>2657.3179581396107</v>
      </c>
      <c r="G91" s="22">
        <v>2677.2010060043181</v>
      </c>
      <c r="H91" s="22">
        <v>2668.1655979159086</v>
      </c>
      <c r="I91" s="22">
        <v>2637.8317237090478</v>
      </c>
      <c r="J91" s="22">
        <v>2640.2300928468048</v>
      </c>
      <c r="K91" s="22">
        <v>2581.4240795127075</v>
      </c>
      <c r="L91" s="22">
        <v>2539.1071532740798</v>
      </c>
      <c r="M91" s="22">
        <v>2553.8548986942337</v>
      </c>
      <c r="N91" s="22">
        <v>2533.1268544741888</v>
      </c>
      <c r="O91" s="22">
        <v>2534.7458261400234</v>
      </c>
      <c r="P91" s="22">
        <v>2533.8715628870091</v>
      </c>
      <c r="Q91" s="22">
        <v>2545.3755667391824</v>
      </c>
    </row>
    <row r="92" spans="1:17" ht="12" customHeight="1" x14ac:dyDescent="0.25">
      <c r="A92" s="21" t="s">
        <v>46</v>
      </c>
      <c r="B92" s="20">
        <v>4326.2259710562957</v>
      </c>
      <c r="C92" s="20">
        <v>4214.2014619072297</v>
      </c>
      <c r="D92" s="20">
        <v>4177.6153944664311</v>
      </c>
      <c r="E92" s="20">
        <v>3096.381123333184</v>
      </c>
      <c r="F92" s="20">
        <v>3075.4000153895477</v>
      </c>
      <c r="G92" s="20">
        <v>3115.7952188741065</v>
      </c>
      <c r="H92" s="20">
        <v>3054.4426187131808</v>
      </c>
      <c r="I92" s="20">
        <v>3086.6988392519802</v>
      </c>
      <c r="J92" s="20">
        <v>3088.3582328592965</v>
      </c>
      <c r="K92" s="20">
        <v>3212.2391161505298</v>
      </c>
      <c r="L92" s="20">
        <v>3206.1488961892342</v>
      </c>
      <c r="M92" s="20">
        <v>3211.8194303473319</v>
      </c>
      <c r="N92" s="20">
        <v>3151.8242662360863</v>
      </c>
      <c r="O92" s="20">
        <v>3210.7153325202735</v>
      </c>
      <c r="P92" s="20">
        <v>3282.2974195211063</v>
      </c>
      <c r="Q92" s="20">
        <v>3317.5565537038933</v>
      </c>
    </row>
    <row r="93" spans="1:17" ht="12" customHeight="1" x14ac:dyDescent="0.25">
      <c r="A93" s="19" t="s">
        <v>45</v>
      </c>
      <c r="B93" s="18">
        <v>0</v>
      </c>
      <c r="C93" s="18">
        <v>0</v>
      </c>
      <c r="D93" s="18">
        <v>0</v>
      </c>
      <c r="E93" s="18">
        <v>0</v>
      </c>
      <c r="F93" s="18">
        <v>0</v>
      </c>
      <c r="G93" s="18">
        <v>0</v>
      </c>
      <c r="H93" s="18">
        <v>0</v>
      </c>
      <c r="I93" s="18">
        <v>0</v>
      </c>
      <c r="J93" s="18">
        <v>0</v>
      </c>
      <c r="K93" s="18">
        <v>0</v>
      </c>
      <c r="L93" s="18">
        <v>0</v>
      </c>
      <c r="M93" s="18">
        <v>0</v>
      </c>
      <c r="N93" s="18">
        <v>0</v>
      </c>
      <c r="O93" s="18">
        <v>0</v>
      </c>
      <c r="P93" s="18">
        <v>0</v>
      </c>
      <c r="Q93" s="18">
        <v>0</v>
      </c>
    </row>
    <row r="94" spans="1:17" s="28" customFormat="1" ht="12" customHeight="1" x14ac:dyDescent="0.25"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</row>
    <row r="95" spans="1:17" ht="12.95" customHeight="1" x14ac:dyDescent="0.25">
      <c r="A95" s="40" t="s">
        <v>59</v>
      </c>
      <c r="B95" s="47">
        <f t="shared" ref="B95:Q95" si="36">IF(B87=0,0,B87/B$87)</f>
        <v>1</v>
      </c>
      <c r="C95" s="47">
        <f t="shared" si="36"/>
        <v>1</v>
      </c>
      <c r="D95" s="47">
        <f t="shared" si="36"/>
        <v>1</v>
      </c>
      <c r="E95" s="47">
        <f t="shared" si="36"/>
        <v>1</v>
      </c>
      <c r="F95" s="47">
        <f t="shared" si="36"/>
        <v>1</v>
      </c>
      <c r="G95" s="47">
        <f t="shared" si="36"/>
        <v>1</v>
      </c>
      <c r="H95" s="47">
        <f t="shared" si="36"/>
        <v>1</v>
      </c>
      <c r="I95" s="47">
        <f t="shared" si="36"/>
        <v>1</v>
      </c>
      <c r="J95" s="47">
        <f t="shared" si="36"/>
        <v>1</v>
      </c>
      <c r="K95" s="47">
        <f t="shared" si="36"/>
        <v>1</v>
      </c>
      <c r="L95" s="47">
        <f t="shared" si="36"/>
        <v>1</v>
      </c>
      <c r="M95" s="47">
        <f t="shared" si="36"/>
        <v>1</v>
      </c>
      <c r="N95" s="47">
        <f t="shared" si="36"/>
        <v>1</v>
      </c>
      <c r="O95" s="47">
        <f t="shared" si="36"/>
        <v>1</v>
      </c>
      <c r="P95" s="47">
        <f t="shared" si="36"/>
        <v>1</v>
      </c>
      <c r="Q95" s="47">
        <f t="shared" si="36"/>
        <v>1</v>
      </c>
    </row>
    <row r="96" spans="1:17" ht="12" customHeight="1" x14ac:dyDescent="0.25">
      <c r="A96" s="46" t="s">
        <v>48</v>
      </c>
      <c r="B96" s="41">
        <f t="shared" ref="B96:Q96" si="37">IF(B88=0,0,B88/B$87)</f>
        <v>1</v>
      </c>
      <c r="C96" s="41">
        <f t="shared" si="37"/>
        <v>1</v>
      </c>
      <c r="D96" s="41">
        <f t="shared" si="37"/>
        <v>1</v>
      </c>
      <c r="E96" s="41">
        <f t="shared" si="37"/>
        <v>1</v>
      </c>
      <c r="F96" s="41">
        <f t="shared" si="37"/>
        <v>1</v>
      </c>
      <c r="G96" s="41">
        <f t="shared" si="37"/>
        <v>1</v>
      </c>
      <c r="H96" s="41">
        <f t="shared" si="37"/>
        <v>1</v>
      </c>
      <c r="I96" s="41">
        <f t="shared" si="37"/>
        <v>1</v>
      </c>
      <c r="J96" s="41">
        <f t="shared" si="37"/>
        <v>1</v>
      </c>
      <c r="K96" s="41">
        <f t="shared" si="37"/>
        <v>1</v>
      </c>
      <c r="L96" s="41">
        <f t="shared" si="37"/>
        <v>1</v>
      </c>
      <c r="M96" s="41">
        <f t="shared" si="37"/>
        <v>1</v>
      </c>
      <c r="N96" s="41">
        <f t="shared" si="37"/>
        <v>1</v>
      </c>
      <c r="O96" s="41">
        <f t="shared" si="37"/>
        <v>1</v>
      </c>
      <c r="P96" s="41">
        <f t="shared" si="37"/>
        <v>1</v>
      </c>
      <c r="Q96" s="41">
        <f t="shared" si="37"/>
        <v>1</v>
      </c>
    </row>
    <row r="97" spans="1:17" ht="12" customHeight="1" x14ac:dyDescent="0.25">
      <c r="A97" s="23" t="s">
        <v>44</v>
      </c>
      <c r="B97" s="45">
        <f t="shared" ref="B97:Q97" si="38">IF(B89=0,0,B89/B$87)</f>
        <v>0.56492467438313332</v>
      </c>
      <c r="C97" s="45">
        <f t="shared" si="38"/>
        <v>0.57843744752260839</v>
      </c>
      <c r="D97" s="45">
        <f t="shared" si="38"/>
        <v>0.56037869468910639</v>
      </c>
      <c r="E97" s="45">
        <f t="shared" si="38"/>
        <v>0.67723414962007866</v>
      </c>
      <c r="F97" s="45">
        <f t="shared" si="38"/>
        <v>0.67982307001834474</v>
      </c>
      <c r="G97" s="45">
        <f t="shared" si="38"/>
        <v>0.7227426956025762</v>
      </c>
      <c r="H97" s="45">
        <f t="shared" si="38"/>
        <v>0.72911610527335435</v>
      </c>
      <c r="I97" s="45">
        <f t="shared" si="38"/>
        <v>0.71003377087186992</v>
      </c>
      <c r="J97" s="45">
        <f t="shared" si="38"/>
        <v>0.7564241675107638</v>
      </c>
      <c r="K97" s="45">
        <f t="shared" si="38"/>
        <v>0.74633288121419916</v>
      </c>
      <c r="L97" s="45">
        <f t="shared" si="38"/>
        <v>0.74872209221884356</v>
      </c>
      <c r="M97" s="45">
        <f t="shared" si="38"/>
        <v>0.70298722213569576</v>
      </c>
      <c r="N97" s="45">
        <f t="shared" si="38"/>
        <v>0.70283821296643489</v>
      </c>
      <c r="O97" s="45">
        <f t="shared" si="38"/>
        <v>0.6961307037862422</v>
      </c>
      <c r="P97" s="45">
        <f t="shared" si="38"/>
        <v>0.63419062633504508</v>
      </c>
      <c r="Q97" s="45">
        <f t="shared" si="38"/>
        <v>0.65509921450872066</v>
      </c>
    </row>
    <row r="98" spans="1:17" ht="12" customHeight="1" x14ac:dyDescent="0.25">
      <c r="A98" s="23" t="s">
        <v>43</v>
      </c>
      <c r="B98" s="44">
        <f t="shared" ref="B98:Q98" si="39">IF(B90=0,0,B90/B$87)</f>
        <v>6.2178432712556284E-5</v>
      </c>
      <c r="C98" s="44">
        <f t="shared" si="39"/>
        <v>1.0563985512158628E-4</v>
      </c>
      <c r="D98" s="44">
        <f t="shared" si="39"/>
        <v>1.2941072937178473E-4</v>
      </c>
      <c r="E98" s="44">
        <f t="shared" si="39"/>
        <v>1.3758694647919822E-4</v>
      </c>
      <c r="F98" s="44">
        <f t="shared" si="39"/>
        <v>1.6455884046305872E-4</v>
      </c>
      <c r="G98" s="44">
        <f t="shared" si="39"/>
        <v>1.5871233999434464E-4</v>
      </c>
      <c r="H98" s="44">
        <f t="shared" si="39"/>
        <v>2.0904613896455856E-4</v>
      </c>
      <c r="I98" s="44">
        <f t="shared" si="39"/>
        <v>3.4200030721248876E-4</v>
      </c>
      <c r="J98" s="44">
        <f t="shared" si="39"/>
        <v>3.2229414052238679E-4</v>
      </c>
      <c r="K98" s="44">
        <f t="shared" si="39"/>
        <v>4.4516190494528235E-4</v>
      </c>
      <c r="L98" s="44">
        <f t="shared" si="39"/>
        <v>6.7602665334532471E-4</v>
      </c>
      <c r="M98" s="44">
        <f t="shared" si="39"/>
        <v>9.7959622308331864E-4</v>
      </c>
      <c r="N98" s="44">
        <f t="shared" si="39"/>
        <v>1.3795129280157142E-3</v>
      </c>
      <c r="O98" s="44">
        <f t="shared" si="39"/>
        <v>2.0757272431223134E-3</v>
      </c>
      <c r="P98" s="44">
        <f t="shared" si="39"/>
        <v>3.2265986682551828E-3</v>
      </c>
      <c r="Q98" s="44">
        <f t="shared" si="39"/>
        <v>4.1230518120838611E-3</v>
      </c>
    </row>
    <row r="99" spans="1:17" ht="12" customHeight="1" x14ac:dyDescent="0.25">
      <c r="A99" s="23" t="s">
        <v>47</v>
      </c>
      <c r="B99" s="44">
        <f t="shared" ref="B99:Q99" si="40">IF(B91=0,0,B91/B$87)</f>
        <v>0.16900930725346261</v>
      </c>
      <c r="C99" s="44">
        <f t="shared" si="40"/>
        <v>0.16567996578819988</v>
      </c>
      <c r="D99" s="44">
        <f t="shared" si="40"/>
        <v>0.17362830601671972</v>
      </c>
      <c r="E99" s="44">
        <f t="shared" si="40"/>
        <v>0.15003419563394466</v>
      </c>
      <c r="F99" s="44">
        <f t="shared" si="40"/>
        <v>0.14833707581411393</v>
      </c>
      <c r="G99" s="44">
        <f t="shared" si="40"/>
        <v>0.12805957411686369</v>
      </c>
      <c r="H99" s="44">
        <f t="shared" si="40"/>
        <v>0.12620212530435371</v>
      </c>
      <c r="I99" s="44">
        <f t="shared" si="40"/>
        <v>0.13345722768635446</v>
      </c>
      <c r="J99" s="44">
        <f t="shared" si="40"/>
        <v>0.11211231731520455</v>
      </c>
      <c r="K99" s="44">
        <f t="shared" si="40"/>
        <v>0.11282555351903552</v>
      </c>
      <c r="L99" s="44">
        <f t="shared" si="40"/>
        <v>0.11075311935923302</v>
      </c>
      <c r="M99" s="44">
        <f t="shared" si="40"/>
        <v>0.13112530260378874</v>
      </c>
      <c r="N99" s="44">
        <f t="shared" si="40"/>
        <v>0.13179603583304003</v>
      </c>
      <c r="O99" s="44">
        <f t="shared" si="40"/>
        <v>0.13314335754426929</v>
      </c>
      <c r="P99" s="44">
        <f t="shared" si="40"/>
        <v>0.1579627733540169</v>
      </c>
      <c r="Q99" s="44">
        <f t="shared" si="40"/>
        <v>0.14794769906533126</v>
      </c>
    </row>
    <row r="100" spans="1:17" ht="12" customHeight="1" x14ac:dyDescent="0.25">
      <c r="A100" s="23" t="s">
        <v>46</v>
      </c>
      <c r="B100" s="43">
        <f t="shared" ref="B100:Q100" si="41">IF(B92=0,0,B92/B$87)</f>
        <v>0.26600383993069154</v>
      </c>
      <c r="C100" s="43">
        <f t="shared" si="41"/>
        <v>0.25577694683407015</v>
      </c>
      <c r="D100" s="43">
        <f t="shared" si="41"/>
        <v>0.26586358856480213</v>
      </c>
      <c r="E100" s="43">
        <f t="shared" si="41"/>
        <v>0.17259406779949751</v>
      </c>
      <c r="F100" s="43">
        <f t="shared" si="41"/>
        <v>0.17167529532707831</v>
      </c>
      <c r="G100" s="43">
        <f t="shared" si="41"/>
        <v>0.14903901794056573</v>
      </c>
      <c r="H100" s="43">
        <f t="shared" si="41"/>
        <v>0.1444727232833275</v>
      </c>
      <c r="I100" s="43">
        <f t="shared" si="41"/>
        <v>0.15616700113456314</v>
      </c>
      <c r="J100" s="43">
        <f t="shared" si="41"/>
        <v>0.13114122103350939</v>
      </c>
      <c r="K100" s="43">
        <f t="shared" si="41"/>
        <v>0.14039640336181999</v>
      </c>
      <c r="L100" s="43">
        <f t="shared" si="41"/>
        <v>0.13984876176857816</v>
      </c>
      <c r="M100" s="43">
        <f t="shared" si="41"/>
        <v>0.16490787903743218</v>
      </c>
      <c r="N100" s="43">
        <f t="shared" si="41"/>
        <v>0.1639862382725093</v>
      </c>
      <c r="O100" s="43">
        <f t="shared" si="41"/>
        <v>0.16865021142636621</v>
      </c>
      <c r="P100" s="43">
        <f t="shared" si="41"/>
        <v>0.20462000164268279</v>
      </c>
      <c r="Q100" s="43">
        <f t="shared" si="41"/>
        <v>0.19283003461386433</v>
      </c>
    </row>
    <row r="101" spans="1:17" ht="12" customHeight="1" x14ac:dyDescent="0.25">
      <c r="A101" s="42" t="s">
        <v>45</v>
      </c>
      <c r="B101" s="41">
        <f t="shared" ref="B101:Q101" si="42">IF(B93=0,0,B93/B$87)</f>
        <v>0</v>
      </c>
      <c r="C101" s="41">
        <f t="shared" si="42"/>
        <v>0</v>
      </c>
      <c r="D101" s="41">
        <f t="shared" si="42"/>
        <v>0</v>
      </c>
      <c r="E101" s="41">
        <f t="shared" si="42"/>
        <v>0</v>
      </c>
      <c r="F101" s="41">
        <f t="shared" si="42"/>
        <v>0</v>
      </c>
      <c r="G101" s="41">
        <f t="shared" si="42"/>
        <v>0</v>
      </c>
      <c r="H101" s="41">
        <f t="shared" si="42"/>
        <v>0</v>
      </c>
      <c r="I101" s="41">
        <f t="shared" si="42"/>
        <v>0</v>
      </c>
      <c r="J101" s="41">
        <f t="shared" si="42"/>
        <v>0</v>
      </c>
      <c r="K101" s="41">
        <f t="shared" si="42"/>
        <v>0</v>
      </c>
      <c r="L101" s="41">
        <f t="shared" si="42"/>
        <v>0</v>
      </c>
      <c r="M101" s="41">
        <f t="shared" si="42"/>
        <v>0</v>
      </c>
      <c r="N101" s="41">
        <f t="shared" si="42"/>
        <v>0</v>
      </c>
      <c r="O101" s="41">
        <f t="shared" si="42"/>
        <v>0</v>
      </c>
      <c r="P101" s="41">
        <f t="shared" si="42"/>
        <v>0</v>
      </c>
      <c r="Q101" s="41">
        <f t="shared" si="42"/>
        <v>0</v>
      </c>
    </row>
    <row r="102" spans="1:17" s="28" customFormat="1" ht="12" customHeight="1" x14ac:dyDescent="0.25"/>
    <row r="103" spans="1:17" s="28" customFormat="1" ht="12.95" customHeight="1" x14ac:dyDescent="0.25">
      <c r="A103" s="35" t="s">
        <v>58</v>
      </c>
      <c r="B103" s="34"/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</row>
    <row r="104" spans="1:17" s="28" customFormat="1" ht="12" customHeight="1" x14ac:dyDescent="0.25">
      <c r="B104" s="33"/>
    </row>
    <row r="105" spans="1:17" ht="12.95" customHeight="1" x14ac:dyDescent="0.25">
      <c r="A105" s="27" t="s">
        <v>57</v>
      </c>
      <c r="B105" s="26">
        <f>SUM(B106,B111)</f>
        <v>68128.884342527439</v>
      </c>
      <c r="C105" s="26">
        <f t="shared" ref="C105:Q105" si="43">SUM(C106,C111)</f>
        <v>69095.138333501876</v>
      </c>
      <c r="D105" s="26">
        <f t="shared" si="43"/>
        <v>67741.182144856604</v>
      </c>
      <c r="E105" s="26">
        <f t="shared" si="43"/>
        <v>74284.272592754278</v>
      </c>
      <c r="F105" s="26">
        <f t="shared" si="43"/>
        <v>75239.631835169392</v>
      </c>
      <c r="G105" s="26">
        <f t="shared" si="43"/>
        <v>83714.540426407737</v>
      </c>
      <c r="H105" s="26">
        <f t="shared" si="43"/>
        <v>84551.514128616516</v>
      </c>
      <c r="I105" s="26">
        <f t="shared" si="43"/>
        <v>80932.502848260978</v>
      </c>
      <c r="J105" s="26">
        <f t="shared" si="43"/>
        <v>90224.778020977654</v>
      </c>
      <c r="K105" s="26">
        <f t="shared" si="43"/>
        <v>89805.354867272457</v>
      </c>
      <c r="L105" s="26">
        <f t="shared" si="43"/>
        <v>89747.749246664462</v>
      </c>
      <c r="M105" s="26">
        <f t="shared" si="43"/>
        <v>82587.195776423192</v>
      </c>
      <c r="N105" s="26">
        <f t="shared" si="43"/>
        <v>83276.143984226394</v>
      </c>
      <c r="O105" s="26">
        <f t="shared" si="43"/>
        <v>82956.811068434647</v>
      </c>
      <c r="P105" s="26">
        <f t="shared" si="43"/>
        <v>75750.506902159745</v>
      </c>
      <c r="Q105" s="26">
        <f t="shared" si="43"/>
        <v>79363.817216724157</v>
      </c>
    </row>
    <row r="106" spans="1:17" ht="12" customHeight="1" x14ac:dyDescent="0.25">
      <c r="A106" s="25" t="s">
        <v>48</v>
      </c>
      <c r="B106" s="24">
        <f>SUM(B107:B110)</f>
        <v>46167.649631880064</v>
      </c>
      <c r="C106" s="24">
        <f t="shared" ref="C106:Q106" si="44">SUM(C107:C110)</f>
        <v>47061.913188270861</v>
      </c>
      <c r="D106" s="24">
        <f t="shared" si="44"/>
        <v>45661.840571494133</v>
      </c>
      <c r="E106" s="24">
        <f t="shared" si="44"/>
        <v>52062.840256030322</v>
      </c>
      <c r="F106" s="24">
        <f t="shared" si="44"/>
        <v>52826.402944225716</v>
      </c>
      <c r="G106" s="24">
        <f t="shared" si="44"/>
        <v>60931.377790190862</v>
      </c>
      <c r="H106" s="24">
        <f t="shared" si="44"/>
        <v>61367.524048314044</v>
      </c>
      <c r="I106" s="24">
        <f t="shared" si="44"/>
        <v>57498.756534596025</v>
      </c>
      <c r="J106" s="24">
        <f t="shared" si="44"/>
        <v>66523.773055762111</v>
      </c>
      <c r="K106" s="24">
        <f t="shared" si="44"/>
        <v>65898.477341980528</v>
      </c>
      <c r="L106" s="24">
        <f t="shared" si="44"/>
        <v>65755.867886737396</v>
      </c>
      <c r="M106" s="24">
        <f t="shared" si="44"/>
        <v>58573.160347398109</v>
      </c>
      <c r="N106" s="24">
        <f t="shared" si="44"/>
        <v>59249.380699060297</v>
      </c>
      <c r="O106" s="24">
        <f t="shared" si="44"/>
        <v>58829.594650346931</v>
      </c>
      <c r="P106" s="24">
        <f t="shared" si="44"/>
        <v>51664.782992451001</v>
      </c>
      <c r="Q106" s="24">
        <f t="shared" si="44"/>
        <v>55422.382251924108</v>
      </c>
    </row>
    <row r="107" spans="1:17" ht="12" customHeight="1" x14ac:dyDescent="0.25">
      <c r="A107" s="23" t="s">
        <v>44</v>
      </c>
      <c r="B107" s="22">
        <v>23661.207801713648</v>
      </c>
      <c r="C107" s="22">
        <v>24475.132309454551</v>
      </c>
      <c r="D107" s="22">
        <v>23038.658790668054</v>
      </c>
      <c r="E107" s="22">
        <v>29460.675724114677</v>
      </c>
      <c r="F107" s="22">
        <v>30115.953625975522</v>
      </c>
      <c r="G107" s="22">
        <v>38050.287501785191</v>
      </c>
      <c r="H107" s="22">
        <v>38354.566451990584</v>
      </c>
      <c r="I107" s="22">
        <v>34350.331397137204</v>
      </c>
      <c r="J107" s="22">
        <v>43157.248375488503</v>
      </c>
      <c r="K107" s="22">
        <v>42381.158633946427</v>
      </c>
      <c r="L107" s="22">
        <v>42160.890877736609</v>
      </c>
      <c r="M107" s="22">
        <v>35057.655862867221</v>
      </c>
      <c r="N107" s="22">
        <v>35740.451296138359</v>
      </c>
      <c r="O107" s="22">
        <v>35283.293137495188</v>
      </c>
      <c r="P107" s="22">
        <v>28250.025658136237</v>
      </c>
      <c r="Q107" s="22">
        <v>33173.297718882874</v>
      </c>
    </row>
    <row r="108" spans="1:17" ht="12" customHeight="1" x14ac:dyDescent="0.25">
      <c r="A108" s="23" t="s">
        <v>43</v>
      </c>
      <c r="B108" s="22">
        <v>2568.6256523449933</v>
      </c>
      <c r="C108" s="22">
        <v>2734.7056319112107</v>
      </c>
      <c r="D108" s="22">
        <v>2922.3420872313427</v>
      </c>
      <c r="E108" s="22">
        <v>3042.6345714777926</v>
      </c>
      <c r="F108" s="22">
        <v>3253.4406371466985</v>
      </c>
      <c r="G108" s="22">
        <v>3395.0560004938575</v>
      </c>
      <c r="H108" s="22">
        <v>3666.8793357266964</v>
      </c>
      <c r="I108" s="22">
        <v>3963.9685751386537</v>
      </c>
      <c r="J108" s="22">
        <v>4137.5663609716703</v>
      </c>
      <c r="K108" s="22">
        <v>4349.806267371554</v>
      </c>
      <c r="L108" s="22">
        <v>4559.9012808350035</v>
      </c>
      <c r="M108" s="22">
        <v>4544.1767248167353</v>
      </c>
      <c r="N108" s="22">
        <v>4518.8009858766791</v>
      </c>
      <c r="O108" s="22">
        <v>4535.5950925631732</v>
      </c>
      <c r="P108" s="22">
        <v>4517.3271909513651</v>
      </c>
      <c r="Q108" s="22">
        <v>4486.3080864403628</v>
      </c>
    </row>
    <row r="109" spans="1:17" ht="12" customHeight="1" x14ac:dyDescent="0.25">
      <c r="A109" s="23" t="s">
        <v>47</v>
      </c>
      <c r="B109" s="22">
        <v>9251.3536358654874</v>
      </c>
      <c r="C109" s="22">
        <v>9198.1868135989862</v>
      </c>
      <c r="D109" s="22">
        <v>9118.5303890006762</v>
      </c>
      <c r="E109" s="22">
        <v>9068.5617469356821</v>
      </c>
      <c r="F109" s="22">
        <v>9001.3542741315832</v>
      </c>
      <c r="G109" s="22">
        <v>9011.9144254558123</v>
      </c>
      <c r="H109" s="22">
        <v>8934.7493220404776</v>
      </c>
      <c r="I109" s="22">
        <v>8870.1396937464942</v>
      </c>
      <c r="J109" s="22">
        <v>8877.3586441070929</v>
      </c>
      <c r="K109" s="22">
        <v>8805.8419147876448</v>
      </c>
      <c r="L109" s="22">
        <v>8711.4933375442506</v>
      </c>
      <c r="M109" s="22">
        <v>8731.7587087463944</v>
      </c>
      <c r="N109" s="22">
        <v>8725.9656221674741</v>
      </c>
      <c r="O109" s="22">
        <v>8737.882804922685</v>
      </c>
      <c r="P109" s="22">
        <v>8734.2333872201543</v>
      </c>
      <c r="Q109" s="22">
        <v>8874.016506091697</v>
      </c>
    </row>
    <row r="110" spans="1:17" ht="12" customHeight="1" x14ac:dyDescent="0.25">
      <c r="A110" s="21" t="s">
        <v>46</v>
      </c>
      <c r="B110" s="20">
        <v>10686.462541955942</v>
      </c>
      <c r="C110" s="20">
        <v>10653.888433306118</v>
      </c>
      <c r="D110" s="20">
        <v>10582.309304594066</v>
      </c>
      <c r="E110" s="20">
        <v>10490.968213502172</v>
      </c>
      <c r="F110" s="20">
        <v>10455.654406971911</v>
      </c>
      <c r="G110" s="20">
        <v>10474.119862456</v>
      </c>
      <c r="H110" s="20">
        <v>10411.328938556282</v>
      </c>
      <c r="I110" s="20">
        <v>10314.316868573669</v>
      </c>
      <c r="J110" s="20">
        <v>10351.599675194848</v>
      </c>
      <c r="K110" s="20">
        <v>10361.670525874892</v>
      </c>
      <c r="L110" s="20">
        <v>10323.582390621545</v>
      </c>
      <c r="M110" s="20">
        <v>10239.56905096775</v>
      </c>
      <c r="N110" s="20">
        <v>10264.162794877782</v>
      </c>
      <c r="O110" s="20">
        <v>10272.823615365876</v>
      </c>
      <c r="P110" s="20">
        <v>10163.19675614325</v>
      </c>
      <c r="Q110" s="20">
        <v>8888.7599405091751</v>
      </c>
    </row>
    <row r="111" spans="1:17" ht="12" customHeight="1" x14ac:dyDescent="0.25">
      <c r="A111" s="19" t="s">
        <v>45</v>
      </c>
      <c r="B111" s="18">
        <v>21961.234710647375</v>
      </c>
      <c r="C111" s="18">
        <v>22033.225145231012</v>
      </c>
      <c r="D111" s="18">
        <v>22079.341573362468</v>
      </c>
      <c r="E111" s="18">
        <v>22221.432336723959</v>
      </c>
      <c r="F111" s="18">
        <v>22413.228890943672</v>
      </c>
      <c r="G111" s="18">
        <v>22783.162636216883</v>
      </c>
      <c r="H111" s="18">
        <v>23183.990080302468</v>
      </c>
      <c r="I111" s="18">
        <v>23433.746313664953</v>
      </c>
      <c r="J111" s="18">
        <v>23701.004965215536</v>
      </c>
      <c r="K111" s="18">
        <v>23906.877525291937</v>
      </c>
      <c r="L111" s="18">
        <v>23991.881359927072</v>
      </c>
      <c r="M111" s="18">
        <v>24014.035429025083</v>
      </c>
      <c r="N111" s="18">
        <v>24026.763285166096</v>
      </c>
      <c r="O111" s="18">
        <v>24127.216418087712</v>
      </c>
      <c r="P111" s="18">
        <v>24085.723909708748</v>
      </c>
      <c r="Q111" s="18">
        <v>23941.434964800043</v>
      </c>
    </row>
    <row r="112" spans="1:17" s="28" customFormat="1" ht="12" customHeight="1" x14ac:dyDescent="0.25">
      <c r="B112" s="33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</row>
    <row r="113" spans="1:17" ht="12.95" customHeight="1" x14ac:dyDescent="0.25">
      <c r="A113" s="32" t="s">
        <v>56</v>
      </c>
      <c r="B113" s="31">
        <f t="shared" ref="B113" si="45">SUM(B114:B117)</f>
        <v>30468.829243185672</v>
      </c>
      <c r="C113" s="31">
        <f t="shared" ref="C113:Q113" si="46">SUM(C114:C117)</f>
        <v>31704.338203737396</v>
      </c>
      <c r="D113" s="31">
        <f t="shared" si="46"/>
        <v>31351.787815142783</v>
      </c>
      <c r="E113" s="31">
        <f t="shared" si="46"/>
        <v>36628.138931592504</v>
      </c>
      <c r="F113" s="31">
        <f t="shared" si="46"/>
        <v>37797.967093338564</v>
      </c>
      <c r="G113" s="31">
        <f t="shared" si="46"/>
        <v>43942.811258331516</v>
      </c>
      <c r="H113" s="31">
        <f t="shared" si="46"/>
        <v>45178.726174756564</v>
      </c>
      <c r="I113" s="31">
        <f t="shared" si="46"/>
        <v>43375.000999980075</v>
      </c>
      <c r="J113" s="31">
        <f t="shared" si="46"/>
        <v>50477.34576027366</v>
      </c>
      <c r="K113" s="31">
        <f t="shared" si="46"/>
        <v>50974.575332610271</v>
      </c>
      <c r="L113" s="31">
        <f t="shared" si="46"/>
        <v>51725.406207901491</v>
      </c>
      <c r="M113" s="31">
        <f t="shared" si="46"/>
        <v>47261.203768695763</v>
      </c>
      <c r="N113" s="31">
        <f t="shared" si="46"/>
        <v>48731.559021278365</v>
      </c>
      <c r="O113" s="31">
        <f t="shared" si="46"/>
        <v>49283.670678222261</v>
      </c>
      <c r="P113" s="31">
        <f t="shared" si="46"/>
        <v>45051.760114538847</v>
      </c>
      <c r="Q113" s="31">
        <f t="shared" si="46"/>
        <v>50376.02588505148</v>
      </c>
    </row>
    <row r="114" spans="1:17" ht="12" customHeight="1" x14ac:dyDescent="0.25">
      <c r="A114" s="23" t="s">
        <v>44</v>
      </c>
      <c r="B114" s="22">
        <v>15349.601151158962</v>
      </c>
      <c r="C114" s="22">
        <v>16087.27854887904</v>
      </c>
      <c r="D114" s="22">
        <v>15274.922559786351</v>
      </c>
      <c r="E114" s="22">
        <v>19733.644682912898</v>
      </c>
      <c r="F114" s="22">
        <v>20380.756292438444</v>
      </c>
      <c r="G114" s="22">
        <v>26085.655387345898</v>
      </c>
      <c r="H114" s="22">
        <v>26612.669427336274</v>
      </c>
      <c r="I114" s="22">
        <v>24089.313275841363</v>
      </c>
      <c r="J114" s="22">
        <v>30590.512937753861</v>
      </c>
      <c r="K114" s="22">
        <v>30503.808312475485</v>
      </c>
      <c r="L114" s="22">
        <v>30648.590676933465</v>
      </c>
      <c r="M114" s="22">
        <v>25909.267635268414</v>
      </c>
      <c r="N114" s="22">
        <v>26983.18956254725</v>
      </c>
      <c r="O114" s="22">
        <v>27096.607106138479</v>
      </c>
      <c r="P114" s="22">
        <v>22365.655521556215</v>
      </c>
      <c r="Q114" s="22">
        <v>27819.311911340545</v>
      </c>
    </row>
    <row r="115" spans="1:17" ht="12" customHeight="1" x14ac:dyDescent="0.25">
      <c r="A115" s="23" t="s">
        <v>43</v>
      </c>
      <c r="B115" s="30">
        <v>4295.6734731267388</v>
      </c>
      <c r="C115" s="30">
        <v>4708.9776121342602</v>
      </c>
      <c r="D115" s="30">
        <v>5165.3901437340992</v>
      </c>
      <c r="E115" s="30">
        <v>5486.4984876490607</v>
      </c>
      <c r="F115" s="30">
        <v>5990.2583444374486</v>
      </c>
      <c r="G115" s="30">
        <v>6362.7562764120348</v>
      </c>
      <c r="H115" s="30">
        <v>7020.0676937522112</v>
      </c>
      <c r="I115" s="30">
        <v>7746.6011012168838</v>
      </c>
      <c r="J115" s="30">
        <v>8222.4676051122478</v>
      </c>
      <c r="K115" s="30">
        <v>8808.0735797990255</v>
      </c>
      <c r="L115" s="30">
        <v>9416.9332014770334</v>
      </c>
      <c r="M115" s="30">
        <v>9669.8899358267281</v>
      </c>
      <c r="N115" s="30">
        <v>9965.723083818566</v>
      </c>
      <c r="O115" s="30">
        <v>10364.618354677148</v>
      </c>
      <c r="P115" s="30">
        <v>10902.190175023889</v>
      </c>
      <c r="Q115" s="30">
        <v>11502.606167414095</v>
      </c>
    </row>
    <row r="116" spans="1:17" ht="12" customHeight="1" x14ac:dyDescent="0.25">
      <c r="A116" s="23" t="s">
        <v>47</v>
      </c>
      <c r="B116" s="22">
        <v>5603.499960759209</v>
      </c>
      <c r="C116" s="22">
        <v>5608.5169901509644</v>
      </c>
      <c r="D116" s="22">
        <v>5589.2866633526528</v>
      </c>
      <c r="E116" s="22">
        <v>5596.972465842573</v>
      </c>
      <c r="F116" s="22">
        <v>5590.2404565703509</v>
      </c>
      <c r="G116" s="22">
        <v>5621.6994627499043</v>
      </c>
      <c r="H116" s="22">
        <v>5620.9823356399811</v>
      </c>
      <c r="I116" s="22">
        <v>5634.1566402094677</v>
      </c>
      <c r="J116" s="22">
        <v>5675.836282069441</v>
      </c>
      <c r="K116" s="22">
        <v>5675.8599962488306</v>
      </c>
      <c r="L116" s="22">
        <v>5665.9818083250702</v>
      </c>
      <c r="M116" s="22">
        <v>5717.4439409408515</v>
      </c>
      <c r="N116" s="22">
        <v>5757.4128094693278</v>
      </c>
      <c r="O116" s="22">
        <v>5798.1318495400856</v>
      </c>
      <c r="P116" s="22">
        <v>5840.5710979564165</v>
      </c>
      <c r="Q116" s="22">
        <v>5977.7836610736667</v>
      </c>
    </row>
    <row r="117" spans="1:17" ht="12" customHeight="1" x14ac:dyDescent="0.25">
      <c r="A117" s="29" t="s">
        <v>46</v>
      </c>
      <c r="B117" s="18">
        <v>5220.054658140758</v>
      </c>
      <c r="C117" s="18">
        <v>5299.5650525731335</v>
      </c>
      <c r="D117" s="18">
        <v>5322.1884482696778</v>
      </c>
      <c r="E117" s="18">
        <v>5811.0232951879752</v>
      </c>
      <c r="F117" s="18">
        <v>5836.7119998923199</v>
      </c>
      <c r="G117" s="18">
        <v>5872.7001318236771</v>
      </c>
      <c r="H117" s="18">
        <v>5925.0067180280994</v>
      </c>
      <c r="I117" s="18">
        <v>5904.9299827123641</v>
      </c>
      <c r="J117" s="18">
        <v>5988.5289353381168</v>
      </c>
      <c r="K117" s="18">
        <v>5986.8334440869276</v>
      </c>
      <c r="L117" s="18">
        <v>5993.9005211659141</v>
      </c>
      <c r="M117" s="18">
        <v>5964.6022566597676</v>
      </c>
      <c r="N117" s="18">
        <v>6025.2335654432172</v>
      </c>
      <c r="O117" s="18">
        <v>6024.3133678665463</v>
      </c>
      <c r="P117" s="18">
        <v>5943.3433200023292</v>
      </c>
      <c r="Q117" s="18">
        <v>5076.3241452231723</v>
      </c>
    </row>
    <row r="118" spans="1:17" s="28" customFormat="1" ht="12" customHeight="1" x14ac:dyDescent="0.25"/>
    <row r="119" spans="1:17" ht="12.95" customHeight="1" x14ac:dyDescent="0.25">
      <c r="A119" s="27" t="s">
        <v>55</v>
      </c>
      <c r="B119" s="26">
        <f>SUM(B120,B125)</f>
        <v>8138.5641078116423</v>
      </c>
      <c r="C119" s="26">
        <f t="shared" ref="C119:Q119" si="47">SUM(C120,C125)</f>
        <v>8110.2714177165944</v>
      </c>
      <c r="D119" s="26">
        <f t="shared" si="47"/>
        <v>7605.9008279468781</v>
      </c>
      <c r="E119" s="26">
        <f t="shared" si="47"/>
        <v>8590.0197211433733</v>
      </c>
      <c r="F119" s="26">
        <f t="shared" si="47"/>
        <v>8517.0254954710908</v>
      </c>
      <c r="G119" s="26">
        <f t="shared" si="47"/>
        <v>9891.9001412871403</v>
      </c>
      <c r="H119" s="26">
        <f t="shared" si="47"/>
        <v>9788.5241959135092</v>
      </c>
      <c r="I119" s="26">
        <f t="shared" si="47"/>
        <v>8992.8891720630581</v>
      </c>
      <c r="J119" s="26">
        <f t="shared" si="47"/>
        <v>10658.405955157023</v>
      </c>
      <c r="K119" s="26">
        <f t="shared" si="47"/>
        <v>10357.392000980191</v>
      </c>
      <c r="L119" s="26">
        <f t="shared" si="47"/>
        <v>10322.274171934754</v>
      </c>
      <c r="M119" s="26">
        <f t="shared" si="47"/>
        <v>8699.8335210032201</v>
      </c>
      <c r="N119" s="26">
        <f t="shared" si="47"/>
        <v>8554.2786676642863</v>
      </c>
      <c r="O119" s="26">
        <f t="shared" si="47"/>
        <v>8500.5731339108715</v>
      </c>
      <c r="P119" s="26">
        <f t="shared" si="47"/>
        <v>7075.5138898577607</v>
      </c>
      <c r="Q119" s="26">
        <f t="shared" si="47"/>
        <v>7563.5894966535598</v>
      </c>
    </row>
    <row r="120" spans="1:17" ht="12" customHeight="1" x14ac:dyDescent="0.25">
      <c r="A120" s="25" t="s">
        <v>48</v>
      </c>
      <c r="B120" s="24">
        <f>SUM(B121:B124)</f>
        <v>8138.5641078116423</v>
      </c>
      <c r="C120" s="24">
        <f t="shared" ref="C120:Q120" si="48">SUM(C121:C124)</f>
        <v>8110.2714177165944</v>
      </c>
      <c r="D120" s="24">
        <f t="shared" si="48"/>
        <v>7605.9008279468781</v>
      </c>
      <c r="E120" s="24">
        <f t="shared" si="48"/>
        <v>8590.0197211433733</v>
      </c>
      <c r="F120" s="24">
        <f t="shared" si="48"/>
        <v>8517.0254954710908</v>
      </c>
      <c r="G120" s="24">
        <f t="shared" si="48"/>
        <v>9891.9001412871403</v>
      </c>
      <c r="H120" s="24">
        <f t="shared" si="48"/>
        <v>9788.5241959135092</v>
      </c>
      <c r="I120" s="24">
        <f t="shared" si="48"/>
        <v>8992.8891720630581</v>
      </c>
      <c r="J120" s="24">
        <f t="shared" si="48"/>
        <v>10658.405955157023</v>
      </c>
      <c r="K120" s="24">
        <f t="shared" si="48"/>
        <v>10357.392000980191</v>
      </c>
      <c r="L120" s="24">
        <f t="shared" si="48"/>
        <v>10322.274171934754</v>
      </c>
      <c r="M120" s="24">
        <f t="shared" si="48"/>
        <v>8699.8335210032201</v>
      </c>
      <c r="N120" s="24">
        <f t="shared" si="48"/>
        <v>8554.2786676642863</v>
      </c>
      <c r="O120" s="24">
        <f t="shared" si="48"/>
        <v>8500.5731339108715</v>
      </c>
      <c r="P120" s="24">
        <f t="shared" si="48"/>
        <v>7075.5138898577607</v>
      </c>
      <c r="Q120" s="24">
        <f t="shared" si="48"/>
        <v>7563.5894966535598</v>
      </c>
    </row>
    <row r="121" spans="1:17" ht="12" customHeight="1" x14ac:dyDescent="0.25">
      <c r="A121" s="23" t="s">
        <v>44</v>
      </c>
      <c r="B121" s="22">
        <v>4597.6756785517473</v>
      </c>
      <c r="C121" s="22">
        <v>4691.2846975795537</v>
      </c>
      <c r="D121" s="22">
        <v>4262.1847778996653</v>
      </c>
      <c r="E121" s="22">
        <v>5817.4547010682381</v>
      </c>
      <c r="F121" s="22">
        <v>5790.0704197556706</v>
      </c>
      <c r="G121" s="22">
        <v>7149.2985727453724</v>
      </c>
      <c r="H121" s="22">
        <v>7136.9706380984489</v>
      </c>
      <c r="I121" s="22">
        <v>6385.2550098727415</v>
      </c>
      <c r="J121" s="22">
        <v>8062.2758516214171</v>
      </c>
      <c r="K121" s="22">
        <v>7730.0622139564457</v>
      </c>
      <c r="L121" s="22">
        <v>7728.5147144675202</v>
      </c>
      <c r="M121" s="22">
        <v>6115.8717999730634</v>
      </c>
      <c r="N121" s="22">
        <v>6012.2739319980637</v>
      </c>
      <c r="O121" s="22">
        <v>5917.5099582957964</v>
      </c>
      <c r="P121" s="22">
        <v>4487.2245854512048</v>
      </c>
      <c r="Q121" s="22">
        <v>4954.9015381241561</v>
      </c>
    </row>
    <row r="122" spans="1:17" ht="12" customHeight="1" x14ac:dyDescent="0.25">
      <c r="A122" s="23" t="s">
        <v>43</v>
      </c>
      <c r="B122" s="22">
        <v>0.50604316075439193</v>
      </c>
      <c r="C122" s="22">
        <v>0.85676789756432314</v>
      </c>
      <c r="D122" s="22">
        <v>0.98428517367406698</v>
      </c>
      <c r="E122" s="22">
        <v>1.1818745836282105</v>
      </c>
      <c r="F122" s="22">
        <v>1.4015518397290307</v>
      </c>
      <c r="G122" s="22">
        <v>1.5699666184140706</v>
      </c>
      <c r="H122" s="22">
        <v>2.0462531893168796</v>
      </c>
      <c r="I122" s="22">
        <v>3.0755708595734297</v>
      </c>
      <c r="J122" s="22">
        <v>3.4351417866560205</v>
      </c>
      <c r="K122" s="22">
        <v>4.6107163534213713</v>
      </c>
      <c r="L122" s="22">
        <v>6.9781324633659354</v>
      </c>
      <c r="M122" s="22">
        <v>8.5223240586284046</v>
      </c>
      <c r="N122" s="22">
        <v>11.800738011891925</v>
      </c>
      <c r="O122" s="22">
        <v>17.644871236212413</v>
      </c>
      <c r="P122" s="22">
        <v>22.8298436942361</v>
      </c>
      <c r="Q122" s="22">
        <v>31.185071380035918</v>
      </c>
    </row>
    <row r="123" spans="1:17" ht="12" customHeight="1" x14ac:dyDescent="0.25">
      <c r="A123" s="23" t="s">
        <v>47</v>
      </c>
      <c r="B123" s="22">
        <v>1375.4930818991409</v>
      </c>
      <c r="C123" s="22">
        <v>1343.7094910203007</v>
      </c>
      <c r="D123" s="22">
        <v>1320.5996764875824</v>
      </c>
      <c r="E123" s="22">
        <v>1288.7966993414675</v>
      </c>
      <c r="F123" s="22">
        <v>1263.390656632436</v>
      </c>
      <c r="G123" s="22">
        <v>1266.7525192997753</v>
      </c>
      <c r="H123" s="22">
        <v>1235.3325571173748</v>
      </c>
      <c r="I123" s="22">
        <v>1200.1660577941711</v>
      </c>
      <c r="J123" s="22">
        <v>1194.9385905188296</v>
      </c>
      <c r="K123" s="22">
        <v>1168.5784855242209</v>
      </c>
      <c r="L123" s="22">
        <v>1143.2240634230182</v>
      </c>
      <c r="M123" s="22">
        <v>1140.7683030441322</v>
      </c>
      <c r="N123" s="22">
        <v>1127.4200178092922</v>
      </c>
      <c r="O123" s="22">
        <v>1131.7948480995049</v>
      </c>
      <c r="P123" s="22">
        <v>1117.6677969467999</v>
      </c>
      <c r="Q123" s="22">
        <v>1119.015662704601</v>
      </c>
    </row>
    <row r="124" spans="1:17" ht="12" customHeight="1" x14ac:dyDescent="0.25">
      <c r="A124" s="21" t="s">
        <v>46</v>
      </c>
      <c r="B124" s="20">
        <v>2164.8893041999995</v>
      </c>
      <c r="C124" s="20">
        <v>2074.4204612191756</v>
      </c>
      <c r="D124" s="20">
        <v>2022.1320883859566</v>
      </c>
      <c r="E124" s="20">
        <v>1482.5864461500403</v>
      </c>
      <c r="F124" s="20">
        <v>1462.1628672432551</v>
      </c>
      <c r="G124" s="20">
        <v>1474.2790826235789</v>
      </c>
      <c r="H124" s="20">
        <v>1414.174747508368</v>
      </c>
      <c r="I124" s="20">
        <v>1404.3925335365723</v>
      </c>
      <c r="J124" s="20">
        <v>1397.7563712301194</v>
      </c>
      <c r="K124" s="20">
        <v>1454.1405851461027</v>
      </c>
      <c r="L124" s="20">
        <v>1443.557261580851</v>
      </c>
      <c r="M124" s="20">
        <v>1434.6710939273969</v>
      </c>
      <c r="N124" s="20">
        <v>1402.7839798450393</v>
      </c>
      <c r="O124" s="20">
        <v>1433.623456279357</v>
      </c>
      <c r="P124" s="20">
        <v>1447.7916637655198</v>
      </c>
      <c r="Q124" s="20">
        <v>1458.4872244447665</v>
      </c>
    </row>
    <row r="125" spans="1:17" ht="12" customHeight="1" x14ac:dyDescent="0.25">
      <c r="A125" s="19" t="s">
        <v>45</v>
      </c>
      <c r="B125" s="18">
        <v>0</v>
      </c>
      <c r="C125" s="18">
        <v>0</v>
      </c>
      <c r="D125" s="18">
        <v>0</v>
      </c>
      <c r="E125" s="18">
        <v>0</v>
      </c>
      <c r="F125" s="18">
        <v>0</v>
      </c>
      <c r="G125" s="18">
        <v>0</v>
      </c>
      <c r="H125" s="18">
        <v>0</v>
      </c>
      <c r="I125" s="18">
        <v>0</v>
      </c>
      <c r="J125" s="18">
        <v>0</v>
      </c>
      <c r="K125" s="18">
        <v>0</v>
      </c>
      <c r="L125" s="18">
        <v>0</v>
      </c>
      <c r="M125" s="18">
        <v>0</v>
      </c>
      <c r="N125" s="18">
        <v>0</v>
      </c>
      <c r="O125" s="18">
        <v>0</v>
      </c>
      <c r="P125" s="18">
        <v>0</v>
      </c>
      <c r="Q125" s="18">
        <v>0</v>
      </c>
    </row>
    <row r="127" spans="1:17" ht="12.95" customHeight="1" x14ac:dyDescent="0.25">
      <c r="A127" s="40" t="s">
        <v>40</v>
      </c>
      <c r="B127" s="39">
        <f t="shared" ref="B127:Q127" si="49">IF(B113=0,"",B113/B106)</f>
        <v>0.65996058898666754</v>
      </c>
      <c r="C127" s="39">
        <f t="shared" si="49"/>
        <v>0.67367295666252258</v>
      </c>
      <c r="D127" s="39">
        <f t="shared" si="49"/>
        <v>0.68660806097061144</v>
      </c>
      <c r="E127" s="39">
        <f t="shared" si="49"/>
        <v>0.70353708617251143</v>
      </c>
      <c r="F127" s="39">
        <f t="shared" si="49"/>
        <v>0.71551279259437328</v>
      </c>
      <c r="G127" s="39">
        <f t="shared" si="49"/>
        <v>0.72118525547941448</v>
      </c>
      <c r="H127" s="39">
        <f t="shared" si="49"/>
        <v>0.73619926623058474</v>
      </c>
      <c r="I127" s="39">
        <f t="shared" si="49"/>
        <v>0.75436415696889159</v>
      </c>
      <c r="J127" s="39">
        <f t="shared" si="49"/>
        <v>0.75878657270329686</v>
      </c>
      <c r="K127" s="39">
        <f t="shared" si="49"/>
        <v>0.77353191437303503</v>
      </c>
      <c r="L127" s="39">
        <f t="shared" si="49"/>
        <v>0.78662799032623254</v>
      </c>
      <c r="M127" s="39">
        <f t="shared" si="49"/>
        <v>0.80687474413859528</v>
      </c>
      <c r="N127" s="39">
        <f t="shared" si="49"/>
        <v>0.82248216683978359</v>
      </c>
      <c r="O127" s="39">
        <f t="shared" si="49"/>
        <v>0.83773602335931829</v>
      </c>
      <c r="P127" s="39">
        <f t="shared" si="49"/>
        <v>0.87200134221257808</v>
      </c>
      <c r="Q127" s="39">
        <f t="shared" si="49"/>
        <v>0.90894732124768185</v>
      </c>
    </row>
    <row r="128" spans="1:17" ht="12" customHeight="1" x14ac:dyDescent="0.25">
      <c r="A128" s="23" t="s">
        <v>44</v>
      </c>
      <c r="B128" s="38">
        <f t="shared" ref="B128:Q128" si="50">IF(B114=0,"",B114/B107)</f>
        <v>0.64872432885895526</v>
      </c>
      <c r="C128" s="38">
        <f t="shared" si="50"/>
        <v>0.65729076948297638</v>
      </c>
      <c r="D128" s="38">
        <f t="shared" si="50"/>
        <v>0.66301266486804122</v>
      </c>
      <c r="E128" s="38">
        <f t="shared" si="50"/>
        <v>0.6698300089145669</v>
      </c>
      <c r="F128" s="38">
        <f t="shared" si="50"/>
        <v>0.67674285017027302</v>
      </c>
      <c r="G128" s="38">
        <f t="shared" si="50"/>
        <v>0.68555737945796191</v>
      </c>
      <c r="H128" s="38">
        <f t="shared" si="50"/>
        <v>0.69385921649376614</v>
      </c>
      <c r="I128" s="38">
        <f t="shared" si="50"/>
        <v>0.70128328595540113</v>
      </c>
      <c r="J128" s="38">
        <f t="shared" si="50"/>
        <v>0.70881518375782226</v>
      </c>
      <c r="K128" s="38">
        <f t="shared" si="50"/>
        <v>0.71974927764345187</v>
      </c>
      <c r="L128" s="38">
        <f t="shared" si="50"/>
        <v>0.726943620945109</v>
      </c>
      <c r="M128" s="38">
        <f t="shared" si="50"/>
        <v>0.73904734921855675</v>
      </c>
      <c r="N128" s="38">
        <f t="shared" si="50"/>
        <v>0.75497618479883877</v>
      </c>
      <c r="O128" s="38">
        <f t="shared" si="50"/>
        <v>0.7679727343064584</v>
      </c>
      <c r="P128" s="38">
        <f t="shared" si="50"/>
        <v>0.79170390116494371</v>
      </c>
      <c r="Q128" s="38">
        <f t="shared" si="50"/>
        <v>0.83860556002261</v>
      </c>
    </row>
    <row r="129" spans="1:17" ht="12" customHeight="1" x14ac:dyDescent="0.25">
      <c r="A129" s="23" t="s">
        <v>43</v>
      </c>
      <c r="B129" s="37">
        <f t="shared" ref="B129:Q129" si="51">IF(B115=0,"",B115/B108)</f>
        <v>1.6723625995111664</v>
      </c>
      <c r="C129" s="37">
        <f t="shared" si="51"/>
        <v>1.7219321733152262</v>
      </c>
      <c r="D129" s="37">
        <f t="shared" si="51"/>
        <v>1.7675515013465941</v>
      </c>
      <c r="E129" s="37">
        <f t="shared" si="51"/>
        <v>1.8032065168392193</v>
      </c>
      <c r="F129" s="37">
        <f t="shared" si="51"/>
        <v>1.8412072057017668</v>
      </c>
      <c r="G129" s="37">
        <f t="shared" si="51"/>
        <v>1.8741241014835939</v>
      </c>
      <c r="H129" s="37">
        <f t="shared" si="51"/>
        <v>1.9144528769613809</v>
      </c>
      <c r="I129" s="37">
        <f t="shared" si="51"/>
        <v>1.9542539135658812</v>
      </c>
      <c r="J129" s="37">
        <f t="shared" si="51"/>
        <v>1.9872714750081435</v>
      </c>
      <c r="K129" s="37">
        <f t="shared" si="51"/>
        <v>2.0249346840730582</v>
      </c>
      <c r="L129" s="37">
        <f t="shared" si="51"/>
        <v>2.0651616387082434</v>
      </c>
      <c r="M129" s="37">
        <f t="shared" si="51"/>
        <v>2.12797400308341</v>
      </c>
      <c r="N129" s="37">
        <f t="shared" si="51"/>
        <v>2.2053910130067713</v>
      </c>
      <c r="O129" s="37">
        <f t="shared" si="51"/>
        <v>2.2851727597270712</v>
      </c>
      <c r="P129" s="37">
        <f t="shared" si="51"/>
        <v>2.4134161007557764</v>
      </c>
      <c r="Q129" s="37">
        <f t="shared" si="51"/>
        <v>2.5639358567861477</v>
      </c>
    </row>
    <row r="130" spans="1:17" ht="12" customHeight="1" x14ac:dyDescent="0.25">
      <c r="A130" s="23" t="s">
        <v>47</v>
      </c>
      <c r="B130" s="37">
        <f t="shared" ref="B130:Q130" si="52">IF(B116=0,"",B116/B109)</f>
        <v>0.60569514271248448</v>
      </c>
      <c r="C130" s="37">
        <f t="shared" si="52"/>
        <v>0.60974158318453553</v>
      </c>
      <c r="D130" s="37">
        <f t="shared" si="52"/>
        <v>0.6129591529458287</v>
      </c>
      <c r="E130" s="37">
        <f t="shared" si="52"/>
        <v>0.61718413812794748</v>
      </c>
      <c r="F130" s="37">
        <f t="shared" si="52"/>
        <v>0.62104437691512548</v>
      </c>
      <c r="G130" s="37">
        <f t="shared" si="52"/>
        <v>0.62380746169430756</v>
      </c>
      <c r="H130" s="37">
        <f t="shared" si="52"/>
        <v>0.62911472197367557</v>
      </c>
      <c r="I130" s="37">
        <f t="shared" si="52"/>
        <v>0.63518240239007562</v>
      </c>
      <c r="J130" s="37">
        <f t="shared" si="52"/>
        <v>0.63936093038633013</v>
      </c>
      <c r="K130" s="37">
        <f t="shared" si="52"/>
        <v>0.64455619930189323</v>
      </c>
      <c r="L130" s="37">
        <f t="shared" si="52"/>
        <v>0.65040304673208837</v>
      </c>
      <c r="M130" s="37">
        <f t="shared" si="52"/>
        <v>0.6547872120210817</v>
      </c>
      <c r="N130" s="37">
        <f t="shared" si="52"/>
        <v>0.65980237130927677</v>
      </c>
      <c r="O130" s="37">
        <f t="shared" si="52"/>
        <v>0.66356255616905002</v>
      </c>
      <c r="P130" s="37">
        <f t="shared" si="52"/>
        <v>0.66869876714106169</v>
      </c>
      <c r="Q130" s="37">
        <f t="shared" si="52"/>
        <v>0.6736277374478773</v>
      </c>
    </row>
    <row r="131" spans="1:17" ht="12" customHeight="1" x14ac:dyDescent="0.25">
      <c r="A131" s="29" t="s">
        <v>46</v>
      </c>
      <c r="B131" s="36">
        <f t="shared" ref="B131:Q131" si="53">IF(B117=0,"",B117/B110)</f>
        <v>0.4884735839990445</v>
      </c>
      <c r="C131" s="36">
        <f t="shared" si="53"/>
        <v>0.49743012476136572</v>
      </c>
      <c r="D131" s="36">
        <f t="shared" si="53"/>
        <v>0.50293261093390762</v>
      </c>
      <c r="E131" s="36">
        <f t="shared" si="53"/>
        <v>0.5539072444914116</v>
      </c>
      <c r="F131" s="36">
        <f t="shared" si="53"/>
        <v>0.55823497723876137</v>
      </c>
      <c r="G131" s="36">
        <f t="shared" si="53"/>
        <v>0.56068674112410155</v>
      </c>
      <c r="H131" s="36">
        <f t="shared" si="53"/>
        <v>0.56909226026718052</v>
      </c>
      <c r="I131" s="36">
        <f t="shared" si="53"/>
        <v>0.57249840759729698</v>
      </c>
      <c r="J131" s="36">
        <f t="shared" si="53"/>
        <v>0.57851241578518586</v>
      </c>
      <c r="K131" s="36">
        <f t="shared" si="53"/>
        <v>0.5777865093410145</v>
      </c>
      <c r="L131" s="36">
        <f t="shared" si="53"/>
        <v>0.58060276891973772</v>
      </c>
      <c r="M131" s="36">
        <f t="shared" si="53"/>
        <v>0.58250520378062676</v>
      </c>
      <c r="N131" s="36">
        <f t="shared" si="53"/>
        <v>0.58701656295339</v>
      </c>
      <c r="O131" s="36">
        <f t="shared" si="53"/>
        <v>0.58643208463693497</v>
      </c>
      <c r="P131" s="36">
        <f t="shared" si="53"/>
        <v>0.58479073687221628</v>
      </c>
      <c r="Q131" s="36">
        <f t="shared" si="53"/>
        <v>0.57109475103367291</v>
      </c>
    </row>
    <row r="132" spans="1:17" s="28" customFormat="1" ht="12" customHeight="1" x14ac:dyDescent="0.25">
      <c r="B132" s="33"/>
    </row>
    <row r="133" spans="1:17" s="28" customFormat="1" ht="6.6" customHeight="1" x14ac:dyDescent="0.25">
      <c r="A133" s="35"/>
      <c r="B133" s="34"/>
      <c r="C133" s="34"/>
      <c r="D133" s="34"/>
      <c r="E133" s="34"/>
      <c r="F133" s="34"/>
      <c r="G133" s="34"/>
      <c r="H133" s="34"/>
      <c r="I133" s="34"/>
      <c r="J133" s="34"/>
      <c r="K133" s="34"/>
      <c r="L133" s="34"/>
      <c r="M133" s="34"/>
      <c r="N133" s="34"/>
      <c r="O133" s="34"/>
      <c r="P133" s="34"/>
      <c r="Q133" s="34"/>
    </row>
    <row r="134" spans="1:17" s="28" customFormat="1" ht="12" customHeight="1" x14ac:dyDescent="0.25">
      <c r="B134" s="33"/>
    </row>
    <row r="135" spans="1:17" ht="12.95" customHeight="1" x14ac:dyDescent="0.25">
      <c r="A135" s="27" t="s">
        <v>54</v>
      </c>
      <c r="B135" s="26">
        <f t="shared" ref="B135:Q135" si="54">IF(B105=0,0,B105/B$26)</f>
        <v>151.39752076117207</v>
      </c>
      <c r="C135" s="26">
        <f t="shared" si="54"/>
        <v>153.5447518522264</v>
      </c>
      <c r="D135" s="26">
        <f t="shared" si="54"/>
        <v>150.53596032190359</v>
      </c>
      <c r="E135" s="26">
        <f t="shared" si="54"/>
        <v>165.07616131723174</v>
      </c>
      <c r="F135" s="26">
        <f t="shared" si="54"/>
        <v>167.19918185593198</v>
      </c>
      <c r="G135" s="26">
        <f t="shared" si="54"/>
        <v>186.03231205868389</v>
      </c>
      <c r="H135" s="26">
        <f t="shared" si="54"/>
        <v>187.89225361914785</v>
      </c>
      <c r="I135" s="26">
        <f t="shared" si="54"/>
        <v>179.85000632946884</v>
      </c>
      <c r="J135" s="26">
        <f t="shared" si="54"/>
        <v>200.49950671328367</v>
      </c>
      <c r="K135" s="26">
        <f t="shared" si="54"/>
        <v>199.56745526060547</v>
      </c>
      <c r="L135" s="26">
        <f t="shared" si="54"/>
        <v>199.4394427703655</v>
      </c>
      <c r="M135" s="26">
        <f t="shared" si="54"/>
        <v>183.52710172538488</v>
      </c>
      <c r="N135" s="26">
        <f t="shared" si="54"/>
        <v>185.05809774272535</v>
      </c>
      <c r="O135" s="26">
        <f t="shared" si="54"/>
        <v>184.34846904096588</v>
      </c>
      <c r="P135" s="26">
        <f t="shared" si="54"/>
        <v>168.3344597825772</v>
      </c>
      <c r="Q135" s="26">
        <f t="shared" si="54"/>
        <v>176.36403825938703</v>
      </c>
    </row>
    <row r="136" spans="1:17" ht="12" customHeight="1" x14ac:dyDescent="0.25">
      <c r="A136" s="25" t="s">
        <v>48</v>
      </c>
      <c r="B136" s="24">
        <f t="shared" ref="B136:Q136" si="55">IF(B106=0,0,B106/B$26)</f>
        <v>102.59477695973348</v>
      </c>
      <c r="C136" s="24">
        <f t="shared" si="55"/>
        <v>104.58202930726858</v>
      </c>
      <c r="D136" s="24">
        <f t="shared" si="55"/>
        <v>101.47075682554252</v>
      </c>
      <c r="E136" s="24">
        <f t="shared" si="55"/>
        <v>115.69520056895627</v>
      </c>
      <c r="F136" s="24">
        <f t="shared" si="55"/>
        <v>117.39200654272382</v>
      </c>
      <c r="G136" s="24">
        <f t="shared" si="55"/>
        <v>135.40306175597971</v>
      </c>
      <c r="H136" s="24">
        <f t="shared" si="55"/>
        <v>136.37227566292012</v>
      </c>
      <c r="I136" s="24">
        <f t="shared" si="55"/>
        <v>127.77501452132449</v>
      </c>
      <c r="J136" s="24">
        <f t="shared" si="55"/>
        <v>147.83060679058246</v>
      </c>
      <c r="K136" s="24">
        <f t="shared" si="55"/>
        <v>146.44106075995674</v>
      </c>
      <c r="L136" s="24">
        <f t="shared" si="55"/>
        <v>146.12415085941646</v>
      </c>
      <c r="M136" s="24">
        <f t="shared" si="55"/>
        <v>130.16257854977357</v>
      </c>
      <c r="N136" s="24">
        <f t="shared" si="55"/>
        <v>131.66529044235622</v>
      </c>
      <c r="O136" s="24">
        <f t="shared" si="55"/>
        <v>130.7324325563265</v>
      </c>
      <c r="P136" s="24">
        <f t="shared" si="55"/>
        <v>114.81062887211333</v>
      </c>
      <c r="Q136" s="24">
        <f t="shared" si="55"/>
        <v>123.16084944872024</v>
      </c>
    </row>
    <row r="137" spans="1:17" ht="12" customHeight="1" x14ac:dyDescent="0.25">
      <c r="A137" s="23" t="s">
        <v>44</v>
      </c>
      <c r="B137" s="22">
        <f t="shared" ref="B137:Q137" si="56">IF(B107=0,0,B107/B$26)</f>
        <v>52.580461781585882</v>
      </c>
      <c r="C137" s="22">
        <f t="shared" si="56"/>
        <v>54.389182909899006</v>
      </c>
      <c r="D137" s="22">
        <f t="shared" si="56"/>
        <v>51.197019534817905</v>
      </c>
      <c r="E137" s="22">
        <f t="shared" si="56"/>
        <v>65.468168275810399</v>
      </c>
      <c r="F137" s="22">
        <f t="shared" si="56"/>
        <v>66.924341391056714</v>
      </c>
      <c r="G137" s="22">
        <f t="shared" si="56"/>
        <v>84.556194448411546</v>
      </c>
      <c r="H137" s="22">
        <f t="shared" si="56"/>
        <v>85.232369893312423</v>
      </c>
      <c r="I137" s="22">
        <f t="shared" si="56"/>
        <v>76.334069771416011</v>
      </c>
      <c r="J137" s="22">
        <f t="shared" si="56"/>
        <v>95.904996389974457</v>
      </c>
      <c r="K137" s="22">
        <f t="shared" si="56"/>
        <v>94.180352519880941</v>
      </c>
      <c r="L137" s="22">
        <f t="shared" si="56"/>
        <v>93.690868617192478</v>
      </c>
      <c r="M137" s="22">
        <f t="shared" si="56"/>
        <v>77.905901917482709</v>
      </c>
      <c r="N137" s="22">
        <f t="shared" si="56"/>
        <v>79.423225102529699</v>
      </c>
      <c r="O137" s="22">
        <f t="shared" si="56"/>
        <v>78.407318083322636</v>
      </c>
      <c r="P137" s="22">
        <f t="shared" si="56"/>
        <v>62.777834795858297</v>
      </c>
      <c r="Q137" s="22">
        <f t="shared" si="56"/>
        <v>73.718439375295276</v>
      </c>
    </row>
    <row r="138" spans="1:17" ht="12" customHeight="1" x14ac:dyDescent="0.25">
      <c r="A138" s="23" t="s">
        <v>43</v>
      </c>
      <c r="B138" s="22">
        <f t="shared" ref="B138:Q138" si="57">IF(B108=0,0,B108/B$26)</f>
        <v>5.7080570052110966</v>
      </c>
      <c r="C138" s="22">
        <f t="shared" si="57"/>
        <v>6.0771236264693576</v>
      </c>
      <c r="D138" s="22">
        <f t="shared" si="57"/>
        <v>6.4940935271807625</v>
      </c>
      <c r="E138" s="22">
        <f t="shared" si="57"/>
        <v>6.7614101588395394</v>
      </c>
      <c r="F138" s="22">
        <f t="shared" si="57"/>
        <v>7.2298680825482187</v>
      </c>
      <c r="G138" s="22">
        <f t="shared" si="57"/>
        <v>7.5445688899863512</v>
      </c>
      <c r="H138" s="22">
        <f t="shared" si="57"/>
        <v>8.1486207460593256</v>
      </c>
      <c r="I138" s="22">
        <f t="shared" si="57"/>
        <v>8.8088190558636743</v>
      </c>
      <c r="J138" s="22">
        <f t="shared" si="57"/>
        <v>9.1945919132703793</v>
      </c>
      <c r="K138" s="22">
        <f t="shared" si="57"/>
        <v>9.6662361497145639</v>
      </c>
      <c r="L138" s="22">
        <f t="shared" si="57"/>
        <v>10.133113957411121</v>
      </c>
      <c r="M138" s="22">
        <f t="shared" si="57"/>
        <v>10.098170499592745</v>
      </c>
      <c r="N138" s="22">
        <f t="shared" si="57"/>
        <v>10.041779968614843</v>
      </c>
      <c r="O138" s="22">
        <f t="shared" si="57"/>
        <v>10.079100205695941</v>
      </c>
      <c r="P138" s="22">
        <f t="shared" si="57"/>
        <v>10.03850486878081</v>
      </c>
      <c r="Q138" s="22">
        <f t="shared" si="57"/>
        <v>9.9695735254230282</v>
      </c>
    </row>
    <row r="139" spans="1:17" ht="12" customHeight="1" x14ac:dyDescent="0.25">
      <c r="A139" s="23" t="s">
        <v>47</v>
      </c>
      <c r="B139" s="22">
        <f t="shared" ref="B139:Q139" si="58">IF(B109=0,0,B109/B$26)</f>
        <v>20.55856363525664</v>
      </c>
      <c r="C139" s="22">
        <f t="shared" si="58"/>
        <v>20.44041514133108</v>
      </c>
      <c r="D139" s="22">
        <f t="shared" si="58"/>
        <v>20.263400864445948</v>
      </c>
      <c r="E139" s="22">
        <f t="shared" si="58"/>
        <v>20.15235943763485</v>
      </c>
      <c r="F139" s="22">
        <f t="shared" si="58"/>
        <v>20.003009498070185</v>
      </c>
      <c r="G139" s="22">
        <f t="shared" si="58"/>
        <v>20.026476501012919</v>
      </c>
      <c r="H139" s="22">
        <f t="shared" si="58"/>
        <v>19.854998493423285</v>
      </c>
      <c r="I139" s="22">
        <f t="shared" si="58"/>
        <v>19.711421541658876</v>
      </c>
      <c r="J139" s="22">
        <f t="shared" si="58"/>
        <v>19.727463653571316</v>
      </c>
      <c r="K139" s="22">
        <f t="shared" si="58"/>
        <v>19.568537588416987</v>
      </c>
      <c r="L139" s="22">
        <f t="shared" si="58"/>
        <v>19.358874083431669</v>
      </c>
      <c r="M139" s="22">
        <f t="shared" si="58"/>
        <v>19.403908241658655</v>
      </c>
      <c r="N139" s="22">
        <f t="shared" si="58"/>
        <v>19.391034715927724</v>
      </c>
      <c r="O139" s="22">
        <f t="shared" si="58"/>
        <v>19.417517344272632</v>
      </c>
      <c r="P139" s="22">
        <f t="shared" si="58"/>
        <v>19.409407527155896</v>
      </c>
      <c r="Q139" s="22">
        <f t="shared" si="58"/>
        <v>19.720036680203773</v>
      </c>
    </row>
    <row r="140" spans="1:17" ht="12" customHeight="1" x14ac:dyDescent="0.25">
      <c r="A140" s="21" t="s">
        <v>46</v>
      </c>
      <c r="B140" s="20">
        <f t="shared" ref="B140:Q140" si="59">IF(B110=0,0,B110/B$26)</f>
        <v>23.74769453767987</v>
      </c>
      <c r="C140" s="20">
        <f t="shared" si="59"/>
        <v>23.675307629569151</v>
      </c>
      <c r="D140" s="20">
        <f t="shared" si="59"/>
        <v>23.516242899097929</v>
      </c>
      <c r="E140" s="20">
        <f t="shared" si="59"/>
        <v>23.313262696671494</v>
      </c>
      <c r="F140" s="20">
        <f t="shared" si="59"/>
        <v>23.234787571048692</v>
      </c>
      <c r="G140" s="20">
        <f t="shared" si="59"/>
        <v>23.275821916568891</v>
      </c>
      <c r="H140" s="20">
        <f t="shared" si="59"/>
        <v>23.136286530125073</v>
      </c>
      <c r="I140" s="20">
        <f t="shared" si="59"/>
        <v>22.92070415238593</v>
      </c>
      <c r="J140" s="20">
        <f t="shared" si="59"/>
        <v>23.00355483376633</v>
      </c>
      <c r="K140" s="20">
        <f t="shared" si="59"/>
        <v>23.025934501944203</v>
      </c>
      <c r="L140" s="20">
        <f t="shared" si="59"/>
        <v>22.941294201381215</v>
      </c>
      <c r="M140" s="20">
        <f t="shared" si="59"/>
        <v>22.754597891039445</v>
      </c>
      <c r="N140" s="20">
        <f t="shared" si="59"/>
        <v>22.809250655283964</v>
      </c>
      <c r="O140" s="20">
        <f t="shared" si="59"/>
        <v>22.828496923035281</v>
      </c>
      <c r="P140" s="20">
        <f t="shared" si="59"/>
        <v>22.584881680318333</v>
      </c>
      <c r="Q140" s="20">
        <f t="shared" si="59"/>
        <v>19.752799867798167</v>
      </c>
    </row>
    <row r="141" spans="1:17" ht="12" customHeight="1" x14ac:dyDescent="0.25">
      <c r="A141" s="19" t="s">
        <v>45</v>
      </c>
      <c r="B141" s="18">
        <f t="shared" ref="B141:Q141" si="60">IF(B111=0,0,B111/B$26)</f>
        <v>48.802743801438609</v>
      </c>
      <c r="C141" s="18">
        <f t="shared" si="60"/>
        <v>48.962722544957806</v>
      </c>
      <c r="D141" s="18">
        <f t="shared" si="60"/>
        <v>49.065203496361043</v>
      </c>
      <c r="E141" s="18">
        <f t="shared" si="60"/>
        <v>49.380960748275463</v>
      </c>
      <c r="F141" s="18">
        <f t="shared" si="60"/>
        <v>49.807175313208162</v>
      </c>
      <c r="G141" s="18">
        <f t="shared" si="60"/>
        <v>50.629250302704193</v>
      </c>
      <c r="H141" s="18">
        <f t="shared" si="60"/>
        <v>51.519977956227713</v>
      </c>
      <c r="I141" s="18">
        <f t="shared" si="60"/>
        <v>52.07499180814434</v>
      </c>
      <c r="J141" s="18">
        <f t="shared" si="60"/>
        <v>52.668899922701193</v>
      </c>
      <c r="K141" s="18">
        <f t="shared" si="60"/>
        <v>53.12639450064875</v>
      </c>
      <c r="L141" s="18">
        <f t="shared" si="60"/>
        <v>53.315291910949057</v>
      </c>
      <c r="M141" s="18">
        <f t="shared" si="60"/>
        <v>53.364523175611296</v>
      </c>
      <c r="N141" s="18">
        <f t="shared" si="60"/>
        <v>53.392807300369107</v>
      </c>
      <c r="O141" s="18">
        <f t="shared" si="60"/>
        <v>53.616036484639359</v>
      </c>
      <c r="P141" s="18">
        <f t="shared" si="60"/>
        <v>53.523830910463879</v>
      </c>
      <c r="Q141" s="18">
        <f t="shared" si="60"/>
        <v>53.203188810666759</v>
      </c>
    </row>
    <row r="142" spans="1:17" s="28" customFormat="1" ht="12" customHeight="1" x14ac:dyDescent="0.25"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</row>
    <row r="143" spans="1:17" ht="12.95" customHeight="1" x14ac:dyDescent="0.25">
      <c r="A143" s="32" t="s">
        <v>53</v>
      </c>
      <c r="B143" s="31">
        <f t="shared" ref="B143:Q143" si="61">IF(B113=0,0,B113/B$26)</f>
        <v>67.708509429301486</v>
      </c>
      <c r="C143" s="31">
        <f t="shared" si="61"/>
        <v>70.454084897194207</v>
      </c>
      <c r="D143" s="31">
        <f t="shared" si="61"/>
        <v>69.670639589206189</v>
      </c>
      <c r="E143" s="31">
        <f t="shared" si="61"/>
        <v>81.395864292427788</v>
      </c>
      <c r="F143" s="31">
        <f t="shared" si="61"/>
        <v>83.995482429641257</v>
      </c>
      <c r="G143" s="31">
        <f t="shared" si="61"/>
        <v>97.650691685181158</v>
      </c>
      <c r="H143" s="31">
        <f t="shared" si="61"/>
        <v>100.39716927723683</v>
      </c>
      <c r="I143" s="31">
        <f t="shared" si="61"/>
        <v>96.38889111106684</v>
      </c>
      <c r="J143" s="31">
        <f t="shared" si="61"/>
        <v>112.17187946727481</v>
      </c>
      <c r="K143" s="31">
        <f t="shared" si="61"/>
        <v>113.27683407246727</v>
      </c>
      <c r="L143" s="31">
        <f t="shared" si="61"/>
        <v>114.94534712866999</v>
      </c>
      <c r="M143" s="31">
        <f t="shared" si="61"/>
        <v>105.02489726376837</v>
      </c>
      <c r="N143" s="31">
        <f t="shared" si="61"/>
        <v>108.29235338061861</v>
      </c>
      <c r="O143" s="31">
        <f t="shared" si="61"/>
        <v>109.51926817382724</v>
      </c>
      <c r="P143" s="31">
        <f t="shared" si="61"/>
        <v>100.11502247675298</v>
      </c>
      <c r="Q143" s="31">
        <f t="shared" si="61"/>
        <v>111.94672418900329</v>
      </c>
    </row>
    <row r="144" spans="1:17" ht="12" customHeight="1" x14ac:dyDescent="0.25">
      <c r="A144" s="23" t="s">
        <v>44</v>
      </c>
      <c r="B144" s="22">
        <f t="shared" ref="B144:Q144" si="62">IF(B114=0,0,B114/B$26)</f>
        <v>34.110224780353249</v>
      </c>
      <c r="C144" s="22">
        <f t="shared" si="62"/>
        <v>35.749507886397865</v>
      </c>
      <c r="D144" s="22">
        <f t="shared" si="62"/>
        <v>33.944272355080784</v>
      </c>
      <c r="E144" s="22">
        <f t="shared" si="62"/>
        <v>43.852543739806443</v>
      </c>
      <c r="F144" s="22">
        <f t="shared" si="62"/>
        <v>45.290569538752095</v>
      </c>
      <c r="G144" s="22">
        <f t="shared" si="62"/>
        <v>57.968123082990893</v>
      </c>
      <c r="H144" s="22">
        <f t="shared" si="62"/>
        <v>59.139265394080617</v>
      </c>
      <c r="I144" s="22">
        <f t="shared" si="62"/>
        <v>53.531807279647474</v>
      </c>
      <c r="J144" s="22">
        <f t="shared" si="62"/>
        <v>67.97891763945303</v>
      </c>
      <c r="K144" s="22">
        <f t="shared" si="62"/>
        <v>67.78624069438996</v>
      </c>
      <c r="L144" s="22">
        <f t="shared" si="62"/>
        <v>68.107979282074382</v>
      </c>
      <c r="M144" s="22">
        <f t="shared" si="62"/>
        <v>57.576150300596474</v>
      </c>
      <c r="N144" s="22">
        <f t="shared" si="62"/>
        <v>59.96264347232723</v>
      </c>
      <c r="O144" s="22">
        <f t="shared" si="62"/>
        <v>60.214682458085512</v>
      </c>
      <c r="P144" s="22">
        <f t="shared" si="62"/>
        <v>49.70145671456936</v>
      </c>
      <c r="Q144" s="22">
        <f t="shared" si="62"/>
        <v>61.820693136312322</v>
      </c>
    </row>
    <row r="145" spans="1:17" ht="12" customHeight="1" x14ac:dyDescent="0.25">
      <c r="A145" s="23" t="s">
        <v>43</v>
      </c>
      <c r="B145" s="30">
        <f t="shared" ref="B145:Q145" si="63">IF(B115=0,0,B115/B$26)</f>
        <v>9.5459410513927523</v>
      </c>
      <c r="C145" s="30">
        <f t="shared" si="63"/>
        <v>10.464394693631689</v>
      </c>
      <c r="D145" s="30">
        <f t="shared" si="63"/>
        <v>11.478644763853556</v>
      </c>
      <c r="E145" s="30">
        <f t="shared" si="63"/>
        <v>12.192218861442358</v>
      </c>
      <c r="F145" s="30">
        <f t="shared" si="63"/>
        <v>13.311685209860997</v>
      </c>
      <c r="G145" s="30">
        <f t="shared" si="63"/>
        <v>14.139458392026746</v>
      </c>
      <c r="H145" s="30">
        <f t="shared" si="63"/>
        <v>15.600150430560472</v>
      </c>
      <c r="I145" s="30">
        <f t="shared" si="63"/>
        <v>17.214669113815297</v>
      </c>
      <c r="J145" s="30">
        <f t="shared" si="63"/>
        <v>18.272150233582774</v>
      </c>
      <c r="K145" s="30">
        <f t="shared" si="63"/>
        <v>19.573496843997834</v>
      </c>
      <c r="L145" s="30">
        <f t="shared" si="63"/>
        <v>20.92651822550452</v>
      </c>
      <c r="M145" s="30">
        <f t="shared" si="63"/>
        <v>21.488644301837173</v>
      </c>
      <c r="N145" s="30">
        <f t="shared" si="63"/>
        <v>22.146051297374594</v>
      </c>
      <c r="O145" s="30">
        <f t="shared" si="63"/>
        <v>23.032485232615883</v>
      </c>
      <c r="P145" s="30">
        <f t="shared" si="63"/>
        <v>24.22708927783086</v>
      </c>
      <c r="Q145" s="30">
        <f t="shared" si="63"/>
        <v>25.561347038697988</v>
      </c>
    </row>
    <row r="146" spans="1:17" ht="12" customHeight="1" x14ac:dyDescent="0.25">
      <c r="A146" s="23" t="s">
        <v>47</v>
      </c>
      <c r="B146" s="22">
        <f t="shared" ref="B146:Q146" si="64">IF(B116=0,0,B116/B$26)</f>
        <v>12.452222135020465</v>
      </c>
      <c r="C146" s="22">
        <f t="shared" si="64"/>
        <v>12.463371089224365</v>
      </c>
      <c r="D146" s="22">
        <f t="shared" si="64"/>
        <v>12.420637029672564</v>
      </c>
      <c r="E146" s="22">
        <f t="shared" si="64"/>
        <v>12.437716590761273</v>
      </c>
      <c r="F146" s="22">
        <f t="shared" si="64"/>
        <v>12.422756570156336</v>
      </c>
      <c r="G146" s="22">
        <f t="shared" si="64"/>
        <v>12.492665472777567</v>
      </c>
      <c r="H146" s="22">
        <f t="shared" si="64"/>
        <v>12.491071856977737</v>
      </c>
      <c r="I146" s="22">
        <f t="shared" si="64"/>
        <v>12.520348089354373</v>
      </c>
      <c r="J146" s="22">
        <f t="shared" si="64"/>
        <v>12.612969515709869</v>
      </c>
      <c r="K146" s="22">
        <f t="shared" si="64"/>
        <v>12.613022213886291</v>
      </c>
      <c r="L146" s="22">
        <f t="shared" si="64"/>
        <v>12.591070685166825</v>
      </c>
      <c r="M146" s="22">
        <f t="shared" si="64"/>
        <v>12.705430979868559</v>
      </c>
      <c r="N146" s="22">
        <f t="shared" si="64"/>
        <v>12.794250687709619</v>
      </c>
      <c r="O146" s="22">
        <f t="shared" si="64"/>
        <v>12.884737443422413</v>
      </c>
      <c r="P146" s="22">
        <f t="shared" si="64"/>
        <v>12.979046884347591</v>
      </c>
      <c r="Q146" s="22">
        <f t="shared" si="64"/>
        <v>13.283963691274815</v>
      </c>
    </row>
    <row r="147" spans="1:17" ht="12" customHeight="1" x14ac:dyDescent="0.25">
      <c r="A147" s="29" t="s">
        <v>46</v>
      </c>
      <c r="B147" s="18">
        <f t="shared" ref="B147:Q147" si="65">IF(B117=0,0,B117/B$26)</f>
        <v>11.600121462535018</v>
      </c>
      <c r="C147" s="18">
        <f t="shared" si="65"/>
        <v>11.776811227940296</v>
      </c>
      <c r="D147" s="18">
        <f t="shared" si="65"/>
        <v>11.827085440599285</v>
      </c>
      <c r="E147" s="18">
        <f t="shared" si="65"/>
        <v>12.913385100417722</v>
      </c>
      <c r="F147" s="18">
        <f t="shared" si="65"/>
        <v>12.970471110871822</v>
      </c>
      <c r="G147" s="18">
        <f t="shared" si="65"/>
        <v>13.05044473738595</v>
      </c>
      <c r="H147" s="18">
        <f t="shared" si="65"/>
        <v>13.166681595618</v>
      </c>
      <c r="I147" s="18">
        <f t="shared" si="65"/>
        <v>13.122066628249698</v>
      </c>
      <c r="J147" s="18">
        <f t="shared" si="65"/>
        <v>13.307842078529148</v>
      </c>
      <c r="K147" s="18">
        <f t="shared" si="65"/>
        <v>13.304074320193171</v>
      </c>
      <c r="L147" s="18">
        <f t="shared" si="65"/>
        <v>13.319778935924255</v>
      </c>
      <c r="M147" s="18">
        <f t="shared" si="65"/>
        <v>13.254671681466149</v>
      </c>
      <c r="N147" s="18">
        <f t="shared" si="65"/>
        <v>13.389407923207152</v>
      </c>
      <c r="O147" s="18">
        <f t="shared" si="65"/>
        <v>13.387363039703436</v>
      </c>
      <c r="P147" s="18">
        <f t="shared" si="65"/>
        <v>13.207429600005174</v>
      </c>
      <c r="Q147" s="18">
        <f t="shared" si="65"/>
        <v>11.28072032271816</v>
      </c>
    </row>
    <row r="148" spans="1:17" s="28" customFormat="1" ht="12" customHeight="1" x14ac:dyDescent="0.25"/>
    <row r="149" spans="1:17" ht="12.95" customHeight="1" x14ac:dyDescent="0.25">
      <c r="A149" s="27" t="s">
        <v>52</v>
      </c>
      <c r="B149" s="26">
        <f t="shared" ref="B149:Q149" si="66">IF(B119=0,0,B119/B$26)</f>
        <v>18.085698017359206</v>
      </c>
      <c r="C149" s="26">
        <f t="shared" si="66"/>
        <v>18.022825372703544</v>
      </c>
      <c r="D149" s="26">
        <f t="shared" si="66"/>
        <v>16.902001839881954</v>
      </c>
      <c r="E149" s="26">
        <f t="shared" si="66"/>
        <v>19.088932713651939</v>
      </c>
      <c r="F149" s="26">
        <f t="shared" si="66"/>
        <v>18.926723323269091</v>
      </c>
      <c r="G149" s="26">
        <f t="shared" si="66"/>
        <v>21.982000313971426</v>
      </c>
      <c r="H149" s="26">
        <f t="shared" si="66"/>
        <v>21.752275990918911</v>
      </c>
      <c r="I149" s="26">
        <f t="shared" si="66"/>
        <v>19.984198160140128</v>
      </c>
      <c r="J149" s="26">
        <f t="shared" si="66"/>
        <v>23.685346567015607</v>
      </c>
      <c r="K149" s="26">
        <f t="shared" si="66"/>
        <v>23.016426668844868</v>
      </c>
      <c r="L149" s="26">
        <f t="shared" si="66"/>
        <v>22.938387048743902</v>
      </c>
      <c r="M149" s="26">
        <f t="shared" si="66"/>
        <v>19.332963380007154</v>
      </c>
      <c r="N149" s="26">
        <f t="shared" si="66"/>
        <v>19.009508150365082</v>
      </c>
      <c r="O149" s="26">
        <f t="shared" si="66"/>
        <v>18.890162519801937</v>
      </c>
      <c r="P149" s="26">
        <f t="shared" si="66"/>
        <v>15.72336419968391</v>
      </c>
      <c r="Q149" s="26">
        <f t="shared" si="66"/>
        <v>16.807976659230132</v>
      </c>
    </row>
    <row r="150" spans="1:17" ht="12" customHeight="1" x14ac:dyDescent="0.25">
      <c r="A150" s="25" t="s">
        <v>48</v>
      </c>
      <c r="B150" s="24">
        <f t="shared" ref="B150:Q150" si="67">IF(B120=0,0,B120/B$26)</f>
        <v>18.085698017359206</v>
      </c>
      <c r="C150" s="24">
        <f t="shared" si="67"/>
        <v>18.022825372703544</v>
      </c>
      <c r="D150" s="24">
        <f t="shared" si="67"/>
        <v>16.902001839881954</v>
      </c>
      <c r="E150" s="24">
        <f t="shared" si="67"/>
        <v>19.088932713651939</v>
      </c>
      <c r="F150" s="24">
        <f t="shared" si="67"/>
        <v>18.926723323269091</v>
      </c>
      <c r="G150" s="24">
        <f t="shared" si="67"/>
        <v>21.982000313971426</v>
      </c>
      <c r="H150" s="24">
        <f t="shared" si="67"/>
        <v>21.752275990918911</v>
      </c>
      <c r="I150" s="24">
        <f t="shared" si="67"/>
        <v>19.984198160140128</v>
      </c>
      <c r="J150" s="24">
        <f t="shared" si="67"/>
        <v>23.685346567015607</v>
      </c>
      <c r="K150" s="24">
        <f t="shared" si="67"/>
        <v>23.016426668844868</v>
      </c>
      <c r="L150" s="24">
        <f t="shared" si="67"/>
        <v>22.938387048743902</v>
      </c>
      <c r="M150" s="24">
        <f t="shared" si="67"/>
        <v>19.332963380007154</v>
      </c>
      <c r="N150" s="24">
        <f t="shared" si="67"/>
        <v>19.009508150365082</v>
      </c>
      <c r="O150" s="24">
        <f t="shared" si="67"/>
        <v>18.890162519801937</v>
      </c>
      <c r="P150" s="24">
        <f t="shared" si="67"/>
        <v>15.72336419968391</v>
      </c>
      <c r="Q150" s="24">
        <f t="shared" si="67"/>
        <v>16.807976659230132</v>
      </c>
    </row>
    <row r="151" spans="1:17" ht="12" customHeight="1" x14ac:dyDescent="0.25">
      <c r="A151" s="23" t="s">
        <v>44</v>
      </c>
      <c r="B151" s="22">
        <f t="shared" ref="B151:Q151" si="68">IF(B121=0,0,B121/B$26)</f>
        <v>10.217057063448328</v>
      </c>
      <c r="C151" s="22">
        <f t="shared" si="68"/>
        <v>10.425077105732342</v>
      </c>
      <c r="D151" s="22">
        <f t="shared" si="68"/>
        <v>9.4715217286659232</v>
      </c>
      <c r="E151" s="22">
        <f t="shared" si="68"/>
        <v>12.927677113484974</v>
      </c>
      <c r="F151" s="22">
        <f t="shared" si="68"/>
        <v>12.866823155012602</v>
      </c>
      <c r="G151" s="22">
        <f t="shared" si="68"/>
        <v>15.887330161656385</v>
      </c>
      <c r="H151" s="22">
        <f t="shared" si="68"/>
        <v>15.859934751329888</v>
      </c>
      <c r="I151" s="22">
        <f t="shared" si="68"/>
        <v>14.18945557749498</v>
      </c>
      <c r="J151" s="22">
        <f t="shared" si="68"/>
        <v>17.916168559158706</v>
      </c>
      <c r="K151" s="22">
        <f t="shared" si="68"/>
        <v>17.177916031014323</v>
      </c>
      <c r="L151" s="22">
        <f t="shared" si="68"/>
        <v>17.174477143261157</v>
      </c>
      <c r="M151" s="22">
        <f t="shared" si="68"/>
        <v>13.590826222162363</v>
      </c>
      <c r="N151" s="22">
        <f t="shared" si="68"/>
        <v>13.360608737773477</v>
      </c>
      <c r="O151" s="22">
        <f t="shared" si="68"/>
        <v>13.150022129546214</v>
      </c>
      <c r="P151" s="22">
        <f t="shared" si="68"/>
        <v>9.9716101898915657</v>
      </c>
      <c r="Q151" s="22">
        <f t="shared" si="68"/>
        <v>11.010892306942569</v>
      </c>
    </row>
    <row r="152" spans="1:17" ht="12" customHeight="1" x14ac:dyDescent="0.25">
      <c r="A152" s="23" t="s">
        <v>43</v>
      </c>
      <c r="B152" s="22">
        <f t="shared" ref="B152:Q152" si="69">IF(B122=0,0,B122/B$26)</f>
        <v>1.1245403572319821E-3</v>
      </c>
      <c r="C152" s="22">
        <f t="shared" si="69"/>
        <v>1.9039286612540513E-3</v>
      </c>
      <c r="D152" s="22">
        <f t="shared" si="69"/>
        <v>2.1873003859423715E-3</v>
      </c>
      <c r="E152" s="22">
        <f t="shared" si="69"/>
        <v>2.6263879636182455E-3</v>
      </c>
      <c r="F152" s="22">
        <f t="shared" si="69"/>
        <v>3.1145596438422905E-3</v>
      </c>
      <c r="G152" s="22">
        <f t="shared" si="69"/>
        <v>3.488814707586824E-3</v>
      </c>
      <c r="H152" s="22">
        <f t="shared" si="69"/>
        <v>4.5472293095930663E-3</v>
      </c>
      <c r="I152" s="22">
        <f t="shared" si="69"/>
        <v>6.8346019101631766E-3</v>
      </c>
      <c r="J152" s="22">
        <f t="shared" si="69"/>
        <v>7.633648414791157E-3</v>
      </c>
      <c r="K152" s="22">
        <f t="shared" si="69"/>
        <v>1.024603634093638E-2</v>
      </c>
      <c r="L152" s="22">
        <f t="shared" si="69"/>
        <v>1.5506961029702081E-2</v>
      </c>
      <c r="M152" s="22">
        <f t="shared" si="69"/>
        <v>1.893849790806312E-2</v>
      </c>
      <c r="N152" s="22">
        <f t="shared" si="69"/>
        <v>2.6223862248648724E-2</v>
      </c>
      <c r="O152" s="22">
        <f t="shared" si="69"/>
        <v>3.9210824969360916E-2</v>
      </c>
      <c r="P152" s="22">
        <f t="shared" si="69"/>
        <v>5.073298598719133E-2</v>
      </c>
      <c r="Q152" s="22">
        <f t="shared" si="69"/>
        <v>6.9300158622302044E-2</v>
      </c>
    </row>
    <row r="153" spans="1:17" ht="12" customHeight="1" x14ac:dyDescent="0.25">
      <c r="A153" s="23" t="s">
        <v>47</v>
      </c>
      <c r="B153" s="22">
        <f t="shared" ref="B153:Q153" si="70">IF(B123=0,0,B123/B$26)</f>
        <v>3.0566512931092018</v>
      </c>
      <c r="C153" s="22">
        <f t="shared" si="70"/>
        <v>2.9860210911562239</v>
      </c>
      <c r="D153" s="22">
        <f t="shared" si="70"/>
        <v>2.9346659477501835</v>
      </c>
      <c r="E153" s="22">
        <f t="shared" si="70"/>
        <v>2.863992665203261</v>
      </c>
      <c r="F153" s="22">
        <f t="shared" si="70"/>
        <v>2.8075347925165244</v>
      </c>
      <c r="G153" s="22">
        <f t="shared" si="70"/>
        <v>2.8150055984439453</v>
      </c>
      <c r="H153" s="22">
        <f t="shared" si="70"/>
        <v>2.7451834602608334</v>
      </c>
      <c r="I153" s="22">
        <f t="shared" si="70"/>
        <v>2.6670356839870468</v>
      </c>
      <c r="J153" s="22">
        <f t="shared" si="70"/>
        <v>2.6554190900418435</v>
      </c>
      <c r="K153" s="22">
        <f t="shared" si="70"/>
        <v>2.5968410789427132</v>
      </c>
      <c r="L153" s="22">
        <f t="shared" si="70"/>
        <v>2.5404979187178185</v>
      </c>
      <c r="M153" s="22">
        <f t="shared" si="70"/>
        <v>2.5350406734314048</v>
      </c>
      <c r="N153" s="22">
        <f t="shared" si="70"/>
        <v>2.5053778173539829</v>
      </c>
      <c r="O153" s="22">
        <f t="shared" si="70"/>
        <v>2.5150996624433439</v>
      </c>
      <c r="P153" s="22">
        <f t="shared" si="70"/>
        <v>2.4837062154373326</v>
      </c>
      <c r="Q153" s="22">
        <f t="shared" si="70"/>
        <v>2.486701472676891</v>
      </c>
    </row>
    <row r="154" spans="1:17" ht="12" customHeight="1" x14ac:dyDescent="0.25">
      <c r="A154" s="21" t="s">
        <v>46</v>
      </c>
      <c r="B154" s="20">
        <f t="shared" ref="B154:Q154" si="71">IF(B124=0,0,B124/B$26)</f>
        <v>4.8108651204444435</v>
      </c>
      <c r="C154" s="20">
        <f t="shared" si="71"/>
        <v>4.6098232471537237</v>
      </c>
      <c r="D154" s="20">
        <f t="shared" si="71"/>
        <v>4.4936268630799043</v>
      </c>
      <c r="E154" s="20">
        <f t="shared" si="71"/>
        <v>3.2946365470000893</v>
      </c>
      <c r="F154" s="20">
        <f t="shared" si="71"/>
        <v>3.2492508160961222</v>
      </c>
      <c r="G154" s="20">
        <f t="shared" si="71"/>
        <v>3.2761757391635089</v>
      </c>
      <c r="H154" s="20">
        <f t="shared" si="71"/>
        <v>3.1426105500185959</v>
      </c>
      <c r="I154" s="20">
        <f t="shared" si="71"/>
        <v>3.1208722967479385</v>
      </c>
      <c r="J154" s="20">
        <f t="shared" si="71"/>
        <v>3.1061252694002652</v>
      </c>
      <c r="K154" s="20">
        <f t="shared" si="71"/>
        <v>3.231423522546895</v>
      </c>
      <c r="L154" s="20">
        <f t="shared" si="71"/>
        <v>3.2079050257352248</v>
      </c>
      <c r="M154" s="20">
        <f t="shared" si="71"/>
        <v>3.1881579865053262</v>
      </c>
      <c r="N154" s="20">
        <f t="shared" si="71"/>
        <v>3.1172977329889768</v>
      </c>
      <c r="O154" s="20">
        <f t="shared" si="71"/>
        <v>3.1858299028430155</v>
      </c>
      <c r="P154" s="20">
        <f t="shared" si="71"/>
        <v>3.2173148083678216</v>
      </c>
      <c r="Q154" s="20">
        <f t="shared" si="71"/>
        <v>3.2410827209883699</v>
      </c>
    </row>
    <row r="155" spans="1:17" ht="12" customHeight="1" x14ac:dyDescent="0.25">
      <c r="A155" s="19" t="s">
        <v>45</v>
      </c>
      <c r="B155" s="18">
        <f t="shared" ref="B155:Q155" si="72">IF(B125=0,0,B125/B$26)</f>
        <v>0</v>
      </c>
      <c r="C155" s="18">
        <f t="shared" si="72"/>
        <v>0</v>
      </c>
      <c r="D155" s="18">
        <f t="shared" si="72"/>
        <v>0</v>
      </c>
      <c r="E155" s="18">
        <f t="shared" si="72"/>
        <v>0</v>
      </c>
      <c r="F155" s="18">
        <f t="shared" si="72"/>
        <v>0</v>
      </c>
      <c r="G155" s="18">
        <f t="shared" si="72"/>
        <v>0</v>
      </c>
      <c r="H155" s="18">
        <f t="shared" si="72"/>
        <v>0</v>
      </c>
      <c r="I155" s="18">
        <f t="shared" si="72"/>
        <v>0</v>
      </c>
      <c r="J155" s="18">
        <f t="shared" si="72"/>
        <v>0</v>
      </c>
      <c r="K155" s="18">
        <f t="shared" si="72"/>
        <v>0</v>
      </c>
      <c r="L155" s="18">
        <f t="shared" si="72"/>
        <v>0</v>
      </c>
      <c r="M155" s="18">
        <f t="shared" si="72"/>
        <v>0</v>
      </c>
      <c r="N155" s="18">
        <f t="shared" si="72"/>
        <v>0</v>
      </c>
      <c r="O155" s="18">
        <f t="shared" si="72"/>
        <v>0</v>
      </c>
      <c r="P155" s="18">
        <f t="shared" si="72"/>
        <v>0</v>
      </c>
      <c r="Q155" s="18">
        <f t="shared" si="72"/>
        <v>0</v>
      </c>
    </row>
    <row r="157" spans="1:17" s="28" customFormat="1" ht="6.6" customHeight="1" x14ac:dyDescent="0.25">
      <c r="A157" s="35"/>
      <c r="B157" s="34"/>
      <c r="C157" s="34"/>
      <c r="D157" s="34"/>
      <c r="E157" s="34"/>
      <c r="F157" s="34"/>
      <c r="G157" s="34"/>
      <c r="H157" s="34"/>
      <c r="I157" s="34"/>
      <c r="J157" s="34"/>
      <c r="K157" s="34"/>
      <c r="L157" s="34"/>
      <c r="M157" s="34"/>
      <c r="N157" s="34"/>
      <c r="O157" s="34"/>
      <c r="P157" s="34"/>
      <c r="Q157" s="34"/>
    </row>
    <row r="158" spans="1:17" s="28" customFormat="1" ht="12" customHeight="1" x14ac:dyDescent="0.25">
      <c r="B158" s="33"/>
    </row>
    <row r="159" spans="1:17" ht="12.95" customHeight="1" x14ac:dyDescent="0.25">
      <c r="A159" s="27" t="s">
        <v>51</v>
      </c>
      <c r="B159" s="26">
        <f t="shared" ref="B159:Q159" si="73">IF(B105=0,0,B105/B$23)</f>
        <v>8566.6264479452439</v>
      </c>
      <c r="C159" s="26">
        <f t="shared" si="73"/>
        <v>8643.5205472468406</v>
      </c>
      <c r="D159" s="26">
        <f t="shared" si="73"/>
        <v>8431.8171124948731</v>
      </c>
      <c r="E159" s="26">
        <f t="shared" si="73"/>
        <v>9173.7971065512756</v>
      </c>
      <c r="F159" s="26">
        <f t="shared" si="73"/>
        <v>9283.8911399796452</v>
      </c>
      <c r="G159" s="26">
        <f t="shared" si="73"/>
        <v>10314.122609345843</v>
      </c>
      <c r="H159" s="26">
        <f t="shared" si="73"/>
        <v>10401.358818821776</v>
      </c>
      <c r="I159" s="26">
        <f t="shared" si="73"/>
        <v>9986.674799068398</v>
      </c>
      <c r="J159" s="26">
        <f t="shared" si="73"/>
        <v>11115.843534656533</v>
      </c>
      <c r="K159" s="26">
        <f t="shared" si="73"/>
        <v>11164.6626422797</v>
      </c>
      <c r="L159" s="26">
        <f t="shared" si="73"/>
        <v>11207.458998267128</v>
      </c>
      <c r="M159" s="26">
        <f t="shared" si="73"/>
        <v>10297.307092844061</v>
      </c>
      <c r="N159" s="26">
        <f t="shared" si="73"/>
        <v>10353.347255099892</v>
      </c>
      <c r="O159" s="26">
        <f t="shared" si="73"/>
        <v>10374.549378402013</v>
      </c>
      <c r="P159" s="26">
        <f t="shared" si="73"/>
        <v>9510.3691452899402</v>
      </c>
      <c r="Q159" s="26">
        <f t="shared" si="73"/>
        <v>9895.7692025389661</v>
      </c>
    </row>
    <row r="160" spans="1:17" ht="12" customHeight="1" x14ac:dyDescent="0.25">
      <c r="A160" s="25" t="s">
        <v>48</v>
      </c>
      <c r="B160" s="24">
        <f t="shared" ref="B160:Q160" si="74">IF(B106=0,0,B106/B$23)</f>
        <v>5805.1883895162136</v>
      </c>
      <c r="C160" s="24">
        <f t="shared" si="74"/>
        <v>5887.2537698984852</v>
      </c>
      <c r="D160" s="24">
        <f t="shared" si="74"/>
        <v>5683.5779437009696</v>
      </c>
      <c r="E160" s="24">
        <f t="shared" si="74"/>
        <v>6429.5431136280513</v>
      </c>
      <c r="F160" s="24">
        <f t="shared" si="74"/>
        <v>6518.3010906447189</v>
      </c>
      <c r="G160" s="24">
        <f t="shared" si="74"/>
        <v>7507.1032831729563</v>
      </c>
      <c r="H160" s="24">
        <f t="shared" si="74"/>
        <v>7549.3105478657981</v>
      </c>
      <c r="I160" s="24">
        <f t="shared" si="74"/>
        <v>7095.0651796648099</v>
      </c>
      <c r="J160" s="24">
        <f t="shared" si="74"/>
        <v>8195.8400878628072</v>
      </c>
      <c r="K160" s="24">
        <f t="shared" si="74"/>
        <v>8192.5434095828859</v>
      </c>
      <c r="L160" s="24">
        <f t="shared" si="74"/>
        <v>8211.4169928720421</v>
      </c>
      <c r="M160" s="24">
        <f t="shared" si="74"/>
        <v>7303.139594766817</v>
      </c>
      <c r="N160" s="24">
        <f t="shared" si="74"/>
        <v>7366.2081801383138</v>
      </c>
      <c r="O160" s="24">
        <f t="shared" si="74"/>
        <v>7357.208247890715</v>
      </c>
      <c r="P160" s="24">
        <f t="shared" si="74"/>
        <v>6486.4405290929799</v>
      </c>
      <c r="Q160" s="24">
        <f t="shared" si="74"/>
        <v>6910.5434019416061</v>
      </c>
    </row>
    <row r="161" spans="1:17" ht="12" customHeight="1" x14ac:dyDescent="0.25">
      <c r="A161" s="23" t="s">
        <v>44</v>
      </c>
      <c r="B161" s="22">
        <f t="shared" ref="B161:Q161" si="75">IF(B107=0,0,B107/B$23)</f>
        <v>2975.1951833733619</v>
      </c>
      <c r="C161" s="22">
        <f t="shared" si="75"/>
        <v>3061.7394235794068</v>
      </c>
      <c r="D161" s="22">
        <f t="shared" si="75"/>
        <v>2867.6464048809753</v>
      </c>
      <c r="E161" s="22">
        <f t="shared" si="75"/>
        <v>3638.2702863175177</v>
      </c>
      <c r="F161" s="22">
        <f t="shared" si="75"/>
        <v>3716.0367245383204</v>
      </c>
      <c r="G161" s="22">
        <f t="shared" si="75"/>
        <v>4688.0186956204352</v>
      </c>
      <c r="H161" s="22">
        <f t="shared" si="75"/>
        <v>4718.3023523463635</v>
      </c>
      <c r="I161" s="22">
        <f t="shared" si="75"/>
        <v>4238.6627971534335</v>
      </c>
      <c r="J161" s="22">
        <f t="shared" si="75"/>
        <v>5317.045171523735</v>
      </c>
      <c r="K161" s="22">
        <f t="shared" si="75"/>
        <v>5268.8543933295905</v>
      </c>
      <c r="L161" s="22">
        <f t="shared" si="75"/>
        <v>5264.9393417541223</v>
      </c>
      <c r="M161" s="22">
        <f t="shared" si="75"/>
        <v>4371.1309602092842</v>
      </c>
      <c r="N161" s="22">
        <f t="shared" si="75"/>
        <v>4443.4490553860742</v>
      </c>
      <c r="O161" s="22">
        <f t="shared" si="75"/>
        <v>4412.5161294544905</v>
      </c>
      <c r="P161" s="22">
        <f t="shared" si="75"/>
        <v>3546.7508187080912</v>
      </c>
      <c r="Q161" s="22">
        <f t="shared" si="75"/>
        <v>4136.3345341206768</v>
      </c>
    </row>
    <row r="162" spans="1:17" ht="12" customHeight="1" x14ac:dyDescent="0.25">
      <c r="A162" s="23" t="s">
        <v>43</v>
      </c>
      <c r="B162" s="22">
        <f t="shared" ref="B162:Q162" si="76">IF(B108=0,0,B108/B$23)</f>
        <v>322.98277977984731</v>
      </c>
      <c r="C162" s="22">
        <f t="shared" si="76"/>
        <v>342.10054267501471</v>
      </c>
      <c r="D162" s="22">
        <f t="shared" si="76"/>
        <v>363.74703303804267</v>
      </c>
      <c r="E162" s="22">
        <f t="shared" si="76"/>
        <v>375.75264930087576</v>
      </c>
      <c r="F162" s="22">
        <f t="shared" si="76"/>
        <v>401.44519542342283</v>
      </c>
      <c r="G162" s="22">
        <f t="shared" si="76"/>
        <v>418.2908211205189</v>
      </c>
      <c r="H162" s="22">
        <f t="shared" si="76"/>
        <v>451.0921904745349</v>
      </c>
      <c r="I162" s="22">
        <f t="shared" si="76"/>
        <v>489.13432404107192</v>
      </c>
      <c r="J162" s="22">
        <f t="shared" si="76"/>
        <v>509.75509490448218</v>
      </c>
      <c r="K162" s="22">
        <f t="shared" si="76"/>
        <v>540.7708661276655</v>
      </c>
      <c r="L162" s="22">
        <f t="shared" si="76"/>
        <v>569.42828171262931</v>
      </c>
      <c r="M162" s="22">
        <f t="shared" si="76"/>
        <v>566.58641548101286</v>
      </c>
      <c r="N162" s="22">
        <f t="shared" si="76"/>
        <v>561.80213858521893</v>
      </c>
      <c r="O162" s="22">
        <f t="shared" si="76"/>
        <v>567.219914099844</v>
      </c>
      <c r="P162" s="22">
        <f t="shared" si="76"/>
        <v>567.14404817769287</v>
      </c>
      <c r="Q162" s="22">
        <f t="shared" si="76"/>
        <v>559.39181042242899</v>
      </c>
    </row>
    <row r="163" spans="1:17" ht="12" customHeight="1" x14ac:dyDescent="0.25">
      <c r="A163" s="23" t="s">
        <v>47</v>
      </c>
      <c r="B163" s="22">
        <f t="shared" ref="B163:Q163" si="77">IF(B109=0,0,B109/B$23)</f>
        <v>1163.2788574350454</v>
      </c>
      <c r="C163" s="22">
        <f t="shared" si="77"/>
        <v>1150.6557282946874</v>
      </c>
      <c r="D163" s="22">
        <f t="shared" si="77"/>
        <v>1134.993192329729</v>
      </c>
      <c r="E163" s="22">
        <f t="shared" si="77"/>
        <v>1119.9294630063437</v>
      </c>
      <c r="F163" s="22">
        <f t="shared" si="77"/>
        <v>1110.6858334514866</v>
      </c>
      <c r="G163" s="22">
        <f t="shared" si="77"/>
        <v>1110.3207382568714</v>
      </c>
      <c r="H163" s="22">
        <f t="shared" si="77"/>
        <v>1099.1350611817629</v>
      </c>
      <c r="I163" s="22">
        <f t="shared" si="77"/>
        <v>1094.53183117094</v>
      </c>
      <c r="J163" s="22">
        <f t="shared" si="77"/>
        <v>1093.7054305191168</v>
      </c>
      <c r="K163" s="22">
        <f t="shared" si="77"/>
        <v>1094.7482408499316</v>
      </c>
      <c r="L163" s="22">
        <f t="shared" si="77"/>
        <v>1087.8679990722226</v>
      </c>
      <c r="M163" s="22">
        <f t="shared" si="77"/>
        <v>1088.7111499461455</v>
      </c>
      <c r="N163" s="22">
        <f t="shared" si="77"/>
        <v>1084.8599358716201</v>
      </c>
      <c r="O163" s="22">
        <f t="shared" si="77"/>
        <v>1092.7565254114922</v>
      </c>
      <c r="P163" s="22">
        <f t="shared" si="77"/>
        <v>1096.570664812429</v>
      </c>
      <c r="Q163" s="22">
        <f t="shared" si="77"/>
        <v>1106.4893590488682</v>
      </c>
    </row>
    <row r="164" spans="1:17" ht="12" customHeight="1" x14ac:dyDescent="0.25">
      <c r="A164" s="21" t="s">
        <v>46</v>
      </c>
      <c r="B164" s="20">
        <f t="shared" ref="B164:Q164" si="78">IF(B110=0,0,B110/B$23)</f>
        <v>1343.7315689279601</v>
      </c>
      <c r="C164" s="20">
        <f t="shared" si="78"/>
        <v>1332.7580753493764</v>
      </c>
      <c r="D164" s="20">
        <f t="shared" si="78"/>
        <v>1317.1913134522233</v>
      </c>
      <c r="E164" s="20">
        <f t="shared" si="78"/>
        <v>1295.5907150033145</v>
      </c>
      <c r="F164" s="20">
        <f t="shared" si="78"/>
        <v>1290.1333372314887</v>
      </c>
      <c r="G164" s="20">
        <f t="shared" si="78"/>
        <v>1290.4730281751308</v>
      </c>
      <c r="H164" s="20">
        <f t="shared" si="78"/>
        <v>1280.7809438631359</v>
      </c>
      <c r="I164" s="20">
        <f t="shared" si="78"/>
        <v>1272.7362272993644</v>
      </c>
      <c r="J164" s="20">
        <f t="shared" si="78"/>
        <v>1275.3343909154733</v>
      </c>
      <c r="K164" s="20">
        <f t="shared" si="78"/>
        <v>1288.169909275696</v>
      </c>
      <c r="L164" s="20">
        <f t="shared" si="78"/>
        <v>1289.1813703330683</v>
      </c>
      <c r="M164" s="20">
        <f t="shared" si="78"/>
        <v>1276.7110691303737</v>
      </c>
      <c r="N164" s="20">
        <f t="shared" si="78"/>
        <v>1276.0970502954001</v>
      </c>
      <c r="O164" s="20">
        <f t="shared" si="78"/>
        <v>1284.7156789248866</v>
      </c>
      <c r="P164" s="20">
        <f t="shared" si="78"/>
        <v>1275.9749973947671</v>
      </c>
      <c r="Q164" s="20">
        <f t="shared" si="78"/>
        <v>1108.3276983496321</v>
      </c>
    </row>
    <row r="165" spans="1:17" ht="12" customHeight="1" x14ac:dyDescent="0.25">
      <c r="A165" s="19" t="s">
        <v>45</v>
      </c>
      <c r="B165" s="18">
        <f t="shared" ref="B165:Q165" si="79">IF(B111=0,0,B111/B$23)</f>
        <v>2761.4380584290302</v>
      </c>
      <c r="C165" s="18">
        <f t="shared" si="79"/>
        <v>2756.2667773483549</v>
      </c>
      <c r="D165" s="18">
        <f t="shared" si="79"/>
        <v>2748.2391687939039</v>
      </c>
      <c r="E165" s="18">
        <f t="shared" si="79"/>
        <v>2744.2539929232253</v>
      </c>
      <c r="F165" s="18">
        <f t="shared" si="79"/>
        <v>2765.5900493349254</v>
      </c>
      <c r="G165" s="18">
        <f t="shared" si="79"/>
        <v>2807.0193261728873</v>
      </c>
      <c r="H165" s="18">
        <f t="shared" si="79"/>
        <v>2852.0482709559778</v>
      </c>
      <c r="I165" s="18">
        <f t="shared" si="79"/>
        <v>2891.6096194035886</v>
      </c>
      <c r="J165" s="18">
        <f t="shared" si="79"/>
        <v>2920.0034467937253</v>
      </c>
      <c r="K165" s="18">
        <f t="shared" si="79"/>
        <v>2972.1192326968157</v>
      </c>
      <c r="L165" s="18">
        <f t="shared" si="79"/>
        <v>2996.0420053950875</v>
      </c>
      <c r="M165" s="18">
        <f t="shared" si="79"/>
        <v>2994.1674980772441</v>
      </c>
      <c r="N165" s="18">
        <f t="shared" si="79"/>
        <v>2987.1390749615789</v>
      </c>
      <c r="O165" s="18">
        <f t="shared" si="79"/>
        <v>3017.3411305112973</v>
      </c>
      <c r="P165" s="18">
        <f t="shared" si="79"/>
        <v>3023.9286161969608</v>
      </c>
      <c r="Q165" s="18">
        <f t="shared" si="79"/>
        <v>2985.225800597359</v>
      </c>
    </row>
    <row r="166" spans="1:17" s="28" customFormat="1" ht="12" customHeight="1" x14ac:dyDescent="0.25">
      <c r="B166" s="33"/>
      <c r="C166" s="33"/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</row>
    <row r="167" spans="1:17" ht="12.95" customHeight="1" x14ac:dyDescent="0.25">
      <c r="A167" s="32" t="s">
        <v>50</v>
      </c>
      <c r="B167" s="31">
        <f t="shared" ref="B167:Q167" si="80">IF(B113=0,0,B113/B$23)</f>
        <v>3831.1955487236846</v>
      </c>
      <c r="C167" s="31">
        <f t="shared" si="80"/>
        <v>3966.0836537900946</v>
      </c>
      <c r="D167" s="31">
        <f t="shared" si="80"/>
        <v>3902.3904312998579</v>
      </c>
      <c r="E167" s="31">
        <f t="shared" si="80"/>
        <v>4523.4220275824164</v>
      </c>
      <c r="F167" s="31">
        <f t="shared" si="80"/>
        <v>4663.9278163381514</v>
      </c>
      <c r="G167" s="31">
        <f t="shared" si="80"/>
        <v>5414.0121991854394</v>
      </c>
      <c r="H167" s="31">
        <f t="shared" si="80"/>
        <v>5557.7968858856138</v>
      </c>
      <c r="I167" s="31">
        <f t="shared" si="80"/>
        <v>5352.2628628971815</v>
      </c>
      <c r="J167" s="31">
        <f t="shared" si="80"/>
        <v>6218.8934106937068</v>
      </c>
      <c r="K167" s="31">
        <f t="shared" si="80"/>
        <v>6337.1937871988412</v>
      </c>
      <c r="L167" s="31">
        <f t="shared" si="80"/>
        <v>6459.33044683361</v>
      </c>
      <c r="M167" s="31">
        <f t="shared" si="80"/>
        <v>5892.7188919359196</v>
      </c>
      <c r="N167" s="31">
        <f t="shared" si="80"/>
        <v>6058.5748653930996</v>
      </c>
      <c r="O167" s="31">
        <f t="shared" si="80"/>
        <v>6163.3983806143442</v>
      </c>
      <c r="P167" s="31">
        <f t="shared" si="80"/>
        <v>5656.1848475511433</v>
      </c>
      <c r="Q167" s="31">
        <f t="shared" si="80"/>
        <v>6281.3199135606646</v>
      </c>
    </row>
    <row r="168" spans="1:17" ht="12" customHeight="1" x14ac:dyDescent="0.25">
      <c r="A168" s="23" t="s">
        <v>44</v>
      </c>
      <c r="B168" s="22">
        <f t="shared" ref="B168:Q168" si="81">IF(B114=0,0,B114/B$23)</f>
        <v>1930.0814985582804</v>
      </c>
      <c r="C168" s="22">
        <f t="shared" si="81"/>
        <v>2012.4530616808731</v>
      </c>
      <c r="D168" s="22">
        <f t="shared" si="81"/>
        <v>1901.2858847993934</v>
      </c>
      <c r="E168" s="22">
        <f t="shared" si="81"/>
        <v>2437.0226183176669</v>
      </c>
      <c r="F168" s="22">
        <f t="shared" si="81"/>
        <v>2514.801284301469</v>
      </c>
      <c r="G168" s="22">
        <f t="shared" si="81"/>
        <v>3213.9058118194789</v>
      </c>
      <c r="H168" s="22">
        <f t="shared" si="81"/>
        <v>3273.8375733797411</v>
      </c>
      <c r="I168" s="22">
        <f t="shared" si="81"/>
        <v>2972.5033744446714</v>
      </c>
      <c r="J168" s="22">
        <f t="shared" si="81"/>
        <v>3768.8023503022382</v>
      </c>
      <c r="K168" s="22">
        <f t="shared" si="81"/>
        <v>3792.2541436075007</v>
      </c>
      <c r="L168" s="22">
        <f t="shared" si="81"/>
        <v>3827.3140691511003</v>
      </c>
      <c r="M168" s="22">
        <f t="shared" si="81"/>
        <v>3230.4727492298357</v>
      </c>
      <c r="N168" s="22">
        <f t="shared" si="81"/>
        <v>3354.6982151833822</v>
      </c>
      <c r="O168" s="22">
        <f t="shared" si="81"/>
        <v>3388.6920771085156</v>
      </c>
      <c r="P168" s="22">
        <f t="shared" si="81"/>
        <v>2807.9764596311538</v>
      </c>
      <c r="Q168" s="22">
        <f t="shared" si="81"/>
        <v>3468.7531384271319</v>
      </c>
    </row>
    <row r="169" spans="1:17" ht="12" customHeight="1" x14ac:dyDescent="0.25">
      <c r="A169" s="23" t="s">
        <v>43</v>
      </c>
      <c r="B169" s="30">
        <f t="shared" ref="B169:Q169" si="82">IF(B115=0,0,B115/B$23)</f>
        <v>540.14432118996797</v>
      </c>
      <c r="C169" s="30">
        <f t="shared" si="82"/>
        <v>589.07393094070642</v>
      </c>
      <c r="D169" s="30">
        <f t="shared" si="82"/>
        <v>642.94161435676153</v>
      </c>
      <c r="E169" s="30">
        <f t="shared" si="82"/>
        <v>677.55962593894083</v>
      </c>
      <c r="F169" s="30">
        <f t="shared" si="82"/>
        <v>739.14378650796016</v>
      </c>
      <c r="G169" s="30">
        <f t="shared" si="82"/>
        <v>783.92890929132727</v>
      </c>
      <c r="H169" s="30">
        <f t="shared" si="82"/>
        <v>863.59474182878455</v>
      </c>
      <c r="I169" s="30">
        <f t="shared" si="82"/>
        <v>955.89266701666668</v>
      </c>
      <c r="J169" s="30">
        <f t="shared" si="82"/>
        <v>1013.0217593437465</v>
      </c>
      <c r="K169" s="30">
        <f t="shared" si="82"/>
        <v>1095.0256829581383</v>
      </c>
      <c r="L169" s="30">
        <f t="shared" si="82"/>
        <v>1175.9614433884726</v>
      </c>
      <c r="M169" s="30">
        <f t="shared" si="82"/>
        <v>1205.6811626438111</v>
      </c>
      <c r="N169" s="30">
        <f t="shared" si="82"/>
        <v>1238.9933875238266</v>
      </c>
      <c r="O169" s="30">
        <f t="shared" si="82"/>
        <v>1296.1954964756928</v>
      </c>
      <c r="P169" s="30">
        <f t="shared" si="82"/>
        <v>1368.7545773198538</v>
      </c>
      <c r="Q169" s="30">
        <f t="shared" si="82"/>
        <v>1434.2447207345847</v>
      </c>
    </row>
    <row r="170" spans="1:17" ht="12" customHeight="1" x14ac:dyDescent="0.25">
      <c r="A170" s="23" t="s">
        <v>47</v>
      </c>
      <c r="B170" s="22">
        <f t="shared" ref="B170:Q170" si="83">IF(B116=0,0,B116/B$23)</f>
        <v>704.59235356853583</v>
      </c>
      <c r="C170" s="22">
        <f t="shared" si="83"/>
        <v>701.60264547075747</v>
      </c>
      <c r="D170" s="22">
        <f t="shared" si="83"/>
        <v>695.70446576971278</v>
      </c>
      <c r="E170" s="22">
        <f t="shared" si="83"/>
        <v>691.20270038966521</v>
      </c>
      <c r="F170" s="22">
        <f t="shared" si="83"/>
        <v>689.78519138433523</v>
      </c>
      <c r="G170" s="22">
        <f t="shared" si="83"/>
        <v>692.62636139856863</v>
      </c>
      <c r="H170" s="22">
        <f t="shared" si="83"/>
        <v>691.48204842688358</v>
      </c>
      <c r="I170" s="22">
        <f t="shared" si="83"/>
        <v>695.22735801556621</v>
      </c>
      <c r="J170" s="22">
        <f t="shared" si="83"/>
        <v>699.2725216252843</v>
      </c>
      <c r="K170" s="22">
        <f t="shared" si="83"/>
        <v>705.62676531466548</v>
      </c>
      <c r="L170" s="22">
        <f t="shared" si="83"/>
        <v>707.55266103891438</v>
      </c>
      <c r="M170" s="22">
        <f t="shared" si="83"/>
        <v>712.87413856950241</v>
      </c>
      <c r="N170" s="22">
        <f t="shared" si="83"/>
        <v>715.79315822652484</v>
      </c>
      <c r="O170" s="22">
        <f t="shared" si="83"/>
        <v>725.11231327245935</v>
      </c>
      <c r="P170" s="22">
        <f t="shared" si="83"/>
        <v>733.27545164312562</v>
      </c>
      <c r="Q170" s="22">
        <f t="shared" si="83"/>
        <v>745.36192344624101</v>
      </c>
    </row>
    <row r="171" spans="1:17" ht="12" customHeight="1" x14ac:dyDescent="0.25">
      <c r="A171" s="29" t="s">
        <v>46</v>
      </c>
      <c r="B171" s="18">
        <f t="shared" ref="B171:Q171" si="84">IF(B117=0,0,B117/B$23)</f>
        <v>656.37737540689977</v>
      </c>
      <c r="C171" s="18">
        <f t="shared" si="84"/>
        <v>662.954015697758</v>
      </c>
      <c r="D171" s="18">
        <f t="shared" si="84"/>
        <v>662.45846637398984</v>
      </c>
      <c r="E171" s="18">
        <f t="shared" si="84"/>
        <v>717.63708293614366</v>
      </c>
      <c r="F171" s="18">
        <f t="shared" si="84"/>
        <v>720.19755414438737</v>
      </c>
      <c r="G171" s="18">
        <f t="shared" si="84"/>
        <v>723.55111667606502</v>
      </c>
      <c r="H171" s="18">
        <f t="shared" si="84"/>
        <v>728.88252225020483</v>
      </c>
      <c r="I171" s="18">
        <f t="shared" si="84"/>
        <v>728.63946342027748</v>
      </c>
      <c r="J171" s="18">
        <f t="shared" si="84"/>
        <v>737.79677942243904</v>
      </c>
      <c r="K171" s="18">
        <f t="shared" si="84"/>
        <v>744.28719531853574</v>
      </c>
      <c r="L171" s="18">
        <f t="shared" si="84"/>
        <v>748.50227325512128</v>
      </c>
      <c r="M171" s="18">
        <f t="shared" si="84"/>
        <v>743.69084149277023</v>
      </c>
      <c r="N171" s="18">
        <f t="shared" si="84"/>
        <v>749.09010445936508</v>
      </c>
      <c r="O171" s="18">
        <f t="shared" si="84"/>
        <v>753.39849375767653</v>
      </c>
      <c r="P171" s="18">
        <f t="shared" si="84"/>
        <v>746.17835895701012</v>
      </c>
      <c r="Q171" s="18">
        <f t="shared" si="84"/>
        <v>632.96013095270678</v>
      </c>
    </row>
    <row r="172" spans="1:17" s="28" customFormat="1" ht="12" customHeight="1" x14ac:dyDescent="0.25"/>
    <row r="173" spans="1:17" ht="12.95" customHeight="1" x14ac:dyDescent="0.25">
      <c r="A173" s="27" t="s">
        <v>49</v>
      </c>
      <c r="B173" s="26">
        <f t="shared" ref="B173:Q173" si="85">IF(B119=0,0,B119/B$23)</f>
        <v>1023.3550601496704</v>
      </c>
      <c r="C173" s="26">
        <f t="shared" si="85"/>
        <v>1014.5619407319779</v>
      </c>
      <c r="D173" s="26">
        <f t="shared" si="85"/>
        <v>946.71457932168289</v>
      </c>
      <c r="E173" s="26">
        <f t="shared" si="85"/>
        <v>1060.8315234513041</v>
      </c>
      <c r="F173" s="26">
        <f t="shared" si="85"/>
        <v>1050.9240357476663</v>
      </c>
      <c r="G173" s="26">
        <f t="shared" si="85"/>
        <v>1218.7401421182128</v>
      </c>
      <c r="H173" s="26">
        <f t="shared" si="85"/>
        <v>1204.1647452172156</v>
      </c>
      <c r="I173" s="26">
        <f t="shared" si="85"/>
        <v>1109.6785161066716</v>
      </c>
      <c r="J173" s="26">
        <f t="shared" si="85"/>
        <v>1313.1334376775128</v>
      </c>
      <c r="K173" s="26">
        <f t="shared" si="85"/>
        <v>1287.6380001581772</v>
      </c>
      <c r="L173" s="26">
        <f t="shared" si="85"/>
        <v>1289.0180034807959</v>
      </c>
      <c r="M173" s="26">
        <f t="shared" si="85"/>
        <v>1084.7305878372429</v>
      </c>
      <c r="N173" s="26">
        <f t="shared" si="85"/>
        <v>1063.5148714378163</v>
      </c>
      <c r="O173" s="26">
        <f t="shared" si="85"/>
        <v>1063.0786620971298</v>
      </c>
      <c r="P173" s="26">
        <f t="shared" si="85"/>
        <v>888.32077483108037</v>
      </c>
      <c r="Q173" s="26">
        <f t="shared" si="85"/>
        <v>943.09395170900427</v>
      </c>
    </row>
    <row r="174" spans="1:17" ht="12" customHeight="1" x14ac:dyDescent="0.25">
      <c r="A174" s="25" t="s">
        <v>48</v>
      </c>
      <c r="B174" s="24">
        <f t="shared" ref="B174:Q174" si="86">IF(B120=0,0,B120/B$23)</f>
        <v>1023.3550601496704</v>
      </c>
      <c r="C174" s="24">
        <f t="shared" si="86"/>
        <v>1014.5619407319779</v>
      </c>
      <c r="D174" s="24">
        <f t="shared" si="86"/>
        <v>946.71457932168289</v>
      </c>
      <c r="E174" s="24">
        <f t="shared" si="86"/>
        <v>1060.8315234513041</v>
      </c>
      <c r="F174" s="24">
        <f t="shared" si="86"/>
        <v>1050.9240357476663</v>
      </c>
      <c r="G174" s="24">
        <f t="shared" si="86"/>
        <v>1218.7401421182128</v>
      </c>
      <c r="H174" s="24">
        <f t="shared" si="86"/>
        <v>1204.1647452172156</v>
      </c>
      <c r="I174" s="24">
        <f t="shared" si="86"/>
        <v>1109.6785161066716</v>
      </c>
      <c r="J174" s="24">
        <f t="shared" si="86"/>
        <v>1313.1334376775128</v>
      </c>
      <c r="K174" s="24">
        <f t="shared" si="86"/>
        <v>1287.6380001581772</v>
      </c>
      <c r="L174" s="24">
        <f t="shared" si="86"/>
        <v>1289.0180034807959</v>
      </c>
      <c r="M174" s="24">
        <f t="shared" si="86"/>
        <v>1084.7305878372429</v>
      </c>
      <c r="N174" s="24">
        <f t="shared" si="86"/>
        <v>1063.5148714378163</v>
      </c>
      <c r="O174" s="24">
        <f t="shared" si="86"/>
        <v>1063.0786620971298</v>
      </c>
      <c r="P174" s="24">
        <f t="shared" si="86"/>
        <v>888.32077483108037</v>
      </c>
      <c r="Q174" s="24">
        <f t="shared" si="86"/>
        <v>943.09395170900427</v>
      </c>
    </row>
    <row r="175" spans="1:17" ht="12" customHeight="1" x14ac:dyDescent="0.25">
      <c r="A175" s="23" t="s">
        <v>44</v>
      </c>
      <c r="B175" s="22">
        <f t="shared" ref="B175:Q175" si="87">IF(B121=0,0,B121/B$23)</f>
        <v>578.11852413338431</v>
      </c>
      <c r="C175" s="22">
        <f t="shared" si="87"/>
        <v>586.86061935058922</v>
      </c>
      <c r="D175" s="22">
        <f t="shared" si="87"/>
        <v>530.51868020343113</v>
      </c>
      <c r="E175" s="22">
        <f t="shared" si="87"/>
        <v>718.43133467471648</v>
      </c>
      <c r="F175" s="22">
        <f t="shared" si="87"/>
        <v>714.44240433804714</v>
      </c>
      <c r="G175" s="22">
        <f t="shared" si="87"/>
        <v>880.83553555358401</v>
      </c>
      <c r="H175" s="22">
        <f t="shared" si="87"/>
        <v>877.97590914025704</v>
      </c>
      <c r="I175" s="22">
        <f t="shared" si="87"/>
        <v>787.90922124672113</v>
      </c>
      <c r="J175" s="22">
        <f t="shared" si="87"/>
        <v>993.28586742575988</v>
      </c>
      <c r="K175" s="22">
        <f t="shared" si="87"/>
        <v>961.00657861894183</v>
      </c>
      <c r="L175" s="22">
        <f t="shared" si="87"/>
        <v>965.11625647389803</v>
      </c>
      <c r="M175" s="22">
        <f t="shared" si="87"/>
        <v>762.55174270932366</v>
      </c>
      <c r="N175" s="22">
        <f t="shared" si="87"/>
        <v>747.47889170458268</v>
      </c>
      <c r="O175" s="22">
        <f t="shared" si="87"/>
        <v>740.04169722581162</v>
      </c>
      <c r="P175" s="22">
        <f t="shared" si="87"/>
        <v>563.36470857655547</v>
      </c>
      <c r="Q175" s="22">
        <f t="shared" si="87"/>
        <v>617.82010697249393</v>
      </c>
    </row>
    <row r="176" spans="1:17" ht="12" customHeight="1" x14ac:dyDescent="0.25">
      <c r="A176" s="23" t="s">
        <v>43</v>
      </c>
      <c r="B176" s="22">
        <f t="shared" ref="B176:Q176" si="88">IF(B122=0,0,B122/B$23)</f>
        <v>6.3630613748570278E-2</v>
      </c>
      <c r="C176" s="22">
        <f t="shared" si="88"/>
        <v>0.10717817643080155</v>
      </c>
      <c r="D176" s="22">
        <f t="shared" si="88"/>
        <v>0.12251502421692134</v>
      </c>
      <c r="E176" s="22">
        <f t="shared" si="88"/>
        <v>0.14595657004054088</v>
      </c>
      <c r="F176" s="22">
        <f t="shared" si="88"/>
        <v>0.17293884073739402</v>
      </c>
      <c r="G176" s="22">
        <f t="shared" si="88"/>
        <v>0.19342909980062173</v>
      </c>
      <c r="H176" s="22">
        <f t="shared" si="88"/>
        <v>0.25172599066490037</v>
      </c>
      <c r="I176" s="22">
        <f t="shared" si="88"/>
        <v>0.3795103934155804</v>
      </c>
      <c r="J176" s="22">
        <f t="shared" si="88"/>
        <v>0.42321521268748097</v>
      </c>
      <c r="K176" s="22">
        <f t="shared" si="88"/>
        <v>0.57320738503034785</v>
      </c>
      <c r="L176" s="22">
        <f t="shared" si="88"/>
        <v>0.87141052699499466</v>
      </c>
      <c r="M176" s="22">
        <f t="shared" si="88"/>
        <v>1.0625979869083111</v>
      </c>
      <c r="N176" s="22">
        <f t="shared" si="88"/>
        <v>1.4671325142854381</v>
      </c>
      <c r="O176" s="22">
        <f t="shared" si="88"/>
        <v>2.2066613404970323</v>
      </c>
      <c r="P176" s="22">
        <f t="shared" si="88"/>
        <v>2.8662546290533761</v>
      </c>
      <c r="Q176" s="22">
        <f t="shared" si="88"/>
        <v>3.8884252265591392</v>
      </c>
    </row>
    <row r="177" spans="1:17" ht="12" customHeight="1" x14ac:dyDescent="0.25">
      <c r="A177" s="23" t="s">
        <v>47</v>
      </c>
      <c r="B177" s="22">
        <f t="shared" ref="B177:Q177" si="89">IF(B123=0,0,B123/B$23)</f>
        <v>172.95652979022137</v>
      </c>
      <c r="C177" s="22">
        <f t="shared" si="89"/>
        <v>168.09258763048376</v>
      </c>
      <c r="D177" s="22">
        <f t="shared" si="89"/>
        <v>164.37644868895524</v>
      </c>
      <c r="E177" s="22">
        <f t="shared" si="89"/>
        <v>159.16100432414851</v>
      </c>
      <c r="F177" s="22">
        <f t="shared" si="89"/>
        <v>155.89099836557608</v>
      </c>
      <c r="G177" s="22">
        <f t="shared" si="89"/>
        <v>156.07134355878429</v>
      </c>
      <c r="H177" s="22">
        <f t="shared" si="89"/>
        <v>151.9681500629882</v>
      </c>
      <c r="I177" s="22">
        <f t="shared" si="89"/>
        <v>148.09461838270403</v>
      </c>
      <c r="J177" s="22">
        <f t="shared" si="89"/>
        <v>147.21843264210665</v>
      </c>
      <c r="K177" s="22">
        <f t="shared" si="89"/>
        <v>145.27847009999027</v>
      </c>
      <c r="L177" s="22">
        <f t="shared" si="89"/>
        <v>142.76276479570885</v>
      </c>
      <c r="M177" s="22">
        <f t="shared" si="89"/>
        <v>142.2356265737441</v>
      </c>
      <c r="N177" s="22">
        <f t="shared" si="89"/>
        <v>140.1670441049894</v>
      </c>
      <c r="O177" s="22">
        <f t="shared" si="89"/>
        <v>141.54186240528159</v>
      </c>
      <c r="P177" s="22">
        <f t="shared" si="89"/>
        <v>140.32161322030663</v>
      </c>
      <c r="Q177" s="22">
        <f t="shared" si="89"/>
        <v>139.52858015777781</v>
      </c>
    </row>
    <row r="178" spans="1:17" ht="12" customHeight="1" x14ac:dyDescent="0.25">
      <c r="A178" s="21" t="s">
        <v>46</v>
      </c>
      <c r="B178" s="20">
        <f t="shared" ref="B178:Q178" si="90">IF(B124=0,0,B124/B$23)</f>
        <v>272.21637561231614</v>
      </c>
      <c r="C178" s="20">
        <f t="shared" si="90"/>
        <v>259.50155557447408</v>
      </c>
      <c r="D178" s="20">
        <f t="shared" si="90"/>
        <v>251.69693540507961</v>
      </c>
      <c r="E178" s="20">
        <f t="shared" si="90"/>
        <v>183.09322788239865</v>
      </c>
      <c r="F178" s="20">
        <f t="shared" si="90"/>
        <v>180.41769420330562</v>
      </c>
      <c r="G178" s="20">
        <f t="shared" si="90"/>
        <v>181.63983390604395</v>
      </c>
      <c r="H178" s="20">
        <f t="shared" si="90"/>
        <v>173.96896002330533</v>
      </c>
      <c r="I178" s="20">
        <f t="shared" si="90"/>
        <v>173.29516608383094</v>
      </c>
      <c r="J178" s="20">
        <f t="shared" si="90"/>
        <v>172.20592239695867</v>
      </c>
      <c r="K178" s="20">
        <f t="shared" si="90"/>
        <v>180.77974405421466</v>
      </c>
      <c r="L178" s="20">
        <f t="shared" si="90"/>
        <v>180.26757168419411</v>
      </c>
      <c r="M178" s="20">
        <f t="shared" si="90"/>
        <v>178.88062056726676</v>
      </c>
      <c r="N178" s="20">
        <f t="shared" si="90"/>
        <v>174.40180311395886</v>
      </c>
      <c r="O178" s="20">
        <f t="shared" si="90"/>
        <v>179.28844112553949</v>
      </c>
      <c r="P178" s="20">
        <f t="shared" si="90"/>
        <v>181.76819840516492</v>
      </c>
      <c r="Q178" s="20">
        <f t="shared" si="90"/>
        <v>181.85683935217338</v>
      </c>
    </row>
    <row r="179" spans="1:17" ht="12" customHeight="1" x14ac:dyDescent="0.25">
      <c r="A179" s="19" t="s">
        <v>45</v>
      </c>
      <c r="B179" s="18">
        <f t="shared" ref="B179:Q179" si="91">IF(B125=0,0,B125/B$23)</f>
        <v>0</v>
      </c>
      <c r="C179" s="18">
        <f t="shared" si="91"/>
        <v>0</v>
      </c>
      <c r="D179" s="18">
        <f t="shared" si="91"/>
        <v>0</v>
      </c>
      <c r="E179" s="18">
        <f t="shared" si="91"/>
        <v>0</v>
      </c>
      <c r="F179" s="18">
        <f t="shared" si="91"/>
        <v>0</v>
      </c>
      <c r="G179" s="18">
        <f t="shared" si="91"/>
        <v>0</v>
      </c>
      <c r="H179" s="18">
        <f t="shared" si="91"/>
        <v>0</v>
      </c>
      <c r="I179" s="18">
        <f t="shared" si="91"/>
        <v>0</v>
      </c>
      <c r="J179" s="18">
        <f t="shared" si="91"/>
        <v>0</v>
      </c>
      <c r="K179" s="18">
        <f t="shared" si="91"/>
        <v>0</v>
      </c>
      <c r="L179" s="18">
        <f t="shared" si="91"/>
        <v>0</v>
      </c>
      <c r="M179" s="18">
        <f t="shared" si="91"/>
        <v>0</v>
      </c>
      <c r="N179" s="18">
        <f t="shared" si="91"/>
        <v>0</v>
      </c>
      <c r="O179" s="18">
        <f t="shared" si="91"/>
        <v>0</v>
      </c>
      <c r="P179" s="18">
        <f t="shared" si="91"/>
        <v>0</v>
      </c>
      <c r="Q179" s="18">
        <f t="shared" si="91"/>
        <v>0</v>
      </c>
    </row>
  </sheetData>
  <pageMargins left="0.39370078740157483" right="0.39370078740157483" top="0.39370078740157483" bottom="0.39370078740157483" header="0.31496062992125984" footer="0.31496062992125984"/>
  <pageSetup paperSize="9" scale="39" orientation="portrait" horizontalDpi="1200" verticalDpi="1200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tabColor theme="8" tint="0.59999389629810485"/>
    <pageSetUpPr fitToPage="1"/>
  </sheetPr>
  <dimension ref="A1:Q15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2" customHeight="1" x14ac:dyDescent="0.25"/>
  <cols>
    <col min="1" max="1" width="61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224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147" t="s">
        <v>109</v>
      </c>
      <c r="B3" s="154">
        <v>479.04017568715483</v>
      </c>
      <c r="C3" s="154">
        <v>490.95845587462094</v>
      </c>
      <c r="D3" s="154">
        <v>508.56639387447842</v>
      </c>
      <c r="E3" s="154">
        <v>530.53638876341756</v>
      </c>
      <c r="F3" s="154">
        <v>558.21845693471516</v>
      </c>
      <c r="G3" s="154">
        <v>586.10754259687724</v>
      </c>
      <c r="H3" s="154">
        <v>615.28006030227925</v>
      </c>
      <c r="I3" s="154">
        <v>637.93139255309256</v>
      </c>
      <c r="J3" s="154">
        <v>662.97894134898775</v>
      </c>
      <c r="K3" s="154">
        <v>674.04113891342922</v>
      </c>
      <c r="L3" s="154">
        <v>678.31584369826783</v>
      </c>
      <c r="M3" s="154">
        <v>680.56635923899069</v>
      </c>
      <c r="N3" s="154">
        <v>681.15392731159602</v>
      </c>
      <c r="O3" s="154">
        <v>684.74068867115318</v>
      </c>
      <c r="P3" s="154">
        <v>697.58376162847969</v>
      </c>
      <c r="Q3" s="154">
        <v>697.98384280688879</v>
      </c>
    </row>
    <row r="4" spans="1:17" ht="12" customHeight="1" x14ac:dyDescent="0.25">
      <c r="A4" s="148"/>
      <c r="B4" s="128"/>
      <c r="C4" s="128"/>
      <c r="D4" s="128"/>
      <c r="E4" s="128"/>
      <c r="F4" s="128"/>
      <c r="G4" s="128"/>
      <c r="H4" s="128"/>
      <c r="I4" s="128"/>
      <c r="J4" s="128"/>
      <c r="K4" s="128"/>
      <c r="L4" s="128"/>
      <c r="M4" s="128"/>
      <c r="N4" s="128"/>
      <c r="O4" s="128"/>
      <c r="P4" s="128"/>
      <c r="Q4" s="128"/>
    </row>
    <row r="5" spans="1:17" ht="12.95" customHeight="1" x14ac:dyDescent="0.25">
      <c r="A5" s="144" t="s">
        <v>140</v>
      </c>
      <c r="B5" s="143">
        <v>635.87152979605378</v>
      </c>
      <c r="C5" s="143">
        <v>651.69169570274653</v>
      </c>
      <c r="D5" s="143">
        <v>675.06423738249805</v>
      </c>
      <c r="E5" s="143">
        <v>704.2269151048871</v>
      </c>
      <c r="F5" s="143">
        <v>740.97172259572471</v>
      </c>
      <c r="G5" s="143">
        <v>777.99132233842704</v>
      </c>
      <c r="H5" s="143">
        <v>816.71453263018964</v>
      </c>
      <c r="I5" s="143">
        <v>846.78160846486765</v>
      </c>
      <c r="J5" s="143">
        <v>880.02939013086393</v>
      </c>
      <c r="K5" s="143">
        <v>894.71320340000682</v>
      </c>
      <c r="L5" s="143">
        <v>900.3873894263935</v>
      </c>
      <c r="M5" s="143">
        <v>903.374693690919</v>
      </c>
      <c r="N5" s="143">
        <v>904.15462370127977</v>
      </c>
      <c r="O5" s="143">
        <v>908.91564281505953</v>
      </c>
      <c r="P5" s="143">
        <v>925.96336629032567</v>
      </c>
      <c r="Q5" s="143">
        <v>926.49442870193434</v>
      </c>
    </row>
    <row r="6" spans="1:17" ht="12" customHeight="1" x14ac:dyDescent="0.25">
      <c r="A6" s="153" t="str">
        <f>"Penetration factor "&amp;MID('SER_se-appl'!A71,FIND("(",'SER_se-appl'!A71),100)</f>
        <v>Penetration factor (unit per capita)</v>
      </c>
      <c r="B6" s="152">
        <f>1000*B8/SER_summary!B$3</f>
        <v>1.7155335449622305E-2</v>
      </c>
      <c r="C6" s="152">
        <f>1000*C8/SER_summary!C$3</f>
        <v>1.7775274771673399E-2</v>
      </c>
      <c r="D6" s="152">
        <f>1000*D8/SER_summary!D$3</f>
        <v>1.8686957662144253E-2</v>
      </c>
      <c r="E6" s="152">
        <f>1000*E8/SER_summary!E$3</f>
        <v>1.9780275633938731E-2</v>
      </c>
      <c r="F6" s="152">
        <f>1000*F8/SER_summary!F$3</f>
        <v>2.106237923972866E-2</v>
      </c>
      <c r="G6" s="152">
        <f>1000*G8/SER_summary!G$3</f>
        <v>2.2384333814239071E-2</v>
      </c>
      <c r="H6" s="152">
        <f>1000*H8/SER_summary!H$3</f>
        <v>2.3880582889271834E-2</v>
      </c>
      <c r="I6" s="152">
        <f>1000*I8/SER_summary!I$3</f>
        <v>2.5173328238979463E-2</v>
      </c>
      <c r="J6" s="152">
        <f>1000*J8/SER_summary!J$3</f>
        <v>2.6507577525945143E-2</v>
      </c>
      <c r="K6" s="152">
        <f>1000*K8/SER_summary!K$3</f>
        <v>2.7325414494630509E-2</v>
      </c>
      <c r="L6" s="152">
        <f>1000*L8/SER_summary!L$3</f>
        <v>2.7983131074032556E-2</v>
      </c>
      <c r="M6" s="152">
        <f>1000*M8/SER_summary!M$3</f>
        <v>2.8412207880521734E-2</v>
      </c>
      <c r="N6" s="152">
        <f>1000*N8/SER_summary!N$3</f>
        <v>2.8935543740124036E-2</v>
      </c>
      <c r="O6" s="152">
        <f>1000*O8/SER_summary!O$3</f>
        <v>2.9652337433115943E-2</v>
      </c>
      <c r="P6" s="152">
        <f>1000*P8/SER_summary!P$3</f>
        <v>3.0646860693836361E-2</v>
      </c>
      <c r="Q6" s="152">
        <f>1000*Q8/SER_summary!Q$3</f>
        <v>3.1742390763715517E-2</v>
      </c>
    </row>
    <row r="7" spans="1:17" ht="12.95" customHeight="1" x14ac:dyDescent="0.25">
      <c r="A7" s="148"/>
      <c r="B7" s="128"/>
      <c r="C7" s="128"/>
      <c r="D7" s="128"/>
      <c r="E7" s="128"/>
      <c r="F7" s="128"/>
      <c r="G7" s="128"/>
      <c r="H7" s="128"/>
      <c r="I7" s="128"/>
      <c r="J7" s="128"/>
      <c r="K7" s="128"/>
      <c r="L7" s="128"/>
      <c r="M7" s="128"/>
      <c r="N7" s="128"/>
      <c r="O7" s="128"/>
      <c r="P7" s="128"/>
      <c r="Q7" s="128"/>
    </row>
    <row r="8" spans="1:17" ht="12.95" customHeight="1" x14ac:dyDescent="0.25">
      <c r="A8" s="144" t="str">
        <f>"Stock of appliances "&amp;MID('SER_se-appl'!A23,FIND("(",'SER_se-appl'!A23),100)</f>
        <v>Stock of appliances (000 units)</v>
      </c>
      <c r="B8" s="62">
        <v>976.54214919462606</v>
      </c>
      <c r="C8" s="62">
        <v>1012.4919514846588</v>
      </c>
      <c r="D8" s="62">
        <v>1064.9231305801493</v>
      </c>
      <c r="E8" s="62">
        <v>1130.0571557863905</v>
      </c>
      <c r="F8" s="62">
        <v>1211.0004505295151</v>
      </c>
      <c r="G8" s="62">
        <v>1295.4877905686342</v>
      </c>
      <c r="H8" s="62">
        <v>1386.6072753274179</v>
      </c>
      <c r="I8" s="62">
        <v>1465.6854190143113</v>
      </c>
      <c r="J8" s="62">
        <v>1554.7456311820697</v>
      </c>
      <c r="K8" s="62">
        <v>1612.215467876094</v>
      </c>
      <c r="L8" s="62">
        <v>1656.3255298597305</v>
      </c>
      <c r="M8" s="62">
        <v>1686.6819130427298</v>
      </c>
      <c r="N8" s="62">
        <v>1718.6036745584811</v>
      </c>
      <c r="O8" s="62">
        <v>1769.8064907761222</v>
      </c>
      <c r="P8" s="62">
        <v>1862.7979587957052</v>
      </c>
      <c r="Q8" s="62">
        <v>1929.7980728232324</v>
      </c>
    </row>
    <row r="9" spans="1:17" ht="12.95" customHeight="1" x14ac:dyDescent="0.25">
      <c r="A9" s="151" t="str">
        <f>"Number of new appliances "&amp;MID('SER_se-appl'!A31,FIND("(",'SER_se-appl'!A31),100)</f>
        <v>Number of new appliances (000 units)</v>
      </c>
      <c r="B9" s="150"/>
      <c r="C9" s="150">
        <v>119.96402287133988</v>
      </c>
      <c r="D9" s="150">
        <v>139.2178689559812</v>
      </c>
      <c r="E9" s="150">
        <v>154.78467583212748</v>
      </c>
      <c r="F9" s="150">
        <v>173.5524168396654</v>
      </c>
      <c r="G9" s="150">
        <v>180.15256316484562</v>
      </c>
      <c r="H9" s="150">
        <v>189.94166024765957</v>
      </c>
      <c r="I9" s="150">
        <v>181.16145096690147</v>
      </c>
      <c r="J9" s="150">
        <v>194.51226858800754</v>
      </c>
      <c r="K9" s="150">
        <v>166.40181097614078</v>
      </c>
      <c r="L9" s="150">
        <v>156.63679141706334</v>
      </c>
      <c r="M9" s="150">
        <v>150.32040605433897</v>
      </c>
      <c r="N9" s="150">
        <v>171.13963047173263</v>
      </c>
      <c r="O9" s="150">
        <v>205.98749204976897</v>
      </c>
      <c r="P9" s="150">
        <v>266.54388485924812</v>
      </c>
      <c r="Q9" s="150">
        <v>247.15267719237218</v>
      </c>
    </row>
    <row r="10" spans="1:17" ht="12" customHeight="1" x14ac:dyDescent="0.25">
      <c r="A10" s="142" t="str">
        <f>"Number of replaced appliances "&amp;MID('SER_se-appl'!A39,FIND("(",'SER_se-appl'!A39),100)</f>
        <v>Number of replaced appliances (000 units)</v>
      </c>
      <c r="B10" s="149"/>
      <c r="C10" s="149">
        <f>B8+C9-C8</f>
        <v>84.0142205813072</v>
      </c>
      <c r="D10" s="149">
        <f t="shared" ref="D10:Q10" si="0">C8+D9-D8</f>
        <v>86.786689860490696</v>
      </c>
      <c r="E10" s="149">
        <f t="shared" si="0"/>
        <v>89.650650625886328</v>
      </c>
      <c r="F10" s="149">
        <f t="shared" si="0"/>
        <v>92.609122096540887</v>
      </c>
      <c r="G10" s="149">
        <f t="shared" si="0"/>
        <v>95.66522312572647</v>
      </c>
      <c r="H10" s="149">
        <f t="shared" si="0"/>
        <v>98.822175488875928</v>
      </c>
      <c r="I10" s="149">
        <f t="shared" si="0"/>
        <v>102.08330728000806</v>
      </c>
      <c r="J10" s="149">
        <f t="shared" si="0"/>
        <v>105.45205642024916</v>
      </c>
      <c r="K10" s="149">
        <f t="shared" si="0"/>
        <v>108.93197428211647</v>
      </c>
      <c r="L10" s="149">
        <f t="shared" si="0"/>
        <v>112.52672943342668</v>
      </c>
      <c r="M10" s="149">
        <f t="shared" si="0"/>
        <v>119.96402287133969</v>
      </c>
      <c r="N10" s="149">
        <f t="shared" si="0"/>
        <v>139.21786895598143</v>
      </c>
      <c r="O10" s="149">
        <f t="shared" si="0"/>
        <v>154.78467583212773</v>
      </c>
      <c r="P10" s="149">
        <f t="shared" si="0"/>
        <v>173.55241683966506</v>
      </c>
      <c r="Q10" s="149">
        <f t="shared" si="0"/>
        <v>180.15256316484511</v>
      </c>
    </row>
    <row r="11" spans="1:17" ht="12.95" customHeight="1" x14ac:dyDescent="0.25">
      <c r="A11" s="148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</row>
    <row r="12" spans="1:17" ht="12" customHeight="1" x14ac:dyDescent="0.25">
      <c r="A12" s="147" t="s">
        <v>132</v>
      </c>
      <c r="B12" s="146">
        <v>8759.9999999999945</v>
      </c>
      <c r="C12" s="146">
        <v>8759.9999999999964</v>
      </c>
      <c r="D12" s="146">
        <v>8759.9999999999945</v>
      </c>
      <c r="E12" s="146">
        <v>8759.9999999999982</v>
      </c>
      <c r="F12" s="146">
        <v>8760</v>
      </c>
      <c r="G12" s="146">
        <v>8760</v>
      </c>
      <c r="H12" s="146">
        <v>8759.9999999999964</v>
      </c>
      <c r="I12" s="146">
        <v>8759.9999999999982</v>
      </c>
      <c r="J12" s="146">
        <v>8760.0000000000036</v>
      </c>
      <c r="K12" s="146">
        <v>8760.0000000000018</v>
      </c>
      <c r="L12" s="146">
        <v>8760.0000000000018</v>
      </c>
      <c r="M12" s="146">
        <v>8760.0000000000018</v>
      </c>
      <c r="N12" s="146">
        <v>8760</v>
      </c>
      <c r="O12" s="146">
        <v>8760.0000000000018</v>
      </c>
      <c r="P12" s="146">
        <v>8760.0000000000018</v>
      </c>
      <c r="Q12" s="146">
        <v>8759.9999999999964</v>
      </c>
    </row>
    <row r="13" spans="1:17" ht="12.95" customHeight="1" x14ac:dyDescent="0.25">
      <c r="A13" s="145"/>
      <c r="B13" s="132"/>
      <c r="C13" s="132"/>
      <c r="D13" s="132"/>
      <c r="E13" s="132"/>
      <c r="F13" s="132"/>
      <c r="G13" s="132"/>
      <c r="H13" s="132"/>
      <c r="I13" s="132"/>
      <c r="J13" s="132"/>
      <c r="K13" s="132"/>
      <c r="L13" s="132"/>
      <c r="M13" s="132"/>
      <c r="N13" s="132"/>
      <c r="O13" s="132"/>
      <c r="P13" s="132"/>
      <c r="Q13" s="132"/>
    </row>
    <row r="14" spans="1:17" ht="12.95" customHeight="1" x14ac:dyDescent="0.25">
      <c r="A14" s="144" t="str">
        <f>"W per appliance in average operating mode "&amp;MID('SER_se-appl'!A55,FIND("(",'SER_se-appl'!A55),100)</f>
        <v>W per appliance in average operating mode (W per appliance)</v>
      </c>
      <c r="B14" s="143">
        <f>IF(B5=0,0,B5/B8*1000)</f>
        <v>651.1460158892985</v>
      </c>
      <c r="C14" s="143">
        <f>IF(C5=0,0,C5/C8*1000)</f>
        <v>643.65123569342359</v>
      </c>
      <c r="D14" s="143">
        <f t="shared" ref="D14:Q14" si="1">IF(D5=0,0,D5/D8*1000)</f>
        <v>633.90888787882398</v>
      </c>
      <c r="E14" s="143">
        <f t="shared" si="1"/>
        <v>623.17813882150563</v>
      </c>
      <c r="F14" s="143">
        <f t="shared" si="1"/>
        <v>611.86742108290025</v>
      </c>
      <c r="G14" s="143">
        <f t="shared" si="1"/>
        <v>600.53929338611511</v>
      </c>
      <c r="H14" s="143">
        <f t="shared" si="1"/>
        <v>589.00205354637262</v>
      </c>
      <c r="I14" s="143">
        <f t="shared" si="1"/>
        <v>577.73762192049173</v>
      </c>
      <c r="J14" s="143">
        <f t="shared" si="1"/>
        <v>566.02789066001708</v>
      </c>
      <c r="K14" s="143">
        <f t="shared" si="1"/>
        <v>554.95882605486179</v>
      </c>
      <c r="L14" s="143">
        <f t="shared" si="1"/>
        <v>543.60533191965271</v>
      </c>
      <c r="M14" s="143">
        <f t="shared" si="1"/>
        <v>535.5928030681581</v>
      </c>
      <c r="N14" s="143">
        <f t="shared" si="1"/>
        <v>526.09838852669861</v>
      </c>
      <c r="O14" s="143">
        <f t="shared" si="1"/>
        <v>513.56780956118428</v>
      </c>
      <c r="P14" s="143">
        <f t="shared" si="1"/>
        <v>497.08201682213507</v>
      </c>
      <c r="Q14" s="143">
        <f t="shared" si="1"/>
        <v>480.09915739344831</v>
      </c>
    </row>
    <row r="15" spans="1:17" ht="12" customHeight="1" x14ac:dyDescent="0.25">
      <c r="A15" s="142" t="str">
        <f>"W per new appliance in average operating mode "&amp;MID('SER_se-appl'!A55,FIND("(",'SER_se-appl'!A55),100)</f>
        <v>W per new appliance in average operating mode (W per appliance)</v>
      </c>
      <c r="B15" s="141"/>
      <c r="C15" s="141">
        <v>587.89034602393883</v>
      </c>
      <c r="D15" s="141">
        <v>573.80097550471601</v>
      </c>
      <c r="E15" s="141">
        <v>565.54914902725125</v>
      </c>
      <c r="F15" s="141">
        <v>559.17900854507639</v>
      </c>
      <c r="G15" s="141">
        <v>551.26403363634802</v>
      </c>
      <c r="H15" s="141">
        <v>542.64491533066325</v>
      </c>
      <c r="I15" s="141">
        <v>532.88497162951273</v>
      </c>
      <c r="J15" s="141">
        <v>523.93850943784798</v>
      </c>
      <c r="K15" s="141">
        <v>514.50422218165761</v>
      </c>
      <c r="L15" s="141">
        <v>504.00366902188688</v>
      </c>
      <c r="M15" s="141">
        <v>489.04202104275004</v>
      </c>
      <c r="N15" s="141">
        <v>471.33021616704798</v>
      </c>
      <c r="O15" s="141">
        <v>448.08235633451875</v>
      </c>
      <c r="P15" s="141">
        <v>428.05180810852539</v>
      </c>
      <c r="Q15" s="141">
        <v>403.97171572645118</v>
      </c>
    </row>
  </sheetData>
  <pageMargins left="0.39370078740157483" right="0.39370078740157483" top="0.39370078740157483" bottom="0.39370078740157483" header="0.31496062992125984" footer="0.31496062992125984"/>
  <pageSetup paperSize="9" scale="60" orientation="landscape" horizontalDpi="1200" verticalDpi="1200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tabColor theme="8" tint="0.59999389629810485"/>
    <pageSetUpPr fitToPage="1"/>
  </sheetPr>
  <dimension ref="A1:Q15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2" customHeight="1" x14ac:dyDescent="0.25"/>
  <cols>
    <col min="1" max="1" width="61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225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147" t="s">
        <v>109</v>
      </c>
      <c r="B3" s="154">
        <v>291.58995660993793</v>
      </c>
      <c r="C3" s="154">
        <v>311.38325235026298</v>
      </c>
      <c r="D3" s="154">
        <v>334.65428704542194</v>
      </c>
      <c r="E3" s="154">
        <v>360.9219443585676</v>
      </c>
      <c r="F3" s="154">
        <v>393.24568161905165</v>
      </c>
      <c r="G3" s="154">
        <v>434.01382466956409</v>
      </c>
      <c r="H3" s="154">
        <v>498.51250669843648</v>
      </c>
      <c r="I3" s="154">
        <v>546.04295280580857</v>
      </c>
      <c r="J3" s="154">
        <v>574.94591923765404</v>
      </c>
      <c r="K3" s="154">
        <v>593.9582415644303</v>
      </c>
      <c r="L3" s="154">
        <v>613.99145467772314</v>
      </c>
      <c r="M3" s="154">
        <v>630.91482935902934</v>
      </c>
      <c r="N3" s="154">
        <v>647.09047765454966</v>
      </c>
      <c r="O3" s="154">
        <v>658.05225009164644</v>
      </c>
      <c r="P3" s="154">
        <v>676.26840118759401</v>
      </c>
      <c r="Q3" s="154">
        <v>686.55710059865839</v>
      </c>
    </row>
    <row r="4" spans="1:17" ht="12" customHeight="1" x14ac:dyDescent="0.25">
      <c r="A4" s="148"/>
      <c r="B4" s="128"/>
      <c r="C4" s="128"/>
      <c r="D4" s="128"/>
      <c r="E4" s="128"/>
      <c r="F4" s="128"/>
      <c r="G4" s="128"/>
      <c r="H4" s="128"/>
      <c r="I4" s="128"/>
      <c r="J4" s="128"/>
      <c r="K4" s="128"/>
      <c r="L4" s="128"/>
      <c r="M4" s="128"/>
      <c r="N4" s="128"/>
      <c r="O4" s="128"/>
      <c r="P4" s="128"/>
      <c r="Q4" s="128"/>
    </row>
    <row r="5" spans="1:17" ht="12.95" customHeight="1" x14ac:dyDescent="0.25">
      <c r="A5" s="144" t="s">
        <v>140</v>
      </c>
      <c r="B5" s="143">
        <v>3775.0829833018042</v>
      </c>
      <c r="C5" s="143">
        <v>4012.1721372488987</v>
      </c>
      <c r="D5" s="143">
        <v>4293.3003510164972</v>
      </c>
      <c r="E5" s="143">
        <v>4611.7957220380549</v>
      </c>
      <c r="F5" s="143">
        <v>5006.2381079362331</v>
      </c>
      <c r="G5" s="143">
        <v>5506.2121675949338</v>
      </c>
      <c r="H5" s="143">
        <v>6304.113166228788</v>
      </c>
      <c r="I5" s="143">
        <v>6884.2764497340268</v>
      </c>
      <c r="J5" s="143">
        <v>7227.9861547908604</v>
      </c>
      <c r="K5" s="143">
        <v>7446.8425948723116</v>
      </c>
      <c r="L5" s="143">
        <v>7678.2945535627796</v>
      </c>
      <c r="M5" s="143">
        <v>7877.1092172093558</v>
      </c>
      <c r="N5" s="143">
        <v>8066.547479527836</v>
      </c>
      <c r="O5" s="143">
        <v>8191.0496559193771</v>
      </c>
      <c r="P5" s="143">
        <v>8405.8601857122103</v>
      </c>
      <c r="Q5" s="143">
        <v>8522.1420907801676</v>
      </c>
    </row>
    <row r="6" spans="1:17" ht="12" customHeight="1" x14ac:dyDescent="0.25">
      <c r="A6" s="153" t="str">
        <f>"Penetration factor "&amp;MID('SER_se-appl'!A72,FIND("(",'SER_se-appl'!A72),100)</f>
        <v>Penetration factor (sqm per building cell)</v>
      </c>
      <c r="B6" s="152">
        <f>1000000*B8/SER_summary!B$8</f>
        <v>38.093372586820713</v>
      </c>
      <c r="C6" s="152">
        <f>1000000*C8/SER_summary!C$8</f>
        <v>40.118749159612101</v>
      </c>
      <c r="D6" s="152">
        <f>1000000*D8/SER_summary!D$8</f>
        <v>42.559125679530126</v>
      </c>
      <c r="E6" s="152">
        <f>1000000*E8/SER_summary!E$8</f>
        <v>45.611400506172757</v>
      </c>
      <c r="F6" s="152">
        <f>1000000*F8/SER_summary!F$8</f>
        <v>49.61572698206124</v>
      </c>
      <c r="G6" s="152">
        <f>1000000*G8/SER_summary!G$8</f>
        <v>54.849534626889614</v>
      </c>
      <c r="H6" s="152">
        <f>1000000*H8/SER_summary!H$8</f>
        <v>62.194583419720118</v>
      </c>
      <c r="I6" s="152">
        <f>1000000*I8/SER_summary!I$8</f>
        <v>67.380127217262071</v>
      </c>
      <c r="J6" s="152">
        <f>1000000*J8/SER_summary!J$8</f>
        <v>70.898985130717264</v>
      </c>
      <c r="K6" s="152">
        <f>1000000*K8/SER_summary!K$8</f>
        <v>73.559113570771643</v>
      </c>
      <c r="L6" s="152">
        <f>1000000*L8/SER_summary!L$8</f>
        <v>75.987015854170579</v>
      </c>
      <c r="M6" s="152">
        <f>1000000*M8/SER_summary!M$8</f>
        <v>77.929674184939643</v>
      </c>
      <c r="N6" s="152">
        <f>1000000*N8/SER_summary!N$8</f>
        <v>80.172343530266318</v>
      </c>
      <c r="O6" s="152">
        <f>1000000*O8/SER_summary!O$8</f>
        <v>82.348464384051866</v>
      </c>
      <c r="P6" s="152">
        <f>1000000*P8/SER_summary!P$8</f>
        <v>84.349994085221368</v>
      </c>
      <c r="Q6" s="152">
        <f>1000000*Q8/SER_summary!Q$8</f>
        <v>86.053324590451922</v>
      </c>
    </row>
    <row r="7" spans="1:17" ht="12.95" customHeight="1" x14ac:dyDescent="0.25">
      <c r="A7" s="148"/>
      <c r="B7" s="128"/>
      <c r="C7" s="128"/>
      <c r="D7" s="128"/>
      <c r="E7" s="128"/>
      <c r="F7" s="128"/>
      <c r="G7" s="128"/>
      <c r="H7" s="128"/>
      <c r="I7" s="128"/>
      <c r="J7" s="128"/>
      <c r="K7" s="128"/>
      <c r="L7" s="128"/>
      <c r="M7" s="128"/>
      <c r="N7" s="128"/>
      <c r="O7" s="128"/>
      <c r="P7" s="128"/>
      <c r="Q7" s="128"/>
    </row>
    <row r="8" spans="1:17" ht="12.95" customHeight="1" x14ac:dyDescent="0.25">
      <c r="A8" s="144" t="str">
        <f>"Stock of appliances "&amp;MID('SER_se-appl'!A24,FIND("(",'SER_se-appl'!A24),100)</f>
        <v>Stock of appliances (serviced mio m2)</v>
      </c>
      <c r="B8" s="62">
        <v>76.124232999121915</v>
      </c>
      <c r="C8" s="62">
        <v>81.501554057638842</v>
      </c>
      <c r="D8" s="62">
        <v>87.924849041761249</v>
      </c>
      <c r="E8" s="62">
        <v>95.259389361644168</v>
      </c>
      <c r="F8" s="62">
        <v>104.35787349181065</v>
      </c>
      <c r="G8" s="62">
        <v>115.92100828277675</v>
      </c>
      <c r="H8" s="62">
        <v>134.33261100511993</v>
      </c>
      <c r="I8" s="62">
        <v>148.09403746004566</v>
      </c>
      <c r="J8" s="62">
        <v>156.65209541282127</v>
      </c>
      <c r="K8" s="62">
        <v>162.49423499699037</v>
      </c>
      <c r="L8" s="62">
        <v>168.76759480865098</v>
      </c>
      <c r="M8" s="62">
        <v>174.46231600209026</v>
      </c>
      <c r="N8" s="62">
        <v>180.13403449875639</v>
      </c>
      <c r="O8" s="62">
        <v>184.42602626882123</v>
      </c>
      <c r="P8" s="62">
        <v>191.23039236353995</v>
      </c>
      <c r="Q8" s="62">
        <v>195.74170152347034</v>
      </c>
    </row>
    <row r="9" spans="1:17" ht="12.95" customHeight="1" x14ac:dyDescent="0.25">
      <c r="A9" s="151" t="str">
        <f>"Number of new appliances "&amp;MID('SER_se-appl'!A32,FIND("(",'SER_se-appl'!A32),100)</f>
        <v>Number of new appliances (serviced mio m2)</v>
      </c>
      <c r="B9" s="150"/>
      <c r="C9" s="150">
        <v>10.452269925125057</v>
      </c>
      <c r="D9" s="150">
        <v>11.498243850730544</v>
      </c>
      <c r="E9" s="150">
        <v>12.409489186491042</v>
      </c>
      <c r="F9" s="150">
        <v>14.173432996774597</v>
      </c>
      <c r="G9" s="150">
        <v>16.638083657574224</v>
      </c>
      <c r="H9" s="150">
        <v>23.486551588951301</v>
      </c>
      <c r="I9" s="150">
        <v>18.836375321533861</v>
      </c>
      <c r="J9" s="150">
        <v>13.633006819383745</v>
      </c>
      <c r="K9" s="150">
        <v>10.917088450777239</v>
      </c>
      <c r="L9" s="150">
        <v>11.348308678268756</v>
      </c>
      <c r="M9" s="150">
        <v>10.769670060047368</v>
      </c>
      <c r="N9" s="150">
        <v>10.7466673632743</v>
      </c>
      <c r="O9" s="150">
        <v>9.3669406366729628</v>
      </c>
      <c r="P9" s="150">
        <v>11.879314961326843</v>
      </c>
      <c r="Q9" s="150">
        <v>9.586258026538486</v>
      </c>
    </row>
    <row r="10" spans="1:17" ht="12" customHeight="1" x14ac:dyDescent="0.25">
      <c r="A10" s="142" t="str">
        <f>"Number of replaced appliances "&amp;MID('SER_se-appl'!A40,FIND("(",'SER_se-appl'!A40),100)</f>
        <v>Number of replaced appliances (serviced mio m2)</v>
      </c>
      <c r="B10" s="149"/>
      <c r="C10" s="149">
        <f>B8+C9-C8</f>
        <v>5.0749488666081248</v>
      </c>
      <c r="D10" s="149">
        <f t="shared" ref="D10:Q10" si="0">C8+D9-D8</f>
        <v>5.074948866608139</v>
      </c>
      <c r="E10" s="149">
        <f t="shared" si="0"/>
        <v>5.0749488666081248</v>
      </c>
      <c r="F10" s="149">
        <f t="shared" si="0"/>
        <v>5.0749488666081106</v>
      </c>
      <c r="G10" s="149">
        <f t="shared" si="0"/>
        <v>5.0749488666081248</v>
      </c>
      <c r="H10" s="149">
        <f t="shared" si="0"/>
        <v>5.0749488666081106</v>
      </c>
      <c r="I10" s="149">
        <f t="shared" si="0"/>
        <v>5.074948866608139</v>
      </c>
      <c r="J10" s="149">
        <f t="shared" si="0"/>
        <v>5.074948866608139</v>
      </c>
      <c r="K10" s="149">
        <f t="shared" si="0"/>
        <v>5.074948866608139</v>
      </c>
      <c r="L10" s="149">
        <f t="shared" si="0"/>
        <v>5.074948866608139</v>
      </c>
      <c r="M10" s="149">
        <f t="shared" si="0"/>
        <v>5.0749488666080822</v>
      </c>
      <c r="N10" s="149">
        <f t="shared" si="0"/>
        <v>5.0749488666081675</v>
      </c>
      <c r="O10" s="149">
        <f t="shared" si="0"/>
        <v>5.0749488666081106</v>
      </c>
      <c r="P10" s="149">
        <f t="shared" si="0"/>
        <v>5.074948866608139</v>
      </c>
      <c r="Q10" s="149">
        <f t="shared" si="0"/>
        <v>5.0749488666080822</v>
      </c>
    </row>
    <row r="11" spans="1:17" ht="12.95" customHeight="1" x14ac:dyDescent="0.25">
      <c r="A11" s="148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</row>
    <row r="12" spans="1:17" ht="12" customHeight="1" x14ac:dyDescent="0.25">
      <c r="A12" s="147" t="s">
        <v>132</v>
      </c>
      <c r="B12" s="146">
        <v>898.14738002069691</v>
      </c>
      <c r="C12" s="146">
        <v>902.43772415198941</v>
      </c>
      <c r="D12" s="146">
        <v>906.37239442413772</v>
      </c>
      <c r="E12" s="146">
        <v>910.00708787084386</v>
      </c>
      <c r="F12" s="146">
        <v>913.3852817795173</v>
      </c>
      <c r="G12" s="146">
        <v>916.54157636337436</v>
      </c>
      <c r="H12" s="146">
        <v>919.50396539290352</v>
      </c>
      <c r="I12" s="146">
        <v>922.29542304013148</v>
      </c>
      <c r="J12" s="146">
        <v>924.93504032556598</v>
      </c>
      <c r="K12" s="146">
        <v>927.43885653462928</v>
      </c>
      <c r="L12" s="146">
        <v>929.82047897545999</v>
      </c>
      <c r="M12" s="146">
        <v>931.33391244691245</v>
      </c>
      <c r="N12" s="146">
        <v>932.77922169305725</v>
      </c>
      <c r="O12" s="146">
        <v>934.16236884526847</v>
      </c>
      <c r="P12" s="146">
        <v>935.48856233499168</v>
      </c>
      <c r="Q12" s="146">
        <v>936.76237909963913</v>
      </c>
    </row>
    <row r="13" spans="1:17" ht="12.95" customHeight="1" x14ac:dyDescent="0.25">
      <c r="A13" s="145"/>
      <c r="B13" s="132"/>
      <c r="C13" s="132"/>
      <c r="D13" s="132"/>
      <c r="E13" s="132"/>
      <c r="F13" s="132"/>
      <c r="G13" s="132"/>
      <c r="H13" s="132"/>
      <c r="I13" s="132"/>
      <c r="J13" s="132"/>
      <c r="K13" s="132"/>
      <c r="L13" s="132"/>
      <c r="M13" s="132"/>
      <c r="N13" s="132"/>
      <c r="O13" s="132"/>
      <c r="P13" s="132"/>
      <c r="Q13" s="132"/>
    </row>
    <row r="14" spans="1:17" ht="12.95" customHeight="1" x14ac:dyDescent="0.25">
      <c r="A14" s="144" t="str">
        <f>"W per appliance in average operating mode "&amp;MID('SER_se-appl'!A56,FIND("(",'SER_se-appl'!A56),100)</f>
        <v>W per appliance in average operating mode (W per serviced m2)</v>
      </c>
      <c r="B14" s="143">
        <f>IF(B5=0,0,B5/B8)</f>
        <v>49.591080718610975</v>
      </c>
      <c r="C14" s="143">
        <f>IF(C5=0,0,C5/C8)</f>
        <v>49.228167286374003</v>
      </c>
      <c r="D14" s="143">
        <f t="shared" ref="D14:Q14" si="1">IF(D5=0,0,D5/D8)</f>
        <v>48.829203550606366</v>
      </c>
      <c r="E14" s="143">
        <f t="shared" si="1"/>
        <v>48.413030494345968</v>
      </c>
      <c r="F14" s="143">
        <f t="shared" si="1"/>
        <v>47.971829440632391</v>
      </c>
      <c r="G14" s="143">
        <f t="shared" si="1"/>
        <v>47.499691808780035</v>
      </c>
      <c r="H14" s="143">
        <f t="shared" si="1"/>
        <v>46.92913447493784</v>
      </c>
      <c r="I14" s="143">
        <f t="shared" si="1"/>
        <v>46.485844857807585</v>
      </c>
      <c r="J14" s="143">
        <f t="shared" si="1"/>
        <v>46.140373263077862</v>
      </c>
      <c r="K14" s="143">
        <f t="shared" si="1"/>
        <v>45.828349510431785</v>
      </c>
      <c r="L14" s="143">
        <f t="shared" si="1"/>
        <v>45.496261069955075</v>
      </c>
      <c r="M14" s="143">
        <f t="shared" si="1"/>
        <v>45.150777530174359</v>
      </c>
      <c r="N14" s="143">
        <f t="shared" si="1"/>
        <v>44.780807258183771</v>
      </c>
      <c r="O14" s="143">
        <f t="shared" si="1"/>
        <v>44.413740411995974</v>
      </c>
      <c r="P14" s="143">
        <f t="shared" si="1"/>
        <v>43.956716721744669</v>
      </c>
      <c r="Q14" s="143">
        <f t="shared" si="1"/>
        <v>43.537692910870724</v>
      </c>
    </row>
    <row r="15" spans="1:17" ht="12" customHeight="1" x14ac:dyDescent="0.25">
      <c r="A15" s="142" t="str">
        <f>"W per new appliance in average operating mode "&amp;MID('SER_se-appl'!A56,FIND("(",'SER_se-appl'!A56),100)</f>
        <v>W per new appliance in average operating mode (W per serviced m2)</v>
      </c>
      <c r="B15" s="141"/>
      <c r="C15" s="141">
        <v>46.76126394889625</v>
      </c>
      <c r="D15" s="141">
        <v>46.337546808988293</v>
      </c>
      <c r="E15" s="141">
        <v>45.946095068040897</v>
      </c>
      <c r="F15" s="141">
        <v>45.586315251357725</v>
      </c>
      <c r="G15" s="141">
        <v>45.176251905868511</v>
      </c>
      <c r="H15" s="141">
        <v>44.688263134141366</v>
      </c>
      <c r="I15" s="141">
        <v>44.161122731562287</v>
      </c>
      <c r="J15" s="141">
        <v>43.672090231561384</v>
      </c>
      <c r="K15" s="141">
        <v>43.100194808327323</v>
      </c>
      <c r="L15" s="141">
        <v>42.572348997027504</v>
      </c>
      <c r="M15" s="141">
        <v>41.829216681813563</v>
      </c>
      <c r="N15" s="141">
        <v>41.046256136364597</v>
      </c>
      <c r="O15" s="141">
        <v>40.159790679739473</v>
      </c>
      <c r="P15" s="141">
        <v>39.268487298994359</v>
      </c>
      <c r="Q15" s="141">
        <v>38.383496765484828</v>
      </c>
    </row>
  </sheetData>
  <pageMargins left="0.39370078740157483" right="0.39370078740157483" top="0.39370078740157483" bottom="0.39370078740157483" header="0.31496062992125984" footer="0.31496062992125984"/>
  <pageSetup paperSize="9" scale="60" orientation="landscape" horizontalDpi="1200" verticalDpi="1200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tabColor theme="8" tint="0.59999389629810485"/>
    <pageSetUpPr fitToPage="1"/>
  </sheetPr>
  <dimension ref="A1:Q15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2" customHeight="1" x14ac:dyDescent="0.25"/>
  <cols>
    <col min="1" max="1" width="61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226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147" t="s">
        <v>109</v>
      </c>
      <c r="B3" s="154">
        <v>248.49989899891483</v>
      </c>
      <c r="C3" s="154">
        <v>257.63930566263372</v>
      </c>
      <c r="D3" s="154">
        <v>268.30752585135718</v>
      </c>
      <c r="E3" s="154">
        <v>284.24022191453463</v>
      </c>
      <c r="F3" s="154">
        <v>301.77786736042697</v>
      </c>
      <c r="G3" s="154">
        <v>322.41045187193043</v>
      </c>
      <c r="H3" s="154">
        <v>345.00519172116157</v>
      </c>
      <c r="I3" s="154">
        <v>360.54937400904095</v>
      </c>
      <c r="J3" s="154">
        <v>370.48766391204214</v>
      </c>
      <c r="K3" s="154">
        <v>382.73180365840017</v>
      </c>
      <c r="L3" s="154">
        <v>385.95258828727384</v>
      </c>
      <c r="M3" s="154">
        <v>391.78577373099125</v>
      </c>
      <c r="N3" s="154">
        <v>392.74430711941909</v>
      </c>
      <c r="O3" s="154">
        <v>392.77119254835765</v>
      </c>
      <c r="P3" s="154">
        <v>394.12981549629075</v>
      </c>
      <c r="Q3" s="154">
        <v>386.3877128715979</v>
      </c>
    </row>
    <row r="4" spans="1:17" ht="12" customHeight="1" x14ac:dyDescent="0.25">
      <c r="A4" s="148"/>
      <c r="B4" s="128"/>
      <c r="C4" s="128"/>
      <c r="D4" s="128"/>
      <c r="E4" s="128"/>
      <c r="F4" s="128"/>
      <c r="G4" s="128"/>
      <c r="H4" s="128"/>
      <c r="I4" s="128"/>
      <c r="J4" s="128"/>
      <c r="K4" s="128"/>
      <c r="L4" s="128"/>
      <c r="M4" s="128"/>
      <c r="N4" s="128"/>
      <c r="O4" s="128"/>
      <c r="P4" s="128"/>
      <c r="Q4" s="128"/>
    </row>
    <row r="5" spans="1:17" ht="12.95" customHeight="1" x14ac:dyDescent="0.25">
      <c r="A5" s="144" t="s">
        <v>140</v>
      </c>
      <c r="B5" s="143">
        <v>1781.8622856236932</v>
      </c>
      <c r="C5" s="143">
        <v>1828.8501841990253</v>
      </c>
      <c r="D5" s="143">
        <v>1869.6378532303861</v>
      </c>
      <c r="E5" s="143">
        <v>1947.2248793484393</v>
      </c>
      <c r="F5" s="143">
        <v>2032.4380929866381</v>
      </c>
      <c r="G5" s="143">
        <v>2138.0181837338623</v>
      </c>
      <c r="H5" s="143">
        <v>2251.7544538970387</v>
      </c>
      <c r="I5" s="143">
        <v>2324.892796418907</v>
      </c>
      <c r="J5" s="143">
        <v>2365.4335596282403</v>
      </c>
      <c r="K5" s="143">
        <v>2418.4169450882505</v>
      </c>
      <c r="L5" s="143">
        <v>2409.2167717620191</v>
      </c>
      <c r="M5" s="143">
        <v>2417.7943201814119</v>
      </c>
      <c r="N5" s="143">
        <v>2403.6085843746437</v>
      </c>
      <c r="O5" s="143">
        <v>2383.0157051358074</v>
      </c>
      <c r="P5" s="143">
        <v>2367.8178097147493</v>
      </c>
      <c r="Q5" s="143">
        <v>2297.5026058697968</v>
      </c>
    </row>
    <row r="6" spans="1:17" ht="12" customHeight="1" x14ac:dyDescent="0.25">
      <c r="A6" s="153" t="str">
        <f>"Penetration factor "&amp;MID('SER_se-appl'!A73,FIND("(",'SER_se-appl'!A73),100)</f>
        <v>Penetration factor (unit per capita)</v>
      </c>
      <c r="B6" s="152">
        <f>1000*B8/SER_summary!B$3</f>
        <v>8.4975047545157431E-2</v>
      </c>
      <c r="C6" s="152">
        <f>1000*C8/SER_summary!C$3</f>
        <v>8.892291329703679E-2</v>
      </c>
      <c r="D6" s="152">
        <f>1000*D8/SER_summary!D$3</f>
        <v>9.3194228123252787E-2</v>
      </c>
      <c r="E6" s="152">
        <f>1000*E8/SER_summary!E$3</f>
        <v>9.9993012347158225E-2</v>
      </c>
      <c r="F6" s="152">
        <f>1000*F8/SER_summary!F$3</f>
        <v>0.10770736040332887</v>
      </c>
      <c r="G6" s="152">
        <f>1000*G8/SER_summary!G$3</f>
        <v>0.11751046356415951</v>
      </c>
      <c r="H6" s="152">
        <f>1000*H8/SER_summary!H$3</f>
        <v>0.1278991464703769</v>
      </c>
      <c r="I6" s="152">
        <f>1000*I8/SER_summary!I$3</f>
        <v>0.1364553589165064</v>
      </c>
      <c r="J6" s="152">
        <f>1000*J8/SER_summary!J$3</f>
        <v>0.14401178554668456</v>
      </c>
      <c r="K6" s="152">
        <f>1000*K8/SER_summary!K$3</f>
        <v>0.1540550644926604</v>
      </c>
      <c r="L6" s="152">
        <f>1000*L8/SER_summary!L$3</f>
        <v>0.16252122631288227</v>
      </c>
      <c r="M6" s="152">
        <f>1000*M8/SER_summary!M$3</f>
        <v>0.17516322617574159</v>
      </c>
      <c r="N6" s="152">
        <f>1000*N8/SER_summary!N$3</f>
        <v>0.18940830725997918</v>
      </c>
      <c r="O6" s="152">
        <f>1000*O8/SER_summary!O$3</f>
        <v>0.20706484447658202</v>
      </c>
      <c r="P6" s="152">
        <f>1000*P8/SER_summary!P$3</f>
        <v>0.22924032354665153</v>
      </c>
      <c r="Q6" s="152">
        <f>1000*Q8/SER_summary!Q$3</f>
        <v>0.25341467516734706</v>
      </c>
    </row>
    <row r="7" spans="1:17" ht="12.95" customHeight="1" x14ac:dyDescent="0.25">
      <c r="A7" s="148"/>
      <c r="B7" s="128"/>
      <c r="C7" s="128"/>
      <c r="D7" s="128"/>
      <c r="E7" s="128"/>
      <c r="F7" s="128"/>
      <c r="G7" s="128"/>
      <c r="H7" s="128"/>
      <c r="I7" s="128"/>
      <c r="J7" s="128"/>
      <c r="K7" s="128"/>
      <c r="L7" s="128"/>
      <c r="M7" s="128"/>
      <c r="N7" s="128"/>
      <c r="O7" s="128"/>
      <c r="P7" s="128"/>
      <c r="Q7" s="128"/>
    </row>
    <row r="8" spans="1:17" ht="12.95" customHeight="1" x14ac:dyDescent="0.25">
      <c r="A8" s="144" t="str">
        <f>"Stock of appliances "&amp;MID('SER_se-appl'!A25,FIND("(",'SER_se-appl'!A25),100)</f>
        <v>Stock of appliances (000 units)</v>
      </c>
      <c r="B8" s="62">
        <v>4837.0791583379096</v>
      </c>
      <c r="C8" s="62">
        <v>5065.1106760552175</v>
      </c>
      <c r="D8" s="62">
        <v>5310.9067275334655</v>
      </c>
      <c r="E8" s="62">
        <v>5712.6513918573964</v>
      </c>
      <c r="F8" s="62">
        <v>6192.7316230137567</v>
      </c>
      <c r="G8" s="62">
        <v>6800.8890536912304</v>
      </c>
      <c r="H8" s="62">
        <v>7426.3634110733083</v>
      </c>
      <c r="I8" s="62">
        <v>7944.9418849827853</v>
      </c>
      <c r="J8" s="62">
        <v>8446.7052561964974</v>
      </c>
      <c r="K8" s="62">
        <v>9089.339081334756</v>
      </c>
      <c r="L8" s="62">
        <v>9619.6546259948645</v>
      </c>
      <c r="M8" s="62">
        <v>10398.510621322785</v>
      </c>
      <c r="N8" s="62">
        <v>11249.756208918807</v>
      </c>
      <c r="O8" s="62">
        <v>12358.712246304494</v>
      </c>
      <c r="P8" s="62">
        <v>13933.838478348702</v>
      </c>
      <c r="Q8" s="62">
        <v>15406.500266580068</v>
      </c>
    </row>
    <row r="9" spans="1:17" ht="12.95" customHeight="1" x14ac:dyDescent="0.25">
      <c r="A9" s="151" t="str">
        <f>"Number of new appliances "&amp;MID('SER_se-appl'!A33,FIND("(",'SER_se-appl'!A33),100)</f>
        <v>Number of new appliances (000 units)</v>
      </c>
      <c r="B9" s="150"/>
      <c r="C9" s="150">
        <v>1139.1174894167048</v>
      </c>
      <c r="D9" s="150">
        <v>1184.2146023286257</v>
      </c>
      <c r="E9" s="150">
        <v>1368.3157716998237</v>
      </c>
      <c r="F9" s="150">
        <v>1475.6484717535282</v>
      </c>
      <c r="G9" s="150">
        <v>1633.5927184925579</v>
      </c>
      <c r="H9" s="150">
        <v>1764.591846798781</v>
      </c>
      <c r="I9" s="150">
        <v>1702.7930762381018</v>
      </c>
      <c r="J9" s="150">
        <v>1870.0791429135386</v>
      </c>
      <c r="K9" s="150">
        <v>2118.2822968917862</v>
      </c>
      <c r="L9" s="150">
        <v>2163.9082631526658</v>
      </c>
      <c r="M9" s="150">
        <v>2543.4478421266999</v>
      </c>
      <c r="N9" s="150">
        <v>2554.0386638341211</v>
      </c>
      <c r="O9" s="150">
        <v>2979.0351802992272</v>
      </c>
      <c r="P9" s="150">
        <v>3693.408528935995</v>
      </c>
      <c r="Q9" s="150">
        <v>3636.570051384027</v>
      </c>
    </row>
    <row r="10" spans="1:17" ht="12" customHeight="1" x14ac:dyDescent="0.25">
      <c r="A10" s="142" t="str">
        <f>"Number of replaced appliances "&amp;MID('SER_se-appl'!A41,FIND("(",'SER_se-appl'!A41),100)</f>
        <v>Number of replaced appliances (000 units)</v>
      </c>
      <c r="B10" s="149"/>
      <c r="C10" s="149">
        <f>B8+C9-C8</f>
        <v>911.0859716993964</v>
      </c>
      <c r="D10" s="149">
        <f t="shared" ref="D10:Q10" si="0">C8+D9-D8</f>
        <v>938.41855085037787</v>
      </c>
      <c r="E10" s="149">
        <f t="shared" si="0"/>
        <v>966.57110737589301</v>
      </c>
      <c r="F10" s="149">
        <f t="shared" si="0"/>
        <v>995.56824059716746</v>
      </c>
      <c r="G10" s="149">
        <f t="shared" si="0"/>
        <v>1025.4352878150839</v>
      </c>
      <c r="H10" s="149">
        <f t="shared" si="0"/>
        <v>1139.1174894167025</v>
      </c>
      <c r="I10" s="149">
        <f t="shared" si="0"/>
        <v>1184.2146023286241</v>
      </c>
      <c r="J10" s="149">
        <f t="shared" si="0"/>
        <v>1368.3157716998267</v>
      </c>
      <c r="K10" s="149">
        <f t="shared" si="0"/>
        <v>1475.6484717535277</v>
      </c>
      <c r="L10" s="149">
        <f t="shared" si="0"/>
        <v>1633.5927184925567</v>
      </c>
      <c r="M10" s="149">
        <f t="shared" si="0"/>
        <v>1764.5918467987794</v>
      </c>
      <c r="N10" s="149">
        <f t="shared" si="0"/>
        <v>1702.7930762380984</v>
      </c>
      <c r="O10" s="149">
        <f t="shared" si="0"/>
        <v>1870.0791429135388</v>
      </c>
      <c r="P10" s="149">
        <f t="shared" si="0"/>
        <v>2118.2822968917881</v>
      </c>
      <c r="Q10" s="149">
        <f t="shared" si="0"/>
        <v>2163.9082631526617</v>
      </c>
    </row>
    <row r="11" spans="1:17" ht="12.95" customHeight="1" x14ac:dyDescent="0.25">
      <c r="A11" s="148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</row>
    <row r="12" spans="1:17" ht="12" customHeight="1" x14ac:dyDescent="0.25">
      <c r="A12" s="147" t="s">
        <v>132</v>
      </c>
      <c r="B12" s="146">
        <v>1621.6369427664854</v>
      </c>
      <c r="C12" s="146">
        <v>1638.0816240069048</v>
      </c>
      <c r="D12" s="146">
        <v>1668.6947936839422</v>
      </c>
      <c r="E12" s="146">
        <v>1697.3483106775311</v>
      </c>
      <c r="F12" s="146">
        <v>1726.5199768770328</v>
      </c>
      <c r="G12" s="146">
        <v>1753.4737408779363</v>
      </c>
      <c r="H12" s="146">
        <v>1781.5833644226</v>
      </c>
      <c r="I12" s="146">
        <v>1803.2808170588307</v>
      </c>
      <c r="J12" s="146">
        <v>1821.2289558779869</v>
      </c>
      <c r="K12" s="146">
        <v>1840.1995648517088</v>
      </c>
      <c r="L12" s="146">
        <v>1862.7716885582818</v>
      </c>
      <c r="M12" s="146">
        <v>1884.2167399143752</v>
      </c>
      <c r="N12" s="146">
        <v>1899.9741881927982</v>
      </c>
      <c r="O12" s="146">
        <v>1916.5240414716041</v>
      </c>
      <c r="P12" s="146">
        <v>1935.4972382373962</v>
      </c>
      <c r="Q12" s="146">
        <v>1955.5496349598056</v>
      </c>
    </row>
    <row r="13" spans="1:17" ht="12.95" customHeight="1" x14ac:dyDescent="0.25">
      <c r="A13" s="145"/>
      <c r="B13" s="132"/>
      <c r="C13" s="132"/>
      <c r="D13" s="132"/>
      <c r="E13" s="132"/>
      <c r="F13" s="132"/>
      <c r="G13" s="132"/>
      <c r="H13" s="132"/>
      <c r="I13" s="132"/>
      <c r="J13" s="132"/>
      <c r="K13" s="132"/>
      <c r="L13" s="132"/>
      <c r="M13" s="132"/>
      <c r="N13" s="132"/>
      <c r="O13" s="132"/>
      <c r="P13" s="132"/>
      <c r="Q13" s="132"/>
    </row>
    <row r="14" spans="1:17" ht="12.95" customHeight="1" x14ac:dyDescent="0.25">
      <c r="A14" s="144" t="str">
        <f>"W per appliance in average operating mode "&amp;MID('SER_se-appl'!A57,FIND("(",'SER_se-appl'!A57),100)</f>
        <v>W per appliance in average operating mode (W per appliance)</v>
      </c>
      <c r="B14" s="143">
        <f>IF(B5=0,0,B5/B8*1000)</f>
        <v>368.37567203179009</v>
      </c>
      <c r="C14" s="143">
        <f>IF(C5=0,0,C5/C8*1000)</f>
        <v>361.06815845993731</v>
      </c>
      <c r="D14" s="143">
        <f t="shared" ref="D14:Q14" si="1">IF(D5=0,0,D5/D8*1000)</f>
        <v>352.03741077537217</v>
      </c>
      <c r="E14" s="143">
        <f t="shared" si="1"/>
        <v>340.86184256297207</v>
      </c>
      <c r="F14" s="143">
        <f t="shared" si="1"/>
        <v>328.19734758625486</v>
      </c>
      <c r="G14" s="143">
        <f t="shared" si="1"/>
        <v>314.37333661154753</v>
      </c>
      <c r="H14" s="143">
        <f t="shared" si="1"/>
        <v>303.21091619883441</v>
      </c>
      <c r="I14" s="143">
        <f t="shared" si="1"/>
        <v>292.62552578431411</v>
      </c>
      <c r="J14" s="143">
        <f t="shared" si="1"/>
        <v>280.04215701654323</v>
      </c>
      <c r="K14" s="143">
        <f t="shared" si="1"/>
        <v>266.0718148423515</v>
      </c>
      <c r="L14" s="143">
        <f t="shared" si="1"/>
        <v>250.44732533865349</v>
      </c>
      <c r="M14" s="143">
        <f t="shared" si="1"/>
        <v>232.51352123674098</v>
      </c>
      <c r="N14" s="143">
        <f t="shared" si="1"/>
        <v>213.65872644147282</v>
      </c>
      <c r="O14" s="143">
        <f t="shared" si="1"/>
        <v>192.8207128415323</v>
      </c>
      <c r="P14" s="143">
        <f t="shared" si="1"/>
        <v>169.93291643175121</v>
      </c>
      <c r="Q14" s="143">
        <f t="shared" si="1"/>
        <v>149.12553572296767</v>
      </c>
    </row>
    <row r="15" spans="1:17" ht="12" customHeight="1" x14ac:dyDescent="0.25">
      <c r="A15" s="142" t="str">
        <f>"W per new appliance in average operating mode "&amp;MID('SER_se-appl'!A57,FIND("(",'SER_se-appl'!A57),100)</f>
        <v>W per new appliance in average operating mode (W per appliance)</v>
      </c>
      <c r="B15" s="141"/>
      <c r="C15" s="141">
        <v>335.88265410160017</v>
      </c>
      <c r="D15" s="141">
        <v>326.3582737351835</v>
      </c>
      <c r="E15" s="141">
        <v>316.9212226688357</v>
      </c>
      <c r="F15" s="141">
        <v>306.27642150072654</v>
      </c>
      <c r="G15" s="141">
        <v>295.86658813417142</v>
      </c>
      <c r="H15" s="141">
        <v>281.28095272708612</v>
      </c>
      <c r="I15" s="141">
        <v>269.91921818547911</v>
      </c>
      <c r="J15" s="141">
        <v>253.56631154910252</v>
      </c>
      <c r="K15" s="141">
        <v>238.37225072532024</v>
      </c>
      <c r="L15" s="141">
        <v>219.1060216222937</v>
      </c>
      <c r="M15" s="141">
        <v>198.51935467220412</v>
      </c>
      <c r="N15" s="141">
        <v>174.40254384966394</v>
      </c>
      <c r="O15" s="141">
        <v>152.26278438547848</v>
      </c>
      <c r="P15" s="141">
        <v>132.59887703289763</v>
      </c>
      <c r="Q15" s="141">
        <v>111.04148171058868</v>
      </c>
    </row>
  </sheetData>
  <pageMargins left="0.39370078740157483" right="0.39370078740157483" top="0.39370078740157483" bottom="0.39370078740157483" header="0.31496062992125984" footer="0.31496062992125984"/>
  <pageSetup paperSize="9" scale="60" orientation="landscape" horizontalDpi="1200" verticalDpi="1200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>
    <tabColor theme="2" tint="-0.499984740745262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1.25" x14ac:dyDescent="0.25"/>
  <cols>
    <col min="1" max="1" width="50.7109375" style="17" customWidth="1"/>
    <col min="2" max="17" width="9.7109375" style="16" customWidth="1"/>
    <col min="18" max="16384" width="9.140625" style="17"/>
  </cols>
  <sheetData>
    <row r="1" spans="1:17" ht="12.75" x14ac:dyDescent="0.25">
      <c r="A1" s="120" t="s">
        <v>227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x14ac:dyDescent="0.25">
      <c r="A2" s="175"/>
    </row>
    <row r="3" spans="1:17" x14ac:dyDescent="0.25">
      <c r="A3" s="162" t="s">
        <v>95</v>
      </c>
      <c r="B3" s="174">
        <v>39838.155094021182</v>
      </c>
      <c r="C3" s="174">
        <v>39161.599611626923</v>
      </c>
      <c r="D3" s="174">
        <v>37384.208671131477</v>
      </c>
      <c r="E3" s="174">
        <v>37088.903515740261</v>
      </c>
      <c r="F3" s="174">
        <v>37664.574368983718</v>
      </c>
      <c r="G3" s="174">
        <v>32900.416879823235</v>
      </c>
      <c r="H3" s="174">
        <v>32283.401941079741</v>
      </c>
      <c r="I3" s="174">
        <v>31876.296218707448</v>
      </c>
      <c r="J3" s="174">
        <v>31062.20310301943</v>
      </c>
      <c r="K3" s="174">
        <v>28088.647634632845</v>
      </c>
      <c r="L3" s="174">
        <v>28416.7</v>
      </c>
      <c r="M3" s="174">
        <v>30488.724773903083</v>
      </c>
      <c r="N3" s="174">
        <v>31000.088018699083</v>
      </c>
      <c r="O3" s="174">
        <v>32471.84064607121</v>
      </c>
      <c r="P3" s="174">
        <v>30189.423003145861</v>
      </c>
      <c r="Q3" s="174">
        <v>31648.314062307018</v>
      </c>
    </row>
    <row r="5" spans="1:17" x14ac:dyDescent="0.25">
      <c r="A5" s="162" t="s">
        <v>154</v>
      </c>
      <c r="B5" s="174">
        <v>20961.390794499825</v>
      </c>
      <c r="C5" s="174">
        <v>21828.228143848752</v>
      </c>
      <c r="D5" s="174">
        <v>21543.907426778147</v>
      </c>
      <c r="E5" s="174">
        <v>21934.55035711615</v>
      </c>
      <c r="F5" s="174">
        <v>21980.901723075385</v>
      </c>
      <c r="G5" s="174">
        <v>22315.006046398074</v>
      </c>
      <c r="H5" s="174">
        <v>22106.49122193467</v>
      </c>
      <c r="I5" s="174">
        <v>21629.275005700652</v>
      </c>
      <c r="J5" s="174">
        <v>21215.857325394903</v>
      </c>
      <c r="K5" s="174">
        <v>21546.663467528793</v>
      </c>
      <c r="L5" s="174">
        <v>20623.298112084911</v>
      </c>
      <c r="M5" s="174">
        <v>20937.374723915407</v>
      </c>
      <c r="N5" s="174">
        <v>20303.472803081841</v>
      </c>
      <c r="O5" s="174">
        <v>20323.406894161966</v>
      </c>
      <c r="P5" s="174">
        <v>20553.888693306832</v>
      </c>
      <c r="Q5" s="174">
        <v>21294.183625016587</v>
      </c>
    </row>
    <row r="6" spans="1:17" x14ac:dyDescent="0.25">
      <c r="A6" s="173" t="s">
        <v>153</v>
      </c>
      <c r="B6" s="172">
        <v>22784.120428804155</v>
      </c>
      <c r="C6" s="172">
        <v>22984.74071250622</v>
      </c>
      <c r="D6" s="172">
        <v>22741.822068032787</v>
      </c>
      <c r="E6" s="172">
        <v>23608.486107347631</v>
      </c>
      <c r="F6" s="172">
        <v>23709.48263741433</v>
      </c>
      <c r="G6" s="172">
        <v>26020.036962297869</v>
      </c>
      <c r="H6" s="172">
        <v>23730.811537757269</v>
      </c>
      <c r="I6" s="172">
        <v>22785.165575937983</v>
      </c>
      <c r="J6" s="172">
        <v>23162.605750833925</v>
      </c>
      <c r="K6" s="172">
        <v>24337.051224768464</v>
      </c>
      <c r="L6" s="172">
        <v>23033.365616763374</v>
      </c>
      <c r="M6" s="172">
        <v>22063.287896843605</v>
      </c>
      <c r="N6" s="172">
        <v>21467.198187597201</v>
      </c>
      <c r="O6" s="172">
        <v>21396.020823248222</v>
      </c>
      <c r="P6" s="172">
        <v>21638.234083087613</v>
      </c>
      <c r="Q6" s="172">
        <v>22439.585646273848</v>
      </c>
    </row>
    <row r="7" spans="1:17" x14ac:dyDescent="0.25">
      <c r="A7" s="171" t="s">
        <v>152</v>
      </c>
      <c r="B7" s="170"/>
      <c r="C7" s="170">
        <v>1995.599268546219</v>
      </c>
      <c r="D7" s="170">
        <v>0</v>
      </c>
      <c r="E7" s="170">
        <v>1212.5429880658646</v>
      </c>
      <c r="F7" s="170">
        <v>1192.8785804214388</v>
      </c>
      <c r="G7" s="170">
        <v>2310.5543248835388</v>
      </c>
      <c r="H7" s="170">
        <v>0</v>
      </c>
      <c r="I7" s="170">
        <v>1473.3357399592946</v>
      </c>
      <c r="J7" s="170">
        <v>1283.7786849727092</v>
      </c>
      <c r="K7" s="170">
        <v>1174.445473934542</v>
      </c>
      <c r="L7" s="170">
        <v>1353.1774345169458</v>
      </c>
      <c r="M7" s="170">
        <v>1670.5751368813094</v>
      </c>
      <c r="N7" s="170">
        <v>0</v>
      </c>
      <c r="O7" s="170">
        <v>1437.1737232469759</v>
      </c>
      <c r="P7" s="170">
        <v>1744.9299472083092</v>
      </c>
      <c r="Q7" s="170">
        <v>1721.830897227165</v>
      </c>
    </row>
    <row r="8" spans="1:17" x14ac:dyDescent="0.25">
      <c r="A8" s="169" t="s">
        <v>151</v>
      </c>
      <c r="B8" s="168"/>
      <c r="C8" s="168">
        <f t="shared" ref="C8:Q8" si="0">IF(B6=0,0,B6+C7-C6)</f>
        <v>1794.9789848441542</v>
      </c>
      <c r="D8" s="168">
        <f t="shared" si="0"/>
        <v>242.91864447343323</v>
      </c>
      <c r="E8" s="168">
        <f t="shared" si="0"/>
        <v>345.87894875101847</v>
      </c>
      <c r="F8" s="168">
        <f t="shared" si="0"/>
        <v>1091.8820503547395</v>
      </c>
      <c r="G8" s="168">
        <f t="shared" si="0"/>
        <v>0</v>
      </c>
      <c r="H8" s="168">
        <f t="shared" si="0"/>
        <v>2289.2254245406002</v>
      </c>
      <c r="I8" s="168">
        <f t="shared" si="0"/>
        <v>2418.981701778579</v>
      </c>
      <c r="J8" s="168">
        <f t="shared" si="0"/>
        <v>906.3385100767664</v>
      </c>
      <c r="K8" s="168">
        <f t="shared" si="0"/>
        <v>3.637978807091713E-12</v>
      </c>
      <c r="L8" s="168">
        <f t="shared" si="0"/>
        <v>2656.8630425220363</v>
      </c>
      <c r="M8" s="168">
        <f t="shared" si="0"/>
        <v>2640.6528568010799</v>
      </c>
      <c r="N8" s="168">
        <f t="shared" si="0"/>
        <v>596.0897092464038</v>
      </c>
      <c r="O8" s="168">
        <f t="shared" si="0"/>
        <v>1508.3510875959546</v>
      </c>
      <c r="P8" s="168">
        <f t="shared" si="0"/>
        <v>1502.7166873689166</v>
      </c>
      <c r="Q8" s="168">
        <f t="shared" si="0"/>
        <v>920.47933404093055</v>
      </c>
    </row>
    <row r="9" spans="1:17" x14ac:dyDescent="0.25">
      <c r="A9" s="167" t="s">
        <v>150</v>
      </c>
      <c r="B9" s="166">
        <f>B6-B5</f>
        <v>1822.7296343043308</v>
      </c>
      <c r="C9" s="166">
        <f t="shared" ref="C9:Q9" si="1">C6-C5</f>
        <v>1156.5125686574684</v>
      </c>
      <c r="D9" s="166">
        <f t="shared" si="1"/>
        <v>1197.9146412546397</v>
      </c>
      <c r="E9" s="166">
        <f t="shared" si="1"/>
        <v>1673.9357502314815</v>
      </c>
      <c r="F9" s="166">
        <f t="shared" si="1"/>
        <v>1728.5809143389451</v>
      </c>
      <c r="G9" s="166">
        <f t="shared" si="1"/>
        <v>3705.0309158997952</v>
      </c>
      <c r="H9" s="166">
        <f t="shared" si="1"/>
        <v>1624.3203158225988</v>
      </c>
      <c r="I9" s="166">
        <f t="shared" si="1"/>
        <v>1155.8905702373304</v>
      </c>
      <c r="J9" s="166">
        <f t="shared" si="1"/>
        <v>1946.748425439022</v>
      </c>
      <c r="K9" s="166">
        <f t="shared" si="1"/>
        <v>2790.3877572396705</v>
      </c>
      <c r="L9" s="166">
        <f t="shared" si="1"/>
        <v>2410.0675046784636</v>
      </c>
      <c r="M9" s="166">
        <f t="shared" si="1"/>
        <v>1125.913172928198</v>
      </c>
      <c r="N9" s="166">
        <f t="shared" si="1"/>
        <v>1163.7253845153609</v>
      </c>
      <c r="O9" s="166">
        <f t="shared" si="1"/>
        <v>1072.6139290862557</v>
      </c>
      <c r="P9" s="166">
        <f t="shared" si="1"/>
        <v>1084.3453897807813</v>
      </c>
      <c r="Q9" s="166">
        <f t="shared" si="1"/>
        <v>1145.4020212572614</v>
      </c>
    </row>
    <row r="10" spans="1:17" x14ac:dyDescent="0.25">
      <c r="B10" s="165"/>
      <c r="C10" s="165"/>
      <c r="D10" s="165"/>
      <c r="E10" s="165"/>
      <c r="F10" s="165"/>
      <c r="G10" s="165"/>
      <c r="H10" s="165"/>
      <c r="I10" s="165"/>
      <c r="J10" s="165"/>
      <c r="K10" s="165"/>
      <c r="L10" s="165"/>
      <c r="M10" s="165"/>
      <c r="N10" s="165"/>
      <c r="O10" s="165"/>
      <c r="P10" s="165"/>
      <c r="Q10" s="165"/>
    </row>
    <row r="11" spans="1:17" x14ac:dyDescent="0.25">
      <c r="A11" s="162" t="s">
        <v>149</v>
      </c>
      <c r="B11" s="233"/>
      <c r="C11" s="233"/>
      <c r="D11" s="233"/>
      <c r="E11" s="233"/>
      <c r="F11" s="233"/>
      <c r="G11" s="233"/>
      <c r="H11" s="233"/>
      <c r="I11" s="233"/>
      <c r="J11" s="233"/>
      <c r="K11" s="233"/>
      <c r="L11" s="233"/>
      <c r="M11" s="233"/>
      <c r="N11" s="233"/>
      <c r="O11" s="233"/>
      <c r="P11" s="233"/>
      <c r="Q11" s="233"/>
    </row>
    <row r="12" spans="1:17" x14ac:dyDescent="0.25">
      <c r="A12" s="164" t="s">
        <v>148</v>
      </c>
      <c r="B12" s="163">
        <f>SUM(B13:B14,B18:B19,B25:B26)</f>
        <v>3164.3658818098543</v>
      </c>
      <c r="C12" s="163">
        <f t="shared" ref="C12:Q12" si="2">SUM(C13:C14,C18:C19,C25:C26)</f>
        <v>3284.8562199999988</v>
      </c>
      <c r="D12" s="163">
        <f t="shared" si="2"/>
        <v>3244.0363199999997</v>
      </c>
      <c r="E12" s="163">
        <f t="shared" si="2"/>
        <v>3284.1555800000006</v>
      </c>
      <c r="F12" s="163">
        <f t="shared" si="2"/>
        <v>3274.4199399999998</v>
      </c>
      <c r="G12" s="163">
        <f t="shared" si="2"/>
        <v>3321.492931407281</v>
      </c>
      <c r="H12" s="163">
        <f t="shared" si="2"/>
        <v>3287.6181399999996</v>
      </c>
      <c r="I12" s="163">
        <f t="shared" si="2"/>
        <v>3176.6644299999989</v>
      </c>
      <c r="J12" s="163">
        <f t="shared" si="2"/>
        <v>3085.4103800000003</v>
      </c>
      <c r="K12" s="163">
        <f t="shared" si="2"/>
        <v>3122.1348899999998</v>
      </c>
      <c r="L12" s="163">
        <f t="shared" si="2"/>
        <v>2940.3245838167127</v>
      </c>
      <c r="M12" s="163">
        <f t="shared" si="2"/>
        <v>2924.2522580679242</v>
      </c>
      <c r="N12" s="163">
        <f t="shared" si="2"/>
        <v>2823.5641638712109</v>
      </c>
      <c r="O12" s="163">
        <f t="shared" si="2"/>
        <v>2785.0013962250732</v>
      </c>
      <c r="P12" s="163">
        <f t="shared" si="2"/>
        <v>2775.9396514979153</v>
      </c>
      <c r="Q12" s="163">
        <f t="shared" si="2"/>
        <v>2851.4844447412434</v>
      </c>
    </row>
    <row r="13" spans="1:17" x14ac:dyDescent="0.25">
      <c r="A13" s="54" t="s">
        <v>38</v>
      </c>
      <c r="B13" s="53">
        <v>0</v>
      </c>
      <c r="C13" s="53">
        <v>0</v>
      </c>
      <c r="D13" s="53">
        <v>0</v>
      </c>
      <c r="E13" s="53">
        <v>0</v>
      </c>
      <c r="F13" s="53">
        <v>0</v>
      </c>
      <c r="G13" s="53">
        <v>0</v>
      </c>
      <c r="H13" s="53">
        <v>0</v>
      </c>
      <c r="I13" s="53">
        <v>0</v>
      </c>
      <c r="J13" s="53">
        <v>0</v>
      </c>
      <c r="K13" s="53">
        <v>0</v>
      </c>
      <c r="L13" s="53">
        <v>0</v>
      </c>
      <c r="M13" s="53">
        <v>0</v>
      </c>
      <c r="N13" s="53">
        <v>0</v>
      </c>
      <c r="O13" s="53">
        <v>0</v>
      </c>
      <c r="P13" s="53">
        <v>0</v>
      </c>
      <c r="Q13" s="53">
        <v>0</v>
      </c>
    </row>
    <row r="14" spans="1:17" x14ac:dyDescent="0.25">
      <c r="A14" s="51" t="s">
        <v>37</v>
      </c>
      <c r="B14" s="50">
        <f>SUM(B15:B17)</f>
        <v>2546.0610373336508</v>
      </c>
      <c r="C14" s="50">
        <f t="shared" ref="C14:Q14" si="3">SUM(C15:C17)</f>
        <v>2638.1254099999992</v>
      </c>
      <c r="D14" s="50">
        <f t="shared" si="3"/>
        <v>2622.4309099999996</v>
      </c>
      <c r="E14" s="50">
        <f t="shared" si="3"/>
        <v>2626.7450200000003</v>
      </c>
      <c r="F14" s="50">
        <f t="shared" si="3"/>
        <v>2609.7230599999998</v>
      </c>
      <c r="G14" s="50">
        <f t="shared" si="3"/>
        <v>2610.788514199734</v>
      </c>
      <c r="H14" s="50">
        <f t="shared" si="3"/>
        <v>2584.3054399999996</v>
      </c>
      <c r="I14" s="50">
        <f t="shared" si="3"/>
        <v>2450.6720199999991</v>
      </c>
      <c r="J14" s="50">
        <f t="shared" si="3"/>
        <v>2380.3103499999997</v>
      </c>
      <c r="K14" s="50">
        <f t="shared" si="3"/>
        <v>2401.4335999999998</v>
      </c>
      <c r="L14" s="50">
        <f t="shared" si="3"/>
        <v>2266.253651541625</v>
      </c>
      <c r="M14" s="50">
        <f t="shared" si="3"/>
        <v>2228.3721572148202</v>
      </c>
      <c r="N14" s="50">
        <f t="shared" si="3"/>
        <v>2129.1914337619928</v>
      </c>
      <c r="O14" s="50">
        <f t="shared" si="3"/>
        <v>2106.6522172748901</v>
      </c>
      <c r="P14" s="50">
        <f t="shared" si="3"/>
        <v>2112.1868924469641</v>
      </c>
      <c r="Q14" s="50">
        <f t="shared" si="3"/>
        <v>2143.3267681568072</v>
      </c>
    </row>
    <row r="15" spans="1:17" x14ac:dyDescent="0.25">
      <c r="A15" s="52" t="s">
        <v>66</v>
      </c>
      <c r="B15" s="50">
        <v>76.908916041508419</v>
      </c>
      <c r="C15" s="50">
        <v>73.602529999999987</v>
      </c>
      <c r="D15" s="50">
        <v>73.598339999999993</v>
      </c>
      <c r="E15" s="50">
        <v>73.600650000000016</v>
      </c>
      <c r="F15" s="50">
        <v>72.499259999999964</v>
      </c>
      <c r="G15" s="50">
        <v>73.611749833008105</v>
      </c>
      <c r="H15" s="50">
        <v>73.598640000000017</v>
      </c>
      <c r="I15" s="50">
        <v>70.299719999999965</v>
      </c>
      <c r="J15" s="50">
        <v>68.102989999999963</v>
      </c>
      <c r="K15" s="50">
        <v>65.899429999999981</v>
      </c>
      <c r="L15" s="50">
        <v>68.118879640284646</v>
      </c>
      <c r="M15" s="50">
        <v>65.92203154207634</v>
      </c>
      <c r="N15" s="50">
        <v>59.329308080472956</v>
      </c>
      <c r="O15" s="50">
        <v>57.132272847082646</v>
      </c>
      <c r="P15" s="50">
        <v>49.44111288065627</v>
      </c>
      <c r="Q15" s="50">
        <v>58.230878046814702</v>
      </c>
    </row>
    <row r="16" spans="1:17" x14ac:dyDescent="0.25">
      <c r="A16" s="52" t="s">
        <v>147</v>
      </c>
      <c r="B16" s="50">
        <v>2414.5042200739431</v>
      </c>
      <c r="C16" s="50">
        <v>2520.4223699999993</v>
      </c>
      <c r="D16" s="50">
        <v>2515.2327199999995</v>
      </c>
      <c r="E16" s="50">
        <v>2544.7445000000002</v>
      </c>
      <c r="F16" s="50">
        <v>2517.2236800000001</v>
      </c>
      <c r="G16" s="50">
        <v>2518.2601738614253</v>
      </c>
      <c r="H16" s="50">
        <v>2494.9069899999995</v>
      </c>
      <c r="I16" s="50">
        <v>2366.6724699999995</v>
      </c>
      <c r="J16" s="50">
        <v>2298.5075099999999</v>
      </c>
      <c r="K16" s="50">
        <v>2323.93417</v>
      </c>
      <c r="L16" s="50">
        <v>2186.574618579165</v>
      </c>
      <c r="M16" s="50">
        <v>2152.9917821470958</v>
      </c>
      <c r="N16" s="50">
        <v>2060.4038375402374</v>
      </c>
      <c r="O16" s="50">
        <v>2040.0615804836002</v>
      </c>
      <c r="P16" s="50">
        <v>2053.2874782275526</v>
      </c>
      <c r="Q16" s="50">
        <v>2076.6885180262675</v>
      </c>
    </row>
    <row r="17" spans="1:17" x14ac:dyDescent="0.25">
      <c r="A17" s="52" t="s">
        <v>146</v>
      </c>
      <c r="B17" s="50">
        <v>54.647901218199408</v>
      </c>
      <c r="C17" s="50">
        <v>44.100509999999758</v>
      </c>
      <c r="D17" s="50">
        <v>33.59985000000006</v>
      </c>
      <c r="E17" s="50">
        <v>8.3998700000001882</v>
      </c>
      <c r="F17" s="50">
        <v>20.000119999999697</v>
      </c>
      <c r="G17" s="50">
        <v>18.916590505300519</v>
      </c>
      <c r="H17" s="50">
        <v>15.799809999999985</v>
      </c>
      <c r="I17" s="50">
        <v>13.699829999999569</v>
      </c>
      <c r="J17" s="50">
        <v>13.699849999999971</v>
      </c>
      <c r="K17" s="50">
        <v>11.599999999999909</v>
      </c>
      <c r="L17" s="50">
        <v>11.560153322175207</v>
      </c>
      <c r="M17" s="50">
        <v>9.4583435256481554</v>
      </c>
      <c r="N17" s="50">
        <v>9.4582881412825373</v>
      </c>
      <c r="O17" s="50">
        <v>9.4583639442068961</v>
      </c>
      <c r="P17" s="50">
        <v>9.4583013387550601</v>
      </c>
      <c r="Q17" s="50">
        <v>8.4073720837250221</v>
      </c>
    </row>
    <row r="18" spans="1:17" x14ac:dyDescent="0.25">
      <c r="A18" s="51" t="s">
        <v>41</v>
      </c>
      <c r="B18" s="50">
        <v>117.13087730956578</v>
      </c>
      <c r="C18" s="50">
        <v>122.00399999999996</v>
      </c>
      <c r="D18" s="50">
        <v>120.39554000000003</v>
      </c>
      <c r="E18" s="50">
        <v>132.70041000000003</v>
      </c>
      <c r="F18" s="50">
        <v>138.29940999999999</v>
      </c>
      <c r="G18" s="50">
        <v>168.81502615617336</v>
      </c>
      <c r="H18" s="50">
        <v>148.30038999999996</v>
      </c>
      <c r="I18" s="50">
        <v>156.19969</v>
      </c>
      <c r="J18" s="50">
        <v>136.80041999999997</v>
      </c>
      <c r="K18" s="50">
        <v>141.69989999999999</v>
      </c>
      <c r="L18" s="50">
        <v>142.23282907624423</v>
      </c>
      <c r="M18" s="50">
        <v>130.1960442630004</v>
      </c>
      <c r="N18" s="50">
        <v>128.5945617038191</v>
      </c>
      <c r="O18" s="50">
        <v>128.28421806949709</v>
      </c>
      <c r="P18" s="50">
        <v>121.2142946298775</v>
      </c>
      <c r="Q18" s="50">
        <v>138.41129497966864</v>
      </c>
    </row>
    <row r="19" spans="1:17" x14ac:dyDescent="0.25">
      <c r="A19" s="51" t="s">
        <v>64</v>
      </c>
      <c r="B19" s="50">
        <f>SUM(B20:B24)</f>
        <v>79.249196121021157</v>
      </c>
      <c r="C19" s="50">
        <f t="shared" ref="C19:Q19" si="4">SUM(C20:C24)</f>
        <v>80.810950000000005</v>
      </c>
      <c r="D19" s="50">
        <f t="shared" si="4"/>
        <v>80.72645</v>
      </c>
      <c r="E19" s="50">
        <f t="shared" si="4"/>
        <v>80.81171999999998</v>
      </c>
      <c r="F19" s="50">
        <f t="shared" si="4"/>
        <v>79.397350000000017</v>
      </c>
      <c r="G19" s="50">
        <f t="shared" si="4"/>
        <v>79.440019274914448</v>
      </c>
      <c r="H19" s="50">
        <f t="shared" si="4"/>
        <v>79.710029999999989</v>
      </c>
      <c r="I19" s="50">
        <f t="shared" si="4"/>
        <v>79.796679999999981</v>
      </c>
      <c r="J19" s="50">
        <f t="shared" si="4"/>
        <v>79.899980000000014</v>
      </c>
      <c r="K19" s="50">
        <f t="shared" si="4"/>
        <v>80.498909999999995</v>
      </c>
      <c r="L19" s="50">
        <f t="shared" si="4"/>
        <v>48.151298600092574</v>
      </c>
      <c r="M19" s="50">
        <f t="shared" si="4"/>
        <v>48.411985391840574</v>
      </c>
      <c r="N19" s="50">
        <f t="shared" si="4"/>
        <v>40.938148680077227</v>
      </c>
      <c r="O19" s="50">
        <f t="shared" si="4"/>
        <v>41.63274209187292</v>
      </c>
      <c r="P19" s="50">
        <f t="shared" si="4"/>
        <v>58.063437470144208</v>
      </c>
      <c r="Q19" s="50">
        <f t="shared" si="4"/>
        <v>71.034492385899313</v>
      </c>
    </row>
    <row r="20" spans="1:17" x14ac:dyDescent="0.25">
      <c r="A20" s="52" t="s">
        <v>34</v>
      </c>
      <c r="B20" s="50">
        <v>0.54934949244929476</v>
      </c>
      <c r="C20" s="50">
        <v>0.5999400000000038</v>
      </c>
      <c r="D20" s="50">
        <v>0.5020099999999984</v>
      </c>
      <c r="E20" s="50">
        <v>0.5000000000000141</v>
      </c>
      <c r="F20" s="50">
        <v>0.50202000000000147</v>
      </c>
      <c r="G20" s="50">
        <v>0.57322573349347272</v>
      </c>
      <c r="H20" s="50">
        <v>0.69996999999999321</v>
      </c>
      <c r="I20" s="50">
        <v>0.60240000000000293</v>
      </c>
      <c r="J20" s="50">
        <v>0.59999999999999432</v>
      </c>
      <c r="K20" s="50">
        <v>0.99998999999998284</v>
      </c>
      <c r="L20" s="50">
        <v>1.5525028648478023</v>
      </c>
      <c r="M20" s="50">
        <v>1.6002877900450305</v>
      </c>
      <c r="N20" s="50">
        <v>1.6002674997135387</v>
      </c>
      <c r="O20" s="50">
        <v>1.791339013856514</v>
      </c>
      <c r="P20" s="50">
        <v>21.352823158498094</v>
      </c>
      <c r="Q20" s="50">
        <v>34.178746537034534</v>
      </c>
    </row>
    <row r="21" spans="1:17" x14ac:dyDescent="0.25">
      <c r="A21" s="52" t="s">
        <v>63</v>
      </c>
      <c r="B21" s="50">
        <v>0</v>
      </c>
      <c r="C21" s="50">
        <v>0</v>
      </c>
      <c r="D21" s="50">
        <v>0</v>
      </c>
      <c r="E21" s="50">
        <v>0</v>
      </c>
      <c r="F21" s="50">
        <v>0</v>
      </c>
      <c r="G21" s="50">
        <v>0</v>
      </c>
      <c r="H21" s="50">
        <v>0</v>
      </c>
      <c r="I21" s="50">
        <v>0</v>
      </c>
      <c r="J21" s="50">
        <v>0</v>
      </c>
      <c r="K21" s="50">
        <v>0</v>
      </c>
      <c r="L21" s="50">
        <v>0</v>
      </c>
      <c r="M21" s="50">
        <v>0.1433090848480941</v>
      </c>
      <c r="N21" s="50">
        <v>0</v>
      </c>
      <c r="O21" s="50">
        <v>0</v>
      </c>
      <c r="P21" s="50">
        <v>0</v>
      </c>
      <c r="Q21" s="50">
        <v>0</v>
      </c>
    </row>
    <row r="22" spans="1:17" x14ac:dyDescent="0.25">
      <c r="A22" s="52" t="s">
        <v>62</v>
      </c>
      <c r="B22" s="50">
        <v>0</v>
      </c>
      <c r="C22" s="50">
        <v>0</v>
      </c>
      <c r="D22" s="50">
        <v>0</v>
      </c>
      <c r="E22" s="50">
        <v>0</v>
      </c>
      <c r="F22" s="50">
        <v>0</v>
      </c>
      <c r="G22" s="50">
        <v>0</v>
      </c>
      <c r="H22" s="50">
        <v>0</v>
      </c>
      <c r="I22" s="50">
        <v>0</v>
      </c>
      <c r="J22" s="50">
        <v>0</v>
      </c>
      <c r="K22" s="50">
        <v>0</v>
      </c>
      <c r="L22" s="50">
        <v>0</v>
      </c>
      <c r="M22" s="50">
        <v>0</v>
      </c>
      <c r="N22" s="50">
        <v>0</v>
      </c>
      <c r="O22" s="50">
        <v>0</v>
      </c>
      <c r="P22" s="50">
        <v>0</v>
      </c>
      <c r="Q22" s="50">
        <v>0</v>
      </c>
    </row>
    <row r="23" spans="1:17" x14ac:dyDescent="0.25">
      <c r="A23" s="52" t="s">
        <v>33</v>
      </c>
      <c r="B23" s="50">
        <v>0.1194238389245143</v>
      </c>
      <c r="C23" s="50">
        <v>0.10000999999999997</v>
      </c>
      <c r="D23" s="50">
        <v>0.10111999999999999</v>
      </c>
      <c r="E23" s="50">
        <v>0.2000299999999999</v>
      </c>
      <c r="F23" s="50">
        <v>0.20082999999999995</v>
      </c>
      <c r="G23" s="50">
        <v>0.2866128247155022</v>
      </c>
      <c r="H23" s="50">
        <v>0.39998999999999985</v>
      </c>
      <c r="I23" s="50">
        <v>0.50205999999999995</v>
      </c>
      <c r="J23" s="50">
        <v>0.69999</v>
      </c>
      <c r="K23" s="50">
        <v>0.89892999999999978</v>
      </c>
      <c r="L23" s="50">
        <v>1.3375367050117075</v>
      </c>
      <c r="M23" s="50">
        <v>1.4092027182207125</v>
      </c>
      <c r="N23" s="50">
        <v>1.5524978379070149</v>
      </c>
      <c r="O23" s="50">
        <v>1.6719212763924696</v>
      </c>
      <c r="P23" s="50">
        <v>1.7913442247062192</v>
      </c>
      <c r="Q23" s="50">
        <v>1.9107671730199691</v>
      </c>
    </row>
    <row r="24" spans="1:17" x14ac:dyDescent="0.25">
      <c r="A24" s="52" t="s">
        <v>32</v>
      </c>
      <c r="B24" s="50">
        <v>78.580422789647344</v>
      </c>
      <c r="C24" s="50">
        <v>80.111000000000004</v>
      </c>
      <c r="D24" s="50">
        <v>80.123320000000007</v>
      </c>
      <c r="E24" s="50">
        <v>80.111689999999967</v>
      </c>
      <c r="F24" s="50">
        <v>78.694500000000019</v>
      </c>
      <c r="G24" s="50">
        <v>78.58018071670547</v>
      </c>
      <c r="H24" s="50">
        <v>78.610069999999993</v>
      </c>
      <c r="I24" s="50">
        <v>78.692219999999978</v>
      </c>
      <c r="J24" s="50">
        <v>78.59999000000002</v>
      </c>
      <c r="K24" s="50">
        <v>78.599990000000005</v>
      </c>
      <c r="L24" s="50">
        <v>45.261259030233063</v>
      </c>
      <c r="M24" s="50">
        <v>45.259185798726733</v>
      </c>
      <c r="N24" s="50">
        <v>37.785383342456676</v>
      </c>
      <c r="O24" s="50">
        <v>38.169481801623938</v>
      </c>
      <c r="P24" s="50">
        <v>34.919270086939896</v>
      </c>
      <c r="Q24" s="50">
        <v>34.944978675844808</v>
      </c>
    </row>
    <row r="25" spans="1:17" x14ac:dyDescent="0.25">
      <c r="A25" s="51" t="s">
        <v>31</v>
      </c>
      <c r="B25" s="50">
        <v>0</v>
      </c>
      <c r="C25" s="50">
        <v>0</v>
      </c>
      <c r="D25" s="50">
        <v>0</v>
      </c>
      <c r="E25" s="50">
        <v>0</v>
      </c>
      <c r="F25" s="50">
        <v>1.1999799999999998</v>
      </c>
      <c r="G25" s="50">
        <v>1.2181056434638766</v>
      </c>
      <c r="H25" s="50">
        <v>2.0999599999999998</v>
      </c>
      <c r="I25" s="50">
        <v>3.4014199999999999</v>
      </c>
      <c r="J25" s="50">
        <v>0.89998</v>
      </c>
      <c r="K25" s="50">
        <v>12.699990000000003</v>
      </c>
      <c r="L25" s="50">
        <v>1.3136534553581813</v>
      </c>
      <c r="M25" s="50">
        <v>9.3628439092400324</v>
      </c>
      <c r="N25" s="50">
        <v>15.453326648387428</v>
      </c>
      <c r="O25" s="50">
        <v>20.301901222986778</v>
      </c>
      <c r="P25" s="50">
        <v>22.475398872647293</v>
      </c>
      <c r="Q25" s="50">
        <v>9.4582975064487904</v>
      </c>
    </row>
    <row r="26" spans="1:17" x14ac:dyDescent="0.25">
      <c r="A26" s="49" t="s">
        <v>30</v>
      </c>
      <c r="B26" s="48">
        <v>421.92477104561675</v>
      </c>
      <c r="C26" s="48">
        <v>443.91585999999984</v>
      </c>
      <c r="D26" s="48">
        <v>420.48341999999997</v>
      </c>
      <c r="E26" s="48">
        <v>443.89843000000002</v>
      </c>
      <c r="F26" s="48">
        <v>445.80013999999994</v>
      </c>
      <c r="G26" s="48">
        <v>461.23126613299553</v>
      </c>
      <c r="H26" s="48">
        <v>473.2023200000001</v>
      </c>
      <c r="I26" s="48">
        <v>486.59462000000008</v>
      </c>
      <c r="J26" s="48">
        <v>487.49964999999997</v>
      </c>
      <c r="K26" s="48">
        <v>485.80248999999998</v>
      </c>
      <c r="L26" s="48">
        <v>482.3731511433927</v>
      </c>
      <c r="M26" s="48">
        <v>507.90922728902325</v>
      </c>
      <c r="N26" s="48">
        <v>509.38669307693459</v>
      </c>
      <c r="O26" s="48">
        <v>488.13031756582615</v>
      </c>
      <c r="P26" s="48">
        <v>461.99962807828211</v>
      </c>
      <c r="Q26" s="48">
        <v>489.25359171241939</v>
      </c>
    </row>
    <row r="28" spans="1:17" x14ac:dyDescent="0.25">
      <c r="A28" s="162" t="s">
        <v>112</v>
      </c>
      <c r="B28" s="161">
        <f>AGR_emi!B5</f>
        <v>8127.6613842751049</v>
      </c>
      <c r="C28" s="161">
        <f>AGR_emi!C5</f>
        <v>8428.3720108016041</v>
      </c>
      <c r="D28" s="161">
        <f>AGR_emi!D5</f>
        <v>8378.0153659949392</v>
      </c>
      <c r="E28" s="161">
        <f>AGR_emi!E5</f>
        <v>8425.3644420296787</v>
      </c>
      <c r="F28" s="161">
        <f>AGR_emi!F5</f>
        <v>8383.8820778781464</v>
      </c>
      <c r="G28" s="161">
        <f>AGR_emi!G5</f>
        <v>8458.56788161859</v>
      </c>
      <c r="H28" s="161">
        <f>AGR_emi!H5</f>
        <v>8328.854029477141</v>
      </c>
      <c r="I28" s="161">
        <f>AGR_emi!I5</f>
        <v>7934.7623661533153</v>
      </c>
      <c r="J28" s="161">
        <f>AGR_emi!J5</f>
        <v>7671.917789434835</v>
      </c>
      <c r="K28" s="161">
        <f>AGR_emi!K5</f>
        <v>7750.395674944557</v>
      </c>
      <c r="L28" s="161">
        <f>AGR_emi!L5</f>
        <v>7331.2484472577789</v>
      </c>
      <c r="M28" s="161">
        <f>AGR_emi!M5</f>
        <v>7186.8863966543686</v>
      </c>
      <c r="N28" s="161">
        <f>AGR_emi!N5</f>
        <v>6878.4609784446102</v>
      </c>
      <c r="O28" s="161">
        <f>AGR_emi!O5</f>
        <v>6808.817780912068</v>
      </c>
      <c r="P28" s="161">
        <f>AGR_emi!P5</f>
        <v>6812.9250227282391</v>
      </c>
      <c r="Q28" s="161">
        <f>AGR_emi!Q5</f>
        <v>6946.0892762586018</v>
      </c>
    </row>
    <row r="30" spans="1:17" x14ac:dyDescent="0.25">
      <c r="A30" s="160" t="s">
        <v>145</v>
      </c>
      <c r="B30" s="159">
        <f t="shared" ref="B30:Q30" si="5">IF(B$12=0,"",B$12/B$3*1000)</f>
        <v>79.430532722755402</v>
      </c>
      <c r="C30" s="159">
        <f t="shared" si="5"/>
        <v>83.879521076170192</v>
      </c>
      <c r="D30" s="159">
        <f t="shared" si="5"/>
        <v>86.775578120102949</v>
      </c>
      <c r="E30" s="159">
        <f t="shared" si="5"/>
        <v>88.548198212606323</v>
      </c>
      <c r="F30" s="159">
        <f t="shared" si="5"/>
        <v>86.936331947413208</v>
      </c>
      <c r="G30" s="159">
        <f t="shared" si="5"/>
        <v>100.95595273275232</v>
      </c>
      <c r="H30" s="159">
        <f t="shared" si="5"/>
        <v>101.83617408104057</v>
      </c>
      <c r="I30" s="159">
        <f t="shared" si="5"/>
        <v>99.656007969197162</v>
      </c>
      <c r="J30" s="159">
        <f t="shared" si="5"/>
        <v>99.330056202616234</v>
      </c>
      <c r="K30" s="159">
        <f t="shared" si="5"/>
        <v>111.15290884102438</v>
      </c>
      <c r="L30" s="159">
        <f t="shared" si="5"/>
        <v>103.47171148714357</v>
      </c>
      <c r="M30" s="159">
        <f t="shared" si="5"/>
        <v>95.912580134245133</v>
      </c>
      <c r="N30" s="159">
        <f t="shared" si="5"/>
        <v>91.082456351996569</v>
      </c>
      <c r="O30" s="159">
        <f t="shared" si="5"/>
        <v>85.766662462419802</v>
      </c>
      <c r="P30" s="159">
        <f t="shared" si="5"/>
        <v>91.950735567508232</v>
      </c>
      <c r="Q30" s="159">
        <f t="shared" si="5"/>
        <v>90.099094666699699</v>
      </c>
    </row>
    <row r="31" spans="1:17" x14ac:dyDescent="0.25">
      <c r="A31" s="158" t="s">
        <v>144</v>
      </c>
      <c r="B31" s="157">
        <f t="shared" ref="B31:Q31" si="6">IF(B$12=0,"",B$12/B$5*1000)</f>
        <v>150.96163765241045</v>
      </c>
      <c r="C31" s="157">
        <f t="shared" si="6"/>
        <v>150.48661752812399</v>
      </c>
      <c r="D31" s="157">
        <f t="shared" si="6"/>
        <v>150.57789915898925</v>
      </c>
      <c r="E31" s="157">
        <f t="shared" si="6"/>
        <v>149.7252292174083</v>
      </c>
      <c r="F31" s="157">
        <f t="shared" si="6"/>
        <v>148.96658841627678</v>
      </c>
      <c r="G31" s="157">
        <f t="shared" si="6"/>
        <v>148.84571057256838</v>
      </c>
      <c r="H31" s="157">
        <f t="shared" si="6"/>
        <v>148.71732049172661</v>
      </c>
      <c r="I31" s="157">
        <f t="shared" si="6"/>
        <v>146.86874290343766</v>
      </c>
      <c r="J31" s="157">
        <f t="shared" si="6"/>
        <v>145.42944612975094</v>
      </c>
      <c r="K31" s="157">
        <f t="shared" si="6"/>
        <v>144.90108385946218</v>
      </c>
      <c r="L31" s="157">
        <f t="shared" si="6"/>
        <v>142.57295646101002</v>
      </c>
      <c r="M31" s="157">
        <f t="shared" si="6"/>
        <v>139.66661516201171</v>
      </c>
      <c r="N31" s="157">
        <f t="shared" si="6"/>
        <v>139.06803980068995</v>
      </c>
      <c r="O31" s="157">
        <f t="shared" si="6"/>
        <v>137.03417988571019</v>
      </c>
      <c r="P31" s="157">
        <f t="shared" si="6"/>
        <v>135.05666460098485</v>
      </c>
      <c r="Q31" s="157">
        <f t="shared" si="6"/>
        <v>133.9090755933604</v>
      </c>
    </row>
    <row r="32" spans="1:17" x14ac:dyDescent="0.25">
      <c r="A32" s="158" t="s">
        <v>143</v>
      </c>
      <c r="B32" s="157">
        <f>IF(AGR_ued!B$5=0,"",AGR_ued!B$5/B$5*1000)</f>
        <v>54.831705276501545</v>
      </c>
      <c r="C32" s="157">
        <f>IF(AGR_ued!C$5=0,"",AGR_ued!C$5/C$5*1000)</f>
        <v>54.83170527650153</v>
      </c>
      <c r="D32" s="157">
        <f>IF(AGR_ued!D$5=0,"",AGR_ued!D$5/D$5*1000)</f>
        <v>54.831705276501552</v>
      </c>
      <c r="E32" s="157">
        <f>IF(AGR_ued!E$5=0,"",AGR_ued!E$5/E$5*1000)</f>
        <v>54.831705276501538</v>
      </c>
      <c r="F32" s="157">
        <f>IF(AGR_ued!F$5=0,"",AGR_ued!F$5/F$5*1000)</f>
        <v>54.831705276501523</v>
      </c>
      <c r="G32" s="157">
        <f>IF(AGR_ued!G$5=0,"",AGR_ued!G$5/G$5*1000)</f>
        <v>54.831705276501538</v>
      </c>
      <c r="H32" s="157">
        <f>IF(AGR_ued!H$5=0,"",AGR_ued!H$5/H$5*1000)</f>
        <v>54.831705276501545</v>
      </c>
      <c r="I32" s="157">
        <f>IF(AGR_ued!I$5=0,"",AGR_ued!I$5/I$5*1000)</f>
        <v>54.83170527650153</v>
      </c>
      <c r="J32" s="157">
        <f>IF(AGR_ued!J$5=0,"",AGR_ued!J$5/J$5*1000)</f>
        <v>54.831705276501538</v>
      </c>
      <c r="K32" s="157">
        <f>IF(AGR_ued!K$5=0,"",AGR_ued!K$5/K$5*1000)</f>
        <v>54.831705276501545</v>
      </c>
      <c r="L32" s="157">
        <f>IF(AGR_ued!L$5=0,"",AGR_ued!L$5/L$5*1000)</f>
        <v>54.831705276501545</v>
      </c>
      <c r="M32" s="157">
        <f>IF(AGR_ued!M$5=0,"",AGR_ued!M$5/M$5*1000)</f>
        <v>54.83170527650153</v>
      </c>
      <c r="N32" s="157">
        <f>IF(AGR_ued!N$5=0,"",AGR_ued!N$5/N$5*1000)</f>
        <v>54.831705276501552</v>
      </c>
      <c r="O32" s="157">
        <f>IF(AGR_ued!O$5=0,"",AGR_ued!O$5/O$5*1000)</f>
        <v>54.831705276501538</v>
      </c>
      <c r="P32" s="157">
        <f>IF(AGR_ued!P$5=0,"",AGR_ued!P$5/P$5*1000)</f>
        <v>54.831705276501545</v>
      </c>
      <c r="Q32" s="157">
        <f>IF(AGR_ued!Q$5=0,"",AGR_ued!Q$5/Q$5*1000)</f>
        <v>54.831705276501538</v>
      </c>
    </row>
    <row r="33" spans="1:17" x14ac:dyDescent="0.25">
      <c r="A33" s="156" t="s">
        <v>142</v>
      </c>
      <c r="B33" s="155">
        <f t="shared" ref="B33:Q33" si="7">IF(B$12=0,"",B$28/B$12)</f>
        <v>2.5684960866872011</v>
      </c>
      <c r="C33" s="155">
        <f t="shared" si="7"/>
        <v>2.5658267657150629</v>
      </c>
      <c r="D33" s="155">
        <f t="shared" si="7"/>
        <v>2.582589878646901</v>
      </c>
      <c r="E33" s="155">
        <f t="shared" si="7"/>
        <v>2.5654583763749943</v>
      </c>
      <c r="F33" s="155">
        <f t="shared" si="7"/>
        <v>2.5604174881362796</v>
      </c>
      <c r="G33" s="155">
        <f t="shared" si="7"/>
        <v>2.5466162524798106</v>
      </c>
      <c r="H33" s="155">
        <f t="shared" si="7"/>
        <v>2.5334006793979857</v>
      </c>
      <c r="I33" s="155">
        <f t="shared" si="7"/>
        <v>2.4978283167773303</v>
      </c>
      <c r="J33" s="155">
        <f t="shared" si="7"/>
        <v>2.4865145457359983</v>
      </c>
      <c r="K33" s="155">
        <f t="shared" si="7"/>
        <v>2.4824025700390404</v>
      </c>
      <c r="L33" s="155">
        <f t="shared" si="7"/>
        <v>2.4933466487367837</v>
      </c>
      <c r="M33" s="155">
        <f t="shared" si="7"/>
        <v>2.4576834562838976</v>
      </c>
      <c r="N33" s="155">
        <f t="shared" si="7"/>
        <v>2.4360916130250025</v>
      </c>
      <c r="O33" s="155">
        <f t="shared" si="7"/>
        <v>2.4448166489758574</v>
      </c>
      <c r="P33" s="155">
        <f t="shared" si="7"/>
        <v>2.4542770658043449</v>
      </c>
      <c r="Q33" s="155">
        <f t="shared" si="7"/>
        <v>2.4359555210159742</v>
      </c>
    </row>
  </sheetData>
  <pageMargins left="0.39370078740157483" right="0.39370078740157483" top="0.39370078740157483" bottom="0.39370078740157483" header="0.31496062992125984" footer="0.31496062992125984"/>
  <pageSetup paperSize="9" scale="88" orientation="landscape" horizontalDpi="1200" verticalDpi="1200" r:id="rId1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>
    <tabColor theme="2" tint="-0.499984740745262"/>
    <pageSetUpPr fitToPage="1"/>
  </sheetPr>
  <dimension ref="A1:Q5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1.25" x14ac:dyDescent="0.25"/>
  <cols>
    <col min="1" max="1" width="50.7109375" style="17" customWidth="1"/>
    <col min="2" max="17" width="9.7109375" style="16" customWidth="1"/>
    <col min="18" max="16384" width="9.140625" style="17"/>
  </cols>
  <sheetData>
    <row r="1" spans="1:17" ht="12.75" x14ac:dyDescent="0.25">
      <c r="A1" s="120" t="s">
        <v>228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3" spans="1:17" ht="12.75" x14ac:dyDescent="0.25">
      <c r="A3" s="127" t="s">
        <v>168</v>
      </c>
      <c r="B3" s="188"/>
      <c r="C3" s="188"/>
      <c r="D3" s="188"/>
      <c r="E3" s="188"/>
      <c r="F3" s="188"/>
      <c r="G3" s="188"/>
      <c r="H3" s="188"/>
      <c r="I3" s="188"/>
      <c r="J3" s="188"/>
      <c r="K3" s="188"/>
      <c r="L3" s="188"/>
      <c r="M3" s="188"/>
      <c r="N3" s="188"/>
      <c r="O3" s="188"/>
      <c r="P3" s="188"/>
      <c r="Q3" s="188"/>
    </row>
    <row r="5" spans="1:17" ht="12.75" x14ac:dyDescent="0.25">
      <c r="A5" s="207" t="s">
        <v>163</v>
      </c>
      <c r="B5" s="55">
        <f>SUM(B6:B9,B16:B17,B25:B27)</f>
        <v>3164.3658818098543</v>
      </c>
      <c r="C5" s="55">
        <f t="shared" ref="C5:Q5" si="0">SUM(C6:C9,C16:C17,C25:C27)</f>
        <v>3284.8562199999997</v>
      </c>
      <c r="D5" s="55">
        <f t="shared" si="0"/>
        <v>3244.0363200000002</v>
      </c>
      <c r="E5" s="55">
        <f t="shared" si="0"/>
        <v>3284.1555800000006</v>
      </c>
      <c r="F5" s="55">
        <f t="shared" si="0"/>
        <v>3274.4199399999993</v>
      </c>
      <c r="G5" s="55">
        <f t="shared" si="0"/>
        <v>3321.492931407281</v>
      </c>
      <c r="H5" s="55">
        <f t="shared" si="0"/>
        <v>3287.61814</v>
      </c>
      <c r="I5" s="55">
        <f t="shared" si="0"/>
        <v>3176.6644299999998</v>
      </c>
      <c r="J5" s="55">
        <f t="shared" si="0"/>
        <v>3085.4103799999993</v>
      </c>
      <c r="K5" s="55">
        <f t="shared" si="0"/>
        <v>3122.1348899999994</v>
      </c>
      <c r="L5" s="55">
        <f t="shared" si="0"/>
        <v>2940.3245838167122</v>
      </c>
      <c r="M5" s="55">
        <f t="shared" si="0"/>
        <v>2924.2522580679251</v>
      </c>
      <c r="N5" s="55">
        <f t="shared" si="0"/>
        <v>2823.5641638712109</v>
      </c>
      <c r="O5" s="55">
        <f t="shared" si="0"/>
        <v>2785.0013962250723</v>
      </c>
      <c r="P5" s="55">
        <f t="shared" si="0"/>
        <v>2775.9396514979157</v>
      </c>
      <c r="Q5" s="55">
        <f t="shared" si="0"/>
        <v>2851.4844447412438</v>
      </c>
    </row>
    <row r="6" spans="1:17" x14ac:dyDescent="0.25">
      <c r="A6" s="185" t="s">
        <v>162</v>
      </c>
      <c r="B6" s="206">
        <v>70.292666856199745</v>
      </c>
      <c r="C6" s="206">
        <v>73.956382275999971</v>
      </c>
      <c r="D6" s="206">
        <v>70.052537771999994</v>
      </c>
      <c r="E6" s="206">
        <v>73.953478438000019</v>
      </c>
      <c r="F6" s="206">
        <v>74.270303323999983</v>
      </c>
      <c r="G6" s="206">
        <v>76.841128937757034</v>
      </c>
      <c r="H6" s="206">
        <v>78.835506512000052</v>
      </c>
      <c r="I6" s="206">
        <v>81.066663691999977</v>
      </c>
      <c r="J6" s="206">
        <v>81.217441689999958</v>
      </c>
      <c r="K6" s="206">
        <v>80.934694834000013</v>
      </c>
      <c r="L6" s="206">
        <v>80.363366980489232</v>
      </c>
      <c r="M6" s="206">
        <v>84.617677266351293</v>
      </c>
      <c r="N6" s="206">
        <v>84.863823066617343</v>
      </c>
      <c r="O6" s="206">
        <v>81.322510906466633</v>
      </c>
      <c r="P6" s="206">
        <v>76.969138037841816</v>
      </c>
      <c r="Q6" s="206">
        <v>81.509648379289047</v>
      </c>
    </row>
    <row r="7" spans="1:17" x14ac:dyDescent="0.25">
      <c r="A7" s="183" t="s">
        <v>161</v>
      </c>
      <c r="B7" s="205">
        <v>86.832117881187926</v>
      </c>
      <c r="C7" s="205">
        <v>91.357883987999955</v>
      </c>
      <c r="D7" s="205">
        <v>86.535487836000001</v>
      </c>
      <c r="E7" s="205">
        <v>91.354296893999972</v>
      </c>
      <c r="F7" s="205">
        <v>91.745668811999963</v>
      </c>
      <c r="G7" s="205">
        <v>94.921394570170492</v>
      </c>
      <c r="H7" s="205">
        <v>97.385037455999992</v>
      </c>
      <c r="I7" s="205">
        <v>100.14117279599998</v>
      </c>
      <c r="J7" s="205">
        <v>100.32742796999999</v>
      </c>
      <c r="K7" s="205">
        <v>99.978152441999981</v>
      </c>
      <c r="L7" s="205">
        <v>99.272394505310245</v>
      </c>
      <c r="M7" s="205">
        <v>104.52771897608099</v>
      </c>
      <c r="N7" s="205">
        <v>104.83178143523313</v>
      </c>
      <c r="O7" s="205">
        <v>100.45721935504702</v>
      </c>
      <c r="P7" s="205">
        <v>95.079523458510465</v>
      </c>
      <c r="Q7" s="205">
        <v>100.6883891744159</v>
      </c>
    </row>
    <row r="8" spans="1:17" x14ac:dyDescent="0.25">
      <c r="A8" s="183" t="s">
        <v>160</v>
      </c>
      <c r="B8" s="205">
        <v>53.753215831211556</v>
      </c>
      <c r="C8" s="205">
        <v>56.554880563999987</v>
      </c>
      <c r="D8" s="205">
        <v>53.569587708</v>
      </c>
      <c r="E8" s="205">
        <v>56.552659982000016</v>
      </c>
      <c r="F8" s="205">
        <v>56.794937835999988</v>
      </c>
      <c r="G8" s="205">
        <v>58.760863305343626</v>
      </c>
      <c r="H8" s="205">
        <v>60.285975568000019</v>
      </c>
      <c r="I8" s="205">
        <v>61.992154588000005</v>
      </c>
      <c r="J8" s="205">
        <v>62.107455409999986</v>
      </c>
      <c r="K8" s="205">
        <v>61.891237225999987</v>
      </c>
      <c r="L8" s="205">
        <v>61.454339455668226</v>
      </c>
      <c r="M8" s="205">
        <v>64.707635556621582</v>
      </c>
      <c r="N8" s="205">
        <v>64.895864698001461</v>
      </c>
      <c r="O8" s="205">
        <v>62.187802457886242</v>
      </c>
      <c r="P8" s="205">
        <v>58.858752617173145</v>
      </c>
      <c r="Q8" s="205">
        <v>62.330907584162226</v>
      </c>
    </row>
    <row r="9" spans="1:17" x14ac:dyDescent="0.25">
      <c r="A9" s="181" t="s">
        <v>159</v>
      </c>
      <c r="B9" s="204">
        <f>SUM(B10:B15)</f>
        <v>603.43019496249349</v>
      </c>
      <c r="C9" s="204">
        <f t="shared" ref="C9:Q9" si="1">SUM(C10:C15)</f>
        <v>625.08488699999975</v>
      </c>
      <c r="D9" s="204">
        <f t="shared" si="1"/>
        <v>621.26051159999986</v>
      </c>
      <c r="E9" s="204">
        <f t="shared" si="1"/>
        <v>625.01259639999989</v>
      </c>
      <c r="F9" s="204">
        <f t="shared" si="1"/>
        <v>623.38898780000011</v>
      </c>
      <c r="G9" s="204">
        <f t="shared" si="1"/>
        <v>630.43124676552259</v>
      </c>
      <c r="H9" s="204">
        <f t="shared" si="1"/>
        <v>621.12144140000009</v>
      </c>
      <c r="I9" s="204">
        <f t="shared" si="1"/>
        <v>594.86007259999997</v>
      </c>
      <c r="J9" s="204">
        <f t="shared" si="1"/>
        <v>572.78833719999989</v>
      </c>
      <c r="K9" s="204">
        <f t="shared" si="1"/>
        <v>590.60028560000001</v>
      </c>
      <c r="L9" s="204">
        <f t="shared" si="1"/>
        <v>542.81724351321918</v>
      </c>
      <c r="M9" s="204">
        <f t="shared" si="1"/>
        <v>539.99766314077795</v>
      </c>
      <c r="N9" s="204">
        <f t="shared" si="1"/>
        <v>522.38358667405066</v>
      </c>
      <c r="O9" s="204">
        <f t="shared" si="1"/>
        <v>522.45121885455001</v>
      </c>
      <c r="P9" s="204">
        <f t="shared" si="1"/>
        <v>527.99486476825496</v>
      </c>
      <c r="Q9" s="204">
        <f t="shared" si="1"/>
        <v>528.55865811632668</v>
      </c>
    </row>
    <row r="10" spans="1:17" x14ac:dyDescent="0.25">
      <c r="A10" s="202" t="s">
        <v>35</v>
      </c>
      <c r="B10" s="203">
        <v>511.48072254321704</v>
      </c>
      <c r="C10" s="203">
        <v>530.55953111691611</v>
      </c>
      <c r="D10" s="203">
        <v>527.50316106167509</v>
      </c>
      <c r="E10" s="203">
        <v>528.26586970181052</v>
      </c>
      <c r="F10" s="203">
        <v>525.37055861550732</v>
      </c>
      <c r="G10" s="203">
        <v>526.13852929825077</v>
      </c>
      <c r="H10" s="203">
        <v>519.60321398053759</v>
      </c>
      <c r="I10" s="203">
        <v>490.21692260091862</v>
      </c>
      <c r="J10" s="203">
        <v>474.33760617912901</v>
      </c>
      <c r="K10" s="203">
        <v>479.20751416240699</v>
      </c>
      <c r="L10" s="203">
        <v>467.38982986477237</v>
      </c>
      <c r="M10" s="203">
        <v>458.32023943522938</v>
      </c>
      <c r="N10" s="203">
        <v>440.46531808274528</v>
      </c>
      <c r="O10" s="203">
        <v>435.76049794352116</v>
      </c>
      <c r="P10" s="203">
        <v>443.29381511642106</v>
      </c>
      <c r="Q10" s="203">
        <v>452.82786090079691</v>
      </c>
    </row>
    <row r="11" spans="1:17" x14ac:dyDescent="0.25">
      <c r="A11" s="202" t="s">
        <v>166</v>
      </c>
      <c r="B11" s="201">
        <v>24.456236067204085</v>
      </c>
      <c r="C11" s="201">
        <v>25.463778683083639</v>
      </c>
      <c r="D11" s="201">
        <v>25.154072138324771</v>
      </c>
      <c r="E11" s="201">
        <v>27.584960598189383</v>
      </c>
      <c r="F11" s="201">
        <v>28.680741384492794</v>
      </c>
      <c r="G11" s="201">
        <v>34.628238138903534</v>
      </c>
      <c r="H11" s="201">
        <v>30.596678519462397</v>
      </c>
      <c r="I11" s="201">
        <v>31.988612599081414</v>
      </c>
      <c r="J11" s="201">
        <v>28.150775520870795</v>
      </c>
      <c r="K11" s="201">
        <v>29.127809137593051</v>
      </c>
      <c r="L11" s="201">
        <v>29.182816192534162</v>
      </c>
      <c r="M11" s="201">
        <v>26.802803183262277</v>
      </c>
      <c r="N11" s="201">
        <v>26.385672736629662</v>
      </c>
      <c r="O11" s="201">
        <v>26.327180709115055</v>
      </c>
      <c r="P11" s="201">
        <v>25.004861427709873</v>
      </c>
      <c r="Q11" s="201">
        <v>28.367926694929068</v>
      </c>
    </row>
    <row r="12" spans="1:17" x14ac:dyDescent="0.25">
      <c r="A12" s="202" t="s">
        <v>33</v>
      </c>
      <c r="B12" s="201">
        <v>0.1194238389245143</v>
      </c>
      <c r="C12" s="201">
        <v>0.10000999999999997</v>
      </c>
      <c r="D12" s="201">
        <v>0.10111999999999999</v>
      </c>
      <c r="E12" s="201">
        <v>0.20002999999999993</v>
      </c>
      <c r="F12" s="201">
        <v>0.20082999999999995</v>
      </c>
      <c r="G12" s="201">
        <v>0.2866128247155022</v>
      </c>
      <c r="H12" s="201">
        <v>0.39998999999999996</v>
      </c>
      <c r="I12" s="201">
        <v>0.50205999999999995</v>
      </c>
      <c r="J12" s="201">
        <v>0.69999</v>
      </c>
      <c r="K12" s="201">
        <v>0.89892999999999978</v>
      </c>
      <c r="L12" s="201">
        <v>1.3375367050117075</v>
      </c>
      <c r="M12" s="201">
        <v>1.4092027182207125</v>
      </c>
      <c r="N12" s="201">
        <v>1.5524978379070153</v>
      </c>
      <c r="O12" s="201">
        <v>1.6719212763924696</v>
      </c>
      <c r="P12" s="201">
        <v>1.7913442247062192</v>
      </c>
      <c r="Q12" s="201">
        <v>1.9107671730199689</v>
      </c>
    </row>
    <row r="13" spans="1:17" x14ac:dyDescent="0.25">
      <c r="A13" s="202" t="s">
        <v>32</v>
      </c>
      <c r="B13" s="201">
        <v>58.935317092235515</v>
      </c>
      <c r="C13" s="201">
        <v>60.08325</v>
      </c>
      <c r="D13" s="201">
        <v>60.092490000000019</v>
      </c>
      <c r="E13" s="201">
        <v>60.083767499999972</v>
      </c>
      <c r="F13" s="201">
        <v>59.020875000000011</v>
      </c>
      <c r="G13" s="201">
        <v>58.935135537529106</v>
      </c>
      <c r="H13" s="201">
        <v>58.957552499999977</v>
      </c>
      <c r="I13" s="201">
        <v>59.01916499999998</v>
      </c>
      <c r="J13" s="201">
        <v>58.949992500000015</v>
      </c>
      <c r="K13" s="201">
        <v>58.949992500000008</v>
      </c>
      <c r="L13" s="201">
        <v>33.945944272674801</v>
      </c>
      <c r="M13" s="201">
        <v>33.944389349045061</v>
      </c>
      <c r="N13" s="201">
        <v>28.339037506842502</v>
      </c>
      <c r="O13" s="201">
        <v>28.627111351217955</v>
      </c>
      <c r="P13" s="201">
        <v>26.18945256520492</v>
      </c>
      <c r="Q13" s="201">
        <v>26.208734006883606</v>
      </c>
    </row>
    <row r="14" spans="1:17" x14ac:dyDescent="0.25">
      <c r="A14" s="202" t="s">
        <v>42</v>
      </c>
      <c r="B14" s="201">
        <v>0</v>
      </c>
      <c r="C14" s="201">
        <v>0</v>
      </c>
      <c r="D14" s="201">
        <v>0</v>
      </c>
      <c r="E14" s="201">
        <v>0</v>
      </c>
      <c r="F14" s="201">
        <v>1.1999799999999998</v>
      </c>
      <c r="G14" s="201">
        <v>1.2181056434638768</v>
      </c>
      <c r="H14" s="201">
        <v>2.0999599999999994</v>
      </c>
      <c r="I14" s="201">
        <v>3.4014199999999999</v>
      </c>
      <c r="J14" s="201">
        <v>0.89998</v>
      </c>
      <c r="K14" s="201">
        <v>12.699990000000003</v>
      </c>
      <c r="L14" s="201">
        <v>1.3136534553581813</v>
      </c>
      <c r="M14" s="201">
        <v>9.3628439092400342</v>
      </c>
      <c r="N14" s="201">
        <v>15.453326648387428</v>
      </c>
      <c r="O14" s="201">
        <v>20.301901222986782</v>
      </c>
      <c r="P14" s="201">
        <v>22.475398872647293</v>
      </c>
      <c r="Q14" s="201">
        <v>9.4582975064487904</v>
      </c>
    </row>
    <row r="15" spans="1:17" x14ac:dyDescent="0.25">
      <c r="A15" s="202" t="s">
        <v>30</v>
      </c>
      <c r="B15" s="201">
        <v>8.4384954209123357</v>
      </c>
      <c r="C15" s="201">
        <v>8.8783171999999979</v>
      </c>
      <c r="D15" s="201">
        <v>8.4096683999999993</v>
      </c>
      <c r="E15" s="201">
        <v>8.8779685999999991</v>
      </c>
      <c r="F15" s="201">
        <v>8.9160027999999993</v>
      </c>
      <c r="G15" s="201">
        <v>9.2246253226599109</v>
      </c>
      <c r="H15" s="201">
        <v>9.4640463999999973</v>
      </c>
      <c r="I15" s="201">
        <v>9.7318923999999978</v>
      </c>
      <c r="J15" s="201">
        <v>9.7499929999999999</v>
      </c>
      <c r="K15" s="201">
        <v>9.7160498000000004</v>
      </c>
      <c r="L15" s="201">
        <v>9.64746302286785</v>
      </c>
      <c r="M15" s="201">
        <v>10.158184545780468</v>
      </c>
      <c r="N15" s="201">
        <v>10.187733861538696</v>
      </c>
      <c r="O15" s="201">
        <v>9.762606351316526</v>
      </c>
      <c r="P15" s="201">
        <v>9.2399925615656446</v>
      </c>
      <c r="Q15" s="201">
        <v>9.7850718342483862</v>
      </c>
    </row>
    <row r="16" spans="1:17" x14ac:dyDescent="0.25">
      <c r="A16" s="198" t="s">
        <v>158</v>
      </c>
      <c r="B16" s="197">
        <v>1086.5268990332743</v>
      </c>
      <c r="C16" s="197">
        <v>1134.1900664999998</v>
      </c>
      <c r="D16" s="197">
        <v>1131.854724</v>
      </c>
      <c r="E16" s="197">
        <v>1145.135025</v>
      </c>
      <c r="F16" s="197">
        <v>1132.7506559999999</v>
      </c>
      <c r="G16" s="197">
        <v>1133.2170782376415</v>
      </c>
      <c r="H16" s="197">
        <v>1122.7081455</v>
      </c>
      <c r="I16" s="197">
        <v>1065.0026115000001</v>
      </c>
      <c r="J16" s="197">
        <v>1034.3283794999995</v>
      </c>
      <c r="K16" s="197">
        <v>1045.7703764999999</v>
      </c>
      <c r="L16" s="197">
        <v>983.9585783606243</v>
      </c>
      <c r="M16" s="197">
        <v>968.84630196619332</v>
      </c>
      <c r="N16" s="197">
        <v>927.18172689310643</v>
      </c>
      <c r="O16" s="197">
        <v>918.02771121761998</v>
      </c>
      <c r="P16" s="197">
        <v>923.97936520239875</v>
      </c>
      <c r="Q16" s="197">
        <v>934.50983311182063</v>
      </c>
    </row>
    <row r="17" spans="1:17" x14ac:dyDescent="0.25">
      <c r="A17" s="198" t="s">
        <v>157</v>
      </c>
      <c r="B17" s="197">
        <f>SUM(B18:B24)</f>
        <v>928.12478008531548</v>
      </c>
      <c r="C17" s="197">
        <f t="shared" ref="C17:Q17" si="2">SUM(C18:C24)</f>
        <v>951.92049334999956</v>
      </c>
      <c r="D17" s="197">
        <f t="shared" si="2"/>
        <v>940.50953319999996</v>
      </c>
      <c r="E17" s="197">
        <f t="shared" si="2"/>
        <v>939.02654970000071</v>
      </c>
      <c r="F17" s="197">
        <f t="shared" si="2"/>
        <v>942.94885659999954</v>
      </c>
      <c r="G17" s="197">
        <f t="shared" si="2"/>
        <v>967.33365603140317</v>
      </c>
      <c r="H17" s="197">
        <f t="shared" si="2"/>
        <v>942.83039504999988</v>
      </c>
      <c r="I17" s="197">
        <f t="shared" si="2"/>
        <v>909.77203244999941</v>
      </c>
      <c r="J17" s="197">
        <f t="shared" si="2"/>
        <v>874.12609324999983</v>
      </c>
      <c r="K17" s="197">
        <f t="shared" si="2"/>
        <v>881.86140834999969</v>
      </c>
      <c r="L17" s="197">
        <f t="shared" si="2"/>
        <v>820.56146980049039</v>
      </c>
      <c r="M17" s="197">
        <f t="shared" si="2"/>
        <v>799.24270219962068</v>
      </c>
      <c r="N17" s="197">
        <f t="shared" si="2"/>
        <v>761.4776800239448</v>
      </c>
      <c r="O17" s="197">
        <f t="shared" si="2"/>
        <v>753.95136801179501</v>
      </c>
      <c r="P17" s="197">
        <f t="shared" si="2"/>
        <v>758.2749747080295</v>
      </c>
      <c r="Q17" s="197">
        <f t="shared" si="2"/>
        <v>794.72956514348039</v>
      </c>
    </row>
    <row r="18" spans="1:17" x14ac:dyDescent="0.25">
      <c r="A18" s="200" t="s">
        <v>38</v>
      </c>
      <c r="B18" s="199">
        <v>0</v>
      </c>
      <c r="C18" s="199">
        <v>0</v>
      </c>
      <c r="D18" s="199">
        <v>0</v>
      </c>
      <c r="E18" s="199">
        <v>0</v>
      </c>
      <c r="F18" s="199">
        <v>0</v>
      </c>
      <c r="G18" s="199">
        <v>0</v>
      </c>
      <c r="H18" s="199">
        <v>0</v>
      </c>
      <c r="I18" s="199">
        <v>0</v>
      </c>
      <c r="J18" s="199">
        <v>0</v>
      </c>
      <c r="K18" s="199">
        <v>0</v>
      </c>
      <c r="L18" s="199">
        <v>0</v>
      </c>
      <c r="M18" s="199">
        <v>0</v>
      </c>
      <c r="N18" s="199">
        <v>0</v>
      </c>
      <c r="O18" s="199">
        <v>0</v>
      </c>
      <c r="P18" s="199">
        <v>0</v>
      </c>
      <c r="Q18" s="199">
        <v>0</v>
      </c>
    </row>
    <row r="19" spans="1:17" x14ac:dyDescent="0.25">
      <c r="A19" s="200" t="s">
        <v>36</v>
      </c>
      <c r="B19" s="199">
        <v>76.908916041508419</v>
      </c>
      <c r="C19" s="199">
        <v>73.602530000000002</v>
      </c>
      <c r="D19" s="199">
        <v>73.598339999999979</v>
      </c>
      <c r="E19" s="199">
        <v>73.60065000000003</v>
      </c>
      <c r="F19" s="199">
        <v>72.499259999999992</v>
      </c>
      <c r="G19" s="199">
        <v>73.611749833008105</v>
      </c>
      <c r="H19" s="199">
        <v>73.598640000000017</v>
      </c>
      <c r="I19" s="199">
        <v>70.299719999999965</v>
      </c>
      <c r="J19" s="199">
        <v>68.102989999999963</v>
      </c>
      <c r="K19" s="199">
        <v>65.899429999999981</v>
      </c>
      <c r="L19" s="199">
        <v>68.118879640284632</v>
      </c>
      <c r="M19" s="199">
        <v>65.92203154207634</v>
      </c>
      <c r="N19" s="199">
        <v>59.329308080472956</v>
      </c>
      <c r="O19" s="199">
        <v>57.132272847082646</v>
      </c>
      <c r="P19" s="199">
        <v>49.44111288065627</v>
      </c>
      <c r="Q19" s="199">
        <v>58.230878046814723</v>
      </c>
    </row>
    <row r="20" spans="1:17" x14ac:dyDescent="0.25">
      <c r="A20" s="200" t="s">
        <v>35</v>
      </c>
      <c r="B20" s="199">
        <v>683.69886639338472</v>
      </c>
      <c r="C20" s="199">
        <v>717.04954203308353</v>
      </c>
      <c r="D20" s="199">
        <v>717.53703533832459</v>
      </c>
      <c r="E20" s="199">
        <v>731.38265779818971</v>
      </c>
      <c r="F20" s="199">
        <v>720.65516298449256</v>
      </c>
      <c r="G20" s="199">
        <v>720.40025676315486</v>
      </c>
      <c r="H20" s="199">
        <v>715.37574606946225</v>
      </c>
      <c r="I20" s="199">
        <v>681.28595004908129</v>
      </c>
      <c r="J20" s="199">
        <v>663.42361127087065</v>
      </c>
      <c r="K20" s="199">
        <v>671.1398999875928</v>
      </c>
      <c r="L20" s="199">
        <v>614.96460633191441</v>
      </c>
      <c r="M20" s="199">
        <v>607.4106927275833</v>
      </c>
      <c r="N20" s="199">
        <v>579.43458149967228</v>
      </c>
      <c r="O20" s="199">
        <v>574.06998439586096</v>
      </c>
      <c r="P20" s="199">
        <v>573.08348660621743</v>
      </c>
      <c r="Q20" s="199">
        <v>575.13295552220541</v>
      </c>
    </row>
    <row r="21" spans="1:17" x14ac:dyDescent="0.25">
      <c r="A21" s="200" t="s">
        <v>167</v>
      </c>
      <c r="B21" s="199">
        <v>54.647901218199429</v>
      </c>
      <c r="C21" s="199">
        <v>44.100509999999765</v>
      </c>
      <c r="D21" s="199">
        <v>33.599850000000053</v>
      </c>
      <c r="E21" s="199">
        <v>8.3998700000001882</v>
      </c>
      <c r="F21" s="199">
        <v>20.000119999999697</v>
      </c>
      <c r="G21" s="199">
        <v>18.916590505300519</v>
      </c>
      <c r="H21" s="199">
        <v>15.799809999999987</v>
      </c>
      <c r="I21" s="199">
        <v>13.699829999999569</v>
      </c>
      <c r="J21" s="199">
        <v>13.699849999999971</v>
      </c>
      <c r="K21" s="199">
        <v>11.599999999999909</v>
      </c>
      <c r="L21" s="199">
        <v>11.560153322175209</v>
      </c>
      <c r="M21" s="199">
        <v>9.4583435256481554</v>
      </c>
      <c r="N21" s="199">
        <v>9.4582881412825373</v>
      </c>
      <c r="O21" s="199">
        <v>9.4583639442068961</v>
      </c>
      <c r="P21" s="199">
        <v>9.4583013387550618</v>
      </c>
      <c r="Q21" s="199">
        <v>8.4073720837250221</v>
      </c>
    </row>
    <row r="22" spans="1:17" x14ac:dyDescent="0.25">
      <c r="A22" s="200" t="s">
        <v>166</v>
      </c>
      <c r="B22" s="199">
        <v>92.674641242361702</v>
      </c>
      <c r="C22" s="199">
        <v>96.540221316916316</v>
      </c>
      <c r="D22" s="199">
        <v>95.241467861675247</v>
      </c>
      <c r="E22" s="199">
        <v>105.11544940181065</v>
      </c>
      <c r="F22" s="199">
        <v>109.61866861550722</v>
      </c>
      <c r="G22" s="199">
        <v>134.18678801726981</v>
      </c>
      <c r="H22" s="199">
        <v>117.70371148053758</v>
      </c>
      <c r="I22" s="199">
        <v>124.2110774009186</v>
      </c>
      <c r="J22" s="199">
        <v>108.64964447912921</v>
      </c>
      <c r="K22" s="199">
        <v>112.57209086240694</v>
      </c>
      <c r="L22" s="199">
        <v>113.05001288371007</v>
      </c>
      <c r="M22" s="199">
        <v>103.5365501645862</v>
      </c>
      <c r="N22" s="199">
        <v>102.20888896718945</v>
      </c>
      <c r="O22" s="199">
        <v>101.95703736038205</v>
      </c>
      <c r="P22" s="199">
        <v>96.209433202167645</v>
      </c>
      <c r="Q22" s="199">
        <v>110.04336828473957</v>
      </c>
    </row>
    <row r="23" spans="1:17" x14ac:dyDescent="0.25">
      <c r="A23" s="200" t="s">
        <v>165</v>
      </c>
      <c r="B23" s="199">
        <v>0.54934949244929487</v>
      </c>
      <c r="C23" s="199">
        <v>0.59994000000000369</v>
      </c>
      <c r="D23" s="199">
        <v>0.50200999999999851</v>
      </c>
      <c r="E23" s="199">
        <v>0.5000000000000141</v>
      </c>
      <c r="F23" s="199">
        <v>0.50202000000000147</v>
      </c>
      <c r="G23" s="199">
        <v>0.57322573349347272</v>
      </c>
      <c r="H23" s="199">
        <v>0.69996999999999321</v>
      </c>
      <c r="I23" s="199">
        <v>0.60240000000000293</v>
      </c>
      <c r="J23" s="199">
        <v>0.5999999999999942</v>
      </c>
      <c r="K23" s="199">
        <v>0.99998999999998284</v>
      </c>
      <c r="L23" s="199">
        <v>1.5525028648478023</v>
      </c>
      <c r="M23" s="199">
        <v>1.6002877900450303</v>
      </c>
      <c r="N23" s="199">
        <v>1.6002674997135387</v>
      </c>
      <c r="O23" s="199">
        <v>1.7913390138565142</v>
      </c>
      <c r="P23" s="199">
        <v>21.352823158498094</v>
      </c>
      <c r="Q23" s="199">
        <v>34.178746537034534</v>
      </c>
    </row>
    <row r="24" spans="1:17" x14ac:dyDescent="0.25">
      <c r="A24" s="200" t="s">
        <v>32</v>
      </c>
      <c r="B24" s="199">
        <v>19.645105697411832</v>
      </c>
      <c r="C24" s="199">
        <v>20.027749999999994</v>
      </c>
      <c r="D24" s="199">
        <v>20.030830000000002</v>
      </c>
      <c r="E24" s="199">
        <v>20.027922500000003</v>
      </c>
      <c r="F24" s="199">
        <v>19.673625000000005</v>
      </c>
      <c r="G24" s="199">
        <v>19.645045179176361</v>
      </c>
      <c r="H24" s="199">
        <v>19.652517499999998</v>
      </c>
      <c r="I24" s="199">
        <v>19.673054999999998</v>
      </c>
      <c r="J24" s="199">
        <v>19.649997500000001</v>
      </c>
      <c r="K24" s="199">
        <v>19.649997499999994</v>
      </c>
      <c r="L24" s="199">
        <v>11.315314757558264</v>
      </c>
      <c r="M24" s="199">
        <v>11.314796449681683</v>
      </c>
      <c r="N24" s="199">
        <v>9.446345835614169</v>
      </c>
      <c r="O24" s="199">
        <v>9.5423704504059863</v>
      </c>
      <c r="P24" s="199">
        <v>8.7298175217349741</v>
      </c>
      <c r="Q24" s="199">
        <v>8.7362446689611968</v>
      </c>
    </row>
    <row r="25" spans="1:17" x14ac:dyDescent="0.25">
      <c r="A25" s="198" t="s">
        <v>156</v>
      </c>
      <c r="B25" s="197">
        <v>132.79773210406688</v>
      </c>
      <c r="C25" s="197">
        <v>138.62323034999994</v>
      </c>
      <c r="D25" s="197">
        <v>138.33779959999995</v>
      </c>
      <c r="E25" s="197">
        <v>139.96094750000003</v>
      </c>
      <c r="F25" s="197">
        <v>138.44730240000001</v>
      </c>
      <c r="G25" s="197">
        <v>138.50430956237847</v>
      </c>
      <c r="H25" s="197">
        <v>137.21988444999994</v>
      </c>
      <c r="I25" s="197">
        <v>130.16698584999997</v>
      </c>
      <c r="J25" s="197">
        <v>126.41791304999997</v>
      </c>
      <c r="K25" s="197">
        <v>127.81637934999999</v>
      </c>
      <c r="L25" s="197">
        <v>120.26160402185411</v>
      </c>
      <c r="M25" s="197">
        <v>118.41454801809029</v>
      </c>
      <c r="N25" s="197">
        <v>113.32221106471306</v>
      </c>
      <c r="O25" s="197">
        <v>112.20338692659799</v>
      </c>
      <c r="P25" s="197">
        <v>112.93081130251542</v>
      </c>
      <c r="Q25" s="197">
        <v>114.21786849144472</v>
      </c>
    </row>
    <row r="26" spans="1:17" x14ac:dyDescent="0.25">
      <c r="A26" s="198" t="s">
        <v>155</v>
      </c>
      <c r="B26" s="197">
        <v>90.966980637434958</v>
      </c>
      <c r="C26" s="197">
        <v>95.70825941599999</v>
      </c>
      <c r="D26" s="197">
        <v>90.656225351999993</v>
      </c>
      <c r="E26" s="197">
        <v>95.704501508000007</v>
      </c>
      <c r="F26" s="197">
        <v>96.114510183999968</v>
      </c>
      <c r="G26" s="197">
        <v>99.441460978273795</v>
      </c>
      <c r="H26" s="197">
        <v>102.02242019200001</v>
      </c>
      <c r="I26" s="197">
        <v>104.909800072</v>
      </c>
      <c r="J26" s="197">
        <v>105.10492453999998</v>
      </c>
      <c r="K26" s="197">
        <v>104.73901684399995</v>
      </c>
      <c r="L26" s="197">
        <v>103.99965138651548</v>
      </c>
      <c r="M26" s="197">
        <v>109.50522940351338</v>
      </c>
      <c r="N26" s="197">
        <v>109.82377102738711</v>
      </c>
      <c r="O26" s="197">
        <v>105.2408964671921</v>
      </c>
      <c r="P26" s="197">
        <v>99.607119813677642</v>
      </c>
      <c r="Q26" s="197">
        <v>105.4830743731976</v>
      </c>
    </row>
    <row r="27" spans="1:17" x14ac:dyDescent="0.25">
      <c r="A27" s="196" t="s">
        <v>45</v>
      </c>
      <c r="B27" s="195">
        <v>111.64129441867018</v>
      </c>
      <c r="C27" s="195">
        <v>117.46013655599998</v>
      </c>
      <c r="D27" s="195">
        <v>111.25991293200001</v>
      </c>
      <c r="E27" s="195">
        <v>117.45552457800001</v>
      </c>
      <c r="F27" s="195">
        <v>117.958717044</v>
      </c>
      <c r="G27" s="195">
        <v>122.04179301879061</v>
      </c>
      <c r="H27" s="195">
        <v>125.20933387200009</v>
      </c>
      <c r="I27" s="195">
        <v>128.75293645200006</v>
      </c>
      <c r="J27" s="195">
        <v>128.99240739000001</v>
      </c>
      <c r="K27" s="195">
        <v>128.54333885400004</v>
      </c>
      <c r="L27" s="195">
        <v>127.63593579254172</v>
      </c>
      <c r="M27" s="195">
        <v>134.39278154067563</v>
      </c>
      <c r="N27" s="195">
        <v>134.78371898815695</v>
      </c>
      <c r="O27" s="195">
        <v>129.15928202791761</v>
      </c>
      <c r="P27" s="195">
        <v>122.2451015895135</v>
      </c>
      <c r="Q27" s="195">
        <v>129.45650036710626</v>
      </c>
    </row>
    <row r="29" spans="1:17" ht="12.75" x14ac:dyDescent="0.25">
      <c r="A29" s="127" t="s">
        <v>164</v>
      </c>
      <c r="B29" s="188"/>
      <c r="C29" s="188"/>
      <c r="D29" s="188"/>
      <c r="E29" s="188"/>
      <c r="F29" s="188"/>
      <c r="G29" s="188"/>
      <c r="H29" s="188"/>
      <c r="I29" s="188"/>
      <c r="J29" s="188"/>
      <c r="K29" s="188"/>
      <c r="L29" s="188"/>
      <c r="M29" s="188"/>
      <c r="N29" s="188"/>
      <c r="O29" s="188"/>
      <c r="P29" s="188"/>
      <c r="Q29" s="188"/>
    </row>
    <row r="31" spans="1:17" x14ac:dyDescent="0.25">
      <c r="A31" s="187" t="s">
        <v>163</v>
      </c>
      <c r="B31" s="194">
        <f t="shared" ref="B31:Q31" si="3">SUM(B32:B40)</f>
        <v>0.99999999999999989</v>
      </c>
      <c r="C31" s="194">
        <f t="shared" si="3"/>
        <v>0.99999999999999978</v>
      </c>
      <c r="D31" s="194">
        <f t="shared" si="3"/>
        <v>1</v>
      </c>
      <c r="E31" s="194">
        <f t="shared" si="3"/>
        <v>1</v>
      </c>
      <c r="F31" s="194">
        <f t="shared" si="3"/>
        <v>1</v>
      </c>
      <c r="G31" s="194">
        <f t="shared" si="3"/>
        <v>1</v>
      </c>
      <c r="H31" s="194">
        <f t="shared" si="3"/>
        <v>1</v>
      </c>
      <c r="I31" s="194">
        <f t="shared" si="3"/>
        <v>0.99999999999999978</v>
      </c>
      <c r="J31" s="194">
        <f t="shared" si="3"/>
        <v>1</v>
      </c>
      <c r="K31" s="194">
        <f t="shared" si="3"/>
        <v>1.0000000000000002</v>
      </c>
      <c r="L31" s="194">
        <f t="shared" si="3"/>
        <v>1.0000000000000002</v>
      </c>
      <c r="M31" s="194">
        <f t="shared" si="3"/>
        <v>1</v>
      </c>
      <c r="N31" s="194">
        <f t="shared" si="3"/>
        <v>1</v>
      </c>
      <c r="O31" s="194">
        <f t="shared" si="3"/>
        <v>1.0000000000000002</v>
      </c>
      <c r="P31" s="194">
        <f t="shared" si="3"/>
        <v>0.99999999999999967</v>
      </c>
      <c r="Q31" s="194">
        <f t="shared" si="3"/>
        <v>1</v>
      </c>
    </row>
    <row r="32" spans="1:17" x14ac:dyDescent="0.25">
      <c r="A32" s="185" t="s">
        <v>162</v>
      </c>
      <c r="B32" s="193">
        <f t="shared" ref="B32:Q32" si="4">IF(B$6=0,0,B$6/B$5)</f>
        <v>2.2213824027200027E-2</v>
      </c>
      <c r="C32" s="193">
        <f t="shared" si="4"/>
        <v>2.2514343801629155E-2</v>
      </c>
      <c r="D32" s="193">
        <f t="shared" si="4"/>
        <v>2.1594251994071383E-2</v>
      </c>
      <c r="E32" s="193">
        <f t="shared" si="4"/>
        <v>2.2518262803493616E-2</v>
      </c>
      <c r="F32" s="193">
        <f t="shared" si="4"/>
        <v>2.2681972589013735E-2</v>
      </c>
      <c r="G32" s="193">
        <f t="shared" si="4"/>
        <v>2.3134515269072172E-2</v>
      </c>
      <c r="H32" s="193">
        <f t="shared" si="4"/>
        <v>2.3979520478007842E-2</v>
      </c>
      <c r="I32" s="193">
        <f t="shared" si="4"/>
        <v>2.5519429413575163E-2</v>
      </c>
      <c r="J32" s="193">
        <f t="shared" si="4"/>
        <v>2.6323059718882508E-2</v>
      </c>
      <c r="K32" s="193">
        <f t="shared" si="4"/>
        <v>2.5922869345981404E-2</v>
      </c>
      <c r="L32" s="193">
        <f t="shared" si="4"/>
        <v>2.7331461098819544E-2</v>
      </c>
      <c r="M32" s="193">
        <f t="shared" si="4"/>
        <v>2.8936517714192964E-2</v>
      </c>
      <c r="N32" s="193">
        <f t="shared" si="4"/>
        <v>3.0055567411036235E-2</v>
      </c>
      <c r="O32" s="193">
        <f t="shared" si="4"/>
        <v>2.920016881021861E-2</v>
      </c>
      <c r="P32" s="193">
        <f t="shared" si="4"/>
        <v>2.7727237512641442E-2</v>
      </c>
      <c r="Q32" s="193">
        <f t="shared" si="4"/>
        <v>2.8584987910283195E-2</v>
      </c>
    </row>
    <row r="33" spans="1:17" x14ac:dyDescent="0.25">
      <c r="A33" s="183" t="s">
        <v>161</v>
      </c>
      <c r="B33" s="192">
        <f t="shared" ref="B33:Q33" si="5">IF(B$7=0,0,B$7/B$5)</f>
        <v>2.7440606151247094E-2</v>
      </c>
      <c r="C33" s="192">
        <f t="shared" si="5"/>
        <v>2.7811836460836015E-2</v>
      </c>
      <c r="D33" s="192">
        <f t="shared" si="5"/>
        <v>2.6675252463264652E-2</v>
      </c>
      <c r="E33" s="192">
        <f t="shared" si="5"/>
        <v>2.7816677580786219E-2</v>
      </c>
      <c r="F33" s="192">
        <f t="shared" si="5"/>
        <v>2.8018907315840492E-2</v>
      </c>
      <c r="G33" s="192">
        <f t="shared" si="5"/>
        <v>2.8577930626500929E-2</v>
      </c>
      <c r="H33" s="192">
        <f t="shared" si="5"/>
        <v>2.9621760590480252E-2</v>
      </c>
      <c r="I33" s="192">
        <f t="shared" si="5"/>
        <v>3.1524001040298733E-2</v>
      </c>
      <c r="J33" s="192">
        <f t="shared" si="5"/>
        <v>3.2516720829207819E-2</v>
      </c>
      <c r="K33" s="192">
        <f t="shared" si="5"/>
        <v>3.2022368015624081E-2</v>
      </c>
      <c r="L33" s="192">
        <f t="shared" si="5"/>
        <v>3.3762393122071209E-2</v>
      </c>
      <c r="M33" s="192">
        <f t="shared" si="5"/>
        <v>3.574511011753248E-2</v>
      </c>
      <c r="N33" s="192">
        <f t="shared" si="5"/>
        <v>3.7127465625397683E-2</v>
      </c>
      <c r="O33" s="192">
        <f t="shared" si="5"/>
        <v>3.6070796765564163E-2</v>
      </c>
      <c r="P33" s="192">
        <f t="shared" si="5"/>
        <v>3.4251293397968834E-2</v>
      </c>
      <c r="Q33" s="192">
        <f t="shared" si="5"/>
        <v>3.5310867418585135E-2</v>
      </c>
    </row>
    <row r="34" spans="1:17" x14ac:dyDescent="0.25">
      <c r="A34" s="183" t="s">
        <v>160</v>
      </c>
      <c r="B34" s="192">
        <f t="shared" ref="B34:Q34" si="6">IF(B$8=0,0,B$8/B$5)</f>
        <v>1.6987041903152957E-2</v>
      </c>
      <c r="C34" s="192">
        <f t="shared" si="6"/>
        <v>1.7216851142422298E-2</v>
      </c>
      <c r="D34" s="192">
        <f t="shared" si="6"/>
        <v>1.6513251524878116E-2</v>
      </c>
      <c r="E34" s="192">
        <f t="shared" si="6"/>
        <v>1.7219848026201003E-2</v>
      </c>
      <c r="F34" s="192">
        <f t="shared" si="6"/>
        <v>1.7345037862186975E-2</v>
      </c>
      <c r="G34" s="192">
        <f t="shared" si="6"/>
        <v>1.7691099911643429E-2</v>
      </c>
      <c r="H34" s="192">
        <f t="shared" si="6"/>
        <v>1.8337280365535401E-2</v>
      </c>
      <c r="I34" s="192">
        <f t="shared" si="6"/>
        <v>1.9514857786851605E-2</v>
      </c>
      <c r="J34" s="192">
        <f t="shared" si="6"/>
        <v>2.0129398608557218E-2</v>
      </c>
      <c r="K34" s="192">
        <f t="shared" si="6"/>
        <v>1.9823370676338714E-2</v>
      </c>
      <c r="L34" s="192">
        <f t="shared" si="6"/>
        <v>2.0900529075567883E-2</v>
      </c>
      <c r="M34" s="192">
        <f t="shared" si="6"/>
        <v>2.2127925310853447E-2</v>
      </c>
      <c r="N34" s="192">
        <f t="shared" si="6"/>
        <v>2.2983669196674755E-2</v>
      </c>
      <c r="O34" s="192">
        <f t="shared" si="6"/>
        <v>2.2329540854873053E-2</v>
      </c>
      <c r="P34" s="192">
        <f t="shared" si="6"/>
        <v>2.1203181627314039E-2</v>
      </c>
      <c r="Q34" s="192">
        <f t="shared" si="6"/>
        <v>2.1859108401981273E-2</v>
      </c>
    </row>
    <row r="35" spans="1:17" x14ac:dyDescent="0.25">
      <c r="A35" s="181" t="s">
        <v>159</v>
      </c>
      <c r="B35" s="191">
        <f t="shared" ref="B35:Q35" si="7">IF(B$9=0,0,B$9/B$5)</f>
        <v>0.19069545605685853</v>
      </c>
      <c r="C35" s="191">
        <f t="shared" si="7"/>
        <v>0.19029292155746161</v>
      </c>
      <c r="D35" s="191">
        <f t="shared" si="7"/>
        <v>0.19150849445483392</v>
      </c>
      <c r="E35" s="191">
        <f t="shared" si="7"/>
        <v>0.19031150661869672</v>
      </c>
      <c r="F35" s="191">
        <f t="shared" si="7"/>
        <v>0.19038150244100951</v>
      </c>
      <c r="G35" s="191">
        <f t="shared" si="7"/>
        <v>0.18980357922917981</v>
      </c>
      <c r="H35" s="191">
        <f t="shared" si="7"/>
        <v>0.18892748943160415</v>
      </c>
      <c r="I35" s="191">
        <f t="shared" si="7"/>
        <v>0.18725933623401322</v>
      </c>
      <c r="J35" s="191">
        <f t="shared" si="7"/>
        <v>0.18564413373108571</v>
      </c>
      <c r="K35" s="191">
        <f t="shared" si="7"/>
        <v>0.18916552500395015</v>
      </c>
      <c r="L35" s="191">
        <f t="shared" si="7"/>
        <v>0.1846113338985898</v>
      </c>
      <c r="M35" s="191">
        <f t="shared" si="7"/>
        <v>0.18466179230979149</v>
      </c>
      <c r="N35" s="191">
        <f t="shared" si="7"/>
        <v>0.18500857652118782</v>
      </c>
      <c r="O35" s="191">
        <f t="shared" si="7"/>
        <v>0.18759459853869589</v>
      </c>
      <c r="P35" s="191">
        <f t="shared" si="7"/>
        <v>0.19020401415547539</v>
      </c>
      <c r="Q35" s="191">
        <f t="shared" si="7"/>
        <v>0.18536263071366338</v>
      </c>
    </row>
    <row r="36" spans="1:17" x14ac:dyDescent="0.25">
      <c r="A36" s="179" t="s">
        <v>158</v>
      </c>
      <c r="B36" s="190">
        <f t="shared" ref="B36:Q36" si="8">IF(B$16=0,0,B$16/B$5)</f>
        <v>0.34336323282939607</v>
      </c>
      <c r="C36" s="190">
        <f t="shared" si="8"/>
        <v>0.34527845072622387</v>
      </c>
      <c r="D36" s="190">
        <f t="shared" si="8"/>
        <v>0.34890322189734302</v>
      </c>
      <c r="E36" s="190">
        <f t="shared" si="8"/>
        <v>0.3486847675468529</v>
      </c>
      <c r="F36" s="190">
        <f t="shared" si="8"/>
        <v>0.34593933483070599</v>
      </c>
      <c r="G36" s="190">
        <f t="shared" si="8"/>
        <v>0.34117702540390765</v>
      </c>
      <c r="H36" s="190">
        <f t="shared" si="8"/>
        <v>0.34149590910214406</v>
      </c>
      <c r="I36" s="190">
        <f t="shared" si="8"/>
        <v>0.33525814103694929</v>
      </c>
      <c r="J36" s="190">
        <f t="shared" si="8"/>
        <v>0.33523202819457676</v>
      </c>
      <c r="K36" s="190">
        <f t="shared" si="8"/>
        <v>0.33495361774711796</v>
      </c>
      <c r="L36" s="190">
        <f t="shared" si="8"/>
        <v>0.33464284309842718</v>
      </c>
      <c r="M36" s="190">
        <f t="shared" si="8"/>
        <v>0.33131420153414437</v>
      </c>
      <c r="N36" s="190">
        <f t="shared" si="8"/>
        <v>0.32837281998292045</v>
      </c>
      <c r="O36" s="190">
        <f t="shared" si="8"/>
        <v>0.32963276516197076</v>
      </c>
      <c r="P36" s="190">
        <f t="shared" si="8"/>
        <v>0.33285282866427346</v>
      </c>
      <c r="Q36" s="190">
        <f t="shared" si="8"/>
        <v>0.32772748763727594</v>
      </c>
    </row>
    <row r="37" spans="1:17" x14ac:dyDescent="0.25">
      <c r="A37" s="179" t="s">
        <v>157</v>
      </c>
      <c r="B37" s="190">
        <f t="shared" ref="B37:Q37" si="9">IF(B$17=0,0,B$17/B$5)</f>
        <v>0.29330514066675373</v>
      </c>
      <c r="C37" s="190">
        <f t="shared" si="9"/>
        <v>0.28979061170293768</v>
      </c>
      <c r="D37" s="190">
        <f t="shared" si="9"/>
        <v>0.28991954479720494</v>
      </c>
      <c r="E37" s="190">
        <f t="shared" si="9"/>
        <v>0.28592632925751971</v>
      </c>
      <c r="F37" s="190">
        <f t="shared" si="9"/>
        <v>0.28797432030052922</v>
      </c>
      <c r="G37" s="190">
        <f t="shared" si="9"/>
        <v>0.29123459721516076</v>
      </c>
      <c r="H37" s="190">
        <f t="shared" si="9"/>
        <v>0.28678220976417895</v>
      </c>
      <c r="I37" s="190">
        <f t="shared" si="9"/>
        <v>0.28639223704532096</v>
      </c>
      <c r="J37" s="190">
        <f t="shared" si="9"/>
        <v>0.28330950687020118</v>
      </c>
      <c r="K37" s="190">
        <f t="shared" si="9"/>
        <v>0.28245461500543939</v>
      </c>
      <c r="L37" s="190">
        <f t="shared" si="9"/>
        <v>0.27907173048743955</v>
      </c>
      <c r="M37" s="190">
        <f t="shared" si="9"/>
        <v>0.2733152381072918</v>
      </c>
      <c r="N37" s="190">
        <f t="shared" si="9"/>
        <v>0.26968669236116483</v>
      </c>
      <c r="O37" s="190">
        <f t="shared" si="9"/>
        <v>0.27071848834034257</v>
      </c>
      <c r="P37" s="190">
        <f t="shared" si="9"/>
        <v>0.27315974765476592</v>
      </c>
      <c r="Q37" s="190">
        <f t="shared" si="9"/>
        <v>0.27870731211917854</v>
      </c>
    </row>
    <row r="38" spans="1:17" x14ac:dyDescent="0.25">
      <c r="A38" s="179" t="s">
        <v>156</v>
      </c>
      <c r="B38" s="190">
        <f t="shared" ref="B38:Q38" si="10">IF(B$25=0,0,B$25/B$5)</f>
        <v>4.196661734581509E-2</v>
      </c>
      <c r="C38" s="190">
        <f t="shared" si="10"/>
        <v>4.2200699533205127E-2</v>
      </c>
      <c r="D38" s="190">
        <f t="shared" si="10"/>
        <v>4.2643727120786352E-2</v>
      </c>
      <c r="E38" s="190">
        <f t="shared" si="10"/>
        <v>4.2617027144615363E-2</v>
      </c>
      <c r="F38" s="190">
        <f t="shared" si="10"/>
        <v>4.2281474257086289E-2</v>
      </c>
      <c r="G38" s="190">
        <f t="shared" si="10"/>
        <v>4.1699414216033175E-2</v>
      </c>
      <c r="H38" s="190">
        <f t="shared" si="10"/>
        <v>4.1738388890262032E-2</v>
      </c>
      <c r="I38" s="190">
        <f t="shared" si="10"/>
        <v>4.0975995015627126E-2</v>
      </c>
      <c r="J38" s="190">
        <f t="shared" si="10"/>
        <v>4.0972803446003833E-2</v>
      </c>
      <c r="K38" s="190">
        <f t="shared" si="10"/>
        <v>4.0938775502425528E-2</v>
      </c>
      <c r="L38" s="190">
        <f t="shared" si="10"/>
        <v>4.0900791934252223E-2</v>
      </c>
      <c r="M38" s="190">
        <f t="shared" si="10"/>
        <v>4.0493957965284308E-2</v>
      </c>
      <c r="N38" s="190">
        <f t="shared" si="10"/>
        <v>4.0134455775690296E-2</v>
      </c>
      <c r="O38" s="190">
        <f t="shared" si="10"/>
        <v>4.0288449075351979E-2</v>
      </c>
      <c r="P38" s="190">
        <f t="shared" si="10"/>
        <v>4.0682012392300099E-2</v>
      </c>
      <c r="Q38" s="190">
        <f t="shared" si="10"/>
        <v>4.0055581822333715E-2</v>
      </c>
    </row>
    <row r="39" spans="1:17" x14ac:dyDescent="0.25">
      <c r="A39" s="179" t="s">
        <v>155</v>
      </c>
      <c r="B39" s="190">
        <f t="shared" ref="B39:Q39" si="11">IF(B$26=0,0,B$26/B$5)</f>
        <v>2.8747301682258856E-2</v>
      </c>
      <c r="C39" s="190">
        <f t="shared" si="11"/>
        <v>2.9136209625637739E-2</v>
      </c>
      <c r="D39" s="190">
        <f t="shared" si="11"/>
        <v>2.7945502580562966E-2</v>
      </c>
      <c r="E39" s="190">
        <f t="shared" si="11"/>
        <v>2.9141281275109381E-2</v>
      </c>
      <c r="F39" s="190">
        <f t="shared" si="11"/>
        <v>2.9353140997547184E-2</v>
      </c>
      <c r="G39" s="190">
        <f t="shared" si="11"/>
        <v>2.9938784465858102E-2</v>
      </c>
      <c r="H39" s="190">
        <f t="shared" si="11"/>
        <v>3.1032320618598366E-2</v>
      </c>
      <c r="I39" s="190">
        <f t="shared" si="11"/>
        <v>3.3025143946979633E-2</v>
      </c>
      <c r="J39" s="190">
        <f t="shared" si="11"/>
        <v>3.4065136106789143E-2</v>
      </c>
      <c r="K39" s="190">
        <f t="shared" si="11"/>
        <v>3.3547242683034738E-2</v>
      </c>
      <c r="L39" s="190">
        <f t="shared" si="11"/>
        <v>3.5370126127884115E-2</v>
      </c>
      <c r="M39" s="190">
        <f t="shared" si="11"/>
        <v>3.7447258218367349E-2</v>
      </c>
      <c r="N39" s="190">
        <f t="shared" si="11"/>
        <v>3.8895440178988057E-2</v>
      </c>
      <c r="O39" s="190">
        <f t="shared" si="11"/>
        <v>3.7788453754400549E-2</v>
      </c>
      <c r="P39" s="190">
        <f t="shared" si="11"/>
        <v>3.5882307369300689E-2</v>
      </c>
      <c r="Q39" s="190">
        <f t="shared" si="11"/>
        <v>3.6992337295660607E-2</v>
      </c>
    </row>
    <row r="40" spans="1:17" x14ac:dyDescent="0.25">
      <c r="A40" s="177" t="s">
        <v>45</v>
      </c>
      <c r="B40" s="189">
        <f t="shared" ref="B40:Q40" si="12">IF(B$27=0,0,B$27/B$5)</f>
        <v>3.5280779337317693E-2</v>
      </c>
      <c r="C40" s="189">
        <f t="shared" si="12"/>
        <v>3.5758075449646314E-2</v>
      </c>
      <c r="D40" s="189">
        <f t="shared" si="12"/>
        <v>3.4296753167054557E-2</v>
      </c>
      <c r="E40" s="189">
        <f t="shared" si="12"/>
        <v>3.5764299746725153E-2</v>
      </c>
      <c r="F40" s="189">
        <f t="shared" si="12"/>
        <v>3.6024309406080646E-2</v>
      </c>
      <c r="G40" s="189">
        <f t="shared" si="12"/>
        <v>3.6743053662644048E-2</v>
      </c>
      <c r="H40" s="189">
        <f t="shared" si="12"/>
        <v>3.8085120759188927E-2</v>
      </c>
      <c r="I40" s="189">
        <f t="shared" si="12"/>
        <v>4.053085848038411E-2</v>
      </c>
      <c r="J40" s="189">
        <f t="shared" si="12"/>
        <v>4.1807212494695774E-2</v>
      </c>
      <c r="K40" s="189">
        <f t="shared" si="12"/>
        <v>4.117161602008812E-2</v>
      </c>
      <c r="L40" s="189">
        <f t="shared" si="12"/>
        <v>4.3408791156948685E-2</v>
      </c>
      <c r="M40" s="189">
        <f t="shared" si="12"/>
        <v>4.5957998722541783E-2</v>
      </c>
      <c r="N40" s="189">
        <f t="shared" si="12"/>
        <v>4.7735312946939903E-2</v>
      </c>
      <c r="O40" s="189">
        <f t="shared" si="12"/>
        <v>4.6376738698582505E-2</v>
      </c>
      <c r="P40" s="189">
        <f t="shared" si="12"/>
        <v>4.4037377225959941E-2</v>
      </c>
      <c r="Q40" s="189">
        <f t="shared" si="12"/>
        <v>4.5399686681038061E-2</v>
      </c>
    </row>
    <row r="42" spans="1:17" ht="12.75" x14ac:dyDescent="0.25">
      <c r="A42" s="127" t="s">
        <v>29</v>
      </c>
      <c r="B42" s="188"/>
      <c r="C42" s="188"/>
      <c r="D42" s="188"/>
      <c r="E42" s="188"/>
      <c r="F42" s="188"/>
      <c r="G42" s="188"/>
      <c r="H42" s="188"/>
      <c r="I42" s="188"/>
      <c r="J42" s="188"/>
      <c r="K42" s="188"/>
      <c r="L42" s="188"/>
      <c r="M42" s="188"/>
      <c r="N42" s="188"/>
      <c r="O42" s="188"/>
      <c r="P42" s="188"/>
      <c r="Q42" s="188"/>
    </row>
    <row r="44" spans="1:17" x14ac:dyDescent="0.25">
      <c r="A44" s="187" t="s">
        <v>163</v>
      </c>
      <c r="B44" s="186">
        <f t="shared" ref="B44:Q44" si="13">SUM(B$45:B$53)</f>
        <v>150.96163765241045</v>
      </c>
      <c r="C44" s="186">
        <f t="shared" si="13"/>
        <v>150.48661752812399</v>
      </c>
      <c r="D44" s="186">
        <f t="shared" si="13"/>
        <v>150.57789915898925</v>
      </c>
      <c r="E44" s="186">
        <f t="shared" si="13"/>
        <v>149.72522921740833</v>
      </c>
      <c r="F44" s="186">
        <f t="shared" si="13"/>
        <v>148.96658841627675</v>
      </c>
      <c r="G44" s="186">
        <f t="shared" si="13"/>
        <v>148.84571057256838</v>
      </c>
      <c r="H44" s="186">
        <f t="shared" si="13"/>
        <v>148.71732049172664</v>
      </c>
      <c r="I44" s="186">
        <f t="shared" si="13"/>
        <v>146.86874290343766</v>
      </c>
      <c r="J44" s="186">
        <f t="shared" si="13"/>
        <v>145.42944612975091</v>
      </c>
      <c r="K44" s="186">
        <f t="shared" si="13"/>
        <v>144.90108385946218</v>
      </c>
      <c r="L44" s="186">
        <f t="shared" si="13"/>
        <v>142.57295646101002</v>
      </c>
      <c r="M44" s="186">
        <f t="shared" si="13"/>
        <v>139.66661516201174</v>
      </c>
      <c r="N44" s="186">
        <f t="shared" si="13"/>
        <v>139.06803980068992</v>
      </c>
      <c r="O44" s="186">
        <f t="shared" si="13"/>
        <v>137.03417988571013</v>
      </c>
      <c r="P44" s="186">
        <f t="shared" si="13"/>
        <v>135.05666460098485</v>
      </c>
      <c r="Q44" s="186">
        <f t="shared" si="13"/>
        <v>133.9090755933604</v>
      </c>
    </row>
    <row r="45" spans="1:17" x14ac:dyDescent="0.25">
      <c r="A45" s="185" t="s">
        <v>162</v>
      </c>
      <c r="B45" s="184">
        <f>IF(B$6=0,0,B$6/AGR!B$5*1000)</f>
        <v>3.3534352536685792</v>
      </c>
      <c r="C45" s="184">
        <f>IF(C$6=0,0,C$6/AGR!C$5*1000)</f>
        <v>3.3881074445724564</v>
      </c>
      <c r="D45" s="184">
        <f>IF(D$6=0,0,D$6/AGR!D$5*1000)</f>
        <v>3.2516170991770843</v>
      </c>
      <c r="E45" s="184">
        <f>IF(E$6=0,0,E$6/AGR!E$5*1000)</f>
        <v>3.371552059830921</v>
      </c>
      <c r="F45" s="184">
        <f>IF(F$6=0,0,F$6/AGR!F$5*1000)</f>
        <v>3.3788560751368801</v>
      </c>
      <c r="G45" s="184">
        <f>IF(G$6=0,0,G$6/AGR!G$5*1000)</f>
        <v>3.4434733639769806</v>
      </c>
      <c r="H45" s="184">
        <f>IF(H$6=0,0,H$6/AGR!H$5*1000)</f>
        <v>3.5661700321658145</v>
      </c>
      <c r="I45" s="184">
        <f>IF(I$6=0,0,I$6/AGR!I$5*1000)</f>
        <v>3.7480065175847961</v>
      </c>
      <c r="J45" s="184">
        <f>IF(J$6=0,0,J$6/AGR!J$5*1000)</f>
        <v>3.82814799535744</v>
      </c>
      <c r="K45" s="184">
        <f>IF(K$6=0,0,K$6/AGR!K$5*1000)</f>
        <v>3.7562518649799328</v>
      </c>
      <c r="L45" s="184">
        <f>IF(L$6=0,0,L$6/AGR!L$5*1000)</f>
        <v>3.8967272132577877</v>
      </c>
      <c r="M45" s="184">
        <f>IF(M$6=0,0,M$6/AGR!M$5*1000)</f>
        <v>4.0414654837169239</v>
      </c>
      <c r="N45" s="184">
        <f>IF(N$6=0,0,N$6/AGR!N$5*1000)</f>
        <v>4.1797688449503063</v>
      </c>
      <c r="O45" s="184">
        <f>IF(O$6=0,0,O$6/AGR!O$5*1000)</f>
        <v>4.0014211854325987</v>
      </c>
      <c r="P45" s="184">
        <f>IF(P$6=0,0,P$6/AGR!P$5*1000)</f>
        <v>3.7447482170566611</v>
      </c>
      <c r="Q45" s="184">
        <f>IF(Q$6=0,0,Q$6/AGR!Q$5*1000)</f>
        <v>3.8277893069134064</v>
      </c>
    </row>
    <row r="46" spans="1:17" x14ac:dyDescent="0.25">
      <c r="A46" s="183" t="s">
        <v>161</v>
      </c>
      <c r="B46" s="182">
        <f>IF(B$7=0,0,B$7/AGR!B$5*1000)</f>
        <v>4.1424788427670682</v>
      </c>
      <c r="C46" s="182">
        <f>IF(C$7=0,0,C$7/AGR!C$5*1000)</f>
        <v>4.1853091962365632</v>
      </c>
      <c r="D46" s="182">
        <f>IF(D$7=0,0,D$7/AGR!D$5*1000)</f>
        <v>4.0167034754540447</v>
      </c>
      <c r="E46" s="182">
        <f>IF(E$7=0,0,E$7/AGR!E$5*1000)</f>
        <v>4.1648584268499587</v>
      </c>
      <c r="F46" s="182">
        <f>IF(F$7=0,0,F$7/AGR!F$5*1000)</f>
        <v>4.1738810339926156</v>
      </c>
      <c r="G46" s="182">
        <f>IF(G$7=0,0,G$7/AGR!G$5*1000)</f>
        <v>4.2537023907950946</v>
      </c>
      <c r="H46" s="182">
        <f>IF(H$7=0,0,H$7/AGR!H$5*1000)</f>
        <v>4.4052688632636494</v>
      </c>
      <c r="I46" s="182">
        <f>IF(I$7=0,0,I$7/AGR!I$5*1000)</f>
        <v>4.6298904040753364</v>
      </c>
      <c r="J46" s="182">
        <f>IF(J$7=0,0,J$7/AGR!J$5*1000)</f>
        <v>4.7288887001474276</v>
      </c>
      <c r="K46" s="182">
        <f>IF(K$7=0,0,K$7/AGR!K$5*1000)</f>
        <v>4.6400758332105037</v>
      </c>
      <c r="L46" s="182">
        <f>IF(L$7=0,0,L$7/AGR!L$5*1000)</f>
        <v>4.8136042046125622</v>
      </c>
      <c r="M46" s="182">
        <f>IF(M$7=0,0,M$7/AGR!M$5*1000)</f>
        <v>4.992398538709141</v>
      </c>
      <c r="N46" s="182">
        <f>IF(N$7=0,0,N$7/AGR!N$5*1000)</f>
        <v>5.1632438672915519</v>
      </c>
      <c r="O46" s="182">
        <f>IF(O$7=0,0,O$7/AGR!O$5*1000)</f>
        <v>4.9429320525932106</v>
      </c>
      <c r="P46" s="182">
        <f>IF(P$7=0,0,P$7/AGR!P$5*1000)</f>
        <v>4.6258654445994036</v>
      </c>
      <c r="Q46" s="182">
        <f>IF(Q$7=0,0,Q$7/AGR!Q$5*1000)</f>
        <v>4.7284456144224443</v>
      </c>
    </row>
    <row r="47" spans="1:17" x14ac:dyDescent="0.25">
      <c r="A47" s="183" t="s">
        <v>160</v>
      </c>
      <c r="B47" s="182">
        <f>IF(B$8=0,0,B$8/AGR!B$5*1000)</f>
        <v>2.5643916645700897</v>
      </c>
      <c r="C47" s="182">
        <f>IF(C$8=0,0,C$8/AGR!C$5*1000)</f>
        <v>2.5909056929083496</v>
      </c>
      <c r="D47" s="182">
        <f>IF(D$8=0,0,D$8/AGR!D$5*1000)</f>
        <v>2.4865307229001234</v>
      </c>
      <c r="E47" s="182">
        <f>IF(E$8=0,0,E$8/AGR!E$5*1000)</f>
        <v>2.5782456928118807</v>
      </c>
      <c r="F47" s="182">
        <f>IF(F$8=0,0,F$8/AGR!F$5*1000)</f>
        <v>2.5838311162811434</v>
      </c>
      <c r="G47" s="182">
        <f>IF(G$8=0,0,G$8/AGR!G$5*1000)</f>
        <v>2.6332443371588679</v>
      </c>
      <c r="H47" s="182">
        <f>IF(H$8=0,0,H$8/AGR!H$5*1000)</f>
        <v>2.7270712010679747</v>
      </c>
      <c r="I47" s="182">
        <f>IF(I$8=0,0,I$8/AGR!I$5*1000)</f>
        <v>2.8661226310942571</v>
      </c>
      <c r="J47" s="182">
        <f>IF(J$8=0,0,J$8/AGR!J$5*1000)</f>
        <v>2.9274072905674551</v>
      </c>
      <c r="K47" s="182">
        <f>IF(K$8=0,0,K$8/AGR!K$5*1000)</f>
        <v>2.8724278967493593</v>
      </c>
      <c r="L47" s="182">
        <f>IF(L$8=0,0,L$8/AGR!L$5*1000)</f>
        <v>2.9798502219030136</v>
      </c>
      <c r="M47" s="182">
        <f>IF(M$8=0,0,M$8/AGR!M$5*1000)</f>
        <v>3.0905324287247073</v>
      </c>
      <c r="N47" s="182">
        <f>IF(N$8=0,0,N$8/AGR!N$5*1000)</f>
        <v>3.1962938226090558</v>
      </c>
      <c r="O47" s="182">
        <f>IF(O$8=0,0,O$8/AGR!O$5*1000)</f>
        <v>3.0599103182719873</v>
      </c>
      <c r="P47" s="182">
        <f>IF(P$8=0,0,P$8/AGR!P$5*1000)</f>
        <v>2.8636309895139167</v>
      </c>
      <c r="Q47" s="182">
        <f>IF(Q$8=0,0,Q$8/AGR!Q$5*1000)</f>
        <v>2.9271329994043702</v>
      </c>
    </row>
    <row r="48" spans="1:17" x14ac:dyDescent="0.25">
      <c r="A48" s="181" t="s">
        <v>159</v>
      </c>
      <c r="B48" s="180">
        <f>IF(B$9=0,0,B$9/AGR!B$5*1000)</f>
        <v>28.787698339216639</v>
      </c>
      <c r="C48" s="180">
        <f>IF(C$9=0,0,C$9/AGR!C$5*1000)</f>
        <v>28.63653810472703</v>
      </c>
      <c r="D48" s="180">
        <f>IF(D$9=0,0,D$9/AGR!D$5*1000)</f>
        <v>28.83694676610984</v>
      </c>
      <c r="E48" s="180">
        <f>IF(E$9=0,0,E$9/AGR!E$5*1000)</f>
        <v>28.494433951194686</v>
      </c>
      <c r="F48" s="180">
        <f>IF(F$9=0,0,F$9/AGR!F$5*1000)</f>
        <v>28.360482916202251</v>
      </c>
      <c r="G48" s="180">
        <f>IF(G$9=0,0,G$9/AGR!G$5*1000)</f>
        <v>28.25144861958405</v>
      </c>
      <c r="H48" s="180">
        <f>IF(H$9=0,0,H$9/AGR!H$5*1000)</f>
        <v>28.096789995497172</v>
      </c>
      <c r="I48" s="180">
        <f>IF(I$9=0,0,I$9/AGR!I$5*1000)</f>
        <v>27.502543309621682</v>
      </c>
      <c r="J48" s="180">
        <f>IF(J$9=0,0,J$9/AGR!J$5*1000)</f>
        <v>26.998123545749205</v>
      </c>
      <c r="K48" s="180">
        <f>IF(K$9=0,0,K$9/AGR!K$5*1000)</f>
        <v>27.410289601916567</v>
      </c>
      <c r="L48" s="180">
        <f>IF(L$9=0,0,L$9/AGR!L$5*1000)</f>
        <v>26.320583670132628</v>
      </c>
      <c r="M48" s="180">
        <f>IF(M$9=0,0,M$9/AGR!M$5*1000)</f>
        <v>25.791087481658987</v>
      </c>
      <c r="N48" s="180">
        <f>IF(N$9=0,0,N$9/AGR!N$5*1000)</f>
        <v>25.728780083117538</v>
      </c>
      <c r="O48" s="180">
        <f>IF(O$9=0,0,O$9/AGR!O$5*1000)</f>
        <v>25.706871961739228</v>
      </c>
      <c r="P48" s="180">
        <f>IF(P$9=0,0,P$9/AGR!P$5*1000)</f>
        <v>25.688319745557017</v>
      </c>
      <c r="Q48" s="180">
        <f>IF(Q$9=0,0,Q$9/AGR!Q$5*1000)</f>
        <v>24.821738528420102</v>
      </c>
    </row>
    <row r="49" spans="1:17" x14ac:dyDescent="0.25">
      <c r="A49" s="179" t="s">
        <v>158</v>
      </c>
      <c r="B49" s="178">
        <f>IF(B$16=0,0,B$16/AGR!B$5*1000)</f>
        <v>51.83467593755153</v>
      </c>
      <c r="C49" s="178">
        <f>IF(C$16=0,0,C$16/AGR!C$5*1000)</f>
        <v>51.959786155140463</v>
      </c>
      <c r="D49" s="178">
        <f>IF(D$16=0,0,D$16/AGR!D$5*1000)</f>
        <v>52.537114163104576</v>
      </c>
      <c r="E49" s="178">
        <f>IF(E$16=0,0,E$16/AGR!E$5*1000)</f>
        <v>52.206906745571281</v>
      </c>
      <c r="F49" s="178">
        <f>IF(F$16=0,0,F$16/AGR!F$5*1000)</f>
        <v>51.533402508726333</v>
      </c>
      <c r="G49" s="178">
        <f>IF(G$16=0,0,G$16/AGR!G$5*1000)</f>
        <v>50.782736777279844</v>
      </c>
      <c r="H49" s="178">
        <f>IF(H$16=0,0,H$16/AGR!H$5*1000)</f>
        <v>50.78635656055711</v>
      </c>
      <c r="I49" s="178">
        <f>IF(I$16=0,0,I$16/AGR!I$5*1000)</f>
        <v>49.238941722240156</v>
      </c>
      <c r="J49" s="178">
        <f>IF(J$16=0,0,J$16/AGR!J$5*1000)</f>
        <v>48.752608185290335</v>
      </c>
      <c r="K49" s="178">
        <f>IF(K$16=0,0,K$16/AGR!K$5*1000)</f>
        <v>48.535142254205368</v>
      </c>
      <c r="L49" s="178">
        <f>IF(L$16=0,0,L$16/AGR!L$5*1000)</f>
        <v>47.711019499060669</v>
      </c>
      <c r="M49" s="178">
        <f>IF(M$16=0,0,M$16/AGR!M$5*1000)</f>
        <v>46.273533083378545</v>
      </c>
      <c r="N49" s="178">
        <f>IF(N$16=0,0,N$16/AGR!N$5*1000)</f>
        <v>45.666164398849567</v>
      </c>
      <c r="O49" s="178">
        <f>IF(O$16=0,0,O$16/AGR!O$5*1000)</f>
        <v>45.170955637429543</v>
      </c>
      <c r="P49" s="178">
        <f>IF(P$16=0,0,P$16/AGR!P$5*1000)</f>
        <v>44.953992842399863</v>
      </c>
      <c r="Q49" s="178">
        <f>IF(Q$16=0,0,Q$16/AGR!Q$5*1000)</f>
        <v>43.885684916042074</v>
      </c>
    </row>
    <row r="50" spans="1:17" x14ac:dyDescent="0.25">
      <c r="A50" s="179" t="s">
        <v>157</v>
      </c>
      <c r="B50" s="178">
        <f>IF(B$17=0,0,B$17/AGR!B$5*1000)</f>
        <v>44.277824366923745</v>
      </c>
      <c r="C50" s="178">
        <f>IF(C$17=0,0,C$17/AGR!C$5*1000)</f>
        <v>43.609608946581083</v>
      </c>
      <c r="D50" s="178">
        <f>IF(D$17=0,0,D$17/AGR!D$5*1000)</f>
        <v>43.655475980693602</v>
      </c>
      <c r="E50" s="178">
        <f>IF(E$17=0,0,E$17/AGR!E$5*1000)</f>
        <v>42.810385187374287</v>
      </c>
      <c r="F50" s="178">
        <f>IF(F$17=0,0,F$17/AGR!F$5*1000)</f>
        <v>42.898552046665991</v>
      </c>
      <c r="G50" s="178">
        <f>IF(G$17=0,0,G$17/AGR!G$5*1000)</f>
        <v>43.349020565806349</v>
      </c>
      <c r="H50" s="178">
        <f>IF(H$17=0,0,H$17/AGR!H$5*1000)</f>
        <v>42.649481800824979</v>
      </c>
      <c r="I50" s="178">
        <f>IF(I$17=0,0,I$17/AGR!I$5*1000)</f>
        <v>42.06206783214963</v>
      </c>
      <c r="J50" s="178">
        <f>IF(J$17=0,0,J$17/AGR!J$5*1000)</f>
        <v>41.201544667426219</v>
      </c>
      <c r="K50" s="178">
        <f>IF(K$17=0,0,K$17/AGR!K$5*1000)</f>
        <v>40.927979855395272</v>
      </c>
      <c r="L50" s="178">
        <f>IF(L$17=0,0,L$17/AGR!L$5*1000)</f>
        <v>39.788081680284442</v>
      </c>
      <c r="M50" s="178">
        <f>IF(M$17=0,0,M$17/AGR!M$5*1000)</f>
        <v>38.173014178644728</v>
      </c>
      <c r="N50" s="178">
        <f>IF(N$17=0,0,N$17/AGR!N$5*1000)</f>
        <v>37.504799666998885</v>
      </c>
      <c r="O50" s="178">
        <f>IF(O$17=0,0,O$17/AGR!O$5*1000)</f>
        <v>37.097686029618018</v>
      </c>
      <c r="P50" s="178">
        <f>IF(P$17=0,0,P$17/AGR!P$5*1000)</f>
        <v>36.892044421499385</v>
      </c>
      <c r="Q50" s="178">
        <f>IF(Q$17=0,0,Q$17/AGR!Q$5*1000)</f>
        <v>37.321438526989382</v>
      </c>
    </row>
    <row r="51" spans="1:17" x14ac:dyDescent="0.25">
      <c r="A51" s="179" t="s">
        <v>156</v>
      </c>
      <c r="B51" s="178">
        <f>IF(B$25=0,0,B$25/AGR!B$5*1000)</f>
        <v>6.3353492812562999</v>
      </c>
      <c r="C51" s="178">
        <f>IF(C$25=0,0,C$25/AGR!C$5*1000)</f>
        <v>6.350640530072722</v>
      </c>
      <c r="D51" s="178">
        <f>IF(D$25=0,0,D$25/AGR!D$5*1000)</f>
        <v>6.4212028421572231</v>
      </c>
      <c r="E51" s="178">
        <f>IF(E$25=0,0,E$25/AGR!E$5*1000)</f>
        <v>6.3808441577920467</v>
      </c>
      <c r="F51" s="178">
        <f>IF(F$25=0,0,F$25/AGR!F$5*1000)</f>
        <v>6.2985269732887748</v>
      </c>
      <c r="G51" s="178">
        <f>IF(G$25=0,0,G$25/AGR!G$5*1000)</f>
        <v>6.206778939445317</v>
      </c>
      <c r="H51" s="178">
        <f>IF(H$25=0,0,H$25/AGR!H$5*1000)</f>
        <v>6.2072213574014219</v>
      </c>
      <c r="I51" s="178">
        <f>IF(I$25=0,0,I$25/AGR!I$5*1000)</f>
        <v>6.0180928771626849</v>
      </c>
      <c r="J51" s="178">
        <f>IF(J$25=0,0,J$25/AGR!J$5*1000)</f>
        <v>5.9586521115354865</v>
      </c>
      <c r="K51" s="178">
        <f>IF(K$25=0,0,K$25/AGR!K$5*1000)</f>
        <v>5.9320729421806568</v>
      </c>
      <c r="L51" s="178">
        <f>IF(L$25=0,0,L$25/AGR!L$5*1000)</f>
        <v>5.8313468276629719</v>
      </c>
      <c r="M51" s="178">
        <f>IF(M$25=0,0,M$25/AGR!M$5*1000)</f>
        <v>5.6556540435240441</v>
      </c>
      <c r="N51" s="178">
        <f>IF(N$25=0,0,N$25/AGR!N$5*1000)</f>
        <v>5.5814200931927278</v>
      </c>
      <c r="O51" s="178">
        <f>IF(O$25=0,0,O$25/AGR!O$5*1000)</f>
        <v>5.5208945779080549</v>
      </c>
      <c r="P51" s="178">
        <f>IF(P$25=0,0,P$25/AGR!P$5*1000)</f>
        <v>5.494376902959984</v>
      </c>
      <c r="Q51" s="178">
        <f>IF(Q$25=0,0,Q$25/AGR!Q$5*1000)</f>
        <v>5.3638059341829196</v>
      </c>
    </row>
    <row r="52" spans="1:17" x14ac:dyDescent="0.25">
      <c r="A52" s="179" t="s">
        <v>155</v>
      </c>
      <c r="B52" s="178">
        <f>IF(B$26=0,0,B$26/AGR!B$5*1000)</f>
        <v>4.3397397400416908</v>
      </c>
      <c r="C52" s="178">
        <f>IF(C$26=0,0,C$26/AGR!C$5*1000)</f>
        <v>4.384609634152592</v>
      </c>
      <c r="D52" s="178">
        <f>IF(D$26=0,0,D$26/AGR!D$5*1000)</f>
        <v>4.2079750695232851</v>
      </c>
      <c r="E52" s="178">
        <f>IF(E$26=0,0,E$26/AGR!E$5*1000)</f>
        <v>4.363185018604721</v>
      </c>
      <c r="F52" s="178">
        <f>IF(F$26=0,0,F$26/AGR!F$5*1000)</f>
        <v>4.37263727370655</v>
      </c>
      <c r="G52" s="178">
        <f>IF(G$26=0,0,G$26/AGR!G$5*1000)</f>
        <v>4.4562596474996212</v>
      </c>
      <c r="H52" s="178">
        <f>IF(H$26=0,0,H$26/AGR!H$5*1000)</f>
        <v>4.6150435710381101</v>
      </c>
      <c r="I52" s="178">
        <f>IF(I$26=0,0,I$26/AGR!I$5*1000)</f>
        <v>4.8503613756979727</v>
      </c>
      <c r="J52" s="178">
        <f>IF(J$26=0,0,J$26/AGR!J$5*1000)</f>
        <v>4.9540738763449248</v>
      </c>
      <c r="K52" s="178">
        <f>IF(K$26=0,0,K$26/AGR!K$5*1000)</f>
        <v>4.861031825268145</v>
      </c>
      <c r="L52" s="178">
        <f>IF(L$26=0,0,L$26/AGR!L$5*1000)</f>
        <v>5.0428234524512554</v>
      </c>
      <c r="M52" s="178">
        <f>IF(M$26=0,0,M$26/AGR!M$5*1000)</f>
        <v>5.2301318024571941</v>
      </c>
      <c r="N52" s="178">
        <f>IF(N$26=0,0,N$26/AGR!N$5*1000)</f>
        <v>5.4091126228768651</v>
      </c>
      <c r="O52" s="178">
        <f>IF(O$26=0,0,O$26/AGR!O$5*1000)</f>
        <v>5.1783097693833637</v>
      </c>
      <c r="P52" s="178">
        <f>IF(P$26=0,0,P$26/AGR!P$5*1000)</f>
        <v>4.8461447514850908</v>
      </c>
      <c r="Q52" s="178">
        <f>IF(Q$26=0,0,Q$26/AGR!Q$5*1000)</f>
        <v>4.953609691299703</v>
      </c>
    </row>
    <row r="53" spans="1:17" x14ac:dyDescent="0.25">
      <c r="A53" s="177" t="s">
        <v>45</v>
      </c>
      <c r="B53" s="176">
        <f>IF(B$27=0,0,B$27/AGR!B$5*1000)</f>
        <v>5.3260442264148029</v>
      </c>
      <c r="C53" s="176">
        <f>IF(C$27=0,0,C$27/AGR!C$5*1000)</f>
        <v>5.3811118237327262</v>
      </c>
      <c r="D53" s="176">
        <f>IF(D$27=0,0,D$27/AGR!D$5*1000)</f>
        <v>5.1643330398694873</v>
      </c>
      <c r="E53" s="176">
        <f>IF(E$27=0,0,E$27/AGR!E$5*1000)</f>
        <v>5.3548179773785209</v>
      </c>
      <c r="F53" s="176">
        <f>IF(F$27=0,0,F$27/AGR!F$5*1000)</f>
        <v>5.3664184722762229</v>
      </c>
      <c r="G53" s="176">
        <f>IF(G$27=0,0,G$27/AGR!G$5*1000)</f>
        <v>5.4690459310222641</v>
      </c>
      <c r="H53" s="176">
        <f>IF(H$27=0,0,H$27/AGR!H$5*1000)</f>
        <v>5.6639171099104111</v>
      </c>
      <c r="I53" s="176">
        <f>IF(I$27=0,0,I$27/AGR!I$5*1000)</f>
        <v>5.9527162338111514</v>
      </c>
      <c r="J53" s="176">
        <f>IF(J$27=0,0,J$27/AGR!J$5*1000)</f>
        <v>6.0799997573324083</v>
      </c>
      <c r="K53" s="176">
        <f>IF(K$27=0,0,K$27/AGR!K$5*1000)</f>
        <v>5.9658117855563644</v>
      </c>
      <c r="L53" s="176">
        <f>IF(L$27=0,0,L$27/AGR!L$5*1000)</f>
        <v>6.1889196916447213</v>
      </c>
      <c r="M53" s="176">
        <f>IF(M$27=0,0,M$27/AGR!M$5*1000)</f>
        <v>6.4187981211974705</v>
      </c>
      <c r="N53" s="176">
        <f>IF(N$27=0,0,N$27/AGR!N$5*1000)</f>
        <v>6.6384564008034266</v>
      </c>
      <c r="O53" s="176">
        <f>IF(O$27=0,0,O$27/AGR!O$5*1000)</f>
        <v>6.3551983533341287</v>
      </c>
      <c r="P53" s="176">
        <f>IF(P$27=0,0,P$27/AGR!P$5*1000)</f>
        <v>5.9475412859135206</v>
      </c>
      <c r="Q53" s="176">
        <f>IF(Q$27=0,0,Q$27/AGR!Q$5*1000)</f>
        <v>6.0794300756860036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horizontalDpi="1200" verticalDpi="1200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>
    <tabColor theme="2" tint="-0.499984740745262"/>
    <pageSetUpPr fitToPage="1"/>
  </sheetPr>
  <dimension ref="A1:Q5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1.25" x14ac:dyDescent="0.25"/>
  <cols>
    <col min="1" max="1" width="50.7109375" style="17" customWidth="1"/>
    <col min="2" max="17" width="9.7109375" style="16" customWidth="1"/>
    <col min="18" max="16384" width="9.140625" style="17"/>
  </cols>
  <sheetData>
    <row r="1" spans="1:17" ht="12.75" x14ac:dyDescent="0.25">
      <c r="A1" s="120" t="s">
        <v>229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3" spans="1:17" ht="12.75" x14ac:dyDescent="0.25">
      <c r="A3" s="127" t="s">
        <v>171</v>
      </c>
      <c r="B3" s="188"/>
      <c r="C3" s="188"/>
      <c r="D3" s="188"/>
      <c r="E3" s="188"/>
      <c r="F3" s="188"/>
      <c r="G3" s="188"/>
      <c r="H3" s="188"/>
      <c r="I3" s="188"/>
      <c r="J3" s="188"/>
      <c r="K3" s="188"/>
      <c r="L3" s="188"/>
      <c r="M3" s="188"/>
      <c r="N3" s="188"/>
      <c r="O3" s="188"/>
      <c r="P3" s="188"/>
      <c r="Q3" s="188"/>
    </row>
    <row r="5" spans="1:17" ht="12.75" x14ac:dyDescent="0.25">
      <c r="A5" s="207" t="s">
        <v>163</v>
      </c>
      <c r="B5" s="55">
        <f>SUM(B6:B9,B16:B17,B25:B27)</f>
        <v>1149.3488022295869</v>
      </c>
      <c r="C5" s="55">
        <f t="shared" ref="C5:Q5" si="0">SUM(C6:C9,C16:C17,C25:C27)</f>
        <v>1196.8789722917509</v>
      </c>
      <c r="D5" s="55">
        <f t="shared" si="0"/>
        <v>1181.2891825293323</v>
      </c>
      <c r="E5" s="55">
        <f t="shared" si="0"/>
        <v>1202.7088005539742</v>
      </c>
      <c r="F5" s="55">
        <f t="shared" si="0"/>
        <v>1205.2503249914141</v>
      </c>
      <c r="G5" s="55">
        <f t="shared" si="0"/>
        <v>1223.5698347794489</v>
      </c>
      <c r="H5" s="55">
        <f t="shared" si="0"/>
        <v>1212.1366113786903</v>
      </c>
      <c r="I5" s="55">
        <f t="shared" si="0"/>
        <v>1185.9700324569792</v>
      </c>
      <c r="J5" s="55">
        <f t="shared" si="0"/>
        <v>1163.3016360543595</v>
      </c>
      <c r="K5" s="55">
        <f t="shared" si="0"/>
        <v>1181.4403009435016</v>
      </c>
      <c r="L5" s="55">
        <f t="shared" si="0"/>
        <v>1130.8106039112706</v>
      </c>
      <c r="M5" s="55">
        <f t="shared" si="0"/>
        <v>1148.0319601254023</v>
      </c>
      <c r="N5" s="55">
        <f t="shared" si="0"/>
        <v>1113.2740368280483</v>
      </c>
      <c r="O5" s="55">
        <f t="shared" si="0"/>
        <v>1114.3670570351085</v>
      </c>
      <c r="P5" s="55">
        <f t="shared" si="0"/>
        <v>1127.0047671174177</v>
      </c>
      <c r="Q5" s="55">
        <f t="shared" si="0"/>
        <v>1167.5964006306147</v>
      </c>
    </row>
    <row r="6" spans="1:17" x14ac:dyDescent="0.25">
      <c r="A6" s="185" t="s">
        <v>162</v>
      </c>
      <c r="B6" s="206">
        <v>31.525933673920296</v>
      </c>
      <c r="C6" s="206">
        <v>33.239355283858217</v>
      </c>
      <c r="D6" s="206">
        <v>31.484790357235216</v>
      </c>
      <c r="E6" s="206">
        <v>33.362195676427682</v>
      </c>
      <c r="F6" s="206">
        <v>33.664938170516123</v>
      </c>
      <c r="G6" s="206">
        <v>34.830231450075736</v>
      </c>
      <c r="H6" s="206">
        <v>35.734234728918643</v>
      </c>
      <c r="I6" s="206">
        <v>37.152634440128004</v>
      </c>
      <c r="J6" s="206">
        <v>37.607008421361527</v>
      </c>
      <c r="K6" s="206">
        <v>37.476085023955214</v>
      </c>
      <c r="L6" s="206">
        <v>37.72005247670532</v>
      </c>
      <c r="M6" s="206">
        <v>40.381132513811998</v>
      </c>
      <c r="N6" s="206">
        <v>40.498597876835049</v>
      </c>
      <c r="O6" s="206">
        <v>39.348414362994127</v>
      </c>
      <c r="P6" s="206">
        <v>37.811848026868212</v>
      </c>
      <c r="Q6" s="206">
        <v>40.555253673727996</v>
      </c>
    </row>
    <row r="7" spans="1:17" x14ac:dyDescent="0.25">
      <c r="A7" s="183" t="s">
        <v>161</v>
      </c>
      <c r="B7" s="205">
        <v>10.196286715245213</v>
      </c>
      <c r="C7" s="205">
        <v>10.750450730805408</v>
      </c>
      <c r="D7" s="205">
        <v>10.182979922885742</v>
      </c>
      <c r="E7" s="205">
        <v>10.790180430036726</v>
      </c>
      <c r="F7" s="205">
        <v>10.888095032742624</v>
      </c>
      <c r="G7" s="205">
        <v>11.264980441074476</v>
      </c>
      <c r="H7" s="205">
        <v>11.557358034643704</v>
      </c>
      <c r="I7" s="205">
        <v>12.016104483897182</v>
      </c>
      <c r="J7" s="205">
        <v>12.16306055620654</v>
      </c>
      <c r="K7" s="205">
        <v>12.120716608157402</v>
      </c>
      <c r="L7" s="205">
        <v>12.199621871460868</v>
      </c>
      <c r="M7" s="205">
        <v>13.060282663023743</v>
      </c>
      <c r="N7" s="205">
        <v>13.098273941343425</v>
      </c>
      <c r="O7" s="205">
        <v>12.72627541455682</v>
      </c>
      <c r="P7" s="205">
        <v>12.229310881097367</v>
      </c>
      <c r="Q7" s="205">
        <v>13.116597863330192</v>
      </c>
    </row>
    <row r="8" spans="1:17" x14ac:dyDescent="0.25">
      <c r="A8" s="183" t="s">
        <v>160</v>
      </c>
      <c r="B8" s="205">
        <v>34.613076639651311</v>
      </c>
      <c r="C8" s="205">
        <v>36.494283208003566</v>
      </c>
      <c r="D8" s="205">
        <v>34.567904408168509</v>
      </c>
      <c r="E8" s="205">
        <v>36.629152613186896</v>
      </c>
      <c r="F8" s="205">
        <v>36.961540838650684</v>
      </c>
      <c r="G8" s="205">
        <v>38.240944202568635</v>
      </c>
      <c r="H8" s="205">
        <v>39.233471024985</v>
      </c>
      <c r="I8" s="205">
        <v>40.790765994185634</v>
      </c>
      <c r="J8" s="205">
        <v>41.28963405621262</v>
      </c>
      <c r="K8" s="205">
        <v>41.145890126683959</v>
      </c>
      <c r="L8" s="205">
        <v>41.413747828440336</v>
      </c>
      <c r="M8" s="205">
        <v>44.335411250729891</v>
      </c>
      <c r="N8" s="205">
        <v>44.464379282410583</v>
      </c>
      <c r="O8" s="205">
        <v>43.201565291681014</v>
      </c>
      <c r="P8" s="205">
        <v>41.514532358593556</v>
      </c>
      <c r="Q8" s="205">
        <v>44.526583036951841</v>
      </c>
    </row>
    <row r="9" spans="1:17" x14ac:dyDescent="0.25">
      <c r="A9" s="181" t="s">
        <v>159</v>
      </c>
      <c r="B9" s="204">
        <f>SUM(B10:B15)</f>
        <v>340.57439812861941</v>
      </c>
      <c r="C9" s="204">
        <f t="shared" ref="C9:Q9" si="1">SUM(C10:C15)</f>
        <v>353.7579587505171</v>
      </c>
      <c r="D9" s="204">
        <f t="shared" si="1"/>
        <v>351.42258516140851</v>
      </c>
      <c r="E9" s="204">
        <f t="shared" si="1"/>
        <v>355.18748922579505</v>
      </c>
      <c r="F9" s="204">
        <f t="shared" si="1"/>
        <v>356.37752961929255</v>
      </c>
      <c r="G9" s="204">
        <f t="shared" si="1"/>
        <v>360.96320322636024</v>
      </c>
      <c r="H9" s="204">
        <f t="shared" si="1"/>
        <v>355.46681123533756</v>
      </c>
      <c r="I9" s="204">
        <f t="shared" si="1"/>
        <v>344.26087286136692</v>
      </c>
      <c r="J9" s="204">
        <f t="shared" si="1"/>
        <v>334.12804061461355</v>
      </c>
      <c r="K9" s="204">
        <f t="shared" si="1"/>
        <v>346.47890309932779</v>
      </c>
      <c r="L9" s="204">
        <f t="shared" si="1"/>
        <v>325.65816602061454</v>
      </c>
      <c r="M9" s="204">
        <f t="shared" si="1"/>
        <v>330.5099705368072</v>
      </c>
      <c r="N9" s="204">
        <f t="shared" si="1"/>
        <v>321.68759344489348</v>
      </c>
      <c r="O9" s="204">
        <f t="shared" si="1"/>
        <v>326.77219462214197</v>
      </c>
      <c r="P9" s="204">
        <f t="shared" si="1"/>
        <v>335.89578497698972</v>
      </c>
      <c r="Q9" s="204">
        <f t="shared" si="1"/>
        <v>338.98185344462439</v>
      </c>
    </row>
    <row r="10" spans="1:17" x14ac:dyDescent="0.25">
      <c r="A10" s="202" t="s">
        <v>35</v>
      </c>
      <c r="B10" s="203">
        <v>295.03432809463089</v>
      </c>
      <c r="C10" s="203">
        <v>306.68772709353505</v>
      </c>
      <c r="D10" s="203">
        <v>304.92100511339214</v>
      </c>
      <c r="E10" s="203">
        <v>306.50242509565675</v>
      </c>
      <c r="F10" s="203">
        <v>306.27651615341836</v>
      </c>
      <c r="G10" s="203">
        <v>306.72422183726661</v>
      </c>
      <c r="H10" s="203">
        <v>302.91431362172432</v>
      </c>
      <c r="I10" s="203">
        <v>288.94884112815276</v>
      </c>
      <c r="J10" s="203">
        <v>282.48304292518765</v>
      </c>
      <c r="K10" s="203">
        <v>285.38322711459483</v>
      </c>
      <c r="L10" s="203">
        <v>282.14916257415331</v>
      </c>
      <c r="M10" s="203">
        <v>281.30132275331522</v>
      </c>
      <c r="N10" s="203">
        <v>270.34258132767059</v>
      </c>
      <c r="O10" s="203">
        <v>271.17500604845537</v>
      </c>
      <c r="P10" s="203">
        <v>280.08399731468353</v>
      </c>
      <c r="Q10" s="203">
        <v>289.77211155301762</v>
      </c>
    </row>
    <row r="11" spans="1:17" x14ac:dyDescent="0.25">
      <c r="A11" s="202" t="s">
        <v>166</v>
      </c>
      <c r="B11" s="201">
        <v>15.650494036909793</v>
      </c>
      <c r="C11" s="201">
        <v>16.329777992401901</v>
      </c>
      <c r="D11" s="201">
        <v>16.131164927874043</v>
      </c>
      <c r="E11" s="201">
        <v>17.756153208927575</v>
      </c>
      <c r="F11" s="201">
        <v>18.549554919624359</v>
      </c>
      <c r="G11" s="201">
        <v>22.396157634708981</v>
      </c>
      <c r="H11" s="201">
        <v>19.788706328969806</v>
      </c>
      <c r="I11" s="201">
        <v>20.91814722817092</v>
      </c>
      <c r="J11" s="201">
        <v>18.599032025314091</v>
      </c>
      <c r="K11" s="201">
        <v>19.24455170251634</v>
      </c>
      <c r="L11" s="201">
        <v>19.544378310728192</v>
      </c>
      <c r="M11" s="201">
        <v>18.250640428022468</v>
      </c>
      <c r="N11" s="201">
        <v>17.966606786428358</v>
      </c>
      <c r="O11" s="201">
        <v>18.176125289926823</v>
      </c>
      <c r="P11" s="201">
        <v>17.527348799572135</v>
      </c>
      <c r="Q11" s="201">
        <v>20.139384575453587</v>
      </c>
    </row>
    <row r="12" spans="1:17" x14ac:dyDescent="0.25">
      <c r="A12" s="202" t="s">
        <v>33</v>
      </c>
      <c r="B12" s="201">
        <v>8.7504199744944958E-2</v>
      </c>
      <c r="C12" s="201">
        <v>7.3434525481727395E-2</v>
      </c>
      <c r="D12" s="201">
        <v>7.4249567210401712E-2</v>
      </c>
      <c r="E12" s="201">
        <v>0.14742498316241362</v>
      </c>
      <c r="F12" s="201">
        <v>0.1487206053571811</v>
      </c>
      <c r="G12" s="201">
        <v>0.212245345789081</v>
      </c>
      <c r="H12" s="201">
        <v>0.29620452590160273</v>
      </c>
      <c r="I12" s="201">
        <v>0.37590912567455759</v>
      </c>
      <c r="J12" s="201">
        <v>0.52953083014670954</v>
      </c>
      <c r="K12" s="201">
        <v>0.68002564200028803</v>
      </c>
      <c r="L12" s="201">
        <v>1.025651467531616</v>
      </c>
      <c r="M12" s="201">
        <v>1.0986789401065151</v>
      </c>
      <c r="N12" s="201">
        <v>1.2103983742118964</v>
      </c>
      <c r="O12" s="201">
        <v>1.3216370774944728</v>
      </c>
      <c r="P12" s="201">
        <v>1.4377065830031526</v>
      </c>
      <c r="Q12" s="201">
        <v>1.553194366966439</v>
      </c>
    </row>
    <row r="13" spans="1:17" x14ac:dyDescent="0.25">
      <c r="A13" s="202" t="s">
        <v>32</v>
      </c>
      <c r="B13" s="201">
        <v>23.073456542771996</v>
      </c>
      <c r="C13" s="201">
        <v>23.572706395562356</v>
      </c>
      <c r="D13" s="201">
        <v>23.576331562428237</v>
      </c>
      <c r="E13" s="201">
        <v>23.660955232250782</v>
      </c>
      <c r="F13" s="201">
        <v>23.353251963551184</v>
      </c>
      <c r="G13" s="201">
        <v>23.319326758777397</v>
      </c>
      <c r="H13" s="201">
        <v>23.328196653926199</v>
      </c>
      <c r="I13" s="201">
        <v>23.611276824701818</v>
      </c>
      <c r="J13" s="201">
        <v>23.827711545682639</v>
      </c>
      <c r="K13" s="201">
        <v>23.827711545682639</v>
      </c>
      <c r="L13" s="201">
        <v>13.908527574147435</v>
      </c>
      <c r="M13" s="201">
        <v>14.140491104152291</v>
      </c>
      <c r="N13" s="201">
        <v>11.805423972872793</v>
      </c>
      <c r="O13" s="201">
        <v>12.091302368352551</v>
      </c>
      <c r="P13" s="201">
        <v>11.230957892052643</v>
      </c>
      <c r="Q13" s="201">
        <v>11.383170569676587</v>
      </c>
    </row>
    <row r="14" spans="1:17" x14ac:dyDescent="0.25">
      <c r="A14" s="202" t="s">
        <v>42</v>
      </c>
      <c r="B14" s="201">
        <v>0</v>
      </c>
      <c r="C14" s="201">
        <v>0</v>
      </c>
      <c r="D14" s="201">
        <v>0</v>
      </c>
      <c r="E14" s="201">
        <v>0</v>
      </c>
      <c r="F14" s="201">
        <v>0.86434060271288204</v>
      </c>
      <c r="G14" s="201">
        <v>0.87739642830674736</v>
      </c>
      <c r="H14" s="201">
        <v>1.512592453268341</v>
      </c>
      <c r="I14" s="201">
        <v>2.4771702676805991</v>
      </c>
      <c r="J14" s="201">
        <v>0.66221745471422744</v>
      </c>
      <c r="K14" s="201">
        <v>9.3448243879821113</v>
      </c>
      <c r="L14" s="201">
        <v>0.9798131414259581</v>
      </c>
      <c r="M14" s="201">
        <v>7.1002470724801485</v>
      </c>
      <c r="N14" s="201">
        <v>11.718921981280616</v>
      </c>
      <c r="O14" s="201">
        <v>15.609947788183826</v>
      </c>
      <c r="P14" s="201">
        <v>17.545549408196514</v>
      </c>
      <c r="Q14" s="201">
        <v>7.478239267036634</v>
      </c>
    </row>
    <row r="15" spans="1:17" x14ac:dyDescent="0.25">
      <c r="A15" s="202" t="s">
        <v>30</v>
      </c>
      <c r="B15" s="201">
        <v>6.7286152545617739</v>
      </c>
      <c r="C15" s="201">
        <v>7.0943127435361077</v>
      </c>
      <c r="D15" s="201">
        <v>6.71983399050362</v>
      </c>
      <c r="E15" s="201">
        <v>7.1205307057975356</v>
      </c>
      <c r="F15" s="201">
        <v>7.1851453746285108</v>
      </c>
      <c r="G15" s="201">
        <v>7.4338552215114744</v>
      </c>
      <c r="H15" s="201">
        <v>7.6267976515473563</v>
      </c>
      <c r="I15" s="201">
        <v>7.9295282869862218</v>
      </c>
      <c r="J15" s="201">
        <v>8.0265058335682316</v>
      </c>
      <c r="K15" s="201">
        <v>7.998562706551632</v>
      </c>
      <c r="L15" s="201">
        <v>8.0506329526280833</v>
      </c>
      <c r="M15" s="201">
        <v>8.6185902387305333</v>
      </c>
      <c r="N15" s="201">
        <v>8.64366100242923</v>
      </c>
      <c r="O15" s="201">
        <v>8.3981760497289137</v>
      </c>
      <c r="P15" s="201">
        <v>8.0702249794817664</v>
      </c>
      <c r="Q15" s="201">
        <v>8.6557531124734943</v>
      </c>
    </row>
    <row r="16" spans="1:17" x14ac:dyDescent="0.25">
      <c r="A16" s="198" t="s">
        <v>158</v>
      </c>
      <c r="B16" s="197">
        <v>356.45908009659928</v>
      </c>
      <c r="C16" s="197">
        <v>372.88424545679368</v>
      </c>
      <c r="D16" s="197">
        <v>372.11646195055744</v>
      </c>
      <c r="E16" s="197">
        <v>377.8887646587562</v>
      </c>
      <c r="F16" s="197">
        <v>375.58497325337225</v>
      </c>
      <c r="G16" s="197">
        <v>375.7396243963413</v>
      </c>
      <c r="H16" s="197">
        <v>372.2551883465523</v>
      </c>
      <c r="I16" s="197">
        <v>357.0337319894964</v>
      </c>
      <c r="J16" s="197">
        <v>350.33956408335661</v>
      </c>
      <c r="K16" s="197">
        <v>354.21510720938085</v>
      </c>
      <c r="L16" s="197">
        <v>337.83313465101946</v>
      </c>
      <c r="M16" s="197">
        <v>338.20774068413044</v>
      </c>
      <c r="N16" s="197">
        <v>323.66334724067519</v>
      </c>
      <c r="O16" s="197">
        <v>324.92528603002182</v>
      </c>
      <c r="P16" s="197">
        <v>332.03572642573414</v>
      </c>
      <c r="Q16" s="197">
        <v>340.12083800692312</v>
      </c>
    </row>
    <row r="17" spans="1:17" x14ac:dyDescent="0.25">
      <c r="A17" s="198" t="s">
        <v>157</v>
      </c>
      <c r="B17" s="197">
        <f>SUM(B18:B24)</f>
        <v>251.40707608413567</v>
      </c>
      <c r="C17" s="197">
        <f t="shared" ref="C17:Q17" si="2">SUM(C18:C24)</f>
        <v>258.66147816539535</v>
      </c>
      <c r="D17" s="197">
        <f t="shared" si="2"/>
        <v>255.72470409891125</v>
      </c>
      <c r="E17" s="197">
        <f t="shared" si="2"/>
        <v>256.96508627351483</v>
      </c>
      <c r="F17" s="197">
        <f t="shared" si="2"/>
        <v>259.18101250496505</v>
      </c>
      <c r="G17" s="197">
        <f t="shared" si="2"/>
        <v>266.44806006730477</v>
      </c>
      <c r="H17" s="197">
        <f t="shared" si="2"/>
        <v>259.40725608018329</v>
      </c>
      <c r="I17" s="197">
        <f t="shared" si="2"/>
        <v>253.30330229155024</v>
      </c>
      <c r="J17" s="197">
        <f t="shared" si="2"/>
        <v>245.57854646809849</v>
      </c>
      <c r="K17" s="197">
        <f t="shared" si="2"/>
        <v>247.86692706768525</v>
      </c>
      <c r="L17" s="197">
        <f t="shared" si="2"/>
        <v>234.52276525621534</v>
      </c>
      <c r="M17" s="197">
        <f t="shared" si="2"/>
        <v>232.10139093410763</v>
      </c>
      <c r="N17" s="197">
        <f t="shared" si="2"/>
        <v>221.31964576042614</v>
      </c>
      <c r="O17" s="197">
        <f t="shared" si="2"/>
        <v>222.17539121272901</v>
      </c>
      <c r="P17" s="197">
        <f t="shared" si="2"/>
        <v>226.27652587143237</v>
      </c>
      <c r="Q17" s="197">
        <f t="shared" si="2"/>
        <v>240.17597556892619</v>
      </c>
    </row>
    <row r="18" spans="1:17" x14ac:dyDescent="0.25">
      <c r="A18" s="200" t="s">
        <v>38</v>
      </c>
      <c r="B18" s="199">
        <v>0</v>
      </c>
      <c r="C18" s="199">
        <v>0</v>
      </c>
      <c r="D18" s="199">
        <v>0</v>
      </c>
      <c r="E18" s="199">
        <v>0</v>
      </c>
      <c r="F18" s="199">
        <v>0</v>
      </c>
      <c r="G18" s="199">
        <v>0</v>
      </c>
      <c r="H18" s="199">
        <v>0</v>
      </c>
      <c r="I18" s="199">
        <v>0</v>
      </c>
      <c r="J18" s="199">
        <v>0</v>
      </c>
      <c r="K18" s="199">
        <v>0</v>
      </c>
      <c r="L18" s="199">
        <v>0</v>
      </c>
      <c r="M18" s="199">
        <v>0</v>
      </c>
      <c r="N18" s="199">
        <v>0</v>
      </c>
      <c r="O18" s="199">
        <v>0</v>
      </c>
      <c r="P18" s="199">
        <v>0</v>
      </c>
      <c r="Q18" s="199">
        <v>0</v>
      </c>
    </row>
    <row r="19" spans="1:17" x14ac:dyDescent="0.25">
      <c r="A19" s="200" t="s">
        <v>36</v>
      </c>
      <c r="B19" s="199">
        <v>20.871498640219226</v>
      </c>
      <c r="C19" s="199">
        <v>20.016524953173604</v>
      </c>
      <c r="D19" s="199">
        <v>20.0153854646322</v>
      </c>
      <c r="E19" s="199">
        <v>20.090774328317721</v>
      </c>
      <c r="F19" s="199">
        <v>19.884524207762642</v>
      </c>
      <c r="G19" s="199">
        <v>20.189649129249279</v>
      </c>
      <c r="H19" s="199">
        <v>20.186053467834125</v>
      </c>
      <c r="I19" s="199">
        <v>19.494850816796312</v>
      </c>
      <c r="J19" s="199">
        <v>19.081155382244766</v>
      </c>
      <c r="K19" s="199">
        <v>18.463760011584839</v>
      </c>
      <c r="L19" s="199">
        <v>19.346422460744265</v>
      </c>
      <c r="M19" s="199">
        <v>19.035618137157137</v>
      </c>
      <c r="N19" s="199">
        <v>17.131906079696392</v>
      </c>
      <c r="O19" s="199">
        <v>16.726957934867546</v>
      </c>
      <c r="P19" s="199">
        <v>14.696655866308447</v>
      </c>
      <c r="Q19" s="199">
        <v>17.531151700406859</v>
      </c>
    </row>
    <row r="20" spans="1:17" x14ac:dyDescent="0.25">
      <c r="A20" s="200" t="s">
        <v>35</v>
      </c>
      <c r="B20" s="199">
        <v>185.54181614713448</v>
      </c>
      <c r="C20" s="199">
        <v>195.00471044632465</v>
      </c>
      <c r="D20" s="199">
        <v>195.13728634974626</v>
      </c>
      <c r="E20" s="199">
        <v>199.64557276965158</v>
      </c>
      <c r="F20" s="199">
        <v>197.65560412360446</v>
      </c>
      <c r="G20" s="199">
        <v>197.58569045925955</v>
      </c>
      <c r="H20" s="199">
        <v>196.20760736543355</v>
      </c>
      <c r="I20" s="199">
        <v>188.92775049155509</v>
      </c>
      <c r="J20" s="199">
        <v>185.87860842687579</v>
      </c>
      <c r="K20" s="199">
        <v>188.04056495738999</v>
      </c>
      <c r="L20" s="199">
        <v>174.65591235981734</v>
      </c>
      <c r="M20" s="199">
        <v>175.39565648562211</v>
      </c>
      <c r="N20" s="199">
        <v>167.31728635897872</v>
      </c>
      <c r="O20" s="199">
        <v>168.07390993110056</v>
      </c>
      <c r="P20" s="199">
        <v>170.35237062010015</v>
      </c>
      <c r="Q20" s="199">
        <v>173.15114299078778</v>
      </c>
    </row>
    <row r="21" spans="1:17" x14ac:dyDescent="0.25">
      <c r="A21" s="200" t="s">
        <v>167</v>
      </c>
      <c r="B21" s="199">
        <v>13.824659606912387</v>
      </c>
      <c r="C21" s="199">
        <v>11.18004540397834</v>
      </c>
      <c r="D21" s="199">
        <v>8.5179932968318166</v>
      </c>
      <c r="E21" s="199">
        <v>2.1374285520953036</v>
      </c>
      <c r="F21" s="199">
        <v>5.1134998492128121</v>
      </c>
      <c r="G21" s="199">
        <v>4.8364701160031132</v>
      </c>
      <c r="H21" s="199">
        <v>4.0395920650772208</v>
      </c>
      <c r="I21" s="199">
        <v>3.5414858832626077</v>
      </c>
      <c r="J21" s="199">
        <v>3.5781481371104316</v>
      </c>
      <c r="K21" s="199">
        <v>3.0297060471815955</v>
      </c>
      <c r="L21" s="199">
        <v>3.0605591747601641</v>
      </c>
      <c r="M21" s="199">
        <v>2.5459830084863593</v>
      </c>
      <c r="N21" s="199">
        <v>2.5459681002042234</v>
      </c>
      <c r="O21" s="199">
        <v>2.5814011561446435</v>
      </c>
      <c r="P21" s="199">
        <v>2.6208818880039439</v>
      </c>
      <c r="Q21" s="199">
        <v>2.3595076699990258</v>
      </c>
    </row>
    <row r="22" spans="1:17" x14ac:dyDescent="0.25">
      <c r="A22" s="200" t="s">
        <v>166</v>
      </c>
      <c r="B22" s="199">
        <v>27.233737882407237</v>
      </c>
      <c r="C22" s="199">
        <v>28.429788292331459</v>
      </c>
      <c r="D22" s="199">
        <v>28.047322981264593</v>
      </c>
      <c r="E22" s="199">
        <v>31.070695386997389</v>
      </c>
      <c r="F22" s="199">
        <v>32.556338039434188</v>
      </c>
      <c r="G22" s="199">
        <v>39.852978386731884</v>
      </c>
      <c r="H22" s="199">
        <v>34.9575657855994</v>
      </c>
      <c r="I22" s="199">
        <v>37.298901882267934</v>
      </c>
      <c r="J22" s="199">
        <v>32.963718310710959</v>
      </c>
      <c r="K22" s="199">
        <v>34.153767466298156</v>
      </c>
      <c r="L22" s="199">
        <v>34.767477558239051</v>
      </c>
      <c r="M22" s="199">
        <v>32.37423298075057</v>
      </c>
      <c r="N22" s="199">
        <v>31.95909443445268</v>
      </c>
      <c r="O22" s="199">
        <v>32.323774379535337</v>
      </c>
      <c r="P22" s="199">
        <v>30.968298142602979</v>
      </c>
      <c r="Q22" s="199">
        <v>35.874873664376437</v>
      </c>
    </row>
    <row r="23" spans="1:17" x14ac:dyDescent="0.25">
      <c r="A23" s="200" t="s">
        <v>165</v>
      </c>
      <c r="B23" s="199">
        <v>0.13596950750455611</v>
      </c>
      <c r="C23" s="199">
        <v>0.14880571519368918</v>
      </c>
      <c r="D23" s="199">
        <v>0.12451571337864327</v>
      </c>
      <c r="E23" s="199">
        <v>0.12448037367987655</v>
      </c>
      <c r="F23" s="199">
        <v>0.12557942863856425</v>
      </c>
      <c r="G23" s="199">
        <v>0.14339141885389428</v>
      </c>
      <c r="H23" s="199">
        <v>0.17509627637172759</v>
      </c>
      <c r="I23" s="199">
        <v>0.15235865757881892</v>
      </c>
      <c r="J23" s="199">
        <v>0.15332239417101368</v>
      </c>
      <c r="K23" s="199">
        <v>0.25553476824511795</v>
      </c>
      <c r="L23" s="199">
        <v>0.40214385265643143</v>
      </c>
      <c r="M23" s="199">
        <v>0.42145416145106546</v>
      </c>
      <c r="N23" s="199">
        <v>0.42144881775932636</v>
      </c>
      <c r="O23" s="199">
        <v>0.47833163141901086</v>
      </c>
      <c r="P23" s="199">
        <v>5.7889719313712282</v>
      </c>
      <c r="Q23" s="199">
        <v>9.3848879961436378</v>
      </c>
    </row>
    <row r="24" spans="1:17" x14ac:dyDescent="0.25">
      <c r="A24" s="200" t="s">
        <v>32</v>
      </c>
      <c r="B24" s="199">
        <v>3.7993942999577723</v>
      </c>
      <c r="C24" s="199">
        <v>3.8816033543935573</v>
      </c>
      <c r="D24" s="199">
        <v>3.8822002930577382</v>
      </c>
      <c r="E24" s="199">
        <v>3.8961348627729109</v>
      </c>
      <c r="F24" s="199">
        <v>3.8454668563123935</v>
      </c>
      <c r="G24" s="199">
        <v>3.839880557207036</v>
      </c>
      <c r="H24" s="199">
        <v>3.8413411198673</v>
      </c>
      <c r="I24" s="199">
        <v>3.8879545600894949</v>
      </c>
      <c r="J24" s="199">
        <v>3.9235938169855356</v>
      </c>
      <c r="K24" s="199">
        <v>3.9235938169855351</v>
      </c>
      <c r="L24" s="199">
        <v>2.2902498499981019</v>
      </c>
      <c r="M24" s="199">
        <v>2.3284461606403664</v>
      </c>
      <c r="N24" s="199">
        <v>1.9439419693348268</v>
      </c>
      <c r="O24" s="199">
        <v>1.9910161796618939</v>
      </c>
      <c r="P24" s="199">
        <v>1.8493474230456239</v>
      </c>
      <c r="Q24" s="199">
        <v>1.8744115472124427</v>
      </c>
    </row>
    <row r="25" spans="1:17" x14ac:dyDescent="0.25">
      <c r="A25" s="198" t="s">
        <v>156</v>
      </c>
      <c r="B25" s="197">
        <v>30.497157850343402</v>
      </c>
      <c r="C25" s="197">
        <v>31.902426754061892</v>
      </c>
      <c r="D25" s="197">
        <v>31.836738387312387</v>
      </c>
      <c r="E25" s="197">
        <v>32.330592623832878</v>
      </c>
      <c r="F25" s="197">
        <v>32.13348980315223</v>
      </c>
      <c r="G25" s="197">
        <v>32.146721112388605</v>
      </c>
      <c r="H25" s="197">
        <v>31.848607241362934</v>
      </c>
      <c r="I25" s="197">
        <v>30.546322678693219</v>
      </c>
      <c r="J25" s="197">
        <v>29.973597486071036</v>
      </c>
      <c r="K25" s="197">
        <v>30.305172853538604</v>
      </c>
      <c r="L25" s="197">
        <v>28.903599346484306</v>
      </c>
      <c r="M25" s="197">
        <v>28.935649082236232</v>
      </c>
      <c r="N25" s="197">
        <v>27.691291209342793</v>
      </c>
      <c r="O25" s="197">
        <v>27.799257448962084</v>
      </c>
      <c r="P25" s="197">
        <v>28.407597186232152</v>
      </c>
      <c r="Q25" s="197">
        <v>29.099325740495217</v>
      </c>
    </row>
    <row r="26" spans="1:17" x14ac:dyDescent="0.25">
      <c r="A26" s="198" t="s">
        <v>155</v>
      </c>
      <c r="B26" s="197">
        <v>41.003321874937846</v>
      </c>
      <c r="C26" s="197">
        <v>43.23183566001498</v>
      </c>
      <c r="D26" s="197">
        <v>40.949809973450961</v>
      </c>
      <c r="E26" s="197">
        <v>43.391604573058643</v>
      </c>
      <c r="F26" s="197">
        <v>43.785358111295636</v>
      </c>
      <c r="G26" s="197">
        <v>45.300964149000741</v>
      </c>
      <c r="H26" s="197">
        <v>46.476730671946228</v>
      </c>
      <c r="I26" s="197">
        <v>48.321532494711853</v>
      </c>
      <c r="J26" s="197">
        <v>48.912501276059245</v>
      </c>
      <c r="K26" s="197">
        <v>48.742219429363217</v>
      </c>
      <c r="L26" s="197">
        <v>49.059528857708415</v>
      </c>
      <c r="M26" s="197">
        <v>52.520588010627968</v>
      </c>
      <c r="N26" s="197">
        <v>52.673366042168908</v>
      </c>
      <c r="O26" s="197">
        <v>51.177412097677752</v>
      </c>
      <c r="P26" s="197">
        <v>49.178920166747737</v>
      </c>
      <c r="Q26" s="197">
        <v>52.747053816180916</v>
      </c>
    </row>
    <row r="27" spans="1:17" x14ac:dyDescent="0.25">
      <c r="A27" s="196" t="s">
        <v>45</v>
      </c>
      <c r="B27" s="195">
        <v>53.07247116613447</v>
      </c>
      <c r="C27" s="195">
        <v>55.956938282300754</v>
      </c>
      <c r="D27" s="195">
        <v>53.003208269402094</v>
      </c>
      <c r="E27" s="195">
        <v>56.163734479365395</v>
      </c>
      <c r="F27" s="195">
        <v>56.673387657427021</v>
      </c>
      <c r="G27" s="195">
        <v>58.635105734334545</v>
      </c>
      <c r="H27" s="195">
        <v>60.156954014760608</v>
      </c>
      <c r="I27" s="195">
        <v>62.544765222949692</v>
      </c>
      <c r="J27" s="195">
        <v>63.309683092380077</v>
      </c>
      <c r="K27" s="195">
        <v>63.089279525409161</v>
      </c>
      <c r="L27" s="195">
        <v>63.499987602622006</v>
      </c>
      <c r="M27" s="195">
        <v>67.979794449927269</v>
      </c>
      <c r="N27" s="195">
        <v>68.177542029952747</v>
      </c>
      <c r="O27" s="195">
        <v>66.241260554343867</v>
      </c>
      <c r="P27" s="195">
        <v>63.654521223722355</v>
      </c>
      <c r="Q27" s="195">
        <v>68.272919479454956</v>
      </c>
    </row>
    <row r="29" spans="1:17" ht="12.75" x14ac:dyDescent="0.25">
      <c r="A29" s="127" t="s">
        <v>170</v>
      </c>
      <c r="B29" s="188"/>
      <c r="C29" s="188"/>
      <c r="D29" s="188"/>
      <c r="E29" s="188"/>
      <c r="F29" s="188"/>
      <c r="G29" s="188"/>
      <c r="H29" s="188"/>
      <c r="I29" s="188"/>
      <c r="J29" s="188"/>
      <c r="K29" s="188"/>
      <c r="L29" s="188"/>
      <c r="M29" s="188"/>
      <c r="N29" s="188"/>
      <c r="O29" s="188"/>
      <c r="P29" s="188"/>
      <c r="Q29" s="188"/>
    </row>
    <row r="31" spans="1:17" x14ac:dyDescent="0.25">
      <c r="A31" s="187" t="s">
        <v>163</v>
      </c>
      <c r="B31" s="194">
        <f t="shared" ref="B31:Q31" si="3">SUM(B32:B40)</f>
        <v>0.99999999999999989</v>
      </c>
      <c r="C31" s="194">
        <f t="shared" si="3"/>
        <v>1</v>
      </c>
      <c r="D31" s="194">
        <f t="shared" si="3"/>
        <v>0.99999999999999989</v>
      </c>
      <c r="E31" s="194">
        <f t="shared" si="3"/>
        <v>1</v>
      </c>
      <c r="F31" s="194">
        <f t="shared" si="3"/>
        <v>0.99999999999999989</v>
      </c>
      <c r="G31" s="194">
        <f t="shared" si="3"/>
        <v>1.0000000000000002</v>
      </c>
      <c r="H31" s="194">
        <f t="shared" si="3"/>
        <v>1</v>
      </c>
      <c r="I31" s="194">
        <f t="shared" si="3"/>
        <v>1</v>
      </c>
      <c r="J31" s="194">
        <f t="shared" si="3"/>
        <v>1.0000000000000002</v>
      </c>
      <c r="K31" s="194">
        <f t="shared" si="3"/>
        <v>1</v>
      </c>
      <c r="L31" s="194">
        <f t="shared" si="3"/>
        <v>1</v>
      </c>
      <c r="M31" s="194">
        <f t="shared" si="3"/>
        <v>1</v>
      </c>
      <c r="N31" s="194">
        <f t="shared" si="3"/>
        <v>1</v>
      </c>
      <c r="O31" s="194">
        <f t="shared" si="3"/>
        <v>1</v>
      </c>
      <c r="P31" s="194">
        <f t="shared" si="3"/>
        <v>0.99999999999999989</v>
      </c>
      <c r="Q31" s="194">
        <f t="shared" si="3"/>
        <v>1.0000000000000002</v>
      </c>
    </row>
    <row r="32" spans="1:17" x14ac:dyDescent="0.25">
      <c r="A32" s="185" t="s">
        <v>162</v>
      </c>
      <c r="B32" s="193">
        <f t="shared" ref="B32:Q32" si="4">IF(B$6=0,0,B$6/B$5)</f>
        <v>2.7429387504266843E-2</v>
      </c>
      <c r="C32" s="193">
        <f t="shared" si="4"/>
        <v>2.7771692922478549E-2</v>
      </c>
      <c r="D32" s="193">
        <f t="shared" si="4"/>
        <v>2.6652906691163596E-2</v>
      </c>
      <c r="E32" s="193">
        <f t="shared" si="4"/>
        <v>2.773921306725358E-2</v>
      </c>
      <c r="F32" s="193">
        <f t="shared" si="4"/>
        <v>2.7931905490882935E-2</v>
      </c>
      <c r="G32" s="193">
        <f t="shared" si="4"/>
        <v>2.8466075625633545E-2</v>
      </c>
      <c r="H32" s="193">
        <f t="shared" si="4"/>
        <v>2.9480369121327295E-2</v>
      </c>
      <c r="I32" s="193">
        <f t="shared" si="4"/>
        <v>3.13267902420424E-2</v>
      </c>
      <c r="J32" s="193">
        <f t="shared" si="4"/>
        <v>3.2327822170796126E-2</v>
      </c>
      <c r="K32" s="193">
        <f t="shared" si="4"/>
        <v>3.1720676020639132E-2</v>
      </c>
      <c r="L32" s="193">
        <f t="shared" si="4"/>
        <v>3.3356649067702797E-2</v>
      </c>
      <c r="M32" s="193">
        <f t="shared" si="4"/>
        <v>3.5174223293749654E-2</v>
      </c>
      <c r="N32" s="193">
        <f t="shared" si="4"/>
        <v>3.6377923617283002E-2</v>
      </c>
      <c r="O32" s="193">
        <f t="shared" si="4"/>
        <v>3.5310101922507248E-2</v>
      </c>
      <c r="P32" s="193">
        <f t="shared" si="4"/>
        <v>3.3550743643774451E-2</v>
      </c>
      <c r="Q32" s="193">
        <f t="shared" si="4"/>
        <v>3.4733965993578128E-2</v>
      </c>
    </row>
    <row r="33" spans="1:17" x14ac:dyDescent="0.25">
      <c r="A33" s="183" t="s">
        <v>161</v>
      </c>
      <c r="B33" s="192">
        <f t="shared" ref="B33:Q33" si="5">IF(B$7=0,0,B$7/B$5)</f>
        <v>8.8713597608191218E-3</v>
      </c>
      <c r="C33" s="192">
        <f t="shared" si="5"/>
        <v>8.982070016837828E-3</v>
      </c>
      <c r="D33" s="192">
        <f t="shared" si="5"/>
        <v>8.6202261677215449E-3</v>
      </c>
      <c r="E33" s="192">
        <f t="shared" si="5"/>
        <v>8.971565207693424E-3</v>
      </c>
      <c r="F33" s="192">
        <f t="shared" si="5"/>
        <v>9.0338868258095575E-3</v>
      </c>
      <c r="G33" s="192">
        <f t="shared" si="5"/>
        <v>9.2066509984736686E-3</v>
      </c>
      <c r="H33" s="192">
        <f t="shared" si="5"/>
        <v>9.5346992460679045E-3</v>
      </c>
      <c r="I33" s="192">
        <f t="shared" si="5"/>
        <v>1.0131878677409214E-2</v>
      </c>
      <c r="J33" s="192">
        <f t="shared" si="5"/>
        <v>1.0455637797829227E-2</v>
      </c>
      <c r="K33" s="192">
        <f t="shared" si="5"/>
        <v>1.0259271330491912E-2</v>
      </c>
      <c r="L33" s="192">
        <f t="shared" si="5"/>
        <v>1.0788386516066058E-2</v>
      </c>
      <c r="M33" s="192">
        <f t="shared" si="5"/>
        <v>1.137623612986971E-2</v>
      </c>
      <c r="N33" s="192">
        <f t="shared" si="5"/>
        <v>1.17655433505511E-2</v>
      </c>
      <c r="O33" s="192">
        <f t="shared" si="5"/>
        <v>1.1420182725444544E-2</v>
      </c>
      <c r="P33" s="192">
        <f t="shared" si="5"/>
        <v>1.085116162585251E-2</v>
      </c>
      <c r="Q33" s="192">
        <f t="shared" si="5"/>
        <v>1.1233845750334589E-2</v>
      </c>
    </row>
    <row r="34" spans="1:17" x14ac:dyDescent="0.25">
      <c r="A34" s="183" t="s">
        <v>160</v>
      </c>
      <c r="B34" s="192">
        <f t="shared" ref="B34:Q34" si="6">IF(B$8=0,0,B$8/B$5)</f>
        <v>3.0115380615968322E-2</v>
      </c>
      <c r="C34" s="192">
        <f t="shared" si="6"/>
        <v>3.049120592212036E-2</v>
      </c>
      <c r="D34" s="192">
        <f t="shared" si="6"/>
        <v>2.9262863758857931E-2</v>
      </c>
      <c r="E34" s="192">
        <f t="shared" si="6"/>
        <v>3.0455545512193233E-2</v>
      </c>
      <c r="F34" s="192">
        <f t="shared" si="6"/>
        <v>3.0667107133046396E-2</v>
      </c>
      <c r="G34" s="192">
        <f t="shared" si="6"/>
        <v>3.1253585300639292E-2</v>
      </c>
      <c r="H34" s="192">
        <f t="shared" si="6"/>
        <v>3.2367202390133777E-2</v>
      </c>
      <c r="I34" s="192">
        <f t="shared" si="6"/>
        <v>3.4394432302542445E-2</v>
      </c>
      <c r="J34" s="192">
        <f t="shared" si="6"/>
        <v>3.549348920049418E-2</v>
      </c>
      <c r="K34" s="192">
        <f t="shared" si="6"/>
        <v>3.4826888920095861E-2</v>
      </c>
      <c r="L34" s="192">
        <f t="shared" si="6"/>
        <v>3.6623062858800251E-2</v>
      </c>
      <c r="M34" s="192">
        <f t="shared" si="6"/>
        <v>3.8618621075572693E-2</v>
      </c>
      <c r="N34" s="192">
        <f t="shared" si="6"/>
        <v>3.9940192451715609E-2</v>
      </c>
      <c r="O34" s="192">
        <f t="shared" si="6"/>
        <v>3.8767805472124557E-2</v>
      </c>
      <c r="P34" s="192">
        <f t="shared" si="6"/>
        <v>3.6836163936357455E-2</v>
      </c>
      <c r="Q34" s="192">
        <f t="shared" si="6"/>
        <v>3.8135252055336237E-2</v>
      </c>
    </row>
    <row r="35" spans="1:17" x14ac:dyDescent="0.25">
      <c r="A35" s="181" t="s">
        <v>159</v>
      </c>
      <c r="B35" s="191">
        <f t="shared" ref="B35:Q35" si="7">IF(B$9=0,0,B$9/B$5)</f>
        <v>0.29631944407820276</v>
      </c>
      <c r="C35" s="191">
        <f t="shared" si="7"/>
        <v>0.29556702635785398</v>
      </c>
      <c r="D35" s="191">
        <f t="shared" si="7"/>
        <v>0.29749073330965037</v>
      </c>
      <c r="E35" s="191">
        <f t="shared" si="7"/>
        <v>0.29532293192017367</v>
      </c>
      <c r="F35" s="191">
        <f t="shared" si="7"/>
        <v>0.29568756152115644</v>
      </c>
      <c r="G35" s="191">
        <f t="shared" si="7"/>
        <v>0.29500825614209802</v>
      </c>
      <c r="H35" s="191">
        <f t="shared" si="7"/>
        <v>0.29325639362631561</v>
      </c>
      <c r="I35" s="191">
        <f t="shared" si="7"/>
        <v>0.29027788514028485</v>
      </c>
      <c r="J35" s="191">
        <f t="shared" si="7"/>
        <v>0.28722390673144399</v>
      </c>
      <c r="K35" s="191">
        <f t="shared" si="7"/>
        <v>0.29326822762235955</v>
      </c>
      <c r="L35" s="191">
        <f t="shared" si="7"/>
        <v>0.28798648057793363</v>
      </c>
      <c r="M35" s="191">
        <f t="shared" si="7"/>
        <v>0.2878926563165583</v>
      </c>
      <c r="N35" s="191">
        <f t="shared" si="7"/>
        <v>0.28895634210732968</v>
      </c>
      <c r="O35" s="191">
        <f t="shared" si="7"/>
        <v>0.29323569156069096</v>
      </c>
      <c r="P35" s="191">
        <f t="shared" si="7"/>
        <v>0.29804291408289507</v>
      </c>
      <c r="Q35" s="191">
        <f t="shared" si="7"/>
        <v>0.29032451047428848</v>
      </c>
    </row>
    <row r="36" spans="1:17" x14ac:dyDescent="0.25">
      <c r="A36" s="179" t="s">
        <v>158</v>
      </c>
      <c r="B36" s="190">
        <f t="shared" ref="B36:Q36" si="8">IF(B$16=0,0,B$16/B$5)</f>
        <v>0.31014003704107501</v>
      </c>
      <c r="C36" s="190">
        <f t="shared" si="8"/>
        <v>0.31154716064800203</v>
      </c>
      <c r="D36" s="190">
        <f t="shared" si="8"/>
        <v>0.31500877808242989</v>
      </c>
      <c r="E36" s="190">
        <f t="shared" si="8"/>
        <v>0.31419805399669359</v>
      </c>
      <c r="F36" s="190">
        <f t="shared" si="8"/>
        <v>0.31162403814829737</v>
      </c>
      <c r="G36" s="190">
        <f t="shared" si="8"/>
        <v>0.30708473984573931</v>
      </c>
      <c r="H36" s="190">
        <f t="shared" si="8"/>
        <v>0.30710662878431449</v>
      </c>
      <c r="I36" s="190">
        <f t="shared" si="8"/>
        <v>0.30104785299661246</v>
      </c>
      <c r="J36" s="190">
        <f t="shared" si="8"/>
        <v>0.30115969343224214</v>
      </c>
      <c r="K36" s="190">
        <f t="shared" si="8"/>
        <v>0.29981634021330039</v>
      </c>
      <c r="L36" s="190">
        <f t="shared" si="8"/>
        <v>0.29875306570571181</v>
      </c>
      <c r="M36" s="190">
        <f t="shared" si="8"/>
        <v>0.29459784433805064</v>
      </c>
      <c r="N36" s="190">
        <f t="shared" si="8"/>
        <v>0.29073106578759356</v>
      </c>
      <c r="O36" s="190">
        <f t="shared" si="8"/>
        <v>0.29157833047803833</v>
      </c>
      <c r="P36" s="190">
        <f t="shared" si="8"/>
        <v>0.29461785443463062</v>
      </c>
      <c r="Q36" s="190">
        <f t="shared" si="8"/>
        <v>0.29130000556975433</v>
      </c>
    </row>
    <row r="37" spans="1:17" x14ac:dyDescent="0.25">
      <c r="A37" s="179" t="s">
        <v>157</v>
      </c>
      <c r="B37" s="190">
        <f t="shared" ref="B37:Q37" si="9">IF(B$17=0,0,B$17/B$5)</f>
        <v>0.2187387115177209</v>
      </c>
      <c r="C37" s="190">
        <f t="shared" si="9"/>
        <v>0.2161133114989208</v>
      </c>
      <c r="D37" s="190">
        <f t="shared" si="9"/>
        <v>0.21647934128319288</v>
      </c>
      <c r="E37" s="190">
        <f t="shared" si="9"/>
        <v>0.21365528060920091</v>
      </c>
      <c r="F37" s="190">
        <f t="shared" si="9"/>
        <v>0.21504330439140218</v>
      </c>
      <c r="G37" s="190">
        <f t="shared" si="9"/>
        <v>0.21776285463537323</v>
      </c>
      <c r="H37" s="190">
        <f t="shared" si="9"/>
        <v>0.21400826742221091</v>
      </c>
      <c r="I37" s="190">
        <f t="shared" si="9"/>
        <v>0.21358322331870452</v>
      </c>
      <c r="J37" s="190">
        <f t="shared" si="9"/>
        <v>0.21110478903910262</v>
      </c>
      <c r="K37" s="190">
        <f t="shared" si="9"/>
        <v>0.20980063645174285</v>
      </c>
      <c r="L37" s="190">
        <f t="shared" si="9"/>
        <v>0.20739349670496832</v>
      </c>
      <c r="M37" s="190">
        <f t="shared" si="9"/>
        <v>0.20217328349356636</v>
      </c>
      <c r="N37" s="190">
        <f t="shared" si="9"/>
        <v>0.19880068917354107</v>
      </c>
      <c r="O37" s="190">
        <f t="shared" si="9"/>
        <v>0.19937361734637971</v>
      </c>
      <c r="P37" s="190">
        <f t="shared" si="9"/>
        <v>0.200776902168913</v>
      </c>
      <c r="Q37" s="190">
        <f t="shared" si="9"/>
        <v>0.20570119558368627</v>
      </c>
    </row>
    <row r="38" spans="1:17" x14ac:dyDescent="0.25">
      <c r="A38" s="179" t="s">
        <v>156</v>
      </c>
      <c r="B38" s="190">
        <f t="shared" ref="B38:Q38" si="10">IF(B$25=0,0,B$25/B$5)</f>
        <v>2.6534292976320931E-2</v>
      </c>
      <c r="C38" s="190">
        <f t="shared" si="10"/>
        <v>2.6654680625707715E-2</v>
      </c>
      <c r="D38" s="190">
        <f t="shared" si="10"/>
        <v>2.6950842230811553E-2</v>
      </c>
      <c r="E38" s="190">
        <f t="shared" si="10"/>
        <v>2.6881480046492743E-2</v>
      </c>
      <c r="F38" s="190">
        <f t="shared" si="10"/>
        <v>2.66612579452166E-2</v>
      </c>
      <c r="G38" s="190">
        <f t="shared" si="10"/>
        <v>2.6272894442664254E-2</v>
      </c>
      <c r="H38" s="190">
        <f t="shared" si="10"/>
        <v>2.6274767169302944E-2</v>
      </c>
      <c r="I38" s="190">
        <f t="shared" si="10"/>
        <v>2.5756403486359828E-2</v>
      </c>
      <c r="J38" s="190">
        <f t="shared" si="10"/>
        <v>2.5765972089349328E-2</v>
      </c>
      <c r="K38" s="190">
        <f t="shared" si="10"/>
        <v>2.5651040369400642E-2</v>
      </c>
      <c r="L38" s="190">
        <f t="shared" si="10"/>
        <v>2.5560071020303447E-2</v>
      </c>
      <c r="M38" s="190">
        <f t="shared" si="10"/>
        <v>2.5204567544509407E-2</v>
      </c>
      <c r="N38" s="190">
        <f t="shared" si="10"/>
        <v>2.4873742037711668E-2</v>
      </c>
      <c r="O38" s="190">
        <f t="shared" si="10"/>
        <v>2.4946230484347725E-2</v>
      </c>
      <c r="P38" s="190">
        <f t="shared" si="10"/>
        <v>2.5206279525233355E-2</v>
      </c>
      <c r="Q38" s="190">
        <f t="shared" si="10"/>
        <v>2.4922418161599999E-2</v>
      </c>
    </row>
    <row r="39" spans="1:17" x14ac:dyDescent="0.25">
      <c r="A39" s="179" t="s">
        <v>155</v>
      </c>
      <c r="B39" s="190">
        <f t="shared" ref="B39:Q39" si="11">IF(B$26=0,0,B$26/B$5)</f>
        <v>3.5675263936758579E-2</v>
      </c>
      <c r="C39" s="190">
        <f t="shared" si="11"/>
        <v>3.6120473883199611E-2</v>
      </c>
      <c r="D39" s="190">
        <f t="shared" si="11"/>
        <v>3.4665355934074292E-2</v>
      </c>
      <c r="E39" s="190">
        <f t="shared" si="11"/>
        <v>3.6078229870000311E-2</v>
      </c>
      <c r="F39" s="190">
        <f t="shared" si="11"/>
        <v>3.632884986909881E-2</v>
      </c>
      <c r="G39" s="190">
        <f t="shared" si="11"/>
        <v>3.7023603280614006E-2</v>
      </c>
      <c r="H39" s="190">
        <f t="shared" si="11"/>
        <v>3.8342815682370454E-2</v>
      </c>
      <c r="I39" s="190">
        <f t="shared" si="11"/>
        <v>4.0744311552800311E-2</v>
      </c>
      <c r="J39" s="190">
        <f t="shared" si="11"/>
        <v>4.2046275669274165E-2</v>
      </c>
      <c r="K39" s="190">
        <f t="shared" si="11"/>
        <v>4.1256608049037725E-2</v>
      </c>
      <c r="L39" s="190">
        <f t="shared" si="11"/>
        <v>4.3384390531907221E-2</v>
      </c>
      <c r="M39" s="190">
        <f t="shared" si="11"/>
        <v>4.5748367497444077E-2</v>
      </c>
      <c r="N39" s="190">
        <f t="shared" si="11"/>
        <v>4.7313926580239307E-2</v>
      </c>
      <c r="O39" s="190">
        <f t="shared" si="11"/>
        <v>4.5925094226888466E-2</v>
      </c>
      <c r="P39" s="190">
        <f t="shared" si="11"/>
        <v>4.3636834201273615E-2</v>
      </c>
      <c r="Q39" s="190">
        <f t="shared" si="11"/>
        <v>4.5175759181590849E-2</v>
      </c>
    </row>
    <row r="40" spans="1:17" x14ac:dyDescent="0.25">
      <c r="A40" s="177" t="s">
        <v>45</v>
      </c>
      <c r="B40" s="189">
        <f t="shared" ref="B40:Q40" si="12">IF(B$27=0,0,B$27/B$5)</f>
        <v>4.6176122568867509E-2</v>
      </c>
      <c r="C40" s="189">
        <f t="shared" si="12"/>
        <v>4.6752378124879201E-2</v>
      </c>
      <c r="D40" s="189">
        <f t="shared" si="12"/>
        <v>4.486895254209778E-2</v>
      </c>
      <c r="E40" s="189">
        <f t="shared" si="12"/>
        <v>4.669769977029857E-2</v>
      </c>
      <c r="F40" s="189">
        <f t="shared" si="12"/>
        <v>4.7022088675089758E-2</v>
      </c>
      <c r="G40" s="189">
        <f t="shared" si="12"/>
        <v>4.7921339728764764E-2</v>
      </c>
      <c r="H40" s="189">
        <f t="shared" si="12"/>
        <v>4.9628856557956604E-2</v>
      </c>
      <c r="I40" s="189">
        <f t="shared" si="12"/>
        <v>5.2737222283243901E-2</v>
      </c>
      <c r="J40" s="189">
        <f t="shared" si="12"/>
        <v>5.4422413869468417E-2</v>
      </c>
      <c r="K40" s="189">
        <f t="shared" si="12"/>
        <v>5.3400311022931822E-2</v>
      </c>
      <c r="L40" s="189">
        <f t="shared" si="12"/>
        <v>5.6154397016606461E-2</v>
      </c>
      <c r="M40" s="189">
        <f t="shared" si="12"/>
        <v>5.921420031067922E-2</v>
      </c>
      <c r="N40" s="189">
        <f t="shared" si="12"/>
        <v>6.1240574894034977E-2</v>
      </c>
      <c r="O40" s="189">
        <f t="shared" si="12"/>
        <v>5.9442945783578484E-2</v>
      </c>
      <c r="P40" s="189">
        <f t="shared" si="12"/>
        <v>5.6481146381069804E-2</v>
      </c>
      <c r="Q40" s="189">
        <f t="shared" si="12"/>
        <v>5.84730472298313E-2</v>
      </c>
    </row>
    <row r="42" spans="1:17" ht="12.75" x14ac:dyDescent="0.25">
      <c r="A42" s="127" t="s">
        <v>169</v>
      </c>
      <c r="B42" s="188"/>
      <c r="C42" s="188"/>
      <c r="D42" s="188"/>
      <c r="E42" s="188"/>
      <c r="F42" s="188"/>
      <c r="G42" s="188"/>
      <c r="H42" s="188"/>
      <c r="I42" s="188"/>
      <c r="J42" s="188"/>
      <c r="K42" s="188"/>
      <c r="L42" s="188"/>
      <c r="M42" s="188"/>
      <c r="N42" s="188"/>
      <c r="O42" s="188"/>
      <c r="P42" s="188"/>
      <c r="Q42" s="188"/>
    </row>
    <row r="44" spans="1:17" x14ac:dyDescent="0.25">
      <c r="A44" s="187" t="s">
        <v>163</v>
      </c>
      <c r="B44" s="213">
        <f>IF(B$5=0,0,B$5/AGR_fec!B$5)</f>
        <v>0.36321615298551335</v>
      </c>
      <c r="C44" s="213">
        <f>IF(C$5=0,0,C$5/AGR_fec!C$5)</f>
        <v>0.36436266677503193</v>
      </c>
      <c r="D44" s="213">
        <f>IF(D$5=0,0,D$5/AGR_fec!D$5)</f>
        <v>0.36414178696042843</v>
      </c>
      <c r="E44" s="213">
        <f>IF(E$5=0,0,E$5/AGR_fec!E$5)</f>
        <v>0.366215537375356</v>
      </c>
      <c r="F44" s="213">
        <f>IF(F$5=0,0,F$5/AGR_fec!F$5)</f>
        <v>0.36808055993924055</v>
      </c>
      <c r="G44" s="213">
        <f>IF(G$5=0,0,G$5/AGR_fec!G$5)</f>
        <v>0.36837947876078586</v>
      </c>
      <c r="H44" s="213">
        <f>IF(H$5=0,0,H$5/AGR_fec!H$5)</f>
        <v>0.36869750675444635</v>
      </c>
      <c r="I44" s="213">
        <f>IF(I$5=0,0,I$5/AGR_fec!I$5)</f>
        <v>0.37333815345959576</v>
      </c>
      <c r="J44" s="213">
        <f>IF(J$5=0,0,J$5/AGR_fec!J$5)</f>
        <v>0.37703303378863973</v>
      </c>
      <c r="K44" s="213">
        <f>IF(K$5=0,0,K$5/AGR_fec!K$5)</f>
        <v>0.37840783392401789</v>
      </c>
      <c r="L44" s="213">
        <f>IF(L$5=0,0,L$5/AGR_fec!L$5)</f>
        <v>0.38458699768561361</v>
      </c>
      <c r="M44" s="213">
        <f>IF(M$5=0,0,M$5/AGR_fec!M$5)</f>
        <v>0.39258992002417581</v>
      </c>
      <c r="N44" s="213">
        <f>IF(N$5=0,0,N$5/AGR_fec!N$5)</f>
        <v>0.39427970190049033</v>
      </c>
      <c r="O44" s="213">
        <f>IF(O$5=0,0,O$5/AGR_fec!O$5)</f>
        <v>0.4001315972572137</v>
      </c>
      <c r="P44" s="213">
        <f>IF(P$5=0,0,P$5/AGR_fec!P$5)</f>
        <v>0.40599037032713531</v>
      </c>
      <c r="Q44" s="213">
        <f>IF(Q$5=0,0,Q$5/AGR_fec!Q$5)</f>
        <v>0.40946967211548913</v>
      </c>
    </row>
    <row r="45" spans="1:17" x14ac:dyDescent="0.25">
      <c r="A45" s="185" t="s">
        <v>162</v>
      </c>
      <c r="B45" s="212">
        <f>IF(B$6=0,0,B$6/AGR_fec!B$6)</f>
        <v>0.44849534217294729</v>
      </c>
      <c r="C45" s="212">
        <f>IF(C$6=0,0,C$6/AGR_fec!C$6)</f>
        <v>0.44944539282372281</v>
      </c>
      <c r="D45" s="212">
        <f>IF(D$6=0,0,D$6/AGR_fec!D$6)</f>
        <v>0.44944539282372281</v>
      </c>
      <c r="E45" s="212">
        <f>IF(E$6=0,0,E$6/AGR_fec!E$6)</f>
        <v>0.4511240901859318</v>
      </c>
      <c r="F45" s="212">
        <f>IF(F$6=0,0,F$6/AGR_fec!F$6)</f>
        <v>0.45327589445346333</v>
      </c>
      <c r="G45" s="212">
        <f>IF(G$6=0,0,G$6/AGR_fec!G$6)</f>
        <v>0.4532758944534635</v>
      </c>
      <c r="H45" s="212">
        <f>IF(H$6=0,0,H$6/AGR_fec!H$6)</f>
        <v>0.45327589445346317</v>
      </c>
      <c r="I45" s="212">
        <f>IF(I$6=0,0,I$6/AGR_fec!I$6)</f>
        <v>0.45829731665390339</v>
      </c>
      <c r="J45" s="212">
        <f>IF(J$6=0,0,J$6/AGR_fec!J$6)</f>
        <v>0.4630410369844481</v>
      </c>
      <c r="K45" s="212">
        <f>IF(K$6=0,0,K$6/AGR_fec!K$6)</f>
        <v>0.46304103698444804</v>
      </c>
      <c r="L45" s="212">
        <f>IF(L$6=0,0,L$6/AGR_fec!L$6)</f>
        <v>0.46936874217655744</v>
      </c>
      <c r="M45" s="212">
        <f>IF(M$6=0,0,M$6/AGR_fec!M$6)</f>
        <v>0.47721863584962509</v>
      </c>
      <c r="N45" s="212">
        <f>IF(N$6=0,0,N$6/AGR_fec!N$6)</f>
        <v>0.47721863584962476</v>
      </c>
      <c r="O45" s="212">
        <f>IF(O$6=0,0,O$6/AGR_fec!O$6)</f>
        <v>0.48385636307087027</v>
      </c>
      <c r="P45" s="212">
        <f>IF(P$6=0,0,P$6/AGR_fec!P$6)</f>
        <v>0.49125986065061616</v>
      </c>
      <c r="Q45" s="212">
        <f>IF(Q$6=0,0,Q$6/AGR_fec!Q$6)</f>
        <v>0.49755157187051202</v>
      </c>
    </row>
    <row r="46" spans="1:17" x14ac:dyDescent="0.25">
      <c r="A46" s="183" t="s">
        <v>161</v>
      </c>
      <c r="B46" s="211">
        <f>IF(B$7=0,0,B$7/AGR_fec!B$7)</f>
        <v>0.11742529105643554</v>
      </c>
      <c r="C46" s="211">
        <f>IF(C$7=0,0,C$7/AGR_fec!C$7)</f>
        <v>0.11767403382741988</v>
      </c>
      <c r="D46" s="211">
        <f>IF(D$7=0,0,D$7/AGR_fec!D$7)</f>
        <v>0.11767403382741984</v>
      </c>
      <c r="E46" s="211">
        <f>IF(E$7=0,0,E$7/AGR_fec!E$7)</f>
        <v>0.11811355127123101</v>
      </c>
      <c r="F46" s="211">
        <f>IF(F$7=0,0,F$7/AGR_fec!F$7)</f>
        <v>0.11867693781876389</v>
      </c>
      <c r="G46" s="211">
        <f>IF(G$7=0,0,G$7/AGR_fec!G$7)</f>
        <v>0.11867693781876389</v>
      </c>
      <c r="H46" s="211">
        <f>IF(H$7=0,0,H$7/AGR_fec!H$7)</f>
        <v>0.11867693781876389</v>
      </c>
      <c r="I46" s="211">
        <f>IF(I$7=0,0,I$7/AGR_fec!I$7)</f>
        <v>0.11999164927272703</v>
      </c>
      <c r="J46" s="211">
        <f>IF(J$7=0,0,J$7/AGR_fec!J$7)</f>
        <v>0.12123365267415757</v>
      </c>
      <c r="K46" s="211">
        <f>IF(K$7=0,0,K$7/AGR_fec!K$7)</f>
        <v>0.12123365267415755</v>
      </c>
      <c r="L46" s="211">
        <f>IF(L$7=0,0,L$7/AGR_fec!L$7)</f>
        <v>0.12289037584167763</v>
      </c>
      <c r="M46" s="211">
        <f>IF(M$7=0,0,M$7/AGR_fec!M$7)</f>
        <v>0.12494563921376989</v>
      </c>
      <c r="N46" s="211">
        <f>IF(N$7=0,0,N$7/AGR_fec!N$7)</f>
        <v>0.12494563921376996</v>
      </c>
      <c r="O46" s="211">
        <f>IF(O$7=0,0,O$7/AGR_fec!O$7)</f>
        <v>0.12668353251525119</v>
      </c>
      <c r="P46" s="211">
        <f>IF(P$7=0,0,P$7/AGR_fec!P$7)</f>
        <v>0.12862192022274735</v>
      </c>
      <c r="Q46" s="211">
        <f>IF(Q$7=0,0,Q$7/AGR_fec!Q$7)</f>
        <v>0.13026921942915551</v>
      </c>
    </row>
    <row r="47" spans="1:17" x14ac:dyDescent="0.25">
      <c r="A47" s="183" t="s">
        <v>160</v>
      </c>
      <c r="B47" s="211">
        <f>IF(B$8=0,0,B$8/AGR_fec!B$8)</f>
        <v>0.64392569085240459</v>
      </c>
      <c r="C47" s="211">
        <f>IF(C$8=0,0,C$8/AGR_fec!C$8)</f>
        <v>0.64528972290384434</v>
      </c>
      <c r="D47" s="211">
        <f>IF(D$8=0,0,D$8/AGR_fec!D$8)</f>
        <v>0.64528972290384445</v>
      </c>
      <c r="E47" s="211">
        <f>IF(E$8=0,0,E$8/AGR_fec!E$8)</f>
        <v>0.64769990703965974</v>
      </c>
      <c r="F47" s="211">
        <f>IF(F$8=0,0,F$8/AGR_fec!F$8)</f>
        <v>0.65078935283598949</v>
      </c>
      <c r="G47" s="211">
        <f>IF(G$8=0,0,G$8/AGR_fec!G$8)</f>
        <v>0.65078935283598971</v>
      </c>
      <c r="H47" s="211">
        <f>IF(H$8=0,0,H$8/AGR_fec!H$8)</f>
        <v>0.65078935283598938</v>
      </c>
      <c r="I47" s="211">
        <f>IF(I$8=0,0,I$8/AGR_fec!I$8)</f>
        <v>0.65799884300329858</v>
      </c>
      <c r="J47" s="211">
        <f>IF(J$8=0,0,J$8/AGR_fec!J$8)</f>
        <v>0.66480962363762419</v>
      </c>
      <c r="K47" s="211">
        <f>IF(K$8=0,0,K$8/AGR_fec!K$8)</f>
        <v>0.66480962363762408</v>
      </c>
      <c r="L47" s="211">
        <f>IF(L$8=0,0,L$8/AGR_fec!L$8)</f>
        <v>0.67389460525102995</v>
      </c>
      <c r="M47" s="211">
        <f>IF(M$8=0,0,M$8/AGR_fec!M$8)</f>
        <v>0.68516506389628096</v>
      </c>
      <c r="N47" s="211">
        <f>IF(N$8=0,0,N$8/AGR_fec!N$8)</f>
        <v>0.68516506389628107</v>
      </c>
      <c r="O47" s="211">
        <f>IF(O$8=0,0,O$8/AGR_fec!O$8)</f>
        <v>0.69469515860344544</v>
      </c>
      <c r="P47" s="211">
        <f>IF(P$8=0,0,P$8/AGR_fec!P$8)</f>
        <v>0.70532470554737703</v>
      </c>
      <c r="Q47" s="211">
        <f>IF(Q$8=0,0,Q$8/AGR_fec!Q$8)</f>
        <v>0.71435800893529233</v>
      </c>
    </row>
    <row r="48" spans="1:17" x14ac:dyDescent="0.25">
      <c r="A48" s="181" t="s">
        <v>159</v>
      </c>
      <c r="B48" s="210">
        <f>IF(B$9=0,0,B$9/AGR_fec!B$9)</f>
        <v>0.56439734201532288</v>
      </c>
      <c r="C48" s="210">
        <f>IF(C$9=0,0,C$9/AGR_fec!C$9)</f>
        <v>0.56593586904384274</v>
      </c>
      <c r="D48" s="210">
        <f>IF(D$9=0,0,D$9/AGR_fec!D$9)</f>
        <v>0.56566058617881831</v>
      </c>
      <c r="E48" s="210">
        <f>IF(E$9=0,0,E$9/AGR_fec!E$9)</f>
        <v>0.56828852933786267</v>
      </c>
      <c r="F48" s="210">
        <f>IF(F$9=0,0,F$9/AGR_fec!F$9)</f>
        <v>0.5716776147698458</v>
      </c>
      <c r="G48" s="210">
        <f>IF(G$9=0,0,G$9/AGR_fec!G$9)</f>
        <v>0.57256553363798279</v>
      </c>
      <c r="H48" s="210">
        <f>IF(H$9=0,0,H$9/AGR_fec!H$9)</f>
        <v>0.57229840662740561</v>
      </c>
      <c r="I48" s="210">
        <f>IF(I$9=0,0,I$9/AGR_fec!I$9)</f>
        <v>0.57872580245078453</v>
      </c>
      <c r="J48" s="210">
        <f>IF(J$9=0,0,J$9/AGR_fec!J$9)</f>
        <v>0.58333597057501962</v>
      </c>
      <c r="K48" s="210">
        <f>IF(K$9=0,0,K$9/AGR_fec!K$9)</f>
        <v>0.58665549534459582</v>
      </c>
      <c r="L48" s="210">
        <f>IF(L$9=0,0,L$9/AGR_fec!L$9)</f>
        <v>0.59994071653452152</v>
      </c>
      <c r="M48" s="210">
        <f>IF(M$9=0,0,M$9/AGR_fec!M$9)</f>
        <v>0.61205814968618288</v>
      </c>
      <c r="N48" s="210">
        <f>IF(N$9=0,0,N$9/AGR_fec!N$9)</f>
        <v>0.61580723753791189</v>
      </c>
      <c r="O48" s="210">
        <f>IF(O$9=0,0,O$9/AGR_fec!O$9)</f>
        <v>0.62545972299303809</v>
      </c>
      <c r="P48" s="210">
        <f>IF(P$9=0,0,P$9/AGR_fec!P$9)</f>
        <v>0.63617244672335882</v>
      </c>
      <c r="Q48" s="210">
        <f>IF(Q$9=0,0,Q$9/AGR_fec!Q$9)</f>
        <v>0.64133251482945208</v>
      </c>
    </row>
    <row r="49" spans="1:17" x14ac:dyDescent="0.25">
      <c r="A49" s="179" t="s">
        <v>158</v>
      </c>
      <c r="B49" s="209">
        <f>IF(B$16=0,0,B$16/AGR_fec!B$16)</f>
        <v>0.32807202510472122</v>
      </c>
      <c r="C49" s="209">
        <f>IF(C$16=0,0,C$16/AGR_fec!C$16)</f>
        <v>0.32876698224617518</v>
      </c>
      <c r="D49" s="209">
        <f>IF(D$16=0,0,D$16/AGR_fec!D$16)</f>
        <v>0.32876698224617512</v>
      </c>
      <c r="E49" s="209">
        <f>IF(E$16=0,0,E$16/AGR_fec!E$16)</f>
        <v>0.3299949406916064</v>
      </c>
      <c r="F49" s="209">
        <f>IF(F$16=0,0,F$16/AGR_fec!F$16)</f>
        <v>0.33156897439340111</v>
      </c>
      <c r="G49" s="209">
        <f>IF(G$16=0,0,G$16/AGR_fec!G$16)</f>
        <v>0.33156897439340105</v>
      </c>
      <c r="H49" s="209">
        <f>IF(H$16=0,0,H$16/AGR_fec!H$16)</f>
        <v>0.33156897439340105</v>
      </c>
      <c r="I49" s="209">
        <f>IF(I$16=0,0,I$16/AGR_fec!I$16)</f>
        <v>0.33524211878375887</v>
      </c>
      <c r="J49" s="209">
        <f>IF(J$16=0,0,J$16/AGR_fec!J$16)</f>
        <v>0.33871212569137166</v>
      </c>
      <c r="K49" s="209">
        <f>IF(K$16=0,0,K$16/AGR_fec!K$16)</f>
        <v>0.33871212569137149</v>
      </c>
      <c r="L49" s="209">
        <f>IF(L$16=0,0,L$16/AGR_fec!L$16)</f>
        <v>0.34334080933964117</v>
      </c>
      <c r="M49" s="209">
        <f>IF(M$16=0,0,M$16/AGR_fec!M$16)</f>
        <v>0.34908296599549987</v>
      </c>
      <c r="N49" s="209">
        <f>IF(N$16=0,0,N$16/AGR_fec!N$16)</f>
        <v>0.34908296599549993</v>
      </c>
      <c r="O49" s="209">
        <f>IF(O$16=0,0,O$16/AGR_fec!O$16)</f>
        <v>0.35393842915597756</v>
      </c>
      <c r="P49" s="209">
        <f>IF(P$16=0,0,P$16/AGR_fec!P$16)</f>
        <v>0.35935404937641796</v>
      </c>
      <c r="Q49" s="209">
        <f>IF(Q$16=0,0,Q$16/AGR_fec!Q$16)</f>
        <v>0.3639564036200198</v>
      </c>
    </row>
    <row r="50" spans="1:17" x14ac:dyDescent="0.25">
      <c r="A50" s="179" t="s">
        <v>157</v>
      </c>
      <c r="B50" s="209">
        <f>IF(B$17=0,0,B$17/AGR_fec!B$17)</f>
        <v>0.27087637511523582</v>
      </c>
      <c r="C50" s="209">
        <f>IF(C$17=0,0,C$17/AGR_fec!C$17)</f>
        <v>0.27172592666338513</v>
      </c>
      <c r="D50" s="209">
        <f>IF(D$17=0,0,D$17/AGR_fec!D$17)</f>
        <v>0.27190017227027002</v>
      </c>
      <c r="E50" s="209">
        <f>IF(E$17=0,0,E$17/AGR_fec!E$17)</f>
        <v>0.27365050152800235</v>
      </c>
      <c r="F50" s="209">
        <f>IF(F$17=0,0,F$17/AGR_fec!F$17)</f>
        <v>0.27486221621763951</v>
      </c>
      <c r="G50" s="209">
        <f>IF(G$17=0,0,G$17/AGR_fec!G$17)</f>
        <v>0.2754458695879955</v>
      </c>
      <c r="H50" s="209">
        <f>IF(H$17=0,0,H$17/AGR_fec!H$17)</f>
        <v>0.27513671328598449</v>
      </c>
      <c r="I50" s="209">
        <f>IF(I$17=0,0,I$17/AGR_fec!I$17)</f>
        <v>0.27842502655243107</v>
      </c>
      <c r="J50" s="209">
        <f>IF(J$17=0,0,J$17/AGR_fec!J$17)</f>
        <v>0.2809417867335795</v>
      </c>
      <c r="K50" s="209">
        <f>IF(K$17=0,0,K$17/AGR_fec!K$17)</f>
        <v>0.2810724278449318</v>
      </c>
      <c r="L50" s="209">
        <f>IF(L$17=0,0,L$17/AGR_fec!L$17)</f>
        <v>0.28580767424192693</v>
      </c>
      <c r="M50" s="209">
        <f>IF(M$17=0,0,M$17/AGR_fec!M$17)</f>
        <v>0.29040163932098995</v>
      </c>
      <c r="N50" s="209">
        <f>IF(N$17=0,0,N$17/AGR_fec!N$17)</f>
        <v>0.29064495462751672</v>
      </c>
      <c r="O50" s="209">
        <f>IF(O$17=0,0,O$17/AGR_fec!O$17)</f>
        <v>0.29468132911359507</v>
      </c>
      <c r="P50" s="209">
        <f>IF(P$17=0,0,P$17/AGR_fec!P$17)</f>
        <v>0.29840959205934386</v>
      </c>
      <c r="Q50" s="209">
        <f>IF(Q$17=0,0,Q$17/AGR_fec!Q$17)</f>
        <v>0.3022109483564574</v>
      </c>
    </row>
    <row r="51" spans="1:17" x14ac:dyDescent="0.25">
      <c r="A51" s="179" t="s">
        <v>156</v>
      </c>
      <c r="B51" s="209">
        <f>IF(B$25=0,0,B$25/AGR_fec!B$25)</f>
        <v>0.22965119484453483</v>
      </c>
      <c r="C51" s="209">
        <f>IF(C$25=0,0,C$25/AGR_fec!C$25)</f>
        <v>0.23013766649005166</v>
      </c>
      <c r="D51" s="209">
        <f>IF(D$25=0,0,D$25/AGR_fec!D$25)</f>
        <v>0.23013766649005163</v>
      </c>
      <c r="E51" s="209">
        <f>IF(E$25=0,0,E$25/AGR_fec!E$25)</f>
        <v>0.23099724031114371</v>
      </c>
      <c r="F51" s="209">
        <f>IF(F$25=0,0,F$25/AGR_fec!F$25)</f>
        <v>0.23209906763161481</v>
      </c>
      <c r="G51" s="209">
        <f>IF(G$25=0,0,G$25/AGR_fec!G$25)</f>
        <v>0.23209906763161489</v>
      </c>
      <c r="H51" s="209">
        <f>IF(H$25=0,0,H$25/AGR_fec!H$25)</f>
        <v>0.23209906763161503</v>
      </c>
      <c r="I51" s="209">
        <f>IF(I$25=0,0,I$25/AGR_fec!I$25)</f>
        <v>0.23467027740731253</v>
      </c>
      <c r="J51" s="209">
        <f>IF(J$25=0,0,J$25/AGR_fec!J$25)</f>
        <v>0.23709929046381328</v>
      </c>
      <c r="K51" s="209">
        <f>IF(K$25=0,0,K$25/AGR_fec!K$25)</f>
        <v>0.23709929046381337</v>
      </c>
      <c r="L51" s="209">
        <f>IF(L$25=0,0,L$25/AGR_fec!L$25)</f>
        <v>0.24033937998392157</v>
      </c>
      <c r="M51" s="209">
        <f>IF(M$25=0,0,M$25/AGR_fec!M$25)</f>
        <v>0.24435890324739246</v>
      </c>
      <c r="N51" s="209">
        <f>IF(N$25=0,0,N$25/AGR_fec!N$25)</f>
        <v>0.24435890324739235</v>
      </c>
      <c r="O51" s="209">
        <f>IF(O$25=0,0,O$25/AGR_fec!O$25)</f>
        <v>0.2477577389633345</v>
      </c>
      <c r="P51" s="209">
        <f>IF(P$25=0,0,P$25/AGR_fec!P$25)</f>
        <v>0.25154868594837942</v>
      </c>
      <c r="Q51" s="209">
        <f>IF(Q$25=0,0,Q$25/AGR_fec!Q$25)</f>
        <v>0.2547703448228405</v>
      </c>
    </row>
    <row r="52" spans="1:17" x14ac:dyDescent="0.25">
      <c r="A52" s="179" t="s">
        <v>155</v>
      </c>
      <c r="B52" s="209">
        <f>IF(B$26=0,0,B$26/AGR_fec!B$26)</f>
        <v>0.45074950919129503</v>
      </c>
      <c r="C52" s="209">
        <f>IF(C$26=0,0,C$26/AGR_fec!C$26)</f>
        <v>0.45170433485897993</v>
      </c>
      <c r="D52" s="209">
        <f>IF(D$26=0,0,D$26/AGR_fec!D$26)</f>
        <v>0.45170433485898004</v>
      </c>
      <c r="E52" s="209">
        <f>IF(E$26=0,0,E$26/AGR_fec!E$26)</f>
        <v>0.45339146946428122</v>
      </c>
      <c r="F52" s="209">
        <f>IF(F$26=0,0,F$26/AGR_fec!F$26)</f>
        <v>0.45555408884125509</v>
      </c>
      <c r="G52" s="209">
        <f>IF(G$26=0,0,G$26/AGR_fec!G$26)</f>
        <v>0.45555408884125509</v>
      </c>
      <c r="H52" s="209">
        <f>IF(H$26=0,0,H$26/AGR_fec!H$26)</f>
        <v>0.45555408884125509</v>
      </c>
      <c r="I52" s="209">
        <f>IF(I$26=0,0,I$26/AGR_fec!I$26)</f>
        <v>0.46060074903916126</v>
      </c>
      <c r="J52" s="209">
        <f>IF(J$26=0,0,J$26/AGR_fec!J$26)</f>
        <v>0.46536831161935255</v>
      </c>
      <c r="K52" s="209">
        <f>IF(K$26=0,0,K$26/AGR_fec!K$26)</f>
        <v>0.46536831161935288</v>
      </c>
      <c r="L52" s="209">
        <f>IF(L$26=0,0,L$26/AGR_fec!L$26)</f>
        <v>0.47172782027295757</v>
      </c>
      <c r="M52" s="209">
        <f>IF(M$26=0,0,M$26/AGR_fec!M$26)</f>
        <v>0.47961716802670695</v>
      </c>
      <c r="N52" s="209">
        <f>IF(N$26=0,0,N$26/AGR_fec!N$26)</f>
        <v>0.4796171680267069</v>
      </c>
      <c r="O52" s="209">
        <f>IF(O$26=0,0,O$26/AGR_fec!O$26)</f>
        <v>0.4862882569005087</v>
      </c>
      <c r="P52" s="209">
        <f>IF(P$26=0,0,P$26/AGR_fec!P$26)</f>
        <v>0.49372896494488028</v>
      </c>
      <c r="Q52" s="209">
        <f>IF(Q$26=0,0,Q$26/AGR_fec!Q$26)</f>
        <v>0.50005229871820578</v>
      </c>
    </row>
    <row r="53" spans="1:17" x14ac:dyDescent="0.25">
      <c r="A53" s="177" t="s">
        <v>45</v>
      </c>
      <c r="B53" s="208">
        <f>IF(B$27=0,0,B$27/AGR_fec!B$27)</f>
        <v>0.47538387513768349</v>
      </c>
      <c r="C53" s="208">
        <f>IF(C$27=0,0,C$27/AGR_fec!C$27)</f>
        <v>0.47639088394574508</v>
      </c>
      <c r="D53" s="208">
        <f>IF(D$27=0,0,D$27/AGR_fec!D$27)</f>
        <v>0.47639088394574486</v>
      </c>
      <c r="E53" s="208">
        <f>IF(E$27=0,0,E$27/AGR_fec!E$27)</f>
        <v>0.47817022384560648</v>
      </c>
      <c r="F53" s="208">
        <f>IF(F$27=0,0,F$27/AGR_fec!F$27)</f>
        <v>0.48045103471485856</v>
      </c>
      <c r="G53" s="208">
        <f>IF(G$27=0,0,G$27/AGR_fec!G$27)</f>
        <v>0.4804510347148585</v>
      </c>
      <c r="H53" s="208">
        <f>IF(H$27=0,0,H$27/AGR_fec!H$27)</f>
        <v>0.48045103471485839</v>
      </c>
      <c r="I53" s="208">
        <f>IF(I$27=0,0,I$27/AGR_fec!I$27)</f>
        <v>0.4857735050281109</v>
      </c>
      <c r="J53" s="208">
        <f>IF(J$27=0,0,J$27/AGR_fec!J$27)</f>
        <v>0.49080162447831088</v>
      </c>
      <c r="K53" s="208">
        <f>IF(K$27=0,0,K$27/AGR_fec!K$27)</f>
        <v>0.49080162447831061</v>
      </c>
      <c r="L53" s="208">
        <f>IF(L$27=0,0,L$27/AGR_fec!L$27)</f>
        <v>0.49750869305204382</v>
      </c>
      <c r="M53" s="208">
        <f>IF(M$27=0,0,M$27/AGR_fec!M$27)</f>
        <v>0.50582920950521693</v>
      </c>
      <c r="N53" s="208">
        <f>IF(N$27=0,0,N$27/AGR_fec!N$27)</f>
        <v>0.50582920950521704</v>
      </c>
      <c r="O53" s="208">
        <f>IF(O$27=0,0,O$27/AGR_fec!O$27)</f>
        <v>0.51286488678394715</v>
      </c>
      <c r="P53" s="208">
        <f>IF(P$27=0,0,P$27/AGR_fec!P$27)</f>
        <v>0.52071224446659392</v>
      </c>
      <c r="Q53" s="208">
        <f>IF(Q$27=0,0,Q$27/AGR_fec!Q$27)</f>
        <v>0.52738116113018685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horizontalDpi="1200" verticalDpi="1200" r:id="rId1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9">
    <tabColor theme="2" tint="-0.499984740745262"/>
    <pageSetUpPr fitToPage="1"/>
  </sheetPr>
  <dimension ref="A1:Q5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1.25" x14ac:dyDescent="0.25"/>
  <cols>
    <col min="1" max="1" width="50.7109375" style="17" customWidth="1"/>
    <col min="2" max="17" width="9.7109375" style="16" customWidth="1"/>
    <col min="18" max="16384" width="9.140625" style="17"/>
  </cols>
  <sheetData>
    <row r="1" spans="1:17" ht="12.75" x14ac:dyDescent="0.25">
      <c r="A1" s="120" t="s">
        <v>230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3" spans="1:17" ht="12.75" x14ac:dyDescent="0.25">
      <c r="A3" s="215" t="s">
        <v>174</v>
      </c>
      <c r="B3" s="188"/>
      <c r="C3" s="188"/>
      <c r="D3" s="188"/>
      <c r="E3" s="188"/>
      <c r="F3" s="188"/>
      <c r="G3" s="188"/>
      <c r="H3" s="188"/>
      <c r="I3" s="188"/>
      <c r="J3" s="188"/>
      <c r="K3" s="188"/>
      <c r="L3" s="188"/>
      <c r="M3" s="188"/>
      <c r="N3" s="188"/>
      <c r="O3" s="188"/>
      <c r="P3" s="188"/>
      <c r="Q3" s="188"/>
    </row>
    <row r="5" spans="1:17" ht="12.75" x14ac:dyDescent="0.25">
      <c r="A5" s="207" t="s">
        <v>163</v>
      </c>
      <c r="B5" s="55">
        <f>SUM(B6:B9,B16:B17,B25:B27)</f>
        <v>8127.6613842751049</v>
      </c>
      <c r="C5" s="55">
        <f t="shared" ref="C5:Q5" si="0">SUM(C6:C9,C16:C17,C25:C27)</f>
        <v>8428.3720108016041</v>
      </c>
      <c r="D5" s="55">
        <f t="shared" si="0"/>
        <v>8378.0153659949392</v>
      </c>
      <c r="E5" s="55">
        <f t="shared" si="0"/>
        <v>8425.3644420296787</v>
      </c>
      <c r="F5" s="55">
        <f t="shared" si="0"/>
        <v>8383.8820778781464</v>
      </c>
      <c r="G5" s="55">
        <f t="shared" si="0"/>
        <v>8458.56788161859</v>
      </c>
      <c r="H5" s="55">
        <f t="shared" si="0"/>
        <v>8328.854029477141</v>
      </c>
      <c r="I5" s="55">
        <f t="shared" si="0"/>
        <v>7934.7623661533153</v>
      </c>
      <c r="J5" s="55">
        <f t="shared" si="0"/>
        <v>7671.917789434835</v>
      </c>
      <c r="K5" s="55">
        <f t="shared" si="0"/>
        <v>7750.395674944557</v>
      </c>
      <c r="L5" s="55">
        <f t="shared" si="0"/>
        <v>7331.2484472577789</v>
      </c>
      <c r="M5" s="55">
        <f t="shared" si="0"/>
        <v>7186.8863966543686</v>
      </c>
      <c r="N5" s="55">
        <f t="shared" si="0"/>
        <v>6878.4609784446102</v>
      </c>
      <c r="O5" s="55">
        <f t="shared" si="0"/>
        <v>6808.817780912068</v>
      </c>
      <c r="P5" s="55">
        <f t="shared" si="0"/>
        <v>6812.9250227282391</v>
      </c>
      <c r="Q5" s="55">
        <f t="shared" si="0"/>
        <v>6946.0892762586018</v>
      </c>
    </row>
    <row r="6" spans="1:17" x14ac:dyDescent="0.25">
      <c r="A6" s="185" t="s">
        <v>162</v>
      </c>
      <c r="B6" s="206">
        <v>0</v>
      </c>
      <c r="C6" s="206">
        <v>0</v>
      </c>
      <c r="D6" s="206">
        <v>0</v>
      </c>
      <c r="E6" s="206">
        <v>0</v>
      </c>
      <c r="F6" s="206">
        <v>0</v>
      </c>
      <c r="G6" s="206">
        <v>0</v>
      </c>
      <c r="H6" s="206">
        <v>0</v>
      </c>
      <c r="I6" s="206">
        <v>0</v>
      </c>
      <c r="J6" s="206">
        <v>0</v>
      </c>
      <c r="K6" s="206">
        <v>0</v>
      </c>
      <c r="L6" s="206">
        <v>0</v>
      </c>
      <c r="M6" s="206">
        <v>0</v>
      </c>
      <c r="N6" s="206">
        <v>0</v>
      </c>
      <c r="O6" s="206">
        <v>0</v>
      </c>
      <c r="P6" s="206">
        <v>0</v>
      </c>
      <c r="Q6" s="206">
        <v>0</v>
      </c>
    </row>
    <row r="7" spans="1:17" x14ac:dyDescent="0.25">
      <c r="A7" s="183" t="s">
        <v>161</v>
      </c>
      <c r="B7" s="205">
        <v>0</v>
      </c>
      <c r="C7" s="205">
        <v>0</v>
      </c>
      <c r="D7" s="205">
        <v>0</v>
      </c>
      <c r="E7" s="205">
        <v>0</v>
      </c>
      <c r="F7" s="205">
        <v>0</v>
      </c>
      <c r="G7" s="205">
        <v>0</v>
      </c>
      <c r="H7" s="205">
        <v>0</v>
      </c>
      <c r="I7" s="205">
        <v>0</v>
      </c>
      <c r="J7" s="205">
        <v>0</v>
      </c>
      <c r="K7" s="205">
        <v>0</v>
      </c>
      <c r="L7" s="205">
        <v>0</v>
      </c>
      <c r="M7" s="205">
        <v>0</v>
      </c>
      <c r="N7" s="205">
        <v>0</v>
      </c>
      <c r="O7" s="205">
        <v>0</v>
      </c>
      <c r="P7" s="205">
        <v>0</v>
      </c>
      <c r="Q7" s="205">
        <v>0</v>
      </c>
    </row>
    <row r="8" spans="1:17" x14ac:dyDescent="0.25">
      <c r="A8" s="183" t="s">
        <v>160</v>
      </c>
      <c r="B8" s="205">
        <v>0</v>
      </c>
      <c r="C8" s="205">
        <v>0</v>
      </c>
      <c r="D8" s="205">
        <v>0</v>
      </c>
      <c r="E8" s="205">
        <v>0</v>
      </c>
      <c r="F8" s="205">
        <v>0</v>
      </c>
      <c r="G8" s="205">
        <v>0</v>
      </c>
      <c r="H8" s="205">
        <v>0</v>
      </c>
      <c r="I8" s="205">
        <v>0</v>
      </c>
      <c r="J8" s="205">
        <v>0</v>
      </c>
      <c r="K8" s="205">
        <v>0</v>
      </c>
      <c r="L8" s="205">
        <v>0</v>
      </c>
      <c r="M8" s="205">
        <v>0</v>
      </c>
      <c r="N8" s="205">
        <v>0</v>
      </c>
      <c r="O8" s="205">
        <v>0</v>
      </c>
      <c r="P8" s="205">
        <v>0</v>
      </c>
      <c r="Q8" s="205">
        <v>0</v>
      </c>
    </row>
    <row r="9" spans="1:17" x14ac:dyDescent="0.25">
      <c r="A9" s="181" t="s">
        <v>159</v>
      </c>
      <c r="B9" s="204">
        <f>SUM(B10:B15)</f>
        <v>1644.2700895578814</v>
      </c>
      <c r="C9" s="204">
        <f t="shared" ref="C9:Q9" si="1">SUM(C10:C15)</f>
        <v>1705.8270548154837</v>
      </c>
      <c r="D9" s="204">
        <f t="shared" si="1"/>
        <v>1695.6174777744914</v>
      </c>
      <c r="E9" s="204">
        <f t="shared" si="1"/>
        <v>1703.6933775724794</v>
      </c>
      <c r="F9" s="204">
        <f t="shared" si="1"/>
        <v>1697.2846742392935</v>
      </c>
      <c r="G9" s="204">
        <f t="shared" si="1"/>
        <v>1713.6366903730623</v>
      </c>
      <c r="H9" s="204">
        <f t="shared" si="1"/>
        <v>1683.8920989974279</v>
      </c>
      <c r="I9" s="204">
        <f t="shared" si="1"/>
        <v>1595.9928836871718</v>
      </c>
      <c r="J9" s="204">
        <f t="shared" si="1"/>
        <v>1537.714302116515</v>
      </c>
      <c r="K9" s="204">
        <f t="shared" si="1"/>
        <v>1555.1176476764881</v>
      </c>
      <c r="L9" s="204">
        <f t="shared" si="1"/>
        <v>1518.5834420236515</v>
      </c>
      <c r="M9" s="204">
        <f t="shared" si="1"/>
        <v>1484.7863932840489</v>
      </c>
      <c r="N9" s="204">
        <f t="shared" si="1"/>
        <v>1428.4824144861868</v>
      </c>
      <c r="O9" s="204">
        <f t="shared" si="1"/>
        <v>1413.7487062655714</v>
      </c>
      <c r="P9" s="204">
        <f t="shared" si="1"/>
        <v>1434.0143544370346</v>
      </c>
      <c r="Q9" s="204">
        <f t="shared" si="1"/>
        <v>1471.4921075302486</v>
      </c>
    </row>
    <row r="10" spans="1:17" x14ac:dyDescent="0.25">
      <c r="A10" s="202" t="s">
        <v>35</v>
      </c>
      <c r="B10" s="203">
        <v>1586.82740945566</v>
      </c>
      <c r="C10" s="203">
        <v>1646.0178638563059</v>
      </c>
      <c r="D10" s="203">
        <v>1636.5357239371692</v>
      </c>
      <c r="E10" s="203">
        <v>1638.9019655612474</v>
      </c>
      <c r="F10" s="203">
        <v>1629.919498015252</v>
      </c>
      <c r="G10" s="203">
        <v>1632.3020646992438</v>
      </c>
      <c r="H10" s="203">
        <v>1612.0267795936429</v>
      </c>
      <c r="I10" s="203">
        <v>1520.858196755235</v>
      </c>
      <c r="J10" s="203">
        <v>1471.5939069571264</v>
      </c>
      <c r="K10" s="203">
        <v>1486.702401038717</v>
      </c>
      <c r="L10" s="203">
        <v>1450.0389951012714</v>
      </c>
      <c r="M10" s="203">
        <v>1421.9013272443576</v>
      </c>
      <c r="N10" s="203">
        <v>1366.5078835678894</v>
      </c>
      <c r="O10" s="203">
        <v>1351.9115611173415</v>
      </c>
      <c r="P10" s="203">
        <v>1375.2830659409092</v>
      </c>
      <c r="Q10" s="203">
        <v>1404.8616688224181</v>
      </c>
    </row>
    <row r="11" spans="1:17" x14ac:dyDescent="0.25">
      <c r="A11" s="202" t="s">
        <v>166</v>
      </c>
      <c r="B11" s="201">
        <v>57.442680102221409</v>
      </c>
      <c r="C11" s="201">
        <v>59.809190959177727</v>
      </c>
      <c r="D11" s="201">
        <v>59.081753837322118</v>
      </c>
      <c r="E11" s="201">
        <v>64.791412011232126</v>
      </c>
      <c r="F11" s="201">
        <v>67.365176224041491</v>
      </c>
      <c r="G11" s="201">
        <v>81.334625673818323</v>
      </c>
      <c r="H11" s="201">
        <v>71.86531940378498</v>
      </c>
      <c r="I11" s="201">
        <v>75.134686931936884</v>
      </c>
      <c r="J11" s="201">
        <v>66.12039515938865</v>
      </c>
      <c r="K11" s="201">
        <v>68.415246637771077</v>
      </c>
      <c r="L11" s="201">
        <v>68.544446922380047</v>
      </c>
      <c r="M11" s="201">
        <v>62.885066039691253</v>
      </c>
      <c r="N11" s="201">
        <v>61.974530918297518</v>
      </c>
      <c r="O11" s="201">
        <v>61.837145148229759</v>
      </c>
      <c r="P11" s="201">
        <v>58.731288496125515</v>
      </c>
      <c r="Q11" s="201">
        <v>66.630438707830592</v>
      </c>
    </row>
    <row r="12" spans="1:17" x14ac:dyDescent="0.25">
      <c r="A12" s="202" t="s">
        <v>33</v>
      </c>
      <c r="B12" s="201">
        <v>0</v>
      </c>
      <c r="C12" s="201">
        <v>0</v>
      </c>
      <c r="D12" s="201">
        <v>0</v>
      </c>
      <c r="E12" s="201">
        <v>0</v>
      </c>
      <c r="F12" s="201">
        <v>0</v>
      </c>
      <c r="G12" s="201">
        <v>0</v>
      </c>
      <c r="H12" s="201">
        <v>0</v>
      </c>
      <c r="I12" s="201">
        <v>0</v>
      </c>
      <c r="J12" s="201">
        <v>0</v>
      </c>
      <c r="K12" s="201">
        <v>0</v>
      </c>
      <c r="L12" s="201">
        <v>0</v>
      </c>
      <c r="M12" s="201">
        <v>0</v>
      </c>
      <c r="N12" s="201">
        <v>0</v>
      </c>
      <c r="O12" s="201">
        <v>0</v>
      </c>
      <c r="P12" s="201">
        <v>0</v>
      </c>
      <c r="Q12" s="201">
        <v>0</v>
      </c>
    </row>
    <row r="13" spans="1:17" x14ac:dyDescent="0.25">
      <c r="A13" s="202" t="s">
        <v>32</v>
      </c>
      <c r="B13" s="201">
        <v>0</v>
      </c>
      <c r="C13" s="201">
        <v>0</v>
      </c>
      <c r="D13" s="201">
        <v>0</v>
      </c>
      <c r="E13" s="201">
        <v>0</v>
      </c>
      <c r="F13" s="201">
        <v>0</v>
      </c>
      <c r="G13" s="201">
        <v>0</v>
      </c>
      <c r="H13" s="201">
        <v>0</v>
      </c>
      <c r="I13" s="201">
        <v>0</v>
      </c>
      <c r="J13" s="201">
        <v>0</v>
      </c>
      <c r="K13" s="201">
        <v>0</v>
      </c>
      <c r="L13" s="201">
        <v>0</v>
      </c>
      <c r="M13" s="201">
        <v>0</v>
      </c>
      <c r="N13" s="201">
        <v>0</v>
      </c>
      <c r="O13" s="201">
        <v>0</v>
      </c>
      <c r="P13" s="201">
        <v>0</v>
      </c>
      <c r="Q13" s="201">
        <v>0</v>
      </c>
    </row>
    <row r="14" spans="1:17" x14ac:dyDescent="0.25">
      <c r="A14" s="202" t="s">
        <v>42</v>
      </c>
      <c r="B14" s="203">
        <v>0</v>
      </c>
      <c r="C14" s="203">
        <v>0</v>
      </c>
      <c r="D14" s="203">
        <v>0</v>
      </c>
      <c r="E14" s="203">
        <v>0</v>
      </c>
      <c r="F14" s="203">
        <v>0</v>
      </c>
      <c r="G14" s="203">
        <v>0</v>
      </c>
      <c r="H14" s="203">
        <v>0</v>
      </c>
      <c r="I14" s="203">
        <v>0</v>
      </c>
      <c r="J14" s="203">
        <v>0</v>
      </c>
      <c r="K14" s="203">
        <v>0</v>
      </c>
      <c r="L14" s="203">
        <v>0</v>
      </c>
      <c r="M14" s="203">
        <v>0</v>
      </c>
      <c r="N14" s="203">
        <v>0</v>
      </c>
      <c r="O14" s="203">
        <v>0</v>
      </c>
      <c r="P14" s="203">
        <v>0</v>
      </c>
      <c r="Q14" s="203">
        <v>0</v>
      </c>
    </row>
    <row r="15" spans="1:17" x14ac:dyDescent="0.25">
      <c r="A15" s="202" t="s">
        <v>30</v>
      </c>
      <c r="B15" s="201">
        <v>0</v>
      </c>
      <c r="C15" s="201">
        <v>0</v>
      </c>
      <c r="D15" s="201">
        <v>0</v>
      </c>
      <c r="E15" s="201">
        <v>0</v>
      </c>
      <c r="F15" s="201">
        <v>0</v>
      </c>
      <c r="G15" s="201">
        <v>0</v>
      </c>
      <c r="H15" s="201">
        <v>0</v>
      </c>
      <c r="I15" s="201">
        <v>0</v>
      </c>
      <c r="J15" s="201">
        <v>0</v>
      </c>
      <c r="K15" s="201">
        <v>0</v>
      </c>
      <c r="L15" s="201">
        <v>0</v>
      </c>
      <c r="M15" s="201">
        <v>0</v>
      </c>
      <c r="N15" s="201">
        <v>0</v>
      </c>
      <c r="O15" s="201">
        <v>0</v>
      </c>
      <c r="P15" s="201">
        <v>0</v>
      </c>
      <c r="Q15" s="201">
        <v>0</v>
      </c>
    </row>
    <row r="16" spans="1:17" x14ac:dyDescent="0.25">
      <c r="A16" s="198" t="s">
        <v>158</v>
      </c>
      <c r="B16" s="197">
        <v>3370.8614782665327</v>
      </c>
      <c r="C16" s="197">
        <v>3518.7325850828506</v>
      </c>
      <c r="D16" s="197">
        <v>3511.4873746064113</v>
      </c>
      <c r="E16" s="197">
        <v>3552.6884300984707</v>
      </c>
      <c r="F16" s="197">
        <v>3514.2669308867326</v>
      </c>
      <c r="G16" s="197">
        <v>3515.7139680055307</v>
      </c>
      <c r="H16" s="197">
        <v>3483.1108575123358</v>
      </c>
      <c r="I16" s="197">
        <v>3304.0841239666956</v>
      </c>
      <c r="J16" s="197">
        <v>3208.9198099343339</v>
      </c>
      <c r="K16" s="197">
        <v>3244.4176765366765</v>
      </c>
      <c r="L16" s="197">
        <v>3052.6515919272742</v>
      </c>
      <c r="M16" s="197">
        <v>3005.7669815303957</v>
      </c>
      <c r="N16" s="197">
        <v>2876.5060205296409</v>
      </c>
      <c r="O16" s="197">
        <v>2848.1064302025143</v>
      </c>
      <c r="P16" s="197">
        <v>2866.5709534159882</v>
      </c>
      <c r="Q16" s="197">
        <v>2899.2408750309746</v>
      </c>
    </row>
    <row r="17" spans="1:17" x14ac:dyDescent="0.25">
      <c r="A17" s="198" t="s">
        <v>157</v>
      </c>
      <c r="B17" s="197">
        <f>SUM(B18:B24)</f>
        <v>2700.5356357736705</v>
      </c>
      <c r="C17" s="197">
        <f t="shared" ref="C17:Q17" si="2">SUM(C18:C24)</f>
        <v>2773.7450549486989</v>
      </c>
      <c r="D17" s="197">
        <f t="shared" si="2"/>
        <v>2741.7287233843649</v>
      </c>
      <c r="E17" s="197">
        <f t="shared" si="2"/>
        <v>2734.7651595689144</v>
      </c>
      <c r="F17" s="197">
        <f t="shared" si="2"/>
        <v>2742.8089589770757</v>
      </c>
      <c r="G17" s="197">
        <f t="shared" si="2"/>
        <v>2799.518849372655</v>
      </c>
      <c r="H17" s="197">
        <f t="shared" si="2"/>
        <v>2736.1375237158695</v>
      </c>
      <c r="I17" s="197">
        <f t="shared" si="2"/>
        <v>2630.8528544590736</v>
      </c>
      <c r="J17" s="197">
        <f t="shared" si="2"/>
        <v>2533.0823672809006</v>
      </c>
      <c r="K17" s="197">
        <f t="shared" si="2"/>
        <v>2554.3204124880212</v>
      </c>
      <c r="L17" s="197">
        <f t="shared" si="2"/>
        <v>2386.9115520712971</v>
      </c>
      <c r="M17" s="197">
        <f t="shared" si="2"/>
        <v>2328.9615018750983</v>
      </c>
      <c r="N17" s="197">
        <f t="shared" si="2"/>
        <v>2221.8995853640481</v>
      </c>
      <c r="O17" s="197">
        <f t="shared" si="2"/>
        <v>2198.8607474192295</v>
      </c>
      <c r="P17" s="197">
        <f t="shared" si="2"/>
        <v>2161.9810427910406</v>
      </c>
      <c r="Q17" s="197">
        <f t="shared" si="2"/>
        <v>2221.004631193593</v>
      </c>
    </row>
    <row r="18" spans="1:17" x14ac:dyDescent="0.25">
      <c r="A18" s="200" t="s">
        <v>38</v>
      </c>
      <c r="B18" s="199">
        <v>0</v>
      </c>
      <c r="C18" s="199">
        <v>0</v>
      </c>
      <c r="D18" s="199">
        <v>0</v>
      </c>
      <c r="E18" s="199">
        <v>0</v>
      </c>
      <c r="F18" s="199">
        <v>0</v>
      </c>
      <c r="G18" s="199">
        <v>0</v>
      </c>
      <c r="H18" s="199">
        <v>0</v>
      </c>
      <c r="I18" s="199">
        <v>0</v>
      </c>
      <c r="J18" s="199">
        <v>0</v>
      </c>
      <c r="K18" s="199">
        <v>0</v>
      </c>
      <c r="L18" s="199">
        <v>0</v>
      </c>
      <c r="M18" s="199">
        <v>0</v>
      </c>
      <c r="N18" s="199">
        <v>0</v>
      </c>
      <c r="O18" s="199">
        <v>0</v>
      </c>
      <c r="P18" s="199">
        <v>0</v>
      </c>
      <c r="Q18" s="199">
        <v>0</v>
      </c>
    </row>
    <row r="19" spans="1:17" x14ac:dyDescent="0.25">
      <c r="A19" s="200" t="s">
        <v>36</v>
      </c>
      <c r="B19" s="199">
        <v>203.18341954971274</v>
      </c>
      <c r="C19" s="199">
        <v>194.44837481312408</v>
      </c>
      <c r="D19" s="199">
        <v>194.43730537447203</v>
      </c>
      <c r="E19" s="199">
        <v>194.44340809602011</v>
      </c>
      <c r="F19" s="199">
        <v>191.53367801560802</v>
      </c>
      <c r="G19" s="199">
        <v>194.47273242072905</v>
      </c>
      <c r="H19" s="199">
        <v>194.43809793571211</v>
      </c>
      <c r="I19" s="199">
        <v>185.722777516176</v>
      </c>
      <c r="J19" s="199">
        <v>179.91930067369196</v>
      </c>
      <c r="K19" s="199">
        <v>174.09777985364403</v>
      </c>
      <c r="L19" s="199">
        <v>179.96127905038247</v>
      </c>
      <c r="M19" s="199">
        <v>174.1574902076905</v>
      </c>
      <c r="N19" s="199">
        <v>156.74036660200557</v>
      </c>
      <c r="O19" s="199">
        <v>150.93608337234051</v>
      </c>
      <c r="P19" s="199">
        <v>130.61703243890972</v>
      </c>
      <c r="Q19" s="199">
        <v>153.83845637024083</v>
      </c>
    </row>
    <row r="20" spans="1:17" x14ac:dyDescent="0.25">
      <c r="A20" s="200" t="s">
        <v>35</v>
      </c>
      <c r="B20" s="199">
        <v>2121.1202166375256</v>
      </c>
      <c r="C20" s="199">
        <v>2224.5879797348289</v>
      </c>
      <c r="D20" s="199">
        <v>2226.1003881298825</v>
      </c>
      <c r="E20" s="199">
        <v>2269.0553075470698</v>
      </c>
      <c r="F20" s="199">
        <v>2235.7741259601539</v>
      </c>
      <c r="G20" s="199">
        <v>2234.9833001068387</v>
      </c>
      <c r="H20" s="199">
        <v>2219.3951636699262</v>
      </c>
      <c r="I20" s="199">
        <v>2113.6343396081315</v>
      </c>
      <c r="J20" s="199">
        <v>2058.2178839706412</v>
      </c>
      <c r="K20" s="199">
        <v>2082.1570431516279</v>
      </c>
      <c r="L20" s="199">
        <v>1907.87775601873</v>
      </c>
      <c r="M20" s="199">
        <v>1884.4423524390777</v>
      </c>
      <c r="N20" s="199">
        <v>1797.6487390147149</v>
      </c>
      <c r="O20" s="199">
        <v>1781.0055121054254</v>
      </c>
      <c r="P20" s="199">
        <v>1777.9449828166778</v>
      </c>
      <c r="Q20" s="199">
        <v>1784.3032937116539</v>
      </c>
    </row>
    <row r="21" spans="1:17" x14ac:dyDescent="0.25">
      <c r="A21" s="200" t="s">
        <v>167</v>
      </c>
      <c r="B21" s="199">
        <v>158.55828414450772</v>
      </c>
      <c r="C21" s="199">
        <v>127.95553058072336</v>
      </c>
      <c r="D21" s="199">
        <v>97.488365422140177</v>
      </c>
      <c r="E21" s="199">
        <v>24.371822971188553</v>
      </c>
      <c r="F21" s="199">
        <v>58.029396174287136</v>
      </c>
      <c r="G21" s="199">
        <v>54.885586921421421</v>
      </c>
      <c r="H21" s="199">
        <v>45.842396644043959</v>
      </c>
      <c r="I21" s="199">
        <v>39.749404633090748</v>
      </c>
      <c r="J21" s="199">
        <v>39.749462662139941</v>
      </c>
      <c r="K21" s="199">
        <v>33.656847839999742</v>
      </c>
      <c r="L21" s="199">
        <v>33.541234600993242</v>
      </c>
      <c r="M21" s="199">
        <v>27.442933522516309</v>
      </c>
      <c r="N21" s="199">
        <v>27.442772827415769</v>
      </c>
      <c r="O21" s="199">
        <v>27.442992765992571</v>
      </c>
      <c r="P21" s="199">
        <v>27.442811119254088</v>
      </c>
      <c r="Q21" s="199">
        <v>24.393589910016971</v>
      </c>
    </row>
    <row r="22" spans="1:17" x14ac:dyDescent="0.25">
      <c r="A22" s="200" t="s">
        <v>166</v>
      </c>
      <c r="B22" s="199">
        <v>217.67371544192474</v>
      </c>
      <c r="C22" s="199">
        <v>226.75316982002224</v>
      </c>
      <c r="D22" s="199">
        <v>223.70266445786999</v>
      </c>
      <c r="E22" s="199">
        <v>246.89462095463597</v>
      </c>
      <c r="F22" s="199">
        <v>257.47175882702658</v>
      </c>
      <c r="G22" s="199">
        <v>315.17722992366578</v>
      </c>
      <c r="H22" s="199">
        <v>276.46186546618702</v>
      </c>
      <c r="I22" s="199">
        <v>291.74633270167516</v>
      </c>
      <c r="J22" s="199">
        <v>255.19571997442745</v>
      </c>
      <c r="K22" s="199">
        <v>264.40874164274896</v>
      </c>
      <c r="L22" s="199">
        <v>265.53128240119133</v>
      </c>
      <c r="M22" s="199">
        <v>242.91872570581401</v>
      </c>
      <c r="N22" s="199">
        <v>240.06770691991198</v>
      </c>
      <c r="O22" s="199">
        <v>239.47615917547111</v>
      </c>
      <c r="P22" s="199">
        <v>225.9762164161987</v>
      </c>
      <c r="Q22" s="199">
        <v>258.4692912016813</v>
      </c>
    </row>
    <row r="23" spans="1:17" x14ac:dyDescent="0.25">
      <c r="A23" s="200" t="s">
        <v>165</v>
      </c>
      <c r="B23" s="199">
        <v>0</v>
      </c>
      <c r="C23" s="199">
        <v>0</v>
      </c>
      <c r="D23" s="199">
        <v>0</v>
      </c>
      <c r="E23" s="199">
        <v>0</v>
      </c>
      <c r="F23" s="199">
        <v>0</v>
      </c>
      <c r="G23" s="199">
        <v>0</v>
      </c>
      <c r="H23" s="199">
        <v>0</v>
      </c>
      <c r="I23" s="199">
        <v>0</v>
      </c>
      <c r="J23" s="199">
        <v>0</v>
      </c>
      <c r="K23" s="199">
        <v>0</v>
      </c>
      <c r="L23" s="199">
        <v>0</v>
      </c>
      <c r="M23" s="199">
        <v>0</v>
      </c>
      <c r="N23" s="199">
        <v>0</v>
      </c>
      <c r="O23" s="199">
        <v>0</v>
      </c>
      <c r="P23" s="199">
        <v>0</v>
      </c>
      <c r="Q23" s="199">
        <v>0</v>
      </c>
    </row>
    <row r="24" spans="1:17" x14ac:dyDescent="0.25">
      <c r="A24" s="200" t="s">
        <v>32</v>
      </c>
      <c r="B24" s="199">
        <v>0</v>
      </c>
      <c r="C24" s="199">
        <v>0</v>
      </c>
      <c r="D24" s="199">
        <v>0</v>
      </c>
      <c r="E24" s="199">
        <v>0</v>
      </c>
      <c r="F24" s="199">
        <v>0</v>
      </c>
      <c r="G24" s="199">
        <v>0</v>
      </c>
      <c r="H24" s="199">
        <v>0</v>
      </c>
      <c r="I24" s="199">
        <v>0</v>
      </c>
      <c r="J24" s="199">
        <v>0</v>
      </c>
      <c r="K24" s="199">
        <v>0</v>
      </c>
      <c r="L24" s="199">
        <v>0</v>
      </c>
      <c r="M24" s="199">
        <v>0</v>
      </c>
      <c r="N24" s="199">
        <v>0</v>
      </c>
      <c r="O24" s="199">
        <v>0</v>
      </c>
      <c r="P24" s="199">
        <v>0</v>
      </c>
      <c r="Q24" s="199">
        <v>0</v>
      </c>
    </row>
    <row r="25" spans="1:17" x14ac:dyDescent="0.25">
      <c r="A25" s="198" t="s">
        <v>156</v>
      </c>
      <c r="B25" s="197">
        <v>411.99418067702072</v>
      </c>
      <c r="C25" s="197">
        <v>430.06731595457052</v>
      </c>
      <c r="D25" s="197">
        <v>429.1817902296724</v>
      </c>
      <c r="E25" s="197">
        <v>434.21747478981308</v>
      </c>
      <c r="F25" s="197">
        <v>429.52151377504498</v>
      </c>
      <c r="G25" s="197">
        <v>429.69837386734264</v>
      </c>
      <c r="H25" s="197">
        <v>425.71354925150763</v>
      </c>
      <c r="I25" s="197">
        <v>403.83250404037398</v>
      </c>
      <c r="J25" s="197">
        <v>392.20131010308535</v>
      </c>
      <c r="K25" s="197">
        <v>396.53993824337181</v>
      </c>
      <c r="L25" s="197">
        <v>373.10186123555582</v>
      </c>
      <c r="M25" s="197">
        <v>367.37151996482612</v>
      </c>
      <c r="N25" s="197">
        <v>351.57295806473383</v>
      </c>
      <c r="O25" s="197">
        <v>348.10189702475191</v>
      </c>
      <c r="P25" s="197">
        <v>350.35867208417631</v>
      </c>
      <c r="Q25" s="197">
        <v>354.35166250378569</v>
      </c>
    </row>
    <row r="26" spans="1:17" x14ac:dyDescent="0.25">
      <c r="A26" s="198" t="s">
        <v>155</v>
      </c>
      <c r="B26" s="197">
        <v>0</v>
      </c>
      <c r="C26" s="197">
        <v>0</v>
      </c>
      <c r="D26" s="197">
        <v>0</v>
      </c>
      <c r="E26" s="197">
        <v>0</v>
      </c>
      <c r="F26" s="197">
        <v>0</v>
      </c>
      <c r="G26" s="197">
        <v>0</v>
      </c>
      <c r="H26" s="197">
        <v>0</v>
      </c>
      <c r="I26" s="197">
        <v>0</v>
      </c>
      <c r="J26" s="197">
        <v>0</v>
      </c>
      <c r="K26" s="197">
        <v>0</v>
      </c>
      <c r="L26" s="197">
        <v>0</v>
      </c>
      <c r="M26" s="197">
        <v>0</v>
      </c>
      <c r="N26" s="197">
        <v>0</v>
      </c>
      <c r="O26" s="197">
        <v>0</v>
      </c>
      <c r="P26" s="197">
        <v>0</v>
      </c>
      <c r="Q26" s="197">
        <v>0</v>
      </c>
    </row>
    <row r="27" spans="1:17" x14ac:dyDescent="0.25">
      <c r="A27" s="196" t="s">
        <v>45</v>
      </c>
      <c r="B27" s="195">
        <v>0</v>
      </c>
      <c r="C27" s="195">
        <v>0</v>
      </c>
      <c r="D27" s="195">
        <v>0</v>
      </c>
      <c r="E27" s="195">
        <v>0</v>
      </c>
      <c r="F27" s="195">
        <v>0</v>
      </c>
      <c r="G27" s="195">
        <v>0</v>
      </c>
      <c r="H27" s="195">
        <v>0</v>
      </c>
      <c r="I27" s="195">
        <v>0</v>
      </c>
      <c r="J27" s="195">
        <v>0</v>
      </c>
      <c r="K27" s="195">
        <v>0</v>
      </c>
      <c r="L27" s="195">
        <v>0</v>
      </c>
      <c r="M27" s="195">
        <v>0</v>
      </c>
      <c r="N27" s="195">
        <v>0</v>
      </c>
      <c r="O27" s="195">
        <v>0</v>
      </c>
      <c r="P27" s="195">
        <v>0</v>
      </c>
      <c r="Q27" s="195">
        <v>0</v>
      </c>
    </row>
    <row r="29" spans="1:17" ht="12.75" x14ac:dyDescent="0.25">
      <c r="A29" s="215" t="s">
        <v>173</v>
      </c>
      <c r="B29" s="188"/>
      <c r="C29" s="188"/>
      <c r="D29" s="188"/>
      <c r="E29" s="188"/>
      <c r="F29" s="188"/>
      <c r="G29" s="188"/>
      <c r="H29" s="188"/>
      <c r="I29" s="188"/>
      <c r="J29" s="188"/>
      <c r="K29" s="188"/>
      <c r="L29" s="188"/>
      <c r="M29" s="188"/>
      <c r="N29" s="188"/>
      <c r="O29" s="188"/>
      <c r="P29" s="188"/>
      <c r="Q29" s="188"/>
    </row>
    <row r="31" spans="1:17" x14ac:dyDescent="0.25">
      <c r="A31" s="187" t="s">
        <v>163</v>
      </c>
      <c r="B31" s="194">
        <f t="shared" ref="B31:Q31" si="3">SUM(B32:B40)</f>
        <v>1</v>
      </c>
      <c r="C31" s="194">
        <f t="shared" si="3"/>
        <v>1</v>
      </c>
      <c r="D31" s="194">
        <f t="shared" si="3"/>
        <v>1</v>
      </c>
      <c r="E31" s="194">
        <f t="shared" si="3"/>
        <v>0.99999999999999989</v>
      </c>
      <c r="F31" s="194">
        <f t="shared" si="3"/>
        <v>1</v>
      </c>
      <c r="G31" s="194">
        <f t="shared" si="3"/>
        <v>1</v>
      </c>
      <c r="H31" s="194">
        <f t="shared" si="3"/>
        <v>0.99999999999999989</v>
      </c>
      <c r="I31" s="194">
        <f t="shared" si="3"/>
        <v>1</v>
      </c>
      <c r="J31" s="194">
        <f t="shared" si="3"/>
        <v>1</v>
      </c>
      <c r="K31" s="194">
        <f t="shared" si="3"/>
        <v>1.0000000000000002</v>
      </c>
      <c r="L31" s="194">
        <f t="shared" si="3"/>
        <v>1</v>
      </c>
      <c r="M31" s="194">
        <f t="shared" si="3"/>
        <v>1</v>
      </c>
      <c r="N31" s="194">
        <f t="shared" si="3"/>
        <v>0.99999999999999989</v>
      </c>
      <c r="O31" s="194">
        <f t="shared" si="3"/>
        <v>0.99999999999999989</v>
      </c>
      <c r="P31" s="194">
        <f t="shared" si="3"/>
        <v>1.0000000000000002</v>
      </c>
      <c r="Q31" s="194">
        <f t="shared" si="3"/>
        <v>1</v>
      </c>
    </row>
    <row r="32" spans="1:17" x14ac:dyDescent="0.25">
      <c r="A32" s="185" t="s">
        <v>162</v>
      </c>
      <c r="B32" s="193">
        <f t="shared" ref="B32:Q32" si="4">IF(B$6=0,0,B$6/B$5)</f>
        <v>0</v>
      </c>
      <c r="C32" s="193">
        <f t="shared" si="4"/>
        <v>0</v>
      </c>
      <c r="D32" s="193">
        <f t="shared" si="4"/>
        <v>0</v>
      </c>
      <c r="E32" s="193">
        <f t="shared" si="4"/>
        <v>0</v>
      </c>
      <c r="F32" s="193">
        <f t="shared" si="4"/>
        <v>0</v>
      </c>
      <c r="G32" s="193">
        <f t="shared" si="4"/>
        <v>0</v>
      </c>
      <c r="H32" s="193">
        <f t="shared" si="4"/>
        <v>0</v>
      </c>
      <c r="I32" s="193">
        <f t="shared" si="4"/>
        <v>0</v>
      </c>
      <c r="J32" s="193">
        <f t="shared" si="4"/>
        <v>0</v>
      </c>
      <c r="K32" s="193">
        <f t="shared" si="4"/>
        <v>0</v>
      </c>
      <c r="L32" s="193">
        <f t="shared" si="4"/>
        <v>0</v>
      </c>
      <c r="M32" s="193">
        <f t="shared" si="4"/>
        <v>0</v>
      </c>
      <c r="N32" s="193">
        <f t="shared" si="4"/>
        <v>0</v>
      </c>
      <c r="O32" s="193">
        <f t="shared" si="4"/>
        <v>0</v>
      </c>
      <c r="P32" s="193">
        <f t="shared" si="4"/>
        <v>0</v>
      </c>
      <c r="Q32" s="193">
        <f t="shared" si="4"/>
        <v>0</v>
      </c>
    </row>
    <row r="33" spans="1:17" x14ac:dyDescent="0.25">
      <c r="A33" s="183" t="s">
        <v>161</v>
      </c>
      <c r="B33" s="192">
        <f t="shared" ref="B33:Q33" si="5">IF(B$7=0,0,B$7/B$5)</f>
        <v>0</v>
      </c>
      <c r="C33" s="192">
        <f t="shared" si="5"/>
        <v>0</v>
      </c>
      <c r="D33" s="192">
        <f t="shared" si="5"/>
        <v>0</v>
      </c>
      <c r="E33" s="192">
        <f t="shared" si="5"/>
        <v>0</v>
      </c>
      <c r="F33" s="192">
        <f t="shared" si="5"/>
        <v>0</v>
      </c>
      <c r="G33" s="192">
        <f t="shared" si="5"/>
        <v>0</v>
      </c>
      <c r="H33" s="192">
        <f t="shared" si="5"/>
        <v>0</v>
      </c>
      <c r="I33" s="192">
        <f t="shared" si="5"/>
        <v>0</v>
      </c>
      <c r="J33" s="192">
        <f t="shared" si="5"/>
        <v>0</v>
      </c>
      <c r="K33" s="192">
        <f t="shared" si="5"/>
        <v>0</v>
      </c>
      <c r="L33" s="192">
        <f t="shared" si="5"/>
        <v>0</v>
      </c>
      <c r="M33" s="192">
        <f t="shared" si="5"/>
        <v>0</v>
      </c>
      <c r="N33" s="192">
        <f t="shared" si="5"/>
        <v>0</v>
      </c>
      <c r="O33" s="192">
        <f t="shared" si="5"/>
        <v>0</v>
      </c>
      <c r="P33" s="192">
        <f t="shared" si="5"/>
        <v>0</v>
      </c>
      <c r="Q33" s="192">
        <f t="shared" si="5"/>
        <v>0</v>
      </c>
    </row>
    <row r="34" spans="1:17" x14ac:dyDescent="0.25">
      <c r="A34" s="183" t="s">
        <v>160</v>
      </c>
      <c r="B34" s="192">
        <f t="shared" ref="B34:Q34" si="6">IF(B$8=0,0,B$8/B$5)</f>
        <v>0</v>
      </c>
      <c r="C34" s="192">
        <f t="shared" si="6"/>
        <v>0</v>
      </c>
      <c r="D34" s="192">
        <f t="shared" si="6"/>
        <v>0</v>
      </c>
      <c r="E34" s="192">
        <f t="shared" si="6"/>
        <v>0</v>
      </c>
      <c r="F34" s="192">
        <f t="shared" si="6"/>
        <v>0</v>
      </c>
      <c r="G34" s="192">
        <f t="shared" si="6"/>
        <v>0</v>
      </c>
      <c r="H34" s="192">
        <f t="shared" si="6"/>
        <v>0</v>
      </c>
      <c r="I34" s="192">
        <f t="shared" si="6"/>
        <v>0</v>
      </c>
      <c r="J34" s="192">
        <f t="shared" si="6"/>
        <v>0</v>
      </c>
      <c r="K34" s="192">
        <f t="shared" si="6"/>
        <v>0</v>
      </c>
      <c r="L34" s="192">
        <f t="shared" si="6"/>
        <v>0</v>
      </c>
      <c r="M34" s="192">
        <f t="shared" si="6"/>
        <v>0</v>
      </c>
      <c r="N34" s="192">
        <f t="shared" si="6"/>
        <v>0</v>
      </c>
      <c r="O34" s="192">
        <f t="shared" si="6"/>
        <v>0</v>
      </c>
      <c r="P34" s="192">
        <f t="shared" si="6"/>
        <v>0</v>
      </c>
      <c r="Q34" s="192">
        <f t="shared" si="6"/>
        <v>0</v>
      </c>
    </row>
    <row r="35" spans="1:17" x14ac:dyDescent="0.25">
      <c r="A35" s="181" t="s">
        <v>159</v>
      </c>
      <c r="B35" s="191">
        <f t="shared" ref="B35:Q35" si="7">IF(B$9=0,0,B$9/B$5)</f>
        <v>0.20230543717521415</v>
      </c>
      <c r="C35" s="191">
        <f t="shared" si="7"/>
        <v>0.2023910492594935</v>
      </c>
      <c r="D35" s="191">
        <f t="shared" si="7"/>
        <v>0.20238891953537574</v>
      </c>
      <c r="E35" s="191">
        <f t="shared" si="7"/>
        <v>0.202210051481412</v>
      </c>
      <c r="F35" s="191">
        <f t="shared" si="7"/>
        <v>0.20244615304380029</v>
      </c>
      <c r="G35" s="191">
        <f t="shared" si="7"/>
        <v>0.2025918233862006</v>
      </c>
      <c r="H35" s="191">
        <f t="shared" si="7"/>
        <v>0.20217572466006314</v>
      </c>
      <c r="I35" s="191">
        <f t="shared" si="7"/>
        <v>0.20113934230659153</v>
      </c>
      <c r="J35" s="191">
        <f t="shared" si="7"/>
        <v>0.20043414753924174</v>
      </c>
      <c r="K35" s="191">
        <f t="shared" si="7"/>
        <v>0.20065009747874746</v>
      </c>
      <c r="L35" s="191">
        <f t="shared" si="7"/>
        <v>0.20713845028559508</v>
      </c>
      <c r="M35" s="191">
        <f t="shared" si="7"/>
        <v>0.20659661379582195</v>
      </c>
      <c r="N35" s="191">
        <f t="shared" si="7"/>
        <v>0.20767471371324142</v>
      </c>
      <c r="O35" s="191">
        <f t="shared" si="7"/>
        <v>0.20763497449276638</v>
      </c>
      <c r="P35" s="191">
        <f t="shared" si="7"/>
        <v>0.21048438807899619</v>
      </c>
      <c r="Q35" s="191">
        <f t="shared" si="7"/>
        <v>0.21184468684555174</v>
      </c>
    </row>
    <row r="36" spans="1:17" x14ac:dyDescent="0.25">
      <c r="A36" s="179" t="s">
        <v>158</v>
      </c>
      <c r="B36" s="190">
        <f t="shared" ref="B36:Q36" si="8">IF(B$16=0,0,B$16/B$5)</f>
        <v>0.41473940890158961</v>
      </c>
      <c r="C36" s="190">
        <f t="shared" si="8"/>
        <v>0.41748662500579298</v>
      </c>
      <c r="D36" s="190">
        <f t="shared" si="8"/>
        <v>0.41913116904261027</v>
      </c>
      <c r="E36" s="190">
        <f t="shared" si="8"/>
        <v>0.42166584656872413</v>
      </c>
      <c r="F36" s="190">
        <f t="shared" si="8"/>
        <v>0.41916941319577206</v>
      </c>
      <c r="G36" s="190">
        <f t="shared" si="8"/>
        <v>0.41563938685714974</v>
      </c>
      <c r="H36" s="190">
        <f t="shared" si="8"/>
        <v>0.41819809126022039</v>
      </c>
      <c r="I36" s="190">
        <f t="shared" si="8"/>
        <v>0.41640618477254776</v>
      </c>
      <c r="J36" s="190">
        <f t="shared" si="8"/>
        <v>0.41826827372334557</v>
      </c>
      <c r="K36" s="190">
        <f t="shared" si="8"/>
        <v>0.41861316668324622</v>
      </c>
      <c r="L36" s="190">
        <f t="shared" si="8"/>
        <v>0.41638905213601174</v>
      </c>
      <c r="M36" s="190">
        <f t="shared" si="8"/>
        <v>0.41822937161350388</v>
      </c>
      <c r="N36" s="190">
        <f t="shared" si="8"/>
        <v>0.41819035239770885</v>
      </c>
      <c r="O36" s="190">
        <f t="shared" si="8"/>
        <v>0.41829676191172782</v>
      </c>
      <c r="P36" s="190">
        <f t="shared" si="8"/>
        <v>0.42075480705467511</v>
      </c>
      <c r="Q36" s="190">
        <f t="shared" si="8"/>
        <v>0.41739182433782418</v>
      </c>
    </row>
    <row r="37" spans="1:17" x14ac:dyDescent="0.25">
      <c r="A37" s="179" t="s">
        <v>157</v>
      </c>
      <c r="B37" s="190">
        <f t="shared" ref="B37:Q37" si="9">IF(B$17=0,0,B$17/B$5)</f>
        <v>0.33226478172411306</v>
      </c>
      <c r="C37" s="190">
        <f t="shared" si="9"/>
        <v>0.32909618267844992</v>
      </c>
      <c r="D37" s="190">
        <f t="shared" si="9"/>
        <v>0.32725276853902835</v>
      </c>
      <c r="E37" s="190">
        <f t="shared" si="9"/>
        <v>0.32458716514701963</v>
      </c>
      <c r="F37" s="190">
        <f t="shared" si="9"/>
        <v>0.32715261659205558</v>
      </c>
      <c r="G37" s="190">
        <f t="shared" si="9"/>
        <v>0.330968420251887</v>
      </c>
      <c r="H37" s="190">
        <f t="shared" si="9"/>
        <v>0.32851308403680063</v>
      </c>
      <c r="I37" s="190">
        <f t="shared" si="9"/>
        <v>0.33156038367088264</v>
      </c>
      <c r="J37" s="190">
        <f t="shared" si="9"/>
        <v>0.33017590083789267</v>
      </c>
      <c r="K37" s="190">
        <f t="shared" si="9"/>
        <v>0.32957290435449849</v>
      </c>
      <c r="L37" s="190">
        <f t="shared" si="9"/>
        <v>0.32558050231732505</v>
      </c>
      <c r="M37" s="190">
        <f t="shared" si="9"/>
        <v>0.32405709139346822</v>
      </c>
      <c r="N37" s="190">
        <f t="shared" si="9"/>
        <v>0.32302277970710747</v>
      </c>
      <c r="O37" s="190">
        <f t="shared" si="9"/>
        <v>0.32294310380629448</v>
      </c>
      <c r="P37" s="190">
        <f t="shared" si="9"/>
        <v>0.31733521733742409</v>
      </c>
      <c r="Q37" s="190">
        <f t="shared" si="9"/>
        <v>0.31974893250866782</v>
      </c>
    </row>
    <row r="38" spans="1:17" x14ac:dyDescent="0.25">
      <c r="A38" s="179" t="s">
        <v>156</v>
      </c>
      <c r="B38" s="190">
        <f t="shared" ref="B38:Q38" si="10">IF(B$25=0,0,B$25/B$5)</f>
        <v>5.0690372199083185E-2</v>
      </c>
      <c r="C38" s="190">
        <f t="shared" si="10"/>
        <v>5.1026143056263573E-2</v>
      </c>
      <c r="D38" s="190">
        <f t="shared" si="10"/>
        <v>5.1227142882985688E-2</v>
      </c>
      <c r="E38" s="190">
        <f t="shared" si="10"/>
        <v>5.1536936802844061E-2</v>
      </c>
      <c r="F38" s="190">
        <f t="shared" si="10"/>
        <v>5.1231817168372121E-2</v>
      </c>
      <c r="G38" s="190">
        <f t="shared" si="10"/>
        <v>5.0800369504762743E-2</v>
      </c>
      <c r="H38" s="190">
        <f t="shared" si="10"/>
        <v>5.1113100042915818E-2</v>
      </c>
      <c r="I38" s="190">
        <f t="shared" si="10"/>
        <v>5.0894089249978069E-2</v>
      </c>
      <c r="J38" s="190">
        <f t="shared" si="10"/>
        <v>5.1121677899520025E-2</v>
      </c>
      <c r="K38" s="190">
        <f t="shared" si="10"/>
        <v>5.11638314835079E-2</v>
      </c>
      <c r="L38" s="190">
        <f t="shared" si="10"/>
        <v>5.0891995261068107E-2</v>
      </c>
      <c r="M38" s="190">
        <f t="shared" si="10"/>
        <v>5.1116923197206024E-2</v>
      </c>
      <c r="N38" s="190">
        <f t="shared" si="10"/>
        <v>5.1112154181942183E-2</v>
      </c>
      <c r="O38" s="190">
        <f t="shared" si="10"/>
        <v>5.11251597892112E-2</v>
      </c>
      <c r="P38" s="190">
        <f t="shared" si="10"/>
        <v>5.1425587528904727E-2</v>
      </c>
      <c r="Q38" s="190">
        <f t="shared" si="10"/>
        <v>5.1014556307956274E-2</v>
      </c>
    </row>
    <row r="39" spans="1:17" x14ac:dyDescent="0.25">
      <c r="A39" s="179" t="s">
        <v>155</v>
      </c>
      <c r="B39" s="190">
        <f t="shared" ref="B39:Q39" si="11">IF(B$26=0,0,B$26/B$5)</f>
        <v>0</v>
      </c>
      <c r="C39" s="190">
        <f t="shared" si="11"/>
        <v>0</v>
      </c>
      <c r="D39" s="190">
        <f t="shared" si="11"/>
        <v>0</v>
      </c>
      <c r="E39" s="190">
        <f t="shared" si="11"/>
        <v>0</v>
      </c>
      <c r="F39" s="190">
        <f t="shared" si="11"/>
        <v>0</v>
      </c>
      <c r="G39" s="190">
        <f t="shared" si="11"/>
        <v>0</v>
      </c>
      <c r="H39" s="190">
        <f t="shared" si="11"/>
        <v>0</v>
      </c>
      <c r="I39" s="190">
        <f t="shared" si="11"/>
        <v>0</v>
      </c>
      <c r="J39" s="190">
        <f t="shared" si="11"/>
        <v>0</v>
      </c>
      <c r="K39" s="190">
        <f t="shared" si="11"/>
        <v>0</v>
      </c>
      <c r="L39" s="190">
        <f t="shared" si="11"/>
        <v>0</v>
      </c>
      <c r="M39" s="190">
        <f t="shared" si="11"/>
        <v>0</v>
      </c>
      <c r="N39" s="190">
        <f t="shared" si="11"/>
        <v>0</v>
      </c>
      <c r="O39" s="190">
        <f t="shared" si="11"/>
        <v>0</v>
      </c>
      <c r="P39" s="190">
        <f t="shared" si="11"/>
        <v>0</v>
      </c>
      <c r="Q39" s="190">
        <f t="shared" si="11"/>
        <v>0</v>
      </c>
    </row>
    <row r="40" spans="1:17" x14ac:dyDescent="0.25">
      <c r="A40" s="177" t="s">
        <v>45</v>
      </c>
      <c r="B40" s="189">
        <f t="shared" ref="B40:Q40" si="12">IF(B$27=0,0,B$27/B$5)</f>
        <v>0</v>
      </c>
      <c r="C40" s="189">
        <f t="shared" si="12"/>
        <v>0</v>
      </c>
      <c r="D40" s="189">
        <f t="shared" si="12"/>
        <v>0</v>
      </c>
      <c r="E40" s="189">
        <f t="shared" si="12"/>
        <v>0</v>
      </c>
      <c r="F40" s="189">
        <f t="shared" si="12"/>
        <v>0</v>
      </c>
      <c r="G40" s="189">
        <f t="shared" si="12"/>
        <v>0</v>
      </c>
      <c r="H40" s="189">
        <f t="shared" si="12"/>
        <v>0</v>
      </c>
      <c r="I40" s="189">
        <f t="shared" si="12"/>
        <v>0</v>
      </c>
      <c r="J40" s="189">
        <f t="shared" si="12"/>
        <v>0</v>
      </c>
      <c r="K40" s="189">
        <f t="shared" si="12"/>
        <v>0</v>
      </c>
      <c r="L40" s="189">
        <f t="shared" si="12"/>
        <v>0</v>
      </c>
      <c r="M40" s="189">
        <f t="shared" si="12"/>
        <v>0</v>
      </c>
      <c r="N40" s="189">
        <f t="shared" si="12"/>
        <v>0</v>
      </c>
      <c r="O40" s="189">
        <f t="shared" si="12"/>
        <v>0</v>
      </c>
      <c r="P40" s="189">
        <f t="shared" si="12"/>
        <v>0</v>
      </c>
      <c r="Q40" s="189">
        <f t="shared" si="12"/>
        <v>0</v>
      </c>
    </row>
    <row r="42" spans="1:17" ht="12.75" x14ac:dyDescent="0.25">
      <c r="A42" s="214" t="s">
        <v>172</v>
      </c>
      <c r="B42" s="188"/>
      <c r="C42" s="188"/>
      <c r="D42" s="188"/>
      <c r="E42" s="188"/>
      <c r="F42" s="188"/>
      <c r="G42" s="188"/>
      <c r="H42" s="188"/>
      <c r="I42" s="188"/>
      <c r="J42" s="188"/>
      <c r="K42" s="188"/>
      <c r="L42" s="188"/>
      <c r="M42" s="188"/>
      <c r="N42" s="188"/>
      <c r="O42" s="188"/>
      <c r="P42" s="188"/>
      <c r="Q42" s="188"/>
    </row>
    <row r="44" spans="1:17" x14ac:dyDescent="0.25">
      <c r="A44" s="187" t="s">
        <v>163</v>
      </c>
      <c r="B44" s="213">
        <f>IF(B$5=0,0,B$5/AGR_fec!B$5)</f>
        <v>2.5684960866872011</v>
      </c>
      <c r="C44" s="213">
        <f>IF(C$5=0,0,C$5/AGR_fec!C$5)</f>
        <v>2.5658267657150624</v>
      </c>
      <c r="D44" s="213">
        <f>IF(D$5=0,0,D$5/AGR_fec!D$5)</f>
        <v>2.582589878646901</v>
      </c>
      <c r="E44" s="213">
        <f>IF(E$5=0,0,E$5/AGR_fec!E$5)</f>
        <v>2.5654583763749943</v>
      </c>
      <c r="F44" s="213">
        <f>IF(F$5=0,0,F$5/AGR_fec!F$5)</f>
        <v>2.56041748813628</v>
      </c>
      <c r="G44" s="213">
        <f>IF(G$5=0,0,G$5/AGR_fec!G$5)</f>
        <v>2.5466162524798106</v>
      </c>
      <c r="H44" s="213">
        <f>IF(H$5=0,0,H$5/AGR_fec!H$5)</f>
        <v>2.5334006793979853</v>
      </c>
      <c r="I44" s="213">
        <f>IF(I$5=0,0,I$5/AGR_fec!I$5)</f>
        <v>2.4978283167773299</v>
      </c>
      <c r="J44" s="213">
        <f>IF(J$5=0,0,J$5/AGR_fec!J$5)</f>
        <v>2.4865145457359992</v>
      </c>
      <c r="K44" s="213">
        <f>IF(K$5=0,0,K$5/AGR_fec!K$5)</f>
        <v>2.4824025700390409</v>
      </c>
      <c r="L44" s="213">
        <f>IF(L$5=0,0,L$5/AGR_fec!L$5)</f>
        <v>2.4933466487367841</v>
      </c>
      <c r="M44" s="213">
        <f>IF(M$5=0,0,M$5/AGR_fec!M$5)</f>
        <v>2.4576834562838972</v>
      </c>
      <c r="N44" s="213">
        <f>IF(N$5=0,0,N$5/AGR_fec!N$5)</f>
        <v>2.4360916130250025</v>
      </c>
      <c r="O44" s="213">
        <f>IF(O$5=0,0,O$5/AGR_fec!O$5)</f>
        <v>2.4448166489758583</v>
      </c>
      <c r="P44" s="213">
        <f>IF(P$5=0,0,P$5/AGR_fec!P$5)</f>
        <v>2.4542770658043445</v>
      </c>
      <c r="Q44" s="213">
        <f>IF(Q$5=0,0,Q$5/AGR_fec!Q$5)</f>
        <v>2.4359555210159738</v>
      </c>
    </row>
    <row r="45" spans="1:17" x14ac:dyDescent="0.25">
      <c r="A45" s="185" t="s">
        <v>162</v>
      </c>
      <c r="B45" s="212">
        <f>IF(B$6=0,0,B$6/AGR_fec!B$6)</f>
        <v>0</v>
      </c>
      <c r="C45" s="212">
        <f>IF(C$6=0,0,C$6/AGR_fec!C$6)</f>
        <v>0</v>
      </c>
      <c r="D45" s="212">
        <f>IF(D$6=0,0,D$6/AGR_fec!D$6)</f>
        <v>0</v>
      </c>
      <c r="E45" s="212">
        <f>IF(E$6=0,0,E$6/AGR_fec!E$6)</f>
        <v>0</v>
      </c>
      <c r="F45" s="212">
        <f>IF(F$6=0,0,F$6/AGR_fec!F$6)</f>
        <v>0</v>
      </c>
      <c r="G45" s="212">
        <f>IF(G$6=0,0,G$6/AGR_fec!G$6)</f>
        <v>0</v>
      </c>
      <c r="H45" s="212">
        <f>IF(H$6=0,0,H$6/AGR_fec!H$6)</f>
        <v>0</v>
      </c>
      <c r="I45" s="212">
        <f>IF(I$6=0,0,I$6/AGR_fec!I$6)</f>
        <v>0</v>
      </c>
      <c r="J45" s="212">
        <f>IF(J$6=0,0,J$6/AGR_fec!J$6)</f>
        <v>0</v>
      </c>
      <c r="K45" s="212">
        <f>IF(K$6=0,0,K$6/AGR_fec!K$6)</f>
        <v>0</v>
      </c>
      <c r="L45" s="212">
        <f>IF(L$6=0,0,L$6/AGR_fec!L$6)</f>
        <v>0</v>
      </c>
      <c r="M45" s="212">
        <f>IF(M$6=0,0,M$6/AGR_fec!M$6)</f>
        <v>0</v>
      </c>
      <c r="N45" s="212">
        <f>IF(N$6=0,0,N$6/AGR_fec!N$6)</f>
        <v>0</v>
      </c>
      <c r="O45" s="212">
        <f>IF(O$6=0,0,O$6/AGR_fec!O$6)</f>
        <v>0</v>
      </c>
      <c r="P45" s="212">
        <f>IF(P$6=0,0,P$6/AGR_fec!P$6)</f>
        <v>0</v>
      </c>
      <c r="Q45" s="212">
        <f>IF(Q$6=0,0,Q$6/AGR_fec!Q$6)</f>
        <v>0</v>
      </c>
    </row>
    <row r="46" spans="1:17" x14ac:dyDescent="0.25">
      <c r="A46" s="183" t="s">
        <v>161</v>
      </c>
      <c r="B46" s="211">
        <f>IF(B$7=0,0,B$7/AGR_fec!B$7)</f>
        <v>0</v>
      </c>
      <c r="C46" s="211">
        <f>IF(C$7=0,0,C$7/AGR_fec!C$7)</f>
        <v>0</v>
      </c>
      <c r="D46" s="211">
        <f>IF(D$7=0,0,D$7/AGR_fec!D$7)</f>
        <v>0</v>
      </c>
      <c r="E46" s="211">
        <f>IF(E$7=0,0,E$7/AGR_fec!E$7)</f>
        <v>0</v>
      </c>
      <c r="F46" s="211">
        <f>IF(F$7=0,0,F$7/AGR_fec!F$7)</f>
        <v>0</v>
      </c>
      <c r="G46" s="211">
        <f>IF(G$7=0,0,G$7/AGR_fec!G$7)</f>
        <v>0</v>
      </c>
      <c r="H46" s="211">
        <f>IF(H$7=0,0,H$7/AGR_fec!H$7)</f>
        <v>0</v>
      </c>
      <c r="I46" s="211">
        <f>IF(I$7=0,0,I$7/AGR_fec!I$7)</f>
        <v>0</v>
      </c>
      <c r="J46" s="211">
        <f>IF(J$7=0,0,J$7/AGR_fec!J$7)</f>
        <v>0</v>
      </c>
      <c r="K46" s="211">
        <f>IF(K$7=0,0,K$7/AGR_fec!K$7)</f>
        <v>0</v>
      </c>
      <c r="L46" s="211">
        <f>IF(L$7=0,0,L$7/AGR_fec!L$7)</f>
        <v>0</v>
      </c>
      <c r="M46" s="211">
        <f>IF(M$7=0,0,M$7/AGR_fec!M$7)</f>
        <v>0</v>
      </c>
      <c r="N46" s="211">
        <f>IF(N$7=0,0,N$7/AGR_fec!N$7)</f>
        <v>0</v>
      </c>
      <c r="O46" s="211">
        <f>IF(O$7=0,0,O$7/AGR_fec!O$7)</f>
        <v>0</v>
      </c>
      <c r="P46" s="211">
        <f>IF(P$7=0,0,P$7/AGR_fec!P$7)</f>
        <v>0</v>
      </c>
      <c r="Q46" s="211">
        <f>IF(Q$7=0,0,Q$7/AGR_fec!Q$7)</f>
        <v>0</v>
      </c>
    </row>
    <row r="47" spans="1:17" x14ac:dyDescent="0.25">
      <c r="A47" s="183" t="s">
        <v>160</v>
      </c>
      <c r="B47" s="211">
        <f>IF(B$8=0,0,B$8/AGR_fec!B$8)</f>
        <v>0</v>
      </c>
      <c r="C47" s="211">
        <f>IF(C$8=0,0,C$8/AGR_fec!C$8)</f>
        <v>0</v>
      </c>
      <c r="D47" s="211">
        <f>IF(D$8=0,0,D$8/AGR_fec!D$8)</f>
        <v>0</v>
      </c>
      <c r="E47" s="211">
        <f>IF(E$8=0,0,E$8/AGR_fec!E$8)</f>
        <v>0</v>
      </c>
      <c r="F47" s="211">
        <f>IF(F$8=0,0,F$8/AGR_fec!F$8)</f>
        <v>0</v>
      </c>
      <c r="G47" s="211">
        <f>IF(G$8=0,0,G$8/AGR_fec!G$8)</f>
        <v>0</v>
      </c>
      <c r="H47" s="211">
        <f>IF(H$8=0,0,H$8/AGR_fec!H$8)</f>
        <v>0</v>
      </c>
      <c r="I47" s="211">
        <f>IF(I$8=0,0,I$8/AGR_fec!I$8)</f>
        <v>0</v>
      </c>
      <c r="J47" s="211">
        <f>IF(J$8=0,0,J$8/AGR_fec!J$8)</f>
        <v>0</v>
      </c>
      <c r="K47" s="211">
        <f>IF(K$8=0,0,K$8/AGR_fec!K$8)</f>
        <v>0</v>
      </c>
      <c r="L47" s="211">
        <f>IF(L$8=0,0,L$8/AGR_fec!L$8)</f>
        <v>0</v>
      </c>
      <c r="M47" s="211">
        <f>IF(M$8=0,0,M$8/AGR_fec!M$8)</f>
        <v>0</v>
      </c>
      <c r="N47" s="211">
        <f>IF(N$8=0,0,N$8/AGR_fec!N$8)</f>
        <v>0</v>
      </c>
      <c r="O47" s="211">
        <f>IF(O$8=0,0,O$8/AGR_fec!O$8)</f>
        <v>0</v>
      </c>
      <c r="P47" s="211">
        <f>IF(P$8=0,0,P$8/AGR_fec!P$8)</f>
        <v>0</v>
      </c>
      <c r="Q47" s="211">
        <f>IF(Q$8=0,0,Q$8/AGR_fec!Q$8)</f>
        <v>0</v>
      </c>
    </row>
    <row r="48" spans="1:17" x14ac:dyDescent="0.25">
      <c r="A48" s="181" t="s">
        <v>159</v>
      </c>
      <c r="B48" s="210">
        <f>IF(B$9=0,0,B$9/AGR_fec!B$9)</f>
        <v>2.7248720784681346</v>
      </c>
      <c r="C48" s="210">
        <f>IF(C$9=0,0,C$9/AGR_fec!C$9)</f>
        <v>2.7289526435398916</v>
      </c>
      <c r="D48" s="210">
        <f>IF(D$9=0,0,D$9/AGR_fec!D$9)</f>
        <v>2.7293179690554981</v>
      </c>
      <c r="E48" s="210">
        <f>IF(E$9=0,0,E$9/AGR_fec!E$9)</f>
        <v>2.7258544665908429</v>
      </c>
      <c r="F48" s="210">
        <f>IF(F$9=0,0,F$9/AGR_fec!F$9)</f>
        <v>2.7226734951305041</v>
      </c>
      <c r="G48" s="210">
        <f>IF(G$9=0,0,G$9/AGR_fec!G$9)</f>
        <v>2.7181975816792252</v>
      </c>
      <c r="H48" s="210">
        <f>IF(H$9=0,0,H$9/AGR_fec!H$9)</f>
        <v>2.7110513126095852</v>
      </c>
      <c r="I48" s="210">
        <f>IF(I$9=0,0,I$9/AGR_fec!I$9)</f>
        <v>2.6829719411347357</v>
      </c>
      <c r="J48" s="210">
        <f>IF(J$9=0,0,J$9/AGR_fec!J$9)</f>
        <v>2.6846117531537534</v>
      </c>
      <c r="K48" s="210">
        <f>IF(K$9=0,0,K$9/AGR_fec!K$9)</f>
        <v>2.6331136059248936</v>
      </c>
      <c r="L48" s="210">
        <f>IF(L$9=0,0,L$9/AGR_fec!L$9)</f>
        <v>2.7975961710337036</v>
      </c>
      <c r="M48" s="210">
        <f>IF(M$9=0,0,M$9/AGR_fec!M$9)</f>
        <v>2.7496163310191282</v>
      </c>
      <c r="N48" s="210">
        <f>IF(N$9=0,0,N$9/AGR_fec!N$9)</f>
        <v>2.7345468941341577</v>
      </c>
      <c r="O48" s="210">
        <f>IF(O$9=0,0,O$9/AGR_fec!O$9)</f>
        <v>2.7059917849653976</v>
      </c>
      <c r="P48" s="210">
        <f>IF(P$9=0,0,P$9/AGR_fec!P$9)</f>
        <v>2.715962692300891</v>
      </c>
      <c r="Q48" s="210">
        <f>IF(Q$9=0,0,Q$9/AGR_fec!Q$9)</f>
        <v>2.7839712488569215</v>
      </c>
    </row>
    <row r="49" spans="1:17" x14ac:dyDescent="0.25">
      <c r="A49" s="179" t="s">
        <v>158</v>
      </c>
      <c r="B49" s="209">
        <f>IF(B$16=0,0,B$16/AGR_fec!B$16)</f>
        <v>3.1024188000000006</v>
      </c>
      <c r="C49" s="209">
        <f>IF(C$16=0,0,C$16/AGR_fec!C$16)</f>
        <v>3.102418800000001</v>
      </c>
      <c r="D49" s="209">
        <f>IF(D$16=0,0,D$16/AGR_fec!D$16)</f>
        <v>3.1024188000000001</v>
      </c>
      <c r="E49" s="209">
        <f>IF(E$16=0,0,E$16/AGR_fec!E$16)</f>
        <v>3.1024188000000006</v>
      </c>
      <c r="F49" s="209">
        <f>IF(F$16=0,0,F$16/AGR_fec!F$16)</f>
        <v>3.1024188000000001</v>
      </c>
      <c r="G49" s="209">
        <f>IF(G$16=0,0,G$16/AGR_fec!G$16)</f>
        <v>3.1024188000000006</v>
      </c>
      <c r="H49" s="209">
        <f>IF(H$16=0,0,H$16/AGR_fec!H$16)</f>
        <v>3.1024188000000001</v>
      </c>
      <c r="I49" s="209">
        <f>IF(I$16=0,0,I$16/AGR_fec!I$16)</f>
        <v>3.1024187999999993</v>
      </c>
      <c r="J49" s="209">
        <f>IF(J$16=0,0,J$16/AGR_fec!J$16)</f>
        <v>3.1024188000000006</v>
      </c>
      <c r="K49" s="209">
        <f>IF(K$16=0,0,K$16/AGR_fec!K$16)</f>
        <v>3.1024187999999988</v>
      </c>
      <c r="L49" s="209">
        <f>IF(L$16=0,0,L$16/AGR_fec!L$16)</f>
        <v>3.1024188000000001</v>
      </c>
      <c r="M49" s="209">
        <f>IF(M$16=0,0,M$16/AGR_fec!M$16)</f>
        <v>3.1024188000000006</v>
      </c>
      <c r="N49" s="209">
        <f>IF(N$16=0,0,N$16/AGR_fec!N$16)</f>
        <v>3.1024188000000019</v>
      </c>
      <c r="O49" s="209">
        <f>IF(O$16=0,0,O$16/AGR_fec!O$16)</f>
        <v>3.1024187999999993</v>
      </c>
      <c r="P49" s="209">
        <f>IF(P$16=0,0,P$16/AGR_fec!P$16)</f>
        <v>3.1024188000000006</v>
      </c>
      <c r="Q49" s="209">
        <f>IF(Q$16=0,0,Q$16/AGR_fec!Q$16)</f>
        <v>3.1024187999999997</v>
      </c>
    </row>
    <row r="50" spans="1:17" x14ac:dyDescent="0.25">
      <c r="A50" s="179" t="s">
        <v>157</v>
      </c>
      <c r="B50" s="209">
        <f>IF(B$17=0,0,B$17/AGR_fec!B$17)</f>
        <v>2.9096687145077955</v>
      </c>
      <c r="C50" s="209">
        <f>IF(C$17=0,0,C$17/AGR_fec!C$17)</f>
        <v>2.9138410973665798</v>
      </c>
      <c r="D50" s="209">
        <f>IF(D$17=0,0,D$17/AGR_fec!D$17)</f>
        <v>2.9151525068075355</v>
      </c>
      <c r="E50" s="209">
        <f>IF(E$17=0,0,E$17/AGR_fec!E$17)</f>
        <v>2.9123406153346938</v>
      </c>
      <c r="F50" s="209">
        <f>IF(F$17=0,0,F$17/AGR_fec!F$17)</f>
        <v>2.908756863937298</v>
      </c>
      <c r="G50" s="209">
        <f>IF(G$17=0,0,G$17/AGR_fec!G$17)</f>
        <v>2.8940571145410168</v>
      </c>
      <c r="H50" s="209">
        <f>IF(H$17=0,0,H$17/AGR_fec!H$17)</f>
        <v>2.9020463681283499</v>
      </c>
      <c r="I50" s="209">
        <f>IF(I$17=0,0,I$17/AGR_fec!I$17)</f>
        <v>2.8917715214593209</v>
      </c>
      <c r="J50" s="209">
        <f>IF(J$17=0,0,J$17/AGR_fec!J$17)</f>
        <v>2.8978455017432361</v>
      </c>
      <c r="K50" s="209">
        <f>IF(K$17=0,0,K$17/AGR_fec!K$17)</f>
        <v>2.8965100278821176</v>
      </c>
      <c r="L50" s="209">
        <f>IF(L$17=0,0,L$17/AGR_fec!L$17)</f>
        <v>2.908875982992043</v>
      </c>
      <c r="M50" s="209">
        <f>IF(M$17=0,0,M$17/AGR_fec!M$17)</f>
        <v>2.9139602969980096</v>
      </c>
      <c r="N50" s="209">
        <f>IF(N$17=0,0,N$17/AGR_fec!N$17)</f>
        <v>2.9178788080750837</v>
      </c>
      <c r="O50" s="209">
        <f>IF(O$17=0,0,O$17/AGR_fec!O$17)</f>
        <v>2.9164490452716176</v>
      </c>
      <c r="P50" s="209">
        <f>IF(P$17=0,0,P$17/AGR_fec!P$17)</f>
        <v>2.8511834293667704</v>
      </c>
      <c r="Q50" s="209">
        <f>IF(Q$17=0,0,Q$17/AGR_fec!Q$17)</f>
        <v>2.7946671781269559</v>
      </c>
    </row>
    <row r="51" spans="1:17" x14ac:dyDescent="0.25">
      <c r="A51" s="179" t="s">
        <v>156</v>
      </c>
      <c r="B51" s="209">
        <f>IF(B$25=0,0,B$25/AGR_fec!B$25)</f>
        <v>3.1024188000000006</v>
      </c>
      <c r="C51" s="209">
        <f>IF(C$25=0,0,C$25/AGR_fec!C$25)</f>
        <v>3.102418800000001</v>
      </c>
      <c r="D51" s="209">
        <f>IF(D$25=0,0,D$25/AGR_fec!D$25)</f>
        <v>3.1024188000000006</v>
      </c>
      <c r="E51" s="209">
        <f>IF(E$25=0,0,E$25/AGR_fec!E$25)</f>
        <v>3.1024187999999997</v>
      </c>
      <c r="F51" s="209">
        <f>IF(F$25=0,0,F$25/AGR_fec!F$25)</f>
        <v>3.1024187999999988</v>
      </c>
      <c r="G51" s="209">
        <f>IF(G$25=0,0,G$25/AGR_fec!G$25)</f>
        <v>3.1024187999999993</v>
      </c>
      <c r="H51" s="209">
        <f>IF(H$25=0,0,H$25/AGR_fec!H$25)</f>
        <v>3.102418800000001</v>
      </c>
      <c r="I51" s="209">
        <f>IF(I$25=0,0,I$25/AGR_fec!I$25)</f>
        <v>3.1024188000000006</v>
      </c>
      <c r="J51" s="209">
        <f>IF(J$25=0,0,J$25/AGR_fec!J$25)</f>
        <v>3.102418800000001</v>
      </c>
      <c r="K51" s="209">
        <f>IF(K$25=0,0,K$25/AGR_fec!K$25)</f>
        <v>3.1024188000000006</v>
      </c>
      <c r="L51" s="209">
        <f>IF(L$25=0,0,L$25/AGR_fec!L$25)</f>
        <v>3.1024188000000001</v>
      </c>
      <c r="M51" s="209">
        <f>IF(M$25=0,0,M$25/AGR_fec!M$25)</f>
        <v>3.1024188000000006</v>
      </c>
      <c r="N51" s="209">
        <f>IF(N$25=0,0,N$25/AGR_fec!N$25)</f>
        <v>3.1024188000000001</v>
      </c>
      <c r="O51" s="209">
        <f>IF(O$25=0,0,O$25/AGR_fec!O$25)</f>
        <v>3.102418800000001</v>
      </c>
      <c r="P51" s="209">
        <f>IF(P$25=0,0,P$25/AGR_fec!P$25)</f>
        <v>3.1024187999999997</v>
      </c>
      <c r="Q51" s="209">
        <f>IF(Q$25=0,0,Q$25/AGR_fec!Q$25)</f>
        <v>3.1024187999999997</v>
      </c>
    </row>
    <row r="52" spans="1:17" x14ac:dyDescent="0.25">
      <c r="A52" s="179" t="s">
        <v>155</v>
      </c>
      <c r="B52" s="209">
        <f>IF(B$26=0,0,B$26/AGR_fec!B$26)</f>
        <v>0</v>
      </c>
      <c r="C52" s="209">
        <f>IF(C$26=0,0,C$26/AGR_fec!C$26)</f>
        <v>0</v>
      </c>
      <c r="D52" s="209">
        <f>IF(D$26=0,0,D$26/AGR_fec!D$26)</f>
        <v>0</v>
      </c>
      <c r="E52" s="209">
        <f>IF(E$26=0,0,E$26/AGR_fec!E$26)</f>
        <v>0</v>
      </c>
      <c r="F52" s="209">
        <f>IF(F$26=0,0,F$26/AGR_fec!F$26)</f>
        <v>0</v>
      </c>
      <c r="G52" s="209">
        <f>IF(G$26=0,0,G$26/AGR_fec!G$26)</f>
        <v>0</v>
      </c>
      <c r="H52" s="209">
        <f>IF(H$26=0,0,H$26/AGR_fec!H$26)</f>
        <v>0</v>
      </c>
      <c r="I52" s="209">
        <f>IF(I$26=0,0,I$26/AGR_fec!I$26)</f>
        <v>0</v>
      </c>
      <c r="J52" s="209">
        <f>IF(J$26=0,0,J$26/AGR_fec!J$26)</f>
        <v>0</v>
      </c>
      <c r="K52" s="209">
        <f>IF(K$26=0,0,K$26/AGR_fec!K$26)</f>
        <v>0</v>
      </c>
      <c r="L52" s="209">
        <f>IF(L$26=0,0,L$26/AGR_fec!L$26)</f>
        <v>0</v>
      </c>
      <c r="M52" s="209">
        <f>IF(M$26=0,0,M$26/AGR_fec!M$26)</f>
        <v>0</v>
      </c>
      <c r="N52" s="209">
        <f>IF(N$26=0,0,N$26/AGR_fec!N$26)</f>
        <v>0</v>
      </c>
      <c r="O52" s="209">
        <f>IF(O$26=0,0,O$26/AGR_fec!O$26)</f>
        <v>0</v>
      </c>
      <c r="P52" s="209">
        <f>IF(P$26=0,0,P$26/AGR_fec!P$26)</f>
        <v>0</v>
      </c>
      <c r="Q52" s="209">
        <f>IF(Q$26=0,0,Q$26/AGR_fec!Q$26)</f>
        <v>0</v>
      </c>
    </row>
    <row r="53" spans="1:17" x14ac:dyDescent="0.25">
      <c r="A53" s="177" t="s">
        <v>45</v>
      </c>
      <c r="B53" s="208">
        <f>IF(B$27=0,0,B$27/AGR_fec!B$27)</f>
        <v>0</v>
      </c>
      <c r="C53" s="208">
        <f>IF(C$27=0,0,C$27/AGR_fec!C$27)</f>
        <v>0</v>
      </c>
      <c r="D53" s="208">
        <f>IF(D$27=0,0,D$27/AGR_fec!D$27)</f>
        <v>0</v>
      </c>
      <c r="E53" s="208">
        <f>IF(E$27=0,0,E$27/AGR_fec!E$27)</f>
        <v>0</v>
      </c>
      <c r="F53" s="208">
        <f>IF(F$27=0,0,F$27/AGR_fec!F$27)</f>
        <v>0</v>
      </c>
      <c r="G53" s="208">
        <f>IF(G$27=0,0,G$27/AGR_fec!G$27)</f>
        <v>0</v>
      </c>
      <c r="H53" s="208">
        <f>IF(H$27=0,0,H$27/AGR_fec!H$27)</f>
        <v>0</v>
      </c>
      <c r="I53" s="208">
        <f>IF(I$27=0,0,I$27/AGR_fec!I$27)</f>
        <v>0</v>
      </c>
      <c r="J53" s="208">
        <f>IF(J$27=0,0,J$27/AGR_fec!J$27)</f>
        <v>0</v>
      </c>
      <c r="K53" s="208">
        <f>IF(K$27=0,0,K$27/AGR_fec!K$27)</f>
        <v>0</v>
      </c>
      <c r="L53" s="208">
        <f>IF(L$27=0,0,L$27/AGR_fec!L$27)</f>
        <v>0</v>
      </c>
      <c r="M53" s="208">
        <f>IF(M$27=0,0,M$27/AGR_fec!M$27)</f>
        <v>0</v>
      </c>
      <c r="N53" s="208">
        <f>IF(N$27=0,0,N$27/AGR_fec!N$27)</f>
        <v>0</v>
      </c>
      <c r="O53" s="208">
        <f>IF(O$27=0,0,O$27/AGR_fec!O$27)</f>
        <v>0</v>
      </c>
      <c r="P53" s="208">
        <f>IF(P$27=0,0,P$27/AGR_fec!P$27)</f>
        <v>0</v>
      </c>
      <c r="Q53" s="208">
        <f>IF(Q$27=0,0,Q$27/AGR_fec!Q$27)</f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horizontalDpi="1200" verticalDpi="12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tabColor theme="6" tint="0.39997558519241921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198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107</v>
      </c>
      <c r="B3" s="98">
        <f t="shared" ref="B3:Q3" si="0">B4</f>
        <v>1998358.9750585346</v>
      </c>
      <c r="C3" s="98">
        <f t="shared" si="0"/>
        <v>2031507.8551772791</v>
      </c>
      <c r="D3" s="98">
        <f t="shared" si="0"/>
        <v>2065945.8491660438</v>
      </c>
      <c r="E3" s="98">
        <f t="shared" si="0"/>
        <v>2088499.5484572416</v>
      </c>
      <c r="F3" s="98">
        <f t="shared" si="0"/>
        <v>2103322.4713111967</v>
      </c>
      <c r="G3" s="98">
        <f t="shared" si="0"/>
        <v>2113436.4962496376</v>
      </c>
      <c r="H3" s="98">
        <f t="shared" si="0"/>
        <v>2159876.3689528452</v>
      </c>
      <c r="I3" s="98">
        <f t="shared" si="0"/>
        <v>2197888.9559309934</v>
      </c>
      <c r="J3" s="98">
        <f t="shared" si="0"/>
        <v>2209511.1111111115</v>
      </c>
      <c r="K3" s="98">
        <f t="shared" si="0"/>
        <v>2209029.2705968213</v>
      </c>
      <c r="L3" s="98">
        <f t="shared" si="0"/>
        <v>2221005.6930323336</v>
      </c>
      <c r="M3" s="98">
        <f t="shared" si="0"/>
        <v>2238714.8134106561</v>
      </c>
      <c r="N3" s="98">
        <f t="shared" si="0"/>
        <v>2246835.0875979201</v>
      </c>
      <c r="O3" s="98">
        <f t="shared" si="0"/>
        <v>2239580.6363638565</v>
      </c>
      <c r="P3" s="98">
        <f t="shared" si="0"/>
        <v>2267106.1739534214</v>
      </c>
      <c r="Q3" s="98">
        <f t="shared" si="0"/>
        <v>2274655.8887184341</v>
      </c>
    </row>
    <row r="4" spans="1:17" ht="12.95" customHeight="1" x14ac:dyDescent="0.25">
      <c r="A4" s="90" t="s">
        <v>44</v>
      </c>
      <c r="B4" s="89">
        <f t="shared" ref="B4" si="1">SUM(B5:B14)</f>
        <v>1998358.9750585346</v>
      </c>
      <c r="C4" s="89">
        <f t="shared" ref="C4:Q4" si="2">SUM(C5:C14)</f>
        <v>2031507.8551772791</v>
      </c>
      <c r="D4" s="89">
        <f t="shared" si="2"/>
        <v>2065945.8491660438</v>
      </c>
      <c r="E4" s="89">
        <f t="shared" si="2"/>
        <v>2088499.5484572416</v>
      </c>
      <c r="F4" s="89">
        <f t="shared" si="2"/>
        <v>2103322.4713111967</v>
      </c>
      <c r="G4" s="89">
        <f t="shared" si="2"/>
        <v>2113436.4962496376</v>
      </c>
      <c r="H4" s="89">
        <f t="shared" si="2"/>
        <v>2159876.3689528452</v>
      </c>
      <c r="I4" s="89">
        <f t="shared" si="2"/>
        <v>2197888.9559309934</v>
      </c>
      <c r="J4" s="89">
        <f t="shared" si="2"/>
        <v>2209511.1111111115</v>
      </c>
      <c r="K4" s="89">
        <f t="shared" si="2"/>
        <v>2209029.2705968213</v>
      </c>
      <c r="L4" s="89">
        <f t="shared" si="2"/>
        <v>2221005.6930323336</v>
      </c>
      <c r="M4" s="89">
        <f t="shared" si="2"/>
        <v>2238714.8134106561</v>
      </c>
      <c r="N4" s="89">
        <f t="shared" si="2"/>
        <v>2246835.0875979201</v>
      </c>
      <c r="O4" s="89">
        <f t="shared" si="2"/>
        <v>2239580.6363638565</v>
      </c>
      <c r="P4" s="89">
        <f t="shared" si="2"/>
        <v>2267106.1739534214</v>
      </c>
      <c r="Q4" s="89">
        <f t="shared" si="2"/>
        <v>2274655.8887184341</v>
      </c>
    </row>
    <row r="5" spans="1:17" ht="12" customHeight="1" x14ac:dyDescent="0.25">
      <c r="A5" s="88" t="s">
        <v>38</v>
      </c>
      <c r="B5" s="87">
        <v>0</v>
      </c>
      <c r="C5" s="87">
        <v>0</v>
      </c>
      <c r="D5" s="87">
        <v>85.032748218792818</v>
      </c>
      <c r="E5" s="87">
        <v>91.417568447779033</v>
      </c>
      <c r="F5" s="87">
        <v>0</v>
      </c>
      <c r="G5" s="87">
        <v>0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  <c r="P5" s="87">
        <v>0</v>
      </c>
      <c r="Q5" s="87">
        <v>0</v>
      </c>
    </row>
    <row r="6" spans="1:17" ht="12" customHeight="1" x14ac:dyDescent="0.25">
      <c r="A6" s="88" t="s">
        <v>66</v>
      </c>
      <c r="B6" s="87">
        <v>146161.86618447007</v>
      </c>
      <c r="C6" s="87">
        <v>139108.35723696183</v>
      </c>
      <c r="D6" s="87">
        <v>137567.12122317892</v>
      </c>
      <c r="E6" s="87">
        <v>129420.71667250755</v>
      </c>
      <c r="F6" s="87">
        <v>123421.52657220335</v>
      </c>
      <c r="G6" s="87">
        <v>106292.5823507662</v>
      </c>
      <c r="H6" s="87">
        <v>99460.608327895054</v>
      </c>
      <c r="I6" s="87">
        <v>99460.119060379526</v>
      </c>
      <c r="J6" s="87">
        <v>89756.960871131349</v>
      </c>
      <c r="K6" s="87">
        <v>89457.292331528311</v>
      </c>
      <c r="L6" s="87">
        <v>89319.443722686672</v>
      </c>
      <c r="M6" s="87">
        <v>88563.912944373151</v>
      </c>
      <c r="N6" s="87">
        <v>69400.794125300381</v>
      </c>
      <c r="O6" s="87">
        <v>68014.683458704007</v>
      </c>
      <c r="P6" s="87">
        <v>66739.168131619575</v>
      </c>
      <c r="Q6" s="87">
        <v>49595.574089887683</v>
      </c>
    </row>
    <row r="7" spans="1:17" ht="12" customHeight="1" x14ac:dyDescent="0.25">
      <c r="A7" s="88" t="s">
        <v>99</v>
      </c>
      <c r="B7" s="87">
        <v>164340.50244047781</v>
      </c>
      <c r="C7" s="87">
        <v>147433.03252068112</v>
      </c>
      <c r="D7" s="87">
        <v>147362.14664040174</v>
      </c>
      <c r="E7" s="87">
        <v>147080.92543487743</v>
      </c>
      <c r="F7" s="87">
        <v>146462.88518451323</v>
      </c>
      <c r="G7" s="87">
        <v>139190.17311746598</v>
      </c>
      <c r="H7" s="87">
        <v>139113.10424561769</v>
      </c>
      <c r="I7" s="87">
        <v>138769.23984332095</v>
      </c>
      <c r="J7" s="87">
        <v>133920.74231467911</v>
      </c>
      <c r="K7" s="87">
        <v>84807.132543726344</v>
      </c>
      <c r="L7" s="87">
        <v>84669.520216768273</v>
      </c>
      <c r="M7" s="87">
        <v>84474.197921301311</v>
      </c>
      <c r="N7" s="87">
        <v>80378.139604518321</v>
      </c>
      <c r="O7" s="87">
        <v>67639.304597863884</v>
      </c>
      <c r="P7" s="87">
        <v>74575.093824179727</v>
      </c>
      <c r="Q7" s="87">
        <v>70643.896933320328</v>
      </c>
    </row>
    <row r="8" spans="1:17" ht="12" customHeight="1" x14ac:dyDescent="0.25">
      <c r="A8" s="88" t="s">
        <v>101</v>
      </c>
      <c r="B8" s="87">
        <v>1224.9484047733895</v>
      </c>
      <c r="C8" s="87">
        <v>1620.418189515053</v>
      </c>
      <c r="D8" s="87">
        <v>1854.7893251746823</v>
      </c>
      <c r="E8" s="87">
        <v>2440.2458616776676</v>
      </c>
      <c r="F8" s="87">
        <v>2744.2016017537703</v>
      </c>
      <c r="G8" s="87">
        <v>3141.5200964752148</v>
      </c>
      <c r="H8" s="87">
        <v>3532.6171138741815</v>
      </c>
      <c r="I8" s="87">
        <v>3922.4017668485335</v>
      </c>
      <c r="J8" s="87">
        <v>4357.6701078946116</v>
      </c>
      <c r="K8" s="87">
        <v>4818.7596317849629</v>
      </c>
      <c r="L8" s="87">
        <v>5355.757802046006</v>
      </c>
      <c r="M8" s="87">
        <v>6391.3739427047994</v>
      </c>
      <c r="N8" s="87">
        <v>7996.2451190795537</v>
      </c>
      <c r="O8" s="87">
        <v>10694.906242516192</v>
      </c>
      <c r="P8" s="87">
        <v>14309.59551313261</v>
      </c>
      <c r="Q8" s="87">
        <v>19385.672508760341</v>
      </c>
    </row>
    <row r="9" spans="1:17" ht="12" customHeight="1" x14ac:dyDescent="0.25">
      <c r="A9" s="88" t="s">
        <v>106</v>
      </c>
      <c r="B9" s="87">
        <v>1548313.6070663447</v>
      </c>
      <c r="C9" s="87">
        <v>1594769.9890025563</v>
      </c>
      <c r="D9" s="87">
        <v>1536021.6541575324</v>
      </c>
      <c r="E9" s="87">
        <v>1707814.929435387</v>
      </c>
      <c r="F9" s="87">
        <v>1663936.4299384172</v>
      </c>
      <c r="G9" s="87">
        <v>1650451.1381894602</v>
      </c>
      <c r="H9" s="87">
        <v>1678331.4393791431</v>
      </c>
      <c r="I9" s="87">
        <v>1713284.4177552639</v>
      </c>
      <c r="J9" s="87">
        <v>1748991.5659051954</v>
      </c>
      <c r="K9" s="87">
        <v>1763525.5363431687</v>
      </c>
      <c r="L9" s="87">
        <v>1783044.3865395978</v>
      </c>
      <c r="M9" s="87">
        <v>1689962.6961522941</v>
      </c>
      <c r="N9" s="87">
        <v>1624784.077153468</v>
      </c>
      <c r="O9" s="87">
        <v>1631862.826684206</v>
      </c>
      <c r="P9" s="87">
        <v>1509704.6897053116</v>
      </c>
      <c r="Q9" s="87">
        <v>1372903.2192665094</v>
      </c>
    </row>
    <row r="10" spans="1:17" ht="12" customHeight="1" x14ac:dyDescent="0.25">
      <c r="A10" s="88" t="s">
        <v>34</v>
      </c>
      <c r="B10" s="87">
        <v>3796.2366462769787</v>
      </c>
      <c r="C10" s="87">
        <v>3834.5524817349615</v>
      </c>
      <c r="D10" s="87">
        <v>3684.6310026268516</v>
      </c>
      <c r="E10" s="87">
        <v>2975.5589207137346</v>
      </c>
      <c r="F10" s="87">
        <v>2965.0001345366986</v>
      </c>
      <c r="G10" s="87">
        <v>2382.0981717583968</v>
      </c>
      <c r="H10" s="87">
        <v>2859.4698447432079</v>
      </c>
      <c r="I10" s="87">
        <v>2902.4100795303702</v>
      </c>
      <c r="J10" s="87">
        <v>2941.3462658018707</v>
      </c>
      <c r="K10" s="87">
        <v>3498.6031485485801</v>
      </c>
      <c r="L10" s="87">
        <v>5650.5847674514307</v>
      </c>
      <c r="M10" s="87">
        <v>6777.5772131068006</v>
      </c>
      <c r="N10" s="87">
        <v>6821.6202664584425</v>
      </c>
      <c r="O10" s="87">
        <v>11300.25207318365</v>
      </c>
      <c r="P10" s="87">
        <v>23048.007716745269</v>
      </c>
      <c r="Q10" s="87">
        <v>15979.602266688078</v>
      </c>
    </row>
    <row r="11" spans="1:17" ht="12" customHeight="1" x14ac:dyDescent="0.25">
      <c r="A11" s="88" t="s">
        <v>61</v>
      </c>
      <c r="B11" s="87">
        <v>72188.476602464798</v>
      </c>
      <c r="C11" s="87">
        <v>72423.169560126073</v>
      </c>
      <c r="D11" s="87">
        <v>76081.129036174709</v>
      </c>
      <c r="E11" s="87">
        <v>59956.012768900655</v>
      </c>
      <c r="F11" s="87">
        <v>57246.462689124659</v>
      </c>
      <c r="G11" s="87">
        <v>45103.817322118717</v>
      </c>
      <c r="H11" s="87">
        <v>44848.7887045811</v>
      </c>
      <c r="I11" s="87">
        <v>44789.824300835913</v>
      </c>
      <c r="J11" s="87">
        <v>40151.772514446973</v>
      </c>
      <c r="K11" s="87">
        <v>39984.854351783135</v>
      </c>
      <c r="L11" s="87">
        <v>23269.013810568627</v>
      </c>
      <c r="M11" s="87">
        <v>27265.564014258922</v>
      </c>
      <c r="N11" s="87">
        <v>27290.677696656461</v>
      </c>
      <c r="O11" s="87">
        <v>27603.802078819157</v>
      </c>
      <c r="P11" s="87">
        <v>32405.437038070751</v>
      </c>
      <c r="Q11" s="87">
        <v>27392.820300926767</v>
      </c>
    </row>
    <row r="12" spans="1:17" ht="12" customHeight="1" x14ac:dyDescent="0.25">
      <c r="A12" s="88" t="s">
        <v>42</v>
      </c>
      <c r="B12" s="87">
        <v>0</v>
      </c>
      <c r="C12" s="87">
        <v>0</v>
      </c>
      <c r="D12" s="87">
        <v>0</v>
      </c>
      <c r="E12" s="87">
        <v>0</v>
      </c>
      <c r="F12" s="87">
        <v>24261.651482937796</v>
      </c>
      <c r="G12" s="87">
        <v>24389.054283276124</v>
      </c>
      <c r="H12" s="87">
        <v>30688.441843221135</v>
      </c>
      <c r="I12" s="87">
        <v>35649.534969928354</v>
      </c>
      <c r="J12" s="87">
        <v>28220.32941868536</v>
      </c>
      <c r="K12" s="87">
        <v>25729.084436623001</v>
      </c>
      <c r="L12" s="87">
        <v>21580.934942819011</v>
      </c>
      <c r="M12" s="87">
        <v>52294.327108774763</v>
      </c>
      <c r="N12" s="87">
        <v>52780.185159984139</v>
      </c>
      <c r="O12" s="87">
        <v>60104.99064073943</v>
      </c>
      <c r="P12" s="87">
        <v>109737.52604369288</v>
      </c>
      <c r="Q12" s="87">
        <v>74585.533959717723</v>
      </c>
    </row>
    <row r="13" spans="1:17" ht="12" customHeight="1" x14ac:dyDescent="0.25">
      <c r="A13" s="88" t="s">
        <v>105</v>
      </c>
      <c r="B13" s="87">
        <v>1286.6468825144241</v>
      </c>
      <c r="C13" s="87">
        <v>2051.4093739589989</v>
      </c>
      <c r="D13" s="87">
        <v>5339.1093641194666</v>
      </c>
      <c r="E13" s="87">
        <v>5662.5897544533282</v>
      </c>
      <c r="F13" s="87">
        <v>11611.400388082926</v>
      </c>
      <c r="G13" s="87">
        <v>21592.035148982814</v>
      </c>
      <c r="H13" s="87">
        <v>27999.409885467372</v>
      </c>
      <c r="I13" s="87">
        <v>31370.51430276778</v>
      </c>
      <c r="J13" s="87">
        <v>34724.340684838535</v>
      </c>
      <c r="K13" s="87">
        <v>43618.167072692508</v>
      </c>
      <c r="L13" s="87">
        <v>47106.507404245269</v>
      </c>
      <c r="M13" s="87">
        <v>66432.835028839647</v>
      </c>
      <c r="N13" s="87">
        <v>99734.562128765712</v>
      </c>
      <c r="O13" s="87">
        <v>117538.7554231556</v>
      </c>
      <c r="P13" s="87">
        <v>178874.18316210783</v>
      </c>
      <c r="Q13" s="87">
        <v>312900.02223660564</v>
      </c>
    </row>
    <row r="14" spans="1:17" ht="12" customHeight="1" x14ac:dyDescent="0.25">
      <c r="A14" s="51" t="s">
        <v>104</v>
      </c>
      <c r="B14" s="94">
        <v>61046.690831212247</v>
      </c>
      <c r="C14" s="94">
        <v>70266.926811744765</v>
      </c>
      <c r="D14" s="94">
        <v>157950.23566861643</v>
      </c>
      <c r="E14" s="94">
        <v>33057.152040276094</v>
      </c>
      <c r="F14" s="94">
        <v>70672.91331962659</v>
      </c>
      <c r="G14" s="94">
        <v>120894.07756933389</v>
      </c>
      <c r="H14" s="94">
        <v>133042.48960830233</v>
      </c>
      <c r="I14" s="94">
        <v>127740.49385211788</v>
      </c>
      <c r="J14" s="94">
        <v>126446.38302843834</v>
      </c>
      <c r="K14" s="94">
        <v>153589.84073696579</v>
      </c>
      <c r="L14" s="94">
        <v>161009.54382615048</v>
      </c>
      <c r="M14" s="94">
        <v>216552.32908500222</v>
      </c>
      <c r="N14" s="94">
        <v>277648.78634368902</v>
      </c>
      <c r="O14" s="94">
        <v>244821.11516466876</v>
      </c>
      <c r="P14" s="94">
        <v>257712.47281856101</v>
      </c>
      <c r="Q14" s="94">
        <v>331269.54715601832</v>
      </c>
    </row>
    <row r="15" spans="1:17" ht="12" hidden="1" customHeight="1" x14ac:dyDescent="0.25">
      <c r="A15" s="97" t="s">
        <v>103</v>
      </c>
      <c r="B15" s="96">
        <f t="shared" ref="B15" si="3">SUM(B5:B12)</f>
        <v>1936025.6373448079</v>
      </c>
      <c r="C15" s="96">
        <f t="shared" ref="C15:Q15" si="4">SUM(C5:C12)</f>
        <v>1959189.5189915753</v>
      </c>
      <c r="D15" s="96">
        <f t="shared" si="4"/>
        <v>1902656.5041333081</v>
      </c>
      <c r="E15" s="96">
        <f t="shared" si="4"/>
        <v>2049779.806662512</v>
      </c>
      <c r="F15" s="96">
        <f t="shared" si="4"/>
        <v>2021038.1576034869</v>
      </c>
      <c r="G15" s="96">
        <f t="shared" si="4"/>
        <v>1970950.3835313208</v>
      </c>
      <c r="H15" s="96">
        <f t="shared" si="4"/>
        <v>1998834.4694590755</v>
      </c>
      <c r="I15" s="96">
        <f t="shared" si="4"/>
        <v>2038777.9477761076</v>
      </c>
      <c r="J15" s="96">
        <f t="shared" si="4"/>
        <v>2048340.3873978346</v>
      </c>
      <c r="K15" s="96">
        <f t="shared" si="4"/>
        <v>2011821.262787163</v>
      </c>
      <c r="L15" s="96">
        <f t="shared" si="4"/>
        <v>2012889.6418019379</v>
      </c>
      <c r="M15" s="96">
        <f t="shared" si="4"/>
        <v>1955729.6492968141</v>
      </c>
      <c r="N15" s="96">
        <f t="shared" si="4"/>
        <v>1869451.7391254653</v>
      </c>
      <c r="O15" s="96">
        <f t="shared" si="4"/>
        <v>1877220.7657760323</v>
      </c>
      <c r="P15" s="96">
        <f t="shared" si="4"/>
        <v>1830519.5179727525</v>
      </c>
      <c r="Q15" s="96">
        <f t="shared" si="4"/>
        <v>1630486.3193258103</v>
      </c>
    </row>
    <row r="16" spans="1:17" ht="12.95" customHeight="1" x14ac:dyDescent="0.25">
      <c r="A16" s="90" t="s">
        <v>102</v>
      </c>
      <c r="B16" s="89">
        <f t="shared" ref="B16" si="5">SUM(B17:B18)</f>
        <v>518878.25642143557</v>
      </c>
      <c r="C16" s="89">
        <f t="shared" ref="C16:Q16" si="6">SUM(C17:C18)</f>
        <v>575703.43401217682</v>
      </c>
      <c r="D16" s="89">
        <f t="shared" si="6"/>
        <v>639828.46638720774</v>
      </c>
      <c r="E16" s="89">
        <f t="shared" si="6"/>
        <v>684359.11377535737</v>
      </c>
      <c r="F16" s="89">
        <f t="shared" si="6"/>
        <v>747034.96452171775</v>
      </c>
      <c r="G16" s="89">
        <f t="shared" si="6"/>
        <v>793051.73248369026</v>
      </c>
      <c r="H16" s="89">
        <f t="shared" si="6"/>
        <v>884321.79347984644</v>
      </c>
      <c r="I16" s="89">
        <f t="shared" si="6"/>
        <v>985917.93559464696</v>
      </c>
      <c r="J16" s="89">
        <f t="shared" si="6"/>
        <v>1043537.1178415793</v>
      </c>
      <c r="K16" s="89">
        <f t="shared" si="6"/>
        <v>1118690.0264372956</v>
      </c>
      <c r="L16" s="89">
        <f t="shared" si="6"/>
        <v>1195555.0810353763</v>
      </c>
      <c r="M16" s="89">
        <f t="shared" si="6"/>
        <v>1231671.8599854312</v>
      </c>
      <c r="N16" s="89">
        <f t="shared" si="6"/>
        <v>1249248.5746841284</v>
      </c>
      <c r="O16" s="89">
        <f t="shared" si="6"/>
        <v>1277846.0723829698</v>
      </c>
      <c r="P16" s="89">
        <f t="shared" si="6"/>
        <v>1311737.6571665448</v>
      </c>
      <c r="Q16" s="89">
        <f t="shared" si="6"/>
        <v>1364585.5605799195</v>
      </c>
    </row>
    <row r="17" spans="1:17" ht="12.95" customHeight="1" x14ac:dyDescent="0.25">
      <c r="A17" s="88" t="s">
        <v>101</v>
      </c>
      <c r="B17" s="95">
        <v>1584.2564214356501</v>
      </c>
      <c r="C17" s="95">
        <v>2561.4340121766518</v>
      </c>
      <c r="D17" s="95">
        <v>2800.4663872076922</v>
      </c>
      <c r="E17" s="95">
        <v>3265.1137753574021</v>
      </c>
      <c r="F17" s="95">
        <v>3646.9645217176117</v>
      </c>
      <c r="G17" s="95">
        <v>3933.732483689912</v>
      </c>
      <c r="H17" s="95">
        <v>4851.7934798461411</v>
      </c>
      <c r="I17" s="95">
        <v>6865.9355946467003</v>
      </c>
      <c r="J17" s="95">
        <v>7386.1178415790464</v>
      </c>
      <c r="K17" s="95">
        <v>9430.0264372956171</v>
      </c>
      <c r="L17" s="95">
        <v>13696.081035376465</v>
      </c>
      <c r="M17" s="95">
        <v>16612.859985431623</v>
      </c>
      <c r="N17" s="95">
        <v>22563.574684128824</v>
      </c>
      <c r="O17" s="95">
        <v>32262.072382970309</v>
      </c>
      <c r="P17" s="95">
        <v>40631.657166544785</v>
      </c>
      <c r="Q17" s="95">
        <v>53859.560579918725</v>
      </c>
    </row>
    <row r="18" spans="1:17" ht="12" customHeight="1" x14ac:dyDescent="0.25">
      <c r="A18" s="88" t="s">
        <v>100</v>
      </c>
      <c r="B18" s="95">
        <v>517293.99999999994</v>
      </c>
      <c r="C18" s="95">
        <v>573142.00000000012</v>
      </c>
      <c r="D18" s="95">
        <v>637028</v>
      </c>
      <c r="E18" s="95">
        <v>681094</v>
      </c>
      <c r="F18" s="95">
        <v>743388.00000000012</v>
      </c>
      <c r="G18" s="95">
        <v>789118.00000000035</v>
      </c>
      <c r="H18" s="95">
        <v>879470.00000000035</v>
      </c>
      <c r="I18" s="95">
        <v>979052.00000000023</v>
      </c>
      <c r="J18" s="95">
        <v>1036151.0000000002</v>
      </c>
      <c r="K18" s="95">
        <v>1109260</v>
      </c>
      <c r="L18" s="95">
        <v>1181858.9999999998</v>
      </c>
      <c r="M18" s="95">
        <v>1215058.9999999995</v>
      </c>
      <c r="N18" s="95">
        <v>1226684.9999999995</v>
      </c>
      <c r="O18" s="95">
        <v>1245583.9999999995</v>
      </c>
      <c r="P18" s="95">
        <v>1271106</v>
      </c>
      <c r="Q18" s="95">
        <v>1310726.0000000007</v>
      </c>
    </row>
    <row r="19" spans="1:17" ht="12.95" customHeight="1" x14ac:dyDescent="0.25">
      <c r="A19" s="90" t="s">
        <v>47</v>
      </c>
      <c r="B19" s="89">
        <f t="shared" ref="B19" si="7">SUM(B20:B26)</f>
        <v>1998358.9750585349</v>
      </c>
      <c r="C19" s="89">
        <f t="shared" ref="C19:Q19" si="8">SUM(C20:C26)</f>
        <v>2031507.8551772786</v>
      </c>
      <c r="D19" s="89">
        <f t="shared" si="8"/>
        <v>2065945.8491660433</v>
      </c>
      <c r="E19" s="89">
        <f t="shared" si="8"/>
        <v>2088499.5484572412</v>
      </c>
      <c r="F19" s="89">
        <f t="shared" si="8"/>
        <v>2103322.4713111962</v>
      </c>
      <c r="G19" s="89">
        <f t="shared" si="8"/>
        <v>2113436.4962496376</v>
      </c>
      <c r="H19" s="89">
        <f t="shared" si="8"/>
        <v>2159876.3689528448</v>
      </c>
      <c r="I19" s="89">
        <f t="shared" si="8"/>
        <v>2197888.9559309939</v>
      </c>
      <c r="J19" s="89">
        <f t="shared" si="8"/>
        <v>2209511.1111111115</v>
      </c>
      <c r="K19" s="89">
        <f t="shared" si="8"/>
        <v>2209029.2705968218</v>
      </c>
      <c r="L19" s="89">
        <f t="shared" si="8"/>
        <v>2221005.6930323332</v>
      </c>
      <c r="M19" s="89">
        <f t="shared" si="8"/>
        <v>2238714.8134106556</v>
      </c>
      <c r="N19" s="89">
        <f t="shared" si="8"/>
        <v>2246835.0875979196</v>
      </c>
      <c r="O19" s="89">
        <f t="shared" si="8"/>
        <v>2239580.636363857</v>
      </c>
      <c r="P19" s="89">
        <f t="shared" si="8"/>
        <v>2267106.1739534214</v>
      </c>
      <c r="Q19" s="89">
        <f t="shared" si="8"/>
        <v>2274655.8887184341</v>
      </c>
    </row>
    <row r="20" spans="1:17" ht="12" customHeight="1" x14ac:dyDescent="0.25">
      <c r="A20" s="88" t="s">
        <v>38</v>
      </c>
      <c r="B20" s="87">
        <v>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0</v>
      </c>
      <c r="I20" s="87">
        <v>0</v>
      </c>
      <c r="J20" s="87">
        <v>0</v>
      </c>
      <c r="K20" s="87">
        <v>0</v>
      </c>
      <c r="L20" s="87">
        <v>0</v>
      </c>
      <c r="M20" s="87">
        <v>0</v>
      </c>
      <c r="N20" s="87">
        <v>0</v>
      </c>
      <c r="O20" s="87">
        <v>0</v>
      </c>
      <c r="P20" s="87">
        <v>0</v>
      </c>
      <c r="Q20" s="87">
        <v>0</v>
      </c>
    </row>
    <row r="21" spans="1:17" s="28" customFormat="1" ht="12" customHeight="1" x14ac:dyDescent="0.25">
      <c r="A21" s="88" t="s">
        <v>66</v>
      </c>
      <c r="B21" s="87">
        <v>100560.21221925593</v>
      </c>
      <c r="C21" s="87">
        <v>99580.762115331861</v>
      </c>
      <c r="D21" s="87">
        <v>93798.770411437275</v>
      </c>
      <c r="E21" s="87">
        <v>86979.317653928141</v>
      </c>
      <c r="F21" s="87">
        <v>85691.192458270118</v>
      </c>
      <c r="G21" s="87">
        <v>84561.732388625082</v>
      </c>
      <c r="H21" s="87">
        <v>83202.364532422202</v>
      </c>
      <c r="I21" s="87">
        <v>75060.010014242071</v>
      </c>
      <c r="J21" s="87">
        <v>72548.088929958365</v>
      </c>
      <c r="K21" s="87">
        <v>65183.243512323112</v>
      </c>
      <c r="L21" s="87">
        <v>61592.236699447611</v>
      </c>
      <c r="M21" s="87">
        <v>58096.444894234868</v>
      </c>
      <c r="N21" s="87">
        <v>47146.784543903465</v>
      </c>
      <c r="O21" s="87">
        <v>43834.548631786798</v>
      </c>
      <c r="P21" s="87">
        <v>35345.019655506665</v>
      </c>
      <c r="Q21" s="87">
        <v>32033.159048365509</v>
      </c>
    </row>
    <row r="22" spans="1:17" ht="12" customHeight="1" x14ac:dyDescent="0.25">
      <c r="A22" s="88" t="s">
        <v>99</v>
      </c>
      <c r="B22" s="87">
        <v>115203.07063668154</v>
      </c>
      <c r="C22" s="87">
        <v>97636.923593958301</v>
      </c>
      <c r="D22" s="87">
        <v>93804.874930652848</v>
      </c>
      <c r="E22" s="87">
        <v>87182.094329549829</v>
      </c>
      <c r="F22" s="87">
        <v>78079.496930247187</v>
      </c>
      <c r="G22" s="87">
        <v>72968.03269165114</v>
      </c>
      <c r="H22" s="87">
        <v>72047.116717243465</v>
      </c>
      <c r="I22" s="87">
        <v>68128.39298660183</v>
      </c>
      <c r="J22" s="87">
        <v>65032.148844476898</v>
      </c>
      <c r="K22" s="87">
        <v>50073.826533070147</v>
      </c>
      <c r="L22" s="87">
        <v>49105.539886460203</v>
      </c>
      <c r="M22" s="87">
        <v>49499.584137307131</v>
      </c>
      <c r="N22" s="87">
        <v>49678.552724259731</v>
      </c>
      <c r="O22" s="87">
        <v>51957.784551485929</v>
      </c>
      <c r="P22" s="87">
        <v>52591.07433178764</v>
      </c>
      <c r="Q22" s="87">
        <v>52793.516895524561</v>
      </c>
    </row>
    <row r="23" spans="1:17" ht="12" customHeight="1" x14ac:dyDescent="0.25">
      <c r="A23" s="88" t="s">
        <v>98</v>
      </c>
      <c r="B23" s="87">
        <v>1111096.7389296188</v>
      </c>
      <c r="C23" s="87">
        <v>1131174.4940185011</v>
      </c>
      <c r="D23" s="87">
        <v>1153054.3434938309</v>
      </c>
      <c r="E23" s="87">
        <v>1155826.4987084195</v>
      </c>
      <c r="F23" s="87">
        <v>1162376.7735593058</v>
      </c>
      <c r="G23" s="87">
        <v>1177654.2831347454</v>
      </c>
      <c r="H23" s="87">
        <v>1187614.5736845378</v>
      </c>
      <c r="I23" s="87">
        <v>1195909.7507818702</v>
      </c>
      <c r="J23" s="87">
        <v>1204912.102356402</v>
      </c>
      <c r="K23" s="87">
        <v>1216079.7637884459</v>
      </c>
      <c r="L23" s="87">
        <v>1220482.381225979</v>
      </c>
      <c r="M23" s="87">
        <v>1229273.4314375941</v>
      </c>
      <c r="N23" s="87">
        <v>1238461.2391427967</v>
      </c>
      <c r="O23" s="87">
        <v>1240723.2395560252</v>
      </c>
      <c r="P23" s="87">
        <v>1253790.1828443948</v>
      </c>
      <c r="Q23" s="87">
        <v>1256678.7172969312</v>
      </c>
    </row>
    <row r="24" spans="1:17" ht="12" customHeight="1" x14ac:dyDescent="0.25">
      <c r="A24" s="88" t="s">
        <v>34</v>
      </c>
      <c r="B24" s="87">
        <v>0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0</v>
      </c>
      <c r="I24" s="87">
        <v>0</v>
      </c>
      <c r="J24" s="87">
        <v>0</v>
      </c>
      <c r="K24" s="87">
        <v>0</v>
      </c>
      <c r="L24" s="87">
        <v>0</v>
      </c>
      <c r="M24" s="87">
        <v>0</v>
      </c>
      <c r="N24" s="87">
        <v>0</v>
      </c>
      <c r="O24" s="87">
        <v>0</v>
      </c>
      <c r="P24" s="87">
        <v>0</v>
      </c>
      <c r="Q24" s="87">
        <v>0</v>
      </c>
    </row>
    <row r="25" spans="1:17" ht="12" customHeight="1" x14ac:dyDescent="0.25">
      <c r="A25" s="88" t="s">
        <v>42</v>
      </c>
      <c r="B25" s="87">
        <v>0</v>
      </c>
      <c r="C25" s="87">
        <v>0</v>
      </c>
      <c r="D25" s="87">
        <v>0</v>
      </c>
      <c r="E25" s="87">
        <v>0</v>
      </c>
      <c r="F25" s="87">
        <v>16508.201627269813</v>
      </c>
      <c r="G25" s="87">
        <v>17031.117588906673</v>
      </c>
      <c r="H25" s="87">
        <v>17125.096384197066</v>
      </c>
      <c r="I25" s="87">
        <v>17395.110172831937</v>
      </c>
      <c r="J25" s="87">
        <v>17920.621848804494</v>
      </c>
      <c r="K25" s="87">
        <v>18341.226456413231</v>
      </c>
      <c r="L25" s="87">
        <v>18590.186001772498</v>
      </c>
      <c r="M25" s="87">
        <v>25742.96939122659</v>
      </c>
      <c r="N25" s="87">
        <v>34596.229833416037</v>
      </c>
      <c r="O25" s="87">
        <v>46315.005677446861</v>
      </c>
      <c r="P25" s="87">
        <v>53473.048738121412</v>
      </c>
      <c r="Q25" s="87">
        <v>54457.098576363875</v>
      </c>
    </row>
    <row r="26" spans="1:17" ht="12" customHeight="1" x14ac:dyDescent="0.25">
      <c r="A26" s="88" t="s">
        <v>30</v>
      </c>
      <c r="B26" s="94">
        <v>671498.95327297854</v>
      </c>
      <c r="C26" s="94">
        <v>703115.67544948717</v>
      </c>
      <c r="D26" s="94">
        <v>725287.86033012229</v>
      </c>
      <c r="E26" s="94">
        <v>758511.63776534365</v>
      </c>
      <c r="F26" s="94">
        <v>760666.80673610338</v>
      </c>
      <c r="G26" s="94">
        <v>761221.33044570917</v>
      </c>
      <c r="H26" s="94">
        <v>799887.21763444436</v>
      </c>
      <c r="I26" s="94">
        <v>841395.6919754477</v>
      </c>
      <c r="J26" s="94">
        <v>849098.14913146989</v>
      </c>
      <c r="K26" s="94">
        <v>859351.21030656924</v>
      </c>
      <c r="L26" s="94">
        <v>871235.34921867377</v>
      </c>
      <c r="M26" s="94">
        <v>876102.38355029305</v>
      </c>
      <c r="N26" s="94">
        <v>876952.28135354351</v>
      </c>
      <c r="O26" s="94">
        <v>856750.05794711201</v>
      </c>
      <c r="P26" s="94">
        <v>871906.84838361095</v>
      </c>
      <c r="Q26" s="94">
        <v>878693.39690124884</v>
      </c>
    </row>
    <row r="27" spans="1:17" ht="12" customHeight="1" x14ac:dyDescent="0.25">
      <c r="A27" s="93" t="s">
        <v>33</v>
      </c>
      <c r="B27" s="92">
        <v>7549.1828359629635</v>
      </c>
      <c r="C27" s="92">
        <v>8497.0542715647334</v>
      </c>
      <c r="D27" s="92">
        <v>9544.5491355524828</v>
      </c>
      <c r="E27" s="92">
        <v>11049.15316061605</v>
      </c>
      <c r="F27" s="92">
        <v>12629.146993281724</v>
      </c>
      <c r="G27" s="92">
        <v>18479.44450317329</v>
      </c>
      <c r="H27" s="92">
        <v>23337.883995937242</v>
      </c>
      <c r="I27" s="92">
        <v>34949.747427984672</v>
      </c>
      <c r="J27" s="92">
        <v>44407.354943517581</v>
      </c>
      <c r="K27" s="92">
        <v>56258.231688259169</v>
      </c>
      <c r="L27" s="92">
        <v>84388.613121340895</v>
      </c>
      <c r="M27" s="92">
        <v>87966.896848945806</v>
      </c>
      <c r="N27" s="92">
        <v>97261.639168841837</v>
      </c>
      <c r="O27" s="92">
        <v>104803.74630601806</v>
      </c>
      <c r="P27" s="92">
        <v>111589.56805617186</v>
      </c>
      <c r="Q27" s="92">
        <v>116990.003594669</v>
      </c>
    </row>
    <row r="28" spans="1:17" ht="12" hidden="1" customHeight="1" x14ac:dyDescent="0.25">
      <c r="A28" s="91" t="s">
        <v>33</v>
      </c>
      <c r="B28" s="86"/>
      <c r="C28" s="86"/>
      <c r="D28" s="86"/>
      <c r="E28" s="86"/>
      <c r="F28" s="86"/>
      <c r="G28" s="86"/>
      <c r="H28" s="86"/>
      <c r="I28" s="86"/>
      <c r="J28" s="86"/>
      <c r="K28" s="86"/>
      <c r="L28" s="86"/>
      <c r="M28" s="86"/>
      <c r="N28" s="86"/>
      <c r="O28" s="86"/>
      <c r="P28" s="86"/>
      <c r="Q28" s="86"/>
    </row>
    <row r="29" spans="1:17" ht="12.95" customHeight="1" x14ac:dyDescent="0.25">
      <c r="A29" s="90" t="s">
        <v>46</v>
      </c>
      <c r="B29" s="89">
        <f t="shared" ref="B29" si="9">SUM(B30:B33)</f>
        <v>1998358.9750585346</v>
      </c>
      <c r="C29" s="89">
        <f t="shared" ref="C29:Q29" si="10">SUM(C30:C33)</f>
        <v>2031507.8551772789</v>
      </c>
      <c r="D29" s="89">
        <f t="shared" si="10"/>
        <v>2065945.849166044</v>
      </c>
      <c r="E29" s="89">
        <f t="shared" si="10"/>
        <v>2088499.5484572412</v>
      </c>
      <c r="F29" s="89">
        <f t="shared" si="10"/>
        <v>2103322.4713111967</v>
      </c>
      <c r="G29" s="89">
        <f t="shared" si="10"/>
        <v>2113436.4962496376</v>
      </c>
      <c r="H29" s="89">
        <f t="shared" si="10"/>
        <v>2159876.3689528457</v>
      </c>
      <c r="I29" s="89">
        <f t="shared" si="10"/>
        <v>2197888.9559309944</v>
      </c>
      <c r="J29" s="89">
        <f t="shared" si="10"/>
        <v>2209511.1111111115</v>
      </c>
      <c r="K29" s="89">
        <f t="shared" si="10"/>
        <v>2209029.2705968213</v>
      </c>
      <c r="L29" s="89">
        <f t="shared" si="10"/>
        <v>2221005.6930323332</v>
      </c>
      <c r="M29" s="89">
        <f t="shared" si="10"/>
        <v>2238714.8134106551</v>
      </c>
      <c r="N29" s="89">
        <f t="shared" si="10"/>
        <v>2246835.0875979192</v>
      </c>
      <c r="O29" s="89">
        <f t="shared" si="10"/>
        <v>2239580.6363638556</v>
      </c>
      <c r="P29" s="89">
        <f t="shared" si="10"/>
        <v>2267106.1739534214</v>
      </c>
      <c r="Q29" s="89">
        <f t="shared" si="10"/>
        <v>2274655.8887184355</v>
      </c>
    </row>
    <row r="30" spans="1:17" ht="12" customHeight="1" x14ac:dyDescent="0.25">
      <c r="A30" s="88" t="s">
        <v>66</v>
      </c>
      <c r="B30" s="87">
        <v>283210.81603285985</v>
      </c>
      <c r="C30" s="87">
        <v>265038.19116010773</v>
      </c>
      <c r="D30" s="87">
        <v>264537.96980293485</v>
      </c>
      <c r="E30" s="87">
        <v>242917.62438748882</v>
      </c>
      <c r="F30" s="87">
        <v>231482.7838204405</v>
      </c>
      <c r="G30" s="87">
        <v>215874.88092145364</v>
      </c>
      <c r="H30" s="87">
        <v>193236.48382034147</v>
      </c>
      <c r="I30" s="87">
        <v>192318.76550503023</v>
      </c>
      <c r="J30" s="87">
        <v>143432.33336240033</v>
      </c>
      <c r="K30" s="87">
        <v>185280.785974445</v>
      </c>
      <c r="L30" s="87">
        <v>186985.5147687642</v>
      </c>
      <c r="M30" s="87">
        <v>187007.76367580876</v>
      </c>
      <c r="N30" s="87">
        <v>187480.53262940946</v>
      </c>
      <c r="O30" s="87">
        <v>188263.07933562534</v>
      </c>
      <c r="P30" s="87">
        <v>216116.20183940933</v>
      </c>
      <c r="Q30" s="87">
        <v>256416.07749336452</v>
      </c>
    </row>
    <row r="31" spans="1:17" ht="12" customHeight="1" x14ac:dyDescent="0.25">
      <c r="A31" s="88" t="s">
        <v>98</v>
      </c>
      <c r="B31" s="87">
        <v>1671241.2518810914</v>
      </c>
      <c r="C31" s="87">
        <v>1619435.529249758</v>
      </c>
      <c r="D31" s="87">
        <v>1603058.0099150017</v>
      </c>
      <c r="E31" s="87">
        <v>1028028.9200135333</v>
      </c>
      <c r="F31" s="87">
        <v>1036024.1561548602</v>
      </c>
      <c r="G31" s="87">
        <v>1061465.2891586614</v>
      </c>
      <c r="H31" s="87">
        <v>1073728.2714751428</v>
      </c>
      <c r="I31" s="87">
        <v>1086093.2243903556</v>
      </c>
      <c r="J31" s="87">
        <v>1147464.9088601898</v>
      </c>
      <c r="K31" s="87">
        <v>1160965.8570595393</v>
      </c>
      <c r="L31" s="87">
        <v>1163640.1086990824</v>
      </c>
      <c r="M31" s="87">
        <v>1167525.4508734155</v>
      </c>
      <c r="N31" s="87">
        <v>1167864.1200803479</v>
      </c>
      <c r="O31" s="87">
        <v>1171969.739242153</v>
      </c>
      <c r="P31" s="87">
        <v>1193414.7122128396</v>
      </c>
      <c r="Q31" s="87">
        <v>1441837.0446706023</v>
      </c>
    </row>
    <row r="32" spans="1:17" ht="12" customHeight="1" x14ac:dyDescent="0.25">
      <c r="A32" s="88" t="s">
        <v>34</v>
      </c>
      <c r="B32" s="87">
        <v>0</v>
      </c>
      <c r="C32" s="87">
        <v>0</v>
      </c>
      <c r="D32" s="87">
        <v>0</v>
      </c>
      <c r="E32" s="87">
        <v>0</v>
      </c>
      <c r="F32" s="87">
        <v>0</v>
      </c>
      <c r="G32" s="87">
        <v>0</v>
      </c>
      <c r="H32" s="87">
        <v>0</v>
      </c>
      <c r="I32" s="87">
        <v>0</v>
      </c>
      <c r="J32" s="87">
        <v>0</v>
      </c>
      <c r="K32" s="87">
        <v>0</v>
      </c>
      <c r="L32" s="87">
        <v>0</v>
      </c>
      <c r="M32" s="87">
        <v>0</v>
      </c>
      <c r="N32" s="87">
        <v>0</v>
      </c>
      <c r="O32" s="87">
        <v>0</v>
      </c>
      <c r="P32" s="87">
        <v>0</v>
      </c>
      <c r="Q32" s="87">
        <v>0</v>
      </c>
    </row>
    <row r="33" spans="1:17" ht="12" customHeight="1" x14ac:dyDescent="0.25">
      <c r="A33" s="49" t="s">
        <v>30</v>
      </c>
      <c r="B33" s="86">
        <v>43906.907144583318</v>
      </c>
      <c r="C33" s="86">
        <v>147034.13476741323</v>
      </c>
      <c r="D33" s="86">
        <v>198349.86944810752</v>
      </c>
      <c r="E33" s="86">
        <v>817553.00405621913</v>
      </c>
      <c r="F33" s="86">
        <v>835815.531335896</v>
      </c>
      <c r="G33" s="86">
        <v>836096.32616952236</v>
      </c>
      <c r="H33" s="86">
        <v>892911.61365736125</v>
      </c>
      <c r="I33" s="86">
        <v>919476.96603560844</v>
      </c>
      <c r="J33" s="86">
        <v>918613.86888852133</v>
      </c>
      <c r="K33" s="86">
        <v>862782.62756283686</v>
      </c>
      <c r="L33" s="86">
        <v>870380.06956448662</v>
      </c>
      <c r="M33" s="86">
        <v>884181.59886143089</v>
      </c>
      <c r="N33" s="86">
        <v>891490.43488816172</v>
      </c>
      <c r="O33" s="86">
        <v>879347.81778607727</v>
      </c>
      <c r="P33" s="86">
        <v>857575.25990117225</v>
      </c>
      <c r="Q33" s="86">
        <v>576402.76655446854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tabColor theme="6" tint="0.39997558519241921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199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>
      <c r="A2"/>
    </row>
    <row r="3" spans="1:17" ht="12.95" customHeight="1" x14ac:dyDescent="0.25">
      <c r="A3" s="99" t="s">
        <v>109</v>
      </c>
      <c r="B3" s="106">
        <f t="shared" ref="B3" si="0">SUM(B4,B16,B19,B29)</f>
        <v>7934.3201819333826</v>
      </c>
      <c r="C3" s="106">
        <f t="shared" ref="C3:Q3" si="1">SUM(C4,C16,C19,C29)</f>
        <v>8222.1715836613348</v>
      </c>
      <c r="D3" s="106">
        <f t="shared" si="1"/>
        <v>8112.8005394805568</v>
      </c>
      <c r="E3" s="106">
        <f t="shared" si="1"/>
        <v>9351.0567794863855</v>
      </c>
      <c r="F3" s="106">
        <f t="shared" si="1"/>
        <v>9555.5425936371685</v>
      </c>
      <c r="G3" s="106">
        <f t="shared" si="1"/>
        <v>11074.615392616503</v>
      </c>
      <c r="H3" s="106">
        <f t="shared" si="1"/>
        <v>11398.978791126507</v>
      </c>
      <c r="I3" s="106">
        <f t="shared" si="1"/>
        <v>10868.325849175213</v>
      </c>
      <c r="J3" s="106">
        <f t="shared" si="1"/>
        <v>12640.711351897669</v>
      </c>
      <c r="K3" s="106">
        <f t="shared" si="1"/>
        <v>12519.163218912887</v>
      </c>
      <c r="L3" s="106">
        <f t="shared" si="1"/>
        <v>12559.797495698411</v>
      </c>
      <c r="M3" s="106">
        <f t="shared" si="1"/>
        <v>11277.059749467797</v>
      </c>
      <c r="N3" s="106">
        <f t="shared" si="1"/>
        <v>11448.62852268622</v>
      </c>
      <c r="O3" s="106">
        <f t="shared" si="1"/>
        <v>11330.811408068445</v>
      </c>
      <c r="P3" s="106">
        <f t="shared" si="1"/>
        <v>10073.141170840849</v>
      </c>
      <c r="Q3" s="106">
        <f t="shared" si="1"/>
        <v>10841.748941428314</v>
      </c>
    </row>
    <row r="4" spans="1:17" ht="12.95" customHeight="1" x14ac:dyDescent="0.25">
      <c r="A4" s="90" t="s">
        <v>44</v>
      </c>
      <c r="B4" s="101">
        <f t="shared" ref="B4" si="2">SUM(B5:B15)</f>
        <v>4066.3884795300351</v>
      </c>
      <c r="C4" s="101">
        <f t="shared" ref="C4:Q4" si="3">SUM(C5:C15)</f>
        <v>4276.0424247117717</v>
      </c>
      <c r="D4" s="101">
        <f t="shared" si="3"/>
        <v>4093.3094489082764</v>
      </c>
      <c r="E4" s="101">
        <f t="shared" si="3"/>
        <v>5291.4602834470452</v>
      </c>
      <c r="F4" s="101">
        <f t="shared" si="3"/>
        <v>5447.5463325572973</v>
      </c>
      <c r="G4" s="101">
        <f t="shared" si="3"/>
        <v>6915.8505017195275</v>
      </c>
      <c r="H4" s="101">
        <f t="shared" si="3"/>
        <v>7124.3364680133973</v>
      </c>
      <c r="I4" s="101">
        <f t="shared" si="3"/>
        <v>6492.8464048890264</v>
      </c>
      <c r="J4" s="101">
        <f t="shared" si="3"/>
        <v>8200.6521037136463</v>
      </c>
      <c r="K4" s="101">
        <f t="shared" si="3"/>
        <v>8051.4249152007551</v>
      </c>
      <c r="L4" s="101">
        <f t="shared" si="3"/>
        <v>8053.0037649980432</v>
      </c>
      <c r="M4" s="101">
        <f t="shared" si="3"/>
        <v>6749.6320413142175</v>
      </c>
      <c r="N4" s="101">
        <f t="shared" si="3"/>
        <v>6906.0494016123439</v>
      </c>
      <c r="O4" s="101">
        <f t="shared" si="3"/>
        <v>6795.7010884180199</v>
      </c>
      <c r="P4" s="101">
        <f t="shared" si="3"/>
        <v>5507.939452215679</v>
      </c>
      <c r="Q4" s="101">
        <f t="shared" si="3"/>
        <v>6489.373982384137</v>
      </c>
    </row>
    <row r="5" spans="1:17" ht="12" customHeight="1" x14ac:dyDescent="0.25">
      <c r="A5" s="88" t="s">
        <v>38</v>
      </c>
      <c r="B5" s="100">
        <v>0</v>
      </c>
      <c r="C5" s="100">
        <v>0</v>
      </c>
      <c r="D5" s="100">
        <v>0.20833000000000002</v>
      </c>
      <c r="E5" s="100">
        <v>0.28423999999999999</v>
      </c>
      <c r="F5" s="100">
        <v>0</v>
      </c>
      <c r="G5" s="100">
        <v>0</v>
      </c>
      <c r="H5" s="100">
        <v>0</v>
      </c>
      <c r="I5" s="100">
        <v>0</v>
      </c>
      <c r="J5" s="100">
        <v>0</v>
      </c>
      <c r="K5" s="100">
        <v>0</v>
      </c>
      <c r="L5" s="100">
        <v>0</v>
      </c>
      <c r="M5" s="100">
        <v>0</v>
      </c>
      <c r="N5" s="100">
        <v>0</v>
      </c>
      <c r="O5" s="100">
        <v>0</v>
      </c>
      <c r="P5" s="100">
        <v>0</v>
      </c>
      <c r="Q5" s="100">
        <v>0</v>
      </c>
    </row>
    <row r="6" spans="1:17" ht="12" customHeight="1" x14ac:dyDescent="0.25">
      <c r="A6" s="88" t="s">
        <v>66</v>
      </c>
      <c r="B6" s="100">
        <v>305.32672120359558</v>
      </c>
      <c r="C6" s="100">
        <v>301.38433287754901</v>
      </c>
      <c r="D6" s="100">
        <v>281.72415245846793</v>
      </c>
      <c r="E6" s="100">
        <v>336.35908529659451</v>
      </c>
      <c r="F6" s="100">
        <v>329.49110066363301</v>
      </c>
      <c r="G6" s="100">
        <v>360.29969099601061</v>
      </c>
      <c r="H6" s="100">
        <v>340.6489837452649</v>
      </c>
      <c r="I6" s="100">
        <v>305.29360596632586</v>
      </c>
      <c r="J6" s="100">
        <v>346.19260683558662</v>
      </c>
      <c r="K6" s="100">
        <v>340.45961690057874</v>
      </c>
      <c r="L6" s="100">
        <v>338.06870277603844</v>
      </c>
      <c r="M6" s="100">
        <v>281.13143054057599</v>
      </c>
      <c r="N6" s="100">
        <v>227.05958688608328</v>
      </c>
      <c r="O6" s="100">
        <v>220.72135798472624</v>
      </c>
      <c r="P6" s="100">
        <v>177.00071421004958</v>
      </c>
      <c r="Q6" s="100">
        <v>160.70901095650797</v>
      </c>
    </row>
    <row r="7" spans="1:17" ht="12" customHeight="1" x14ac:dyDescent="0.25">
      <c r="A7" s="88" t="s">
        <v>99</v>
      </c>
      <c r="B7" s="100">
        <v>352.45591774246384</v>
      </c>
      <c r="C7" s="100">
        <v>234.51661133331044</v>
      </c>
      <c r="D7" s="100">
        <v>308.77971747332509</v>
      </c>
      <c r="E7" s="100">
        <v>419.13340482675119</v>
      </c>
      <c r="F7" s="100">
        <v>456.24661437313415</v>
      </c>
      <c r="G7" s="100">
        <v>484.39423769352101</v>
      </c>
      <c r="H7" s="100">
        <v>506.74435725317682</v>
      </c>
      <c r="I7" s="100">
        <v>465.67426182908338</v>
      </c>
      <c r="J7" s="100">
        <v>530.30651126935697</v>
      </c>
      <c r="K7" s="100">
        <v>311.83224827518967</v>
      </c>
      <c r="L7" s="100">
        <v>329.79203788103405</v>
      </c>
      <c r="M7" s="100">
        <v>293.12934456854566</v>
      </c>
      <c r="N7" s="100">
        <v>269.71704603357352</v>
      </c>
      <c r="O7" s="100">
        <v>216.6356612862744</v>
      </c>
      <c r="P7" s="100">
        <v>211.19445497416334</v>
      </c>
      <c r="Q7" s="100">
        <v>234.25672032264541</v>
      </c>
    </row>
    <row r="8" spans="1:17" ht="12" customHeight="1" x14ac:dyDescent="0.25">
      <c r="A8" s="88" t="s">
        <v>101</v>
      </c>
      <c r="B8" s="100">
        <v>1.6404110861129444</v>
      </c>
      <c r="C8" s="100">
        <v>2.2506021244164591</v>
      </c>
      <c r="D8" s="100">
        <v>2.4350516875987833</v>
      </c>
      <c r="E8" s="100">
        <v>4.0657166838828172</v>
      </c>
      <c r="F8" s="100">
        <v>4.6964851490351105</v>
      </c>
      <c r="G8" s="100">
        <v>6.8266075743640604</v>
      </c>
      <c r="H8" s="100">
        <v>7.7563378831480509</v>
      </c>
      <c r="I8" s="100">
        <v>7.718358990294206</v>
      </c>
      <c r="J8" s="100">
        <v>10.77477385691585</v>
      </c>
      <c r="K8" s="100">
        <v>11.756804195251712</v>
      </c>
      <c r="L8" s="100">
        <v>12.995232419093108</v>
      </c>
      <c r="M8" s="100">
        <v>13.006585560182481</v>
      </c>
      <c r="N8" s="100">
        <v>16.745457681700561</v>
      </c>
      <c r="O8" s="100">
        <v>22.134269539471653</v>
      </c>
      <c r="P8" s="100">
        <v>24.055156498547586</v>
      </c>
      <c r="Q8" s="100">
        <v>39.609718543792155</v>
      </c>
    </row>
    <row r="9" spans="1:17" ht="12" customHeight="1" x14ac:dyDescent="0.25">
      <c r="A9" s="88" t="s">
        <v>106</v>
      </c>
      <c r="B9" s="100">
        <v>3106.1418192261353</v>
      </c>
      <c r="C9" s="100">
        <v>3408.7876913746031</v>
      </c>
      <c r="D9" s="100">
        <v>3023.8505185644185</v>
      </c>
      <c r="E9" s="100">
        <v>4240.3520213446791</v>
      </c>
      <c r="F9" s="100">
        <v>4211.8065138664051</v>
      </c>
      <c r="G9" s="100">
        <v>5386.6285294790914</v>
      </c>
      <c r="H9" s="100">
        <v>5507.4448730251561</v>
      </c>
      <c r="I9" s="100">
        <v>5012.8573338975812</v>
      </c>
      <c r="J9" s="100">
        <v>6487.0528765350036</v>
      </c>
      <c r="K9" s="100">
        <v>6467.3189134530749</v>
      </c>
      <c r="L9" s="100">
        <v>6484.6209771274634</v>
      </c>
      <c r="M9" s="100">
        <v>5120.0857693604075</v>
      </c>
      <c r="N9" s="100">
        <v>5145.4662381973703</v>
      </c>
      <c r="O9" s="100">
        <v>5107.1035466410349</v>
      </c>
      <c r="P9" s="100">
        <v>3848.8106628111304</v>
      </c>
      <c r="Q9" s="100">
        <v>4289.3059599796197</v>
      </c>
    </row>
    <row r="10" spans="1:17" ht="12" customHeight="1" x14ac:dyDescent="0.25">
      <c r="A10" s="88" t="s">
        <v>34</v>
      </c>
      <c r="B10" s="100">
        <v>7.4042148923878415</v>
      </c>
      <c r="C10" s="100">
        <v>7.7935999999999961</v>
      </c>
      <c r="D10" s="100">
        <v>7.1004500000000039</v>
      </c>
      <c r="E10" s="100">
        <v>7.2949400000000004</v>
      </c>
      <c r="F10" s="100">
        <v>7.4945899999999996</v>
      </c>
      <c r="G10" s="100">
        <v>7.6669550444679508</v>
      </c>
      <c r="H10" s="100">
        <v>9.9995499999999975</v>
      </c>
      <c r="I10" s="100">
        <v>8.0945899999999984</v>
      </c>
      <c r="J10" s="100">
        <v>8.2999299999999998</v>
      </c>
      <c r="K10" s="100">
        <v>12.799910000000001</v>
      </c>
      <c r="L10" s="100">
        <v>20.612490109636735</v>
      </c>
      <c r="M10" s="100">
        <v>21.281283318183473</v>
      </c>
      <c r="N10" s="100">
        <v>21.20954731796661</v>
      </c>
      <c r="O10" s="100">
        <v>35.468512474358803</v>
      </c>
      <c r="P10" s="100">
        <v>59.42485908092096</v>
      </c>
      <c r="Q10" s="100">
        <v>50.611295535972118</v>
      </c>
    </row>
    <row r="11" spans="1:17" ht="12" customHeight="1" x14ac:dyDescent="0.25">
      <c r="A11" s="88" t="s">
        <v>61</v>
      </c>
      <c r="B11" s="100">
        <v>132.0577735923093</v>
      </c>
      <c r="C11" s="100">
        <v>134.59433999999996</v>
      </c>
      <c r="D11" s="100">
        <v>134.57888</v>
      </c>
      <c r="E11" s="100">
        <v>134.59305000000001</v>
      </c>
      <c r="F11" s="100">
        <v>132.00548000000003</v>
      </c>
      <c r="G11" s="100">
        <v>132.05801346263971</v>
      </c>
      <c r="H11" s="100">
        <v>132.08581999999996</v>
      </c>
      <c r="I11" s="100">
        <v>132.00788000000003</v>
      </c>
      <c r="J11" s="100">
        <v>132.09998999999993</v>
      </c>
      <c r="K11" s="100">
        <v>132.09999000000002</v>
      </c>
      <c r="L11" s="100">
        <v>76.072460581899122</v>
      </c>
      <c r="M11" s="100">
        <v>76.074497147192602</v>
      </c>
      <c r="N11" s="100">
        <v>77.00395609394765</v>
      </c>
      <c r="O11" s="100">
        <v>77.193120466877772</v>
      </c>
      <c r="P11" s="100">
        <v>73.970574185535469</v>
      </c>
      <c r="Q11" s="100">
        <v>76.357229463107117</v>
      </c>
    </row>
    <row r="12" spans="1:17" ht="12" customHeight="1" x14ac:dyDescent="0.25">
      <c r="A12" s="88" t="s">
        <v>42</v>
      </c>
      <c r="B12" s="100">
        <v>0</v>
      </c>
      <c r="C12" s="100">
        <v>0</v>
      </c>
      <c r="D12" s="100">
        <v>0</v>
      </c>
      <c r="E12" s="100">
        <v>0</v>
      </c>
      <c r="F12" s="100">
        <v>57.967404437522291</v>
      </c>
      <c r="G12" s="100">
        <v>58.936811845142842</v>
      </c>
      <c r="H12" s="100">
        <v>86.247190950554483</v>
      </c>
      <c r="I12" s="100">
        <v>89.791812291507568</v>
      </c>
      <c r="J12" s="100">
        <v>89.315300369345479</v>
      </c>
      <c r="K12" s="100">
        <v>80.350451906127816</v>
      </c>
      <c r="L12" s="100">
        <v>67.026006960030657</v>
      </c>
      <c r="M12" s="100">
        <v>157.35263769944245</v>
      </c>
      <c r="N12" s="100">
        <v>118.22610158611404</v>
      </c>
      <c r="O12" s="100">
        <v>161.90699201404868</v>
      </c>
      <c r="P12" s="100">
        <v>243.32462715523275</v>
      </c>
      <c r="Q12" s="100">
        <v>203.40470398382411</v>
      </c>
    </row>
    <row r="13" spans="1:17" ht="12" customHeight="1" x14ac:dyDescent="0.25">
      <c r="A13" s="88" t="s">
        <v>105</v>
      </c>
      <c r="B13" s="100">
        <v>1.4054701204005646</v>
      </c>
      <c r="C13" s="100">
        <v>2.3244063754660536</v>
      </c>
      <c r="D13" s="100">
        <v>5.720200944844553</v>
      </c>
      <c r="E13" s="100">
        <v>7.698829438138918</v>
      </c>
      <c r="F13" s="100">
        <v>16.217230367615265</v>
      </c>
      <c r="G13" s="100">
        <v>38.288032539920877</v>
      </c>
      <c r="H13" s="100">
        <v>50.168667506374526</v>
      </c>
      <c r="I13" s="100">
        <v>50.378148650032962</v>
      </c>
      <c r="J13" s="100">
        <v>70.059685059534942</v>
      </c>
      <c r="K13" s="100">
        <v>86.841044562078736</v>
      </c>
      <c r="L13" s="100">
        <v>93.271746707245057</v>
      </c>
      <c r="M13" s="100">
        <v>109.16941072797022</v>
      </c>
      <c r="N13" s="100">
        <v>159.63612624359533</v>
      </c>
      <c r="O13" s="100">
        <v>181.49231794177885</v>
      </c>
      <c r="P13" s="100">
        <v>209.75467280117778</v>
      </c>
      <c r="Q13" s="100">
        <v>424.11564393609666</v>
      </c>
    </row>
    <row r="14" spans="1:17" ht="12" customHeight="1" x14ac:dyDescent="0.25">
      <c r="A14" s="51" t="s">
        <v>104</v>
      </c>
      <c r="B14" s="22">
        <v>110.5557474105504</v>
      </c>
      <c r="C14" s="22">
        <v>131.99808627276101</v>
      </c>
      <c r="D14" s="22">
        <v>280.55608952634628</v>
      </c>
      <c r="E14" s="22">
        <v>74.512989440077931</v>
      </c>
      <c r="F14" s="22">
        <v>163.64473321174478</v>
      </c>
      <c r="G14" s="22">
        <v>355.41147911714705</v>
      </c>
      <c r="H14" s="22">
        <v>395.21280187027162</v>
      </c>
      <c r="I14" s="22">
        <v>340.09959003764158</v>
      </c>
      <c r="J14" s="22">
        <v>422.95828457869777</v>
      </c>
      <c r="K14" s="22">
        <v>506.96394067205932</v>
      </c>
      <c r="L14" s="22">
        <v>528.53989800772206</v>
      </c>
      <c r="M14" s="22">
        <v>596.63418457476394</v>
      </c>
      <c r="N14" s="22">
        <v>789.7252522676979</v>
      </c>
      <c r="O14" s="22">
        <v>692.37254440436811</v>
      </c>
      <c r="P14" s="22">
        <v>597.51843370549875</v>
      </c>
      <c r="Q14" s="22">
        <v>941.37782990261383</v>
      </c>
    </row>
    <row r="15" spans="1:17" ht="12" customHeight="1" x14ac:dyDescent="0.25">
      <c r="A15" s="105" t="s">
        <v>108</v>
      </c>
      <c r="B15" s="104">
        <v>49.400404256079518</v>
      </c>
      <c r="C15" s="104">
        <v>52.392754353665268</v>
      </c>
      <c r="D15" s="104">
        <v>48.356058253275592</v>
      </c>
      <c r="E15" s="104">
        <v>67.166006416921249</v>
      </c>
      <c r="F15" s="104">
        <v>67.976180488207163</v>
      </c>
      <c r="G15" s="104">
        <v>85.340143967222588</v>
      </c>
      <c r="H15" s="104">
        <v>88.027885779450017</v>
      </c>
      <c r="I15" s="104">
        <v>80.930823226559326</v>
      </c>
      <c r="J15" s="104">
        <v>103.59214520920591</v>
      </c>
      <c r="K15" s="104">
        <v>101.00199523639519</v>
      </c>
      <c r="L15" s="104">
        <v>102.00421242788167</v>
      </c>
      <c r="M15" s="104">
        <v>81.766897816954398</v>
      </c>
      <c r="N15" s="104">
        <v>81.260089304293814</v>
      </c>
      <c r="O15" s="104">
        <v>80.672765665078984</v>
      </c>
      <c r="P15" s="104">
        <v>62.885296793422917</v>
      </c>
      <c r="Q15" s="104">
        <v>69.625869759958405</v>
      </c>
    </row>
    <row r="16" spans="1:17" ht="12.95" customHeight="1" x14ac:dyDescent="0.25">
      <c r="A16" s="90" t="s">
        <v>102</v>
      </c>
      <c r="B16" s="101">
        <f t="shared" ref="B16" si="4">SUM(B17:B18)</f>
        <v>441.44110682991123</v>
      </c>
      <c r="C16" s="101">
        <f t="shared" ref="C16:Q16" si="5">SUM(C17:C18)</f>
        <v>477.77953366296447</v>
      </c>
      <c r="D16" s="101">
        <f t="shared" si="5"/>
        <v>519.21644342645891</v>
      </c>
      <c r="E16" s="101">
        <f t="shared" si="5"/>
        <v>546.49051986405141</v>
      </c>
      <c r="F16" s="101">
        <f t="shared" si="5"/>
        <v>588.50099290213939</v>
      </c>
      <c r="G16" s="101">
        <f t="shared" si="5"/>
        <v>617.07023220993381</v>
      </c>
      <c r="H16" s="101">
        <f t="shared" si="5"/>
        <v>681.12051815323332</v>
      </c>
      <c r="I16" s="101">
        <f t="shared" si="5"/>
        <v>749.26319675410969</v>
      </c>
      <c r="J16" s="101">
        <f t="shared" si="5"/>
        <v>786.21190088727667</v>
      </c>
      <c r="K16" s="101">
        <f t="shared" si="5"/>
        <v>826.36104548023661</v>
      </c>
      <c r="L16" s="101">
        <f t="shared" si="5"/>
        <v>870.97073657839724</v>
      </c>
      <c r="M16" s="101">
        <f t="shared" si="5"/>
        <v>874.88795437986983</v>
      </c>
      <c r="N16" s="101">
        <f t="shared" si="5"/>
        <v>873.15805236882215</v>
      </c>
      <c r="O16" s="101">
        <f t="shared" si="5"/>
        <v>873.57346115746168</v>
      </c>
      <c r="P16" s="101">
        <f t="shared" si="5"/>
        <v>880.74839133612136</v>
      </c>
      <c r="Q16" s="101">
        <f t="shared" si="5"/>
        <v>877.61341123869624</v>
      </c>
    </row>
    <row r="17" spans="1:17" ht="12.95" customHeight="1" x14ac:dyDescent="0.25">
      <c r="A17" s="88" t="s">
        <v>101</v>
      </c>
      <c r="B17" s="103">
        <v>0.43054246035478611</v>
      </c>
      <c r="C17" s="103">
        <v>0.74103140639005316</v>
      </c>
      <c r="D17" s="103">
        <v>0.86575458569118813</v>
      </c>
      <c r="E17" s="103">
        <v>1.0508983305994233</v>
      </c>
      <c r="F17" s="103">
        <v>1.2550757857645198</v>
      </c>
      <c r="G17" s="103">
        <v>1.4126499042189316</v>
      </c>
      <c r="H17" s="103">
        <v>1.8816688067003213</v>
      </c>
      <c r="I17" s="103">
        <v>2.8779709600172962</v>
      </c>
      <c r="J17" s="103">
        <v>3.2314376487288512</v>
      </c>
      <c r="K17" s="103">
        <v>4.3363547054545784</v>
      </c>
      <c r="L17" s="103">
        <v>6.5993932936707296</v>
      </c>
      <c r="M17" s="103">
        <v>8.1262548391058651</v>
      </c>
      <c r="N17" s="103">
        <v>11.326714963637974</v>
      </c>
      <c r="O17" s="103">
        <v>16.881827030249266</v>
      </c>
      <c r="P17" s="103">
        <v>22.126627535145101</v>
      </c>
      <c r="Q17" s="103">
        <v>30.315819744153828</v>
      </c>
    </row>
    <row r="18" spans="1:17" ht="12" customHeight="1" x14ac:dyDescent="0.25">
      <c r="A18" s="88" t="s">
        <v>100</v>
      </c>
      <c r="B18" s="103">
        <v>441.01056436955645</v>
      </c>
      <c r="C18" s="103">
        <v>477.03850225657442</v>
      </c>
      <c r="D18" s="103">
        <v>518.3506888407677</v>
      </c>
      <c r="E18" s="103">
        <v>545.43962153345194</v>
      </c>
      <c r="F18" s="103">
        <v>587.24591711637481</v>
      </c>
      <c r="G18" s="103">
        <v>615.65758230571487</v>
      </c>
      <c r="H18" s="103">
        <v>679.23884934653302</v>
      </c>
      <c r="I18" s="103">
        <v>746.38522579409243</v>
      </c>
      <c r="J18" s="103">
        <v>782.98046323854783</v>
      </c>
      <c r="K18" s="103">
        <v>822.02469077478202</v>
      </c>
      <c r="L18" s="103">
        <v>864.37134328472655</v>
      </c>
      <c r="M18" s="103">
        <v>866.76169954076397</v>
      </c>
      <c r="N18" s="103">
        <v>861.83133740518417</v>
      </c>
      <c r="O18" s="103">
        <v>856.69163412721241</v>
      </c>
      <c r="P18" s="103">
        <v>858.62176380097628</v>
      </c>
      <c r="Q18" s="103">
        <v>847.29759149454242</v>
      </c>
    </row>
    <row r="19" spans="1:17" ht="12.95" customHeight="1" x14ac:dyDescent="0.25">
      <c r="A19" s="90" t="s">
        <v>47</v>
      </c>
      <c r="B19" s="101">
        <f t="shared" ref="B19" si="6">SUM(B20:B27)</f>
        <v>1589.9271989918093</v>
      </c>
      <c r="C19" s="101">
        <f t="shared" ref="C19:Q19" si="7">SUM(C20:C27)</f>
        <v>1607.0122338084389</v>
      </c>
      <c r="D19" s="101">
        <f t="shared" si="7"/>
        <v>1620.1015406579324</v>
      </c>
      <c r="E19" s="101">
        <f t="shared" si="7"/>
        <v>1628.8130917723327</v>
      </c>
      <c r="F19" s="101">
        <f t="shared" si="7"/>
        <v>1628.2165616632074</v>
      </c>
      <c r="G19" s="101">
        <f t="shared" si="7"/>
        <v>1637.9653609139734</v>
      </c>
      <c r="H19" s="101">
        <f t="shared" si="7"/>
        <v>1659.6240373945705</v>
      </c>
      <c r="I19" s="101">
        <f t="shared" si="7"/>
        <v>1676.6200580587472</v>
      </c>
      <c r="J19" s="101">
        <f t="shared" si="7"/>
        <v>1686.8575402866686</v>
      </c>
      <c r="K19" s="101">
        <f t="shared" si="7"/>
        <v>1672.9031786132271</v>
      </c>
      <c r="L19" s="101">
        <f t="shared" si="7"/>
        <v>1663.9517615849152</v>
      </c>
      <c r="M19" s="101">
        <f t="shared" si="7"/>
        <v>1681.1209108822311</v>
      </c>
      <c r="N19" s="101">
        <f t="shared" si="7"/>
        <v>1686.0992930430816</v>
      </c>
      <c r="O19" s="101">
        <f t="shared" si="7"/>
        <v>1682.9506094140527</v>
      </c>
      <c r="P19" s="101">
        <f t="shared" si="7"/>
        <v>1702.9233615748549</v>
      </c>
      <c r="Q19" s="101">
        <f t="shared" si="7"/>
        <v>1735.9387155862817</v>
      </c>
    </row>
    <row r="20" spans="1:17" ht="12" customHeight="1" x14ac:dyDescent="0.25">
      <c r="A20" s="88" t="s">
        <v>38</v>
      </c>
      <c r="B20" s="100">
        <v>0</v>
      </c>
      <c r="C20" s="100">
        <v>0</v>
      </c>
      <c r="D20" s="100">
        <v>0</v>
      </c>
      <c r="E20" s="100">
        <v>0</v>
      </c>
      <c r="F20" s="100">
        <v>0</v>
      </c>
      <c r="G20" s="100">
        <v>0</v>
      </c>
      <c r="H20" s="100">
        <v>0</v>
      </c>
      <c r="I20" s="100">
        <v>0</v>
      </c>
      <c r="J20" s="100">
        <v>0</v>
      </c>
      <c r="K20" s="100">
        <v>0</v>
      </c>
      <c r="L20" s="100">
        <v>0</v>
      </c>
      <c r="M20" s="100">
        <v>0</v>
      </c>
      <c r="N20" s="100">
        <v>0</v>
      </c>
      <c r="O20" s="100">
        <v>0</v>
      </c>
      <c r="P20" s="100">
        <v>0</v>
      </c>
      <c r="Q20" s="100">
        <v>0</v>
      </c>
    </row>
    <row r="21" spans="1:17" s="28" customFormat="1" ht="12" customHeight="1" x14ac:dyDescent="0.25">
      <c r="A21" s="88" t="s">
        <v>66</v>
      </c>
      <c r="B21" s="100">
        <v>88.179604730935367</v>
      </c>
      <c r="C21" s="100">
        <v>87.041026872711029</v>
      </c>
      <c r="D21" s="100">
        <v>81.363086430880401</v>
      </c>
      <c r="E21" s="100">
        <v>75.227536634295816</v>
      </c>
      <c r="F21" s="100">
        <v>73.691494980703169</v>
      </c>
      <c r="G21" s="100">
        <v>72.697083995256989</v>
      </c>
      <c r="H21" s="100">
        <v>71.017325415450344</v>
      </c>
      <c r="I21" s="100">
        <v>63.646558177845179</v>
      </c>
      <c r="J21" s="100">
        <v>61.490010233681524</v>
      </c>
      <c r="K21" s="100">
        <v>54.763588038380441</v>
      </c>
      <c r="L21" s="100">
        <v>50.951110983839953</v>
      </c>
      <c r="M21" s="100">
        <v>48.123525347733221</v>
      </c>
      <c r="N21" s="100">
        <v>38.867613500017967</v>
      </c>
      <c r="O21" s="100">
        <v>36.025880892993278</v>
      </c>
      <c r="P21" s="100">
        <v>28.889848750147891</v>
      </c>
      <c r="Q21" s="100">
        <v>26.230736073808284</v>
      </c>
    </row>
    <row r="22" spans="1:17" ht="12" customHeight="1" x14ac:dyDescent="0.25">
      <c r="A22" s="88" t="s">
        <v>99</v>
      </c>
      <c r="B22" s="100">
        <v>103.90596448219895</v>
      </c>
      <c r="C22" s="100">
        <v>87.780308666689464</v>
      </c>
      <c r="D22" s="100">
        <v>83.693192526674864</v>
      </c>
      <c r="E22" s="100">
        <v>77.557285173248744</v>
      </c>
      <c r="F22" s="100">
        <v>69.064145626865738</v>
      </c>
      <c r="G22" s="100">
        <v>64.522355397053971</v>
      </c>
      <c r="H22" s="100">
        <v>63.252792746823182</v>
      </c>
      <c r="I22" s="100">
        <v>59.419488170916516</v>
      </c>
      <c r="J22" s="100">
        <v>56.694528730642894</v>
      </c>
      <c r="K22" s="100">
        <v>43.271421724810196</v>
      </c>
      <c r="L22" s="100">
        <v>41.782327533940524</v>
      </c>
      <c r="M22" s="100">
        <v>42.185729841446133</v>
      </c>
      <c r="N22" s="100">
        <v>42.168150980207805</v>
      </c>
      <c r="O22" s="100">
        <v>44.015908601096186</v>
      </c>
      <c r="P22" s="100">
        <v>44.370784448519451</v>
      </c>
      <c r="Q22" s="100">
        <v>44.691390344253676</v>
      </c>
    </row>
    <row r="23" spans="1:17" ht="12" customHeight="1" x14ac:dyDescent="0.25">
      <c r="A23" s="88" t="s">
        <v>98</v>
      </c>
      <c r="B23" s="100">
        <v>935.33044860031259</v>
      </c>
      <c r="C23" s="100">
        <v>949.18178915778117</v>
      </c>
      <c r="D23" s="100">
        <v>960.17695547362018</v>
      </c>
      <c r="E23" s="100">
        <v>959.67620021595576</v>
      </c>
      <c r="F23" s="100">
        <v>957.96896813015246</v>
      </c>
      <c r="G23" s="100">
        <v>973.57430034426659</v>
      </c>
      <c r="H23" s="100">
        <v>973.14015865541023</v>
      </c>
      <c r="I23" s="100">
        <v>973.49997600030144</v>
      </c>
      <c r="J23" s="100">
        <v>980.40425672780589</v>
      </c>
      <c r="K23" s="100">
        <v>980.81979528370391</v>
      </c>
      <c r="L23" s="100">
        <v>969.23799375213957</v>
      </c>
      <c r="M23" s="100">
        <v>978.59584589391204</v>
      </c>
      <c r="N23" s="100">
        <v>983.18806343647873</v>
      </c>
      <c r="O23" s="100">
        <v>984.63839653355978</v>
      </c>
      <c r="P23" s="100">
        <v>992.5769895668667</v>
      </c>
      <c r="Q23" s="100">
        <v>999.74896181798727</v>
      </c>
    </row>
    <row r="24" spans="1:17" ht="12" customHeight="1" x14ac:dyDescent="0.25">
      <c r="A24" s="88" t="s">
        <v>34</v>
      </c>
      <c r="B24" s="100">
        <v>0</v>
      </c>
      <c r="C24" s="100">
        <v>0</v>
      </c>
      <c r="D24" s="100">
        <v>0</v>
      </c>
      <c r="E24" s="100">
        <v>0</v>
      </c>
      <c r="F24" s="100">
        <v>0</v>
      </c>
      <c r="G24" s="100">
        <v>0</v>
      </c>
      <c r="H24" s="100">
        <v>0</v>
      </c>
      <c r="I24" s="100">
        <v>0</v>
      </c>
      <c r="J24" s="100">
        <v>0</v>
      </c>
      <c r="K24" s="100">
        <v>0</v>
      </c>
      <c r="L24" s="100">
        <v>0</v>
      </c>
      <c r="M24" s="100">
        <v>0</v>
      </c>
      <c r="N24" s="100">
        <v>0</v>
      </c>
      <c r="O24" s="100">
        <v>0</v>
      </c>
      <c r="P24" s="100">
        <v>0</v>
      </c>
      <c r="Q24" s="100">
        <v>0</v>
      </c>
    </row>
    <row r="25" spans="1:17" ht="12" customHeight="1" x14ac:dyDescent="0.25">
      <c r="A25" s="88" t="s">
        <v>42</v>
      </c>
      <c r="B25" s="100">
        <v>0</v>
      </c>
      <c r="C25" s="100">
        <v>0</v>
      </c>
      <c r="D25" s="100">
        <v>0</v>
      </c>
      <c r="E25" s="100">
        <v>0</v>
      </c>
      <c r="F25" s="100">
        <v>10.732545562477709</v>
      </c>
      <c r="G25" s="100">
        <v>11.068991711688929</v>
      </c>
      <c r="H25" s="100">
        <v>11.050539049445497</v>
      </c>
      <c r="I25" s="100">
        <v>11.151037708492408</v>
      </c>
      <c r="J25" s="100">
        <v>11.482949630654502</v>
      </c>
      <c r="K25" s="100">
        <v>11.649468093872196</v>
      </c>
      <c r="L25" s="100">
        <v>11.626077486279126</v>
      </c>
      <c r="M25" s="100">
        <v>16.145269961337799</v>
      </c>
      <c r="N25" s="100">
        <v>21.666071532826251</v>
      </c>
      <c r="O25" s="100">
        <v>29.050302430396982</v>
      </c>
      <c r="P25" s="100">
        <v>33.545536215360229</v>
      </c>
      <c r="Q25" s="100">
        <v>34.414155288172708</v>
      </c>
    </row>
    <row r="26" spans="1:17" ht="12" customHeight="1" x14ac:dyDescent="0.25">
      <c r="A26" s="88" t="s">
        <v>30</v>
      </c>
      <c r="B26" s="22">
        <v>460.21826232275663</v>
      </c>
      <c r="C26" s="22">
        <v>480.41066911125716</v>
      </c>
      <c r="D26" s="22">
        <v>491.94748622675712</v>
      </c>
      <c r="E26" s="22">
        <v>512.95392974883214</v>
      </c>
      <c r="F26" s="22">
        <v>512.8618173630083</v>
      </c>
      <c r="G26" s="22">
        <v>510.34644287770141</v>
      </c>
      <c r="H26" s="22">
        <v>533.86338152744145</v>
      </c>
      <c r="I26" s="22">
        <v>557.90910800119173</v>
      </c>
      <c r="J26" s="22">
        <v>562.68590496388379</v>
      </c>
      <c r="K26" s="22">
        <v>564.52011547246013</v>
      </c>
      <c r="L26" s="22">
        <v>563.53182624433271</v>
      </c>
      <c r="M26" s="22">
        <v>568.00611489208381</v>
      </c>
      <c r="N26" s="22">
        <v>569.13550566435367</v>
      </c>
      <c r="O26" s="22">
        <v>555.5906187108551</v>
      </c>
      <c r="P26" s="22">
        <v>567.64166433084802</v>
      </c>
      <c r="Q26" s="22">
        <v>592.85308990862518</v>
      </c>
    </row>
    <row r="27" spans="1:17" ht="12" customHeight="1" x14ac:dyDescent="0.25">
      <c r="A27" s="93" t="s">
        <v>33</v>
      </c>
      <c r="B27" s="102">
        <v>2.2929188556059246</v>
      </c>
      <c r="C27" s="102">
        <v>2.5984399999999996</v>
      </c>
      <c r="D27" s="102">
        <v>2.92082</v>
      </c>
      <c r="E27" s="102">
        <v>3.3981399999999997</v>
      </c>
      <c r="F27" s="102">
        <v>3.8975899999999997</v>
      </c>
      <c r="G27" s="102">
        <v>5.7561865880053578</v>
      </c>
      <c r="H27" s="102">
        <v>7.2998400000000006</v>
      </c>
      <c r="I27" s="102">
        <v>10.993889999999999</v>
      </c>
      <c r="J27" s="102">
        <v>14.099890000000004</v>
      </c>
      <c r="K27" s="102">
        <v>17.878789999999999</v>
      </c>
      <c r="L27" s="102">
        <v>26.822425584383204</v>
      </c>
      <c r="M27" s="102">
        <v>28.064424945718041</v>
      </c>
      <c r="N27" s="102">
        <v>31.073887929197017</v>
      </c>
      <c r="O27" s="102">
        <v>33.6295022451514</v>
      </c>
      <c r="P27" s="102">
        <v>35.898538263112592</v>
      </c>
      <c r="Q27" s="102">
        <v>38.0003821534346</v>
      </c>
    </row>
    <row r="28" spans="1:17" ht="12" hidden="1" customHeight="1" x14ac:dyDescent="0.25">
      <c r="A28" s="91" t="s">
        <v>33</v>
      </c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</row>
    <row r="29" spans="1:17" ht="12.95" customHeight="1" x14ac:dyDescent="0.25">
      <c r="A29" s="90" t="s">
        <v>46</v>
      </c>
      <c r="B29" s="101">
        <f t="shared" ref="B29" si="8">SUM(B30:B33)</f>
        <v>1836.5633965816269</v>
      </c>
      <c r="C29" s="101">
        <f t="shared" ref="C29:Q29" si="9">SUM(C30:C33)</f>
        <v>1861.3373914781605</v>
      </c>
      <c r="D29" s="101">
        <f t="shared" si="9"/>
        <v>1880.1731064878886</v>
      </c>
      <c r="E29" s="101">
        <f t="shared" si="9"/>
        <v>1884.2928844029552</v>
      </c>
      <c r="F29" s="101">
        <f t="shared" si="9"/>
        <v>1891.2787065145242</v>
      </c>
      <c r="G29" s="101">
        <f t="shared" si="9"/>
        <v>1903.7292977730663</v>
      </c>
      <c r="H29" s="101">
        <f t="shared" si="9"/>
        <v>1933.8977675653055</v>
      </c>
      <c r="I29" s="101">
        <f t="shared" si="9"/>
        <v>1949.5961894733307</v>
      </c>
      <c r="J29" s="101">
        <f t="shared" si="9"/>
        <v>1966.989807010078</v>
      </c>
      <c r="K29" s="101">
        <f t="shared" si="9"/>
        <v>1968.474079618667</v>
      </c>
      <c r="L29" s="101">
        <f t="shared" si="9"/>
        <v>1971.8712325370557</v>
      </c>
      <c r="M29" s="101">
        <f t="shared" si="9"/>
        <v>1971.418842891479</v>
      </c>
      <c r="N29" s="101">
        <f t="shared" si="9"/>
        <v>1983.3217756619729</v>
      </c>
      <c r="O29" s="101">
        <f t="shared" si="9"/>
        <v>1978.5862490789091</v>
      </c>
      <c r="P29" s="101">
        <f t="shared" si="9"/>
        <v>1981.5299657141941</v>
      </c>
      <c r="Q29" s="101">
        <f t="shared" si="9"/>
        <v>1738.8228322191994</v>
      </c>
    </row>
    <row r="30" spans="1:17" ht="12" customHeight="1" x14ac:dyDescent="0.25">
      <c r="A30" s="88" t="s">
        <v>66</v>
      </c>
      <c r="B30" s="100">
        <v>278.89181175684132</v>
      </c>
      <c r="C30" s="100">
        <v>261.9751202497398</v>
      </c>
      <c r="D30" s="100">
        <v>265.36354111065157</v>
      </c>
      <c r="E30" s="100">
        <v>260.8142780691096</v>
      </c>
      <c r="F30" s="100">
        <v>248.32824435566383</v>
      </c>
      <c r="G30" s="100">
        <v>231.71145801128722</v>
      </c>
      <c r="H30" s="100">
        <v>202.51235083928489</v>
      </c>
      <c r="I30" s="100">
        <v>213.36137585582892</v>
      </c>
      <c r="J30" s="100">
        <v>153.72495293073166</v>
      </c>
      <c r="K30" s="100">
        <v>196.97171506104098</v>
      </c>
      <c r="L30" s="100">
        <v>198.78102292045472</v>
      </c>
      <c r="M30" s="100">
        <v>204.70959045053729</v>
      </c>
      <c r="N30" s="100">
        <v>179.04327735960496</v>
      </c>
      <c r="O30" s="100">
        <v>193.71649468330062</v>
      </c>
      <c r="P30" s="100">
        <v>224.79646480018661</v>
      </c>
      <c r="Q30" s="100">
        <v>223.97051646110646</v>
      </c>
    </row>
    <row r="31" spans="1:17" ht="12" customHeight="1" x14ac:dyDescent="0.25">
      <c r="A31" s="88" t="s">
        <v>98</v>
      </c>
      <c r="B31" s="100">
        <v>1528.200691357456</v>
      </c>
      <c r="C31" s="100">
        <v>1499.5337359368098</v>
      </c>
      <c r="D31" s="100">
        <v>1480.1459896886695</v>
      </c>
      <c r="E31" s="100">
        <v>1024.9271234248831</v>
      </c>
      <c r="F31" s="100">
        <v>1030.0384170686405</v>
      </c>
      <c r="G31" s="100">
        <v>1065.9268676551308</v>
      </c>
      <c r="H31" s="100">
        <v>1072.6484716295852</v>
      </c>
      <c r="I31" s="100">
        <v>1074.1788301518038</v>
      </c>
      <c r="J31" s="100">
        <v>1141.9630052315435</v>
      </c>
      <c r="K31" s="100">
        <v>1146.0623523625156</v>
      </c>
      <c r="L31" s="100">
        <v>1141.5926210127179</v>
      </c>
      <c r="M31" s="100">
        <v>1137.6482925079149</v>
      </c>
      <c r="N31" s="100">
        <v>1144.3696659390137</v>
      </c>
      <c r="O31" s="100">
        <v>1152.9957357944336</v>
      </c>
      <c r="P31" s="100">
        <v>1149.308473768062</v>
      </c>
      <c r="Q31" s="100">
        <v>1164.9564215608555</v>
      </c>
    </row>
    <row r="32" spans="1:17" ht="12" customHeight="1" x14ac:dyDescent="0.25">
      <c r="A32" s="88" t="s">
        <v>34</v>
      </c>
      <c r="B32" s="100">
        <v>0</v>
      </c>
      <c r="C32" s="100">
        <v>0</v>
      </c>
      <c r="D32" s="100">
        <v>0</v>
      </c>
      <c r="E32" s="100">
        <v>0</v>
      </c>
      <c r="F32" s="100">
        <v>0</v>
      </c>
      <c r="G32" s="100">
        <v>0</v>
      </c>
      <c r="H32" s="100">
        <v>0</v>
      </c>
      <c r="I32" s="100">
        <v>0</v>
      </c>
      <c r="J32" s="100">
        <v>0</v>
      </c>
      <c r="K32" s="100">
        <v>0</v>
      </c>
      <c r="L32" s="100">
        <v>0</v>
      </c>
      <c r="M32" s="100">
        <v>0</v>
      </c>
      <c r="N32" s="100">
        <v>0</v>
      </c>
      <c r="O32" s="100">
        <v>0</v>
      </c>
      <c r="P32" s="100">
        <v>0</v>
      </c>
      <c r="Q32" s="100">
        <v>0</v>
      </c>
    </row>
    <row r="33" spans="1:17" ht="12" customHeight="1" x14ac:dyDescent="0.25">
      <c r="A33" s="49" t="s">
        <v>30</v>
      </c>
      <c r="B33" s="18">
        <v>29.470893467329443</v>
      </c>
      <c r="C33" s="18">
        <v>99.828535291610919</v>
      </c>
      <c r="D33" s="18">
        <v>134.66357568856762</v>
      </c>
      <c r="E33" s="18">
        <v>598.5514829089625</v>
      </c>
      <c r="F33" s="18">
        <v>612.91204509021986</v>
      </c>
      <c r="G33" s="18">
        <v>606.09097210664822</v>
      </c>
      <c r="H33" s="18">
        <v>658.73694509643553</v>
      </c>
      <c r="I33" s="18">
        <v>662.05598346569786</v>
      </c>
      <c r="J33" s="18">
        <v>671.30184884780272</v>
      </c>
      <c r="K33" s="18">
        <v>625.44001219511028</v>
      </c>
      <c r="L33" s="18">
        <v>631.49758860388306</v>
      </c>
      <c r="M33" s="18">
        <v>629.06095993302688</v>
      </c>
      <c r="N33" s="18">
        <v>659.90883236335424</v>
      </c>
      <c r="O33" s="18">
        <v>631.87401860117473</v>
      </c>
      <c r="P33" s="18">
        <v>607.42502714594559</v>
      </c>
      <c r="Q33" s="18">
        <v>349.89589419723768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tabColor theme="6" tint="0.39997558519241921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200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110</v>
      </c>
      <c r="B3" s="106">
        <f t="shared" ref="B3" si="0">SUM(B4,B16,B19,B29)</f>
        <v>5236.338620477557</v>
      </c>
      <c r="C3" s="106">
        <f t="shared" ref="C3:Q3" si="1">SUM(C4,C16,C19,C29)</f>
        <v>5539.0546409517074</v>
      </c>
      <c r="D3" s="106">
        <f t="shared" si="1"/>
        <v>5570.3142474540746</v>
      </c>
      <c r="E3" s="106">
        <f t="shared" si="1"/>
        <v>6578.815239273561</v>
      </c>
      <c r="F3" s="106">
        <f t="shared" si="1"/>
        <v>6837.1129659278095</v>
      </c>
      <c r="G3" s="106">
        <f t="shared" si="1"/>
        <v>7986.849331260386</v>
      </c>
      <c r="H3" s="106">
        <f t="shared" si="1"/>
        <v>8391.9198218053334</v>
      </c>
      <c r="I3" s="106">
        <f t="shared" si="1"/>
        <v>8198.6754668762733</v>
      </c>
      <c r="J3" s="106">
        <f t="shared" si="1"/>
        <v>9591.6020432380938</v>
      </c>
      <c r="K3" s="106">
        <f t="shared" si="1"/>
        <v>9683.9722910741675</v>
      </c>
      <c r="L3" s="106">
        <f t="shared" si="1"/>
        <v>9879.8882629456857</v>
      </c>
      <c r="M3" s="106">
        <f t="shared" si="1"/>
        <v>9099.1746999874849</v>
      </c>
      <c r="N3" s="106">
        <f t="shared" si="1"/>
        <v>9416.2927946827094</v>
      </c>
      <c r="O3" s="106">
        <f t="shared" si="1"/>
        <v>9492.2288904296583</v>
      </c>
      <c r="P3" s="106">
        <f t="shared" si="1"/>
        <v>8783.7926212699967</v>
      </c>
      <c r="Q3" s="106">
        <f t="shared" si="1"/>
        <v>9854.5786579511569</v>
      </c>
    </row>
    <row r="4" spans="1:17" ht="12.95" customHeight="1" x14ac:dyDescent="0.25">
      <c r="A4" s="90" t="s">
        <v>44</v>
      </c>
      <c r="B4" s="101">
        <f t="shared" ref="B4" si="2">SUM(B5:B15)</f>
        <v>2637.9651372629096</v>
      </c>
      <c r="C4" s="101">
        <f t="shared" ref="C4:Q4" si="3">SUM(C5:C15)</f>
        <v>2810.6032156806527</v>
      </c>
      <c r="D4" s="101">
        <f t="shared" si="3"/>
        <v>2713.9160058502098</v>
      </c>
      <c r="E4" s="101">
        <f t="shared" si="3"/>
        <v>3544.378888832412</v>
      </c>
      <c r="F4" s="101">
        <f t="shared" si="3"/>
        <v>3686.588031529443</v>
      </c>
      <c r="G4" s="101">
        <f t="shared" si="3"/>
        <v>4741.2123466818703</v>
      </c>
      <c r="H4" s="101">
        <f t="shared" si="3"/>
        <v>4943.2865197337424</v>
      </c>
      <c r="I4" s="101">
        <f t="shared" si="3"/>
        <v>4553.324662024289</v>
      </c>
      <c r="J4" s="101">
        <f t="shared" si="3"/>
        <v>5812.7467278277618</v>
      </c>
      <c r="K4" s="101">
        <f t="shared" si="3"/>
        <v>5795.0072667162294</v>
      </c>
      <c r="L4" s="101">
        <f t="shared" si="3"/>
        <v>5854.0797164122723</v>
      </c>
      <c r="M4" s="101">
        <f t="shared" si="3"/>
        <v>4988.297668333912</v>
      </c>
      <c r="N4" s="101">
        <f t="shared" si="3"/>
        <v>5213.9028292615876</v>
      </c>
      <c r="O4" s="101">
        <f t="shared" si="3"/>
        <v>5218.9131464017637</v>
      </c>
      <c r="P4" s="101">
        <f t="shared" si="3"/>
        <v>4360.6571516994536</v>
      </c>
      <c r="Q4" s="101">
        <f t="shared" si="3"/>
        <v>5442.0251026934056</v>
      </c>
    </row>
    <row r="5" spans="1:17" ht="12" customHeight="1" x14ac:dyDescent="0.25">
      <c r="A5" s="88" t="s">
        <v>38</v>
      </c>
      <c r="B5" s="100">
        <v>0</v>
      </c>
      <c r="C5" s="100">
        <v>0</v>
      </c>
      <c r="D5" s="100">
        <v>9.9054547179860564E-2</v>
      </c>
      <c r="E5" s="100">
        <v>0.13519698061929128</v>
      </c>
      <c r="F5" s="100">
        <v>0</v>
      </c>
      <c r="G5" s="100">
        <v>0</v>
      </c>
      <c r="H5" s="100">
        <v>0</v>
      </c>
      <c r="I5" s="100">
        <v>0</v>
      </c>
      <c r="J5" s="100">
        <v>0</v>
      </c>
      <c r="K5" s="100">
        <v>0</v>
      </c>
      <c r="L5" s="100">
        <v>0</v>
      </c>
      <c r="M5" s="100">
        <v>0</v>
      </c>
      <c r="N5" s="100">
        <v>0</v>
      </c>
      <c r="O5" s="100">
        <v>0</v>
      </c>
      <c r="P5" s="100">
        <v>0</v>
      </c>
      <c r="Q5" s="100">
        <v>0</v>
      </c>
    </row>
    <row r="6" spans="1:17" ht="12" customHeight="1" x14ac:dyDescent="0.25">
      <c r="A6" s="88" t="s">
        <v>66</v>
      </c>
      <c r="B6" s="100">
        <v>189.1113021073607</v>
      </c>
      <c r="C6" s="100">
        <v>186.75856169715576</v>
      </c>
      <c r="D6" s="100">
        <v>174.94011603534028</v>
      </c>
      <c r="E6" s="100">
        <v>208.96871677527605</v>
      </c>
      <c r="F6" s="100">
        <v>204.98925100641333</v>
      </c>
      <c r="G6" s="100">
        <v>224.31703919270331</v>
      </c>
      <c r="H6" s="100">
        <v>212.46471730724124</v>
      </c>
      <c r="I6" s="100">
        <v>191.6205320652941</v>
      </c>
      <c r="J6" s="100">
        <v>217.60130566936817</v>
      </c>
      <c r="K6" s="100">
        <v>215.66532159023353</v>
      </c>
      <c r="L6" s="100">
        <v>215.95743278082867</v>
      </c>
      <c r="M6" s="100">
        <v>181.12366874840686</v>
      </c>
      <c r="N6" s="100">
        <v>147.84768785049556</v>
      </c>
      <c r="O6" s="100">
        <v>145.41241746250191</v>
      </c>
      <c r="P6" s="100">
        <v>118.0590907813733</v>
      </c>
      <c r="Q6" s="100">
        <v>108.27269776798667</v>
      </c>
    </row>
    <row r="7" spans="1:17" ht="12" customHeight="1" x14ac:dyDescent="0.25">
      <c r="A7" s="88" t="s">
        <v>99</v>
      </c>
      <c r="B7" s="100">
        <v>212.63170221343807</v>
      </c>
      <c r="C7" s="100">
        <v>141.48057602359637</v>
      </c>
      <c r="D7" s="100">
        <v>186.76897868229688</v>
      </c>
      <c r="E7" s="100">
        <v>254.26050820019228</v>
      </c>
      <c r="F7" s="100">
        <v>277.68045324158396</v>
      </c>
      <c r="G7" s="100">
        <v>295.29512839314032</v>
      </c>
      <c r="H7" s="100">
        <v>310.32856123525266</v>
      </c>
      <c r="I7" s="100">
        <v>286.58489862259489</v>
      </c>
      <c r="J7" s="100">
        <v>327.56321293884514</v>
      </c>
      <c r="K7" s="100">
        <v>195.21518390275426</v>
      </c>
      <c r="L7" s="100">
        <v>208.50201861613473</v>
      </c>
      <c r="M7" s="100">
        <v>187.2516415162591</v>
      </c>
      <c r="N7" s="100">
        <v>173.60391662286779</v>
      </c>
      <c r="O7" s="100">
        <v>140.08637997978067</v>
      </c>
      <c r="P7" s="100">
        <v>136.94004098880831</v>
      </c>
      <c r="Q7" s="100">
        <v>152.1350478853461</v>
      </c>
    </row>
    <row r="8" spans="1:17" ht="12" customHeight="1" x14ac:dyDescent="0.25">
      <c r="A8" s="88" t="s">
        <v>101</v>
      </c>
      <c r="B8" s="100">
        <v>1.6085527666292061</v>
      </c>
      <c r="C8" s="100">
        <v>2.2273926212634043</v>
      </c>
      <c r="D8" s="100">
        <v>2.4222400643507864</v>
      </c>
      <c r="E8" s="100">
        <v>4.0772137405336526</v>
      </c>
      <c r="F8" s="100">
        <v>4.7298500438530686</v>
      </c>
      <c r="G8" s="100">
        <v>6.9081022723996748</v>
      </c>
      <c r="H8" s="100">
        <v>7.885223376721668</v>
      </c>
      <c r="I8" s="100">
        <v>7.8815204223752025</v>
      </c>
      <c r="J8" s="100">
        <v>11.051758545963667</v>
      </c>
      <c r="K8" s="100">
        <v>12.110605081808416</v>
      </c>
      <c r="L8" s="100">
        <v>13.446318133019325</v>
      </c>
      <c r="M8" s="100">
        <v>13.549980441985705</v>
      </c>
      <c r="N8" s="100">
        <v>17.593858496130885</v>
      </c>
      <c r="O8" s="100">
        <v>23.515306961517123</v>
      </c>
      <c r="P8" s="100">
        <v>25.865948479204484</v>
      </c>
      <c r="Q8" s="100">
        <v>43.211217244805489</v>
      </c>
    </row>
    <row r="9" spans="1:17" ht="12" customHeight="1" x14ac:dyDescent="0.25">
      <c r="A9" s="88" t="s">
        <v>106</v>
      </c>
      <c r="B9" s="100">
        <v>2001.9892920048412</v>
      </c>
      <c r="C9" s="100">
        <v>2224.8614227988282</v>
      </c>
      <c r="D9" s="100">
        <v>1981.6733465998029</v>
      </c>
      <c r="E9" s="100">
        <v>2840.2257088039933</v>
      </c>
      <c r="F9" s="100">
        <v>2837.7625759818202</v>
      </c>
      <c r="G9" s="100">
        <v>3659.8394954160849</v>
      </c>
      <c r="H9" s="100">
        <v>3784.8959365441779</v>
      </c>
      <c r="I9" s="100">
        <v>3485.9740068076649</v>
      </c>
      <c r="J9" s="100">
        <v>4564.0722367659919</v>
      </c>
      <c r="K9" s="100">
        <v>4597.9867363530484</v>
      </c>
      <c r="L9" s="100">
        <v>4660.0887310821345</v>
      </c>
      <c r="M9" s="100">
        <v>3701.8704405844287</v>
      </c>
      <c r="N9" s="100">
        <v>3750.1676282633302</v>
      </c>
      <c r="O9" s="100">
        <v>3766.4340846286691</v>
      </c>
      <c r="P9" s="100">
        <v>2867.4078856104347</v>
      </c>
      <c r="Q9" s="100">
        <v>3238.5296917936244</v>
      </c>
    </row>
    <row r="10" spans="1:17" ht="12" customHeight="1" x14ac:dyDescent="0.25">
      <c r="A10" s="88" t="s">
        <v>34</v>
      </c>
      <c r="B10" s="100">
        <v>4.9603860873028429</v>
      </c>
      <c r="C10" s="100">
        <v>5.2282753611700175</v>
      </c>
      <c r="D10" s="100">
        <v>4.7660561008841231</v>
      </c>
      <c r="E10" s="100">
        <v>4.8988503635015901</v>
      </c>
      <c r="F10" s="100">
        <v>5.0442911704341835</v>
      </c>
      <c r="G10" s="100">
        <v>5.1661502411111426</v>
      </c>
      <c r="H10" s="100">
        <v>6.7929511500151625</v>
      </c>
      <c r="I10" s="100">
        <v>5.5188865810892036</v>
      </c>
      <c r="J10" s="100">
        <v>5.6805850501428665</v>
      </c>
      <c r="K10" s="100">
        <v>8.8238563474764664</v>
      </c>
      <c r="L10" s="100">
        <v>14.357232977631149</v>
      </c>
      <c r="M10" s="100">
        <v>14.884973632858438</v>
      </c>
      <c r="N10" s="100">
        <v>14.863999486688375</v>
      </c>
      <c r="O10" s="100">
        <v>24.991255676790363</v>
      </c>
      <c r="P10" s="100">
        <v>42.041666335791618</v>
      </c>
      <c r="Q10" s="100">
        <v>35.932431989421723</v>
      </c>
    </row>
    <row r="11" spans="1:17" ht="12" customHeight="1" x14ac:dyDescent="0.25">
      <c r="A11" s="88" t="s">
        <v>61</v>
      </c>
      <c r="B11" s="100">
        <v>96.108151221316774</v>
      </c>
      <c r="C11" s="100">
        <v>98.158904016031215</v>
      </c>
      <c r="D11" s="100">
        <v>98.534611144842529</v>
      </c>
      <c r="E11" s="100">
        <v>98.704130638393039</v>
      </c>
      <c r="F11" s="100">
        <v>96.99132742660727</v>
      </c>
      <c r="G11" s="100">
        <v>97.278035677588136</v>
      </c>
      <c r="H11" s="100">
        <v>97.878051610462151</v>
      </c>
      <c r="I11" s="100">
        <v>98.486500144578599</v>
      </c>
      <c r="J11" s="100">
        <v>98.834339487491903</v>
      </c>
      <c r="K11" s="100">
        <v>99.676748977106826</v>
      </c>
      <c r="L11" s="100">
        <v>58.522760769493956</v>
      </c>
      <c r="M11" s="100">
        <v>58.786307394017548</v>
      </c>
      <c r="N11" s="100">
        <v>59.50611068990596</v>
      </c>
      <c r="O11" s="100">
        <v>59.672905520635339</v>
      </c>
      <c r="P11" s="100">
        <v>57.448007485672882</v>
      </c>
      <c r="Q11" s="100">
        <v>59.603459977123961</v>
      </c>
    </row>
    <row r="12" spans="1:17" ht="12" customHeight="1" x14ac:dyDescent="0.25">
      <c r="A12" s="88" t="s">
        <v>42</v>
      </c>
      <c r="B12" s="100">
        <v>0</v>
      </c>
      <c r="C12" s="100">
        <v>0</v>
      </c>
      <c r="D12" s="100">
        <v>0</v>
      </c>
      <c r="E12" s="100">
        <v>0</v>
      </c>
      <c r="F12" s="100">
        <v>46.609058816349226</v>
      </c>
      <c r="G12" s="100">
        <v>47.389880857644407</v>
      </c>
      <c r="H12" s="100">
        <v>69.52839042109882</v>
      </c>
      <c r="I12" s="100">
        <v>72.550533247151151</v>
      </c>
      <c r="J12" s="100">
        <v>72.257917614598185</v>
      </c>
      <c r="K12" s="100">
        <v>65.043792583957298</v>
      </c>
      <c r="L12" s="100">
        <v>54.327786258444441</v>
      </c>
      <c r="M12" s="100">
        <v>129.79847746526502</v>
      </c>
      <c r="N12" s="100">
        <v>97.537482407969833</v>
      </c>
      <c r="O12" s="100">
        <v>133.87208300540468</v>
      </c>
      <c r="P12" s="100">
        <v>202.8502789744083</v>
      </c>
      <c r="Q12" s="100">
        <v>170.88260425513505</v>
      </c>
    </row>
    <row r="13" spans="1:17" ht="12" customHeight="1" x14ac:dyDescent="0.25">
      <c r="A13" s="88" t="s">
        <v>105</v>
      </c>
      <c r="B13" s="100">
        <v>1.6958007459489604</v>
      </c>
      <c r="C13" s="100">
        <v>2.8623372230194182</v>
      </c>
      <c r="D13" s="100">
        <v>7.1741586051311277</v>
      </c>
      <c r="E13" s="100">
        <v>9.6679044504623306</v>
      </c>
      <c r="F13" s="100">
        <v>20.464308591621691</v>
      </c>
      <c r="G13" s="100">
        <v>48.412498049542592</v>
      </c>
      <c r="H13" s="100">
        <v>63.471784094199549</v>
      </c>
      <c r="I13" s="100">
        <v>63.753983796427548</v>
      </c>
      <c r="J13" s="100">
        <v>88.680344776182366</v>
      </c>
      <c r="K13" s="100">
        <v>109.9513507068334</v>
      </c>
      <c r="L13" s="100">
        <v>120.23985707085586</v>
      </c>
      <c r="M13" s="100">
        <v>156.49464372871628</v>
      </c>
      <c r="N13" s="100">
        <v>255.15559256451823</v>
      </c>
      <c r="O13" s="100">
        <v>301.68262451334419</v>
      </c>
      <c r="P13" s="100">
        <v>378.28598232627519</v>
      </c>
      <c r="Q13" s="100">
        <v>820.2451784766422</v>
      </c>
    </row>
    <row r="14" spans="1:17" ht="12" customHeight="1" x14ac:dyDescent="0.25">
      <c r="A14" s="51" t="s">
        <v>104</v>
      </c>
      <c r="B14" s="22">
        <v>80.45954585999219</v>
      </c>
      <c r="C14" s="22">
        <v>96.632991585923094</v>
      </c>
      <c r="D14" s="22">
        <v>209.18138581710582</v>
      </c>
      <c r="E14" s="22">
        <v>56.274652462519327</v>
      </c>
      <c r="F14" s="22">
        <v>124.34073476255308</v>
      </c>
      <c r="G14" s="22">
        <v>271.26587261443331</v>
      </c>
      <c r="H14" s="22">
        <v>302.0130182151226</v>
      </c>
      <c r="I14" s="22">
        <v>260.02297711055382</v>
      </c>
      <c r="J14" s="22">
        <v>323.41288176997108</v>
      </c>
      <c r="K14" s="22">
        <v>389.53167593661721</v>
      </c>
      <c r="L14" s="22">
        <v>406.63336629584859</v>
      </c>
      <c r="M14" s="22">
        <v>462.77063700502015</v>
      </c>
      <c r="N14" s="22">
        <v>616.36646357538791</v>
      </c>
      <c r="O14" s="22">
        <v>542.57332298804204</v>
      </c>
      <c r="P14" s="22">
        <v>468.87295392406219</v>
      </c>
      <c r="Q14" s="22">
        <v>743.58690354336181</v>
      </c>
    </row>
    <row r="15" spans="1:17" ht="12" customHeight="1" x14ac:dyDescent="0.25">
      <c r="A15" s="105" t="s">
        <v>108</v>
      </c>
      <c r="B15" s="104">
        <v>49.400404256079518</v>
      </c>
      <c r="C15" s="104">
        <v>52.392754353665268</v>
      </c>
      <c r="D15" s="104">
        <v>48.356058253275613</v>
      </c>
      <c r="E15" s="104">
        <v>67.166006416921235</v>
      </c>
      <c r="F15" s="104">
        <v>67.976180488207206</v>
      </c>
      <c r="G15" s="104">
        <v>85.340143967222588</v>
      </c>
      <c r="H15" s="104">
        <v>88.027885779450017</v>
      </c>
      <c r="I15" s="104">
        <v>80.930823226559326</v>
      </c>
      <c r="J15" s="104">
        <v>103.59214520920591</v>
      </c>
      <c r="K15" s="104">
        <v>101.00199523639519</v>
      </c>
      <c r="L15" s="104">
        <v>102.00421242788171</v>
      </c>
      <c r="M15" s="104">
        <v>81.76689781695444</v>
      </c>
      <c r="N15" s="104">
        <v>81.260089304293842</v>
      </c>
      <c r="O15" s="104">
        <v>80.672765665078998</v>
      </c>
      <c r="P15" s="104">
        <v>62.88529679342291</v>
      </c>
      <c r="Q15" s="104">
        <v>69.625869759958448</v>
      </c>
    </row>
    <row r="16" spans="1:17" ht="12.95" customHeight="1" x14ac:dyDescent="0.25">
      <c r="A16" s="90" t="s">
        <v>102</v>
      </c>
      <c r="B16" s="101">
        <f t="shared" ref="B16:Q16" si="4">SUM(B17:B18)</f>
        <v>738.24959694915697</v>
      </c>
      <c r="C16" s="101">
        <f t="shared" si="4"/>
        <v>822.70395076580371</v>
      </c>
      <c r="D16" s="101">
        <f t="shared" si="4"/>
        <v>917.74180410227632</v>
      </c>
      <c r="E16" s="101">
        <f t="shared" si="4"/>
        <v>985.43526680971001</v>
      </c>
      <c r="F16" s="101">
        <f t="shared" si="4"/>
        <v>1083.5522686940631</v>
      </c>
      <c r="G16" s="101">
        <f t="shared" si="4"/>
        <v>1156.466194492715</v>
      </c>
      <c r="H16" s="101">
        <f t="shared" si="4"/>
        <v>1303.9731355358838</v>
      </c>
      <c r="I16" s="101">
        <f t="shared" si="4"/>
        <v>1464.2505345476018</v>
      </c>
      <c r="J16" s="101">
        <f t="shared" si="4"/>
        <v>1562.4164839452144</v>
      </c>
      <c r="K16" s="101">
        <f t="shared" si="4"/>
        <v>1673.327142559805</v>
      </c>
      <c r="L16" s="101">
        <f t="shared" si="4"/>
        <v>1798.6953536191684</v>
      </c>
      <c r="M16" s="101">
        <f t="shared" si="4"/>
        <v>1861.7388225311872</v>
      </c>
      <c r="N16" s="101">
        <f t="shared" si="4"/>
        <v>1925.6549216286958</v>
      </c>
      <c r="O16" s="101">
        <f t="shared" si="4"/>
        <v>1996.2662770575264</v>
      </c>
      <c r="P16" s="101">
        <f t="shared" si="4"/>
        <v>2125.612348365345</v>
      </c>
      <c r="Q16" s="101">
        <f t="shared" si="4"/>
        <v>2250.1444934713008</v>
      </c>
    </row>
    <row r="17" spans="1:17" ht="12.95" customHeight="1" x14ac:dyDescent="0.25">
      <c r="A17" s="88" t="s">
        <v>101</v>
      </c>
      <c r="B17" s="103">
        <v>0.72002310819886328</v>
      </c>
      <c r="C17" s="103">
        <v>1.3258536841354847</v>
      </c>
      <c r="D17" s="103">
        <v>1.5746308741283845</v>
      </c>
      <c r="E17" s="103">
        <v>1.9490618415400378</v>
      </c>
      <c r="F17" s="103">
        <v>2.363143749943037</v>
      </c>
      <c r="G17" s="103">
        <v>2.6934453325198291</v>
      </c>
      <c r="H17" s="103">
        <v>3.6620146516198582</v>
      </c>
      <c r="I17" s="103">
        <v>5.7489190015932561</v>
      </c>
      <c r="J17" s="103">
        <v>6.5183195831317775</v>
      </c>
      <c r="K17" s="103">
        <v>8.9479406904837813</v>
      </c>
      <c r="L17" s="103">
        <v>14.061568446893441</v>
      </c>
      <c r="M17" s="103">
        <v>18.038053561814039</v>
      </c>
      <c r="N17" s="103">
        <v>26.044416677008762</v>
      </c>
      <c r="O17" s="103">
        <v>40.887110010022255</v>
      </c>
      <c r="P17" s="103">
        <v>56.06779238721942</v>
      </c>
      <c r="Q17" s="103">
        <v>82.374801455085375</v>
      </c>
    </row>
    <row r="18" spans="1:17" ht="12" customHeight="1" x14ac:dyDescent="0.25">
      <c r="A18" s="88" t="s">
        <v>100</v>
      </c>
      <c r="B18" s="103">
        <v>737.52957384095805</v>
      </c>
      <c r="C18" s="103">
        <v>821.37809708166822</v>
      </c>
      <c r="D18" s="103">
        <v>916.16717322814793</v>
      </c>
      <c r="E18" s="103">
        <v>983.48620496817</v>
      </c>
      <c r="F18" s="103">
        <v>1081.1891249441201</v>
      </c>
      <c r="G18" s="103">
        <v>1153.7727491601952</v>
      </c>
      <c r="H18" s="103">
        <v>1300.311120884264</v>
      </c>
      <c r="I18" s="103">
        <v>1458.5016155460085</v>
      </c>
      <c r="J18" s="103">
        <v>1555.8981643620825</v>
      </c>
      <c r="K18" s="103">
        <v>1664.3792018693212</v>
      </c>
      <c r="L18" s="103">
        <v>1784.6337851722749</v>
      </c>
      <c r="M18" s="103">
        <v>1843.7007689693733</v>
      </c>
      <c r="N18" s="103">
        <v>1899.6105049516871</v>
      </c>
      <c r="O18" s="103">
        <v>1955.3791670475041</v>
      </c>
      <c r="P18" s="103">
        <v>2069.5445559781256</v>
      </c>
      <c r="Q18" s="103">
        <v>2167.7696920162157</v>
      </c>
    </row>
    <row r="19" spans="1:17" ht="12.95" customHeight="1" x14ac:dyDescent="0.25">
      <c r="A19" s="90" t="s">
        <v>47</v>
      </c>
      <c r="B19" s="101">
        <f t="shared" ref="B19" si="5">SUM(B20:B27)</f>
        <v>963.01118169580468</v>
      </c>
      <c r="C19" s="101">
        <f t="shared" ref="C19:Q19" si="6">SUM(C20:C27)</f>
        <v>979.86218363927435</v>
      </c>
      <c r="D19" s="101">
        <f t="shared" si="6"/>
        <v>993.0560680479183</v>
      </c>
      <c r="E19" s="101">
        <f t="shared" si="6"/>
        <v>1005.2776042170246</v>
      </c>
      <c r="F19" s="101">
        <f t="shared" si="6"/>
        <v>1011.1947400210147</v>
      </c>
      <c r="G19" s="101">
        <f t="shared" si="6"/>
        <v>1021.7750141349458</v>
      </c>
      <c r="H19" s="101">
        <f t="shared" si="6"/>
        <v>1044.093914866314</v>
      </c>
      <c r="I19" s="101">
        <f t="shared" si="6"/>
        <v>1064.959556373143</v>
      </c>
      <c r="J19" s="101">
        <f t="shared" si="6"/>
        <v>1078.5108063868811</v>
      </c>
      <c r="K19" s="101">
        <f t="shared" si="6"/>
        <v>1078.2801146069976</v>
      </c>
      <c r="L19" s="101">
        <f t="shared" si="6"/>
        <v>1082.2392953500546</v>
      </c>
      <c r="M19" s="101">
        <f t="shared" si="6"/>
        <v>1100.7764743069176</v>
      </c>
      <c r="N19" s="101">
        <f t="shared" si="6"/>
        <v>1112.4923118127203</v>
      </c>
      <c r="O19" s="101">
        <f t="shared" si="6"/>
        <v>1116.7430082890492</v>
      </c>
      <c r="P19" s="101">
        <f t="shared" si="6"/>
        <v>1138.7427524208179</v>
      </c>
      <c r="Q19" s="101">
        <f t="shared" si="6"/>
        <v>1169.3764693285609</v>
      </c>
    </row>
    <row r="20" spans="1:17" ht="12" customHeight="1" x14ac:dyDescent="0.25">
      <c r="A20" s="88" t="s">
        <v>38</v>
      </c>
      <c r="B20" s="100">
        <v>0</v>
      </c>
      <c r="C20" s="100">
        <v>0</v>
      </c>
      <c r="D20" s="100">
        <v>0</v>
      </c>
      <c r="E20" s="100">
        <v>0</v>
      </c>
      <c r="F20" s="100">
        <v>0</v>
      </c>
      <c r="G20" s="100">
        <v>0</v>
      </c>
      <c r="H20" s="100">
        <v>0</v>
      </c>
      <c r="I20" s="100">
        <v>0</v>
      </c>
      <c r="J20" s="100">
        <v>0</v>
      </c>
      <c r="K20" s="100">
        <v>0</v>
      </c>
      <c r="L20" s="100">
        <v>0</v>
      </c>
      <c r="M20" s="100">
        <v>0</v>
      </c>
      <c r="N20" s="100">
        <v>0</v>
      </c>
      <c r="O20" s="100">
        <v>0</v>
      </c>
      <c r="P20" s="100">
        <v>0</v>
      </c>
      <c r="Q20" s="100">
        <v>0</v>
      </c>
    </row>
    <row r="21" spans="1:17" s="28" customFormat="1" ht="12" customHeight="1" x14ac:dyDescent="0.25">
      <c r="A21" s="88" t="s">
        <v>66</v>
      </c>
      <c r="B21" s="100">
        <v>48.365930178984378</v>
      </c>
      <c r="C21" s="100">
        <v>47.985226265848326</v>
      </c>
      <c r="D21" s="100">
        <v>44.892444064616242</v>
      </c>
      <c r="E21" s="100">
        <v>41.527372523537359</v>
      </c>
      <c r="F21" s="100">
        <v>40.952975937148338</v>
      </c>
      <c r="G21" s="100">
        <v>40.695238617466686</v>
      </c>
      <c r="H21" s="100">
        <v>40.06155748352694</v>
      </c>
      <c r="I21" s="100">
        <v>36.021820878782066</v>
      </c>
      <c r="J21" s="100">
        <v>35.080977861473485</v>
      </c>
      <c r="K21" s="100">
        <v>31.389670903421333</v>
      </c>
      <c r="L21" s="100">
        <v>29.44729284124686</v>
      </c>
      <c r="M21" s="100">
        <v>28.105844342372801</v>
      </c>
      <c r="N21" s="100">
        <v>23.023466645717825</v>
      </c>
      <c r="O21" s="100">
        <v>21.680944724936392</v>
      </c>
      <c r="P21" s="100">
        <v>17.753755837214666</v>
      </c>
      <c r="Q21" s="100">
        <v>16.337943673939709</v>
      </c>
    </row>
    <row r="22" spans="1:17" ht="12" customHeight="1" x14ac:dyDescent="0.25">
      <c r="A22" s="88" t="s">
        <v>99</v>
      </c>
      <c r="B22" s="100">
        <v>55.408630787986745</v>
      </c>
      <c r="C22" s="100">
        <v>46.809509656386155</v>
      </c>
      <c r="D22" s="100">
        <v>44.762802783351631</v>
      </c>
      <c r="E22" s="100">
        <v>41.51343690924061</v>
      </c>
      <c r="F22" s="100">
        <v>36.984128044430435</v>
      </c>
      <c r="G22" s="100">
        <v>34.657005019639641</v>
      </c>
      <c r="H22" s="100">
        <v>34.297283402632672</v>
      </c>
      <c r="I22" s="100">
        <v>32.418983998227688</v>
      </c>
      <c r="J22" s="100">
        <v>31.194213129763323</v>
      </c>
      <c r="K22" s="100">
        <v>24.031362438299713</v>
      </c>
      <c r="L22" s="100">
        <v>23.591287575107771</v>
      </c>
      <c r="M22" s="100">
        <v>24.287913402747012</v>
      </c>
      <c r="N22" s="100">
        <v>24.739682737207968</v>
      </c>
      <c r="O22" s="100">
        <v>26.324136995507317</v>
      </c>
      <c r="P22" s="100">
        <v>26.764856001317554</v>
      </c>
      <c r="Q22" s="100">
        <v>27.054120485552822</v>
      </c>
    </row>
    <row r="23" spans="1:17" ht="12" customHeight="1" x14ac:dyDescent="0.25">
      <c r="A23" s="88" t="s">
        <v>98</v>
      </c>
      <c r="B23" s="100">
        <v>534.39850723462223</v>
      </c>
      <c r="C23" s="100">
        <v>543.94302125945296</v>
      </c>
      <c r="D23" s="100">
        <v>552.11838419066419</v>
      </c>
      <c r="E23" s="100">
        <v>553.50794892042325</v>
      </c>
      <c r="F23" s="100">
        <v>554.48522259841775</v>
      </c>
      <c r="G23" s="100">
        <v>565.85171969083206</v>
      </c>
      <c r="H23" s="100">
        <v>568.0622439793467</v>
      </c>
      <c r="I23" s="100">
        <v>570.85228846742143</v>
      </c>
      <c r="J23" s="100">
        <v>577.69836403947136</v>
      </c>
      <c r="K23" s="100">
        <v>580.90932366337199</v>
      </c>
      <c r="L23" s="100">
        <v>576.86055177127378</v>
      </c>
      <c r="M23" s="100">
        <v>585.6846513102455</v>
      </c>
      <c r="N23" s="100">
        <v>591.67700862145955</v>
      </c>
      <c r="O23" s="100">
        <v>595.6791151055711</v>
      </c>
      <c r="P23" s="100">
        <v>603.82566976268754</v>
      </c>
      <c r="Q23" s="100">
        <v>611.38328470145893</v>
      </c>
    </row>
    <row r="24" spans="1:17" ht="12" customHeight="1" x14ac:dyDescent="0.25">
      <c r="A24" s="88" t="s">
        <v>34</v>
      </c>
      <c r="B24" s="100">
        <v>0</v>
      </c>
      <c r="C24" s="100">
        <v>0</v>
      </c>
      <c r="D24" s="100">
        <v>0</v>
      </c>
      <c r="E24" s="100">
        <v>0</v>
      </c>
      <c r="F24" s="100">
        <v>0</v>
      </c>
      <c r="G24" s="100">
        <v>0</v>
      </c>
      <c r="H24" s="100">
        <v>0</v>
      </c>
      <c r="I24" s="100">
        <v>0</v>
      </c>
      <c r="J24" s="100">
        <v>0</v>
      </c>
      <c r="K24" s="100">
        <v>0</v>
      </c>
      <c r="L24" s="100">
        <v>0</v>
      </c>
      <c r="M24" s="100">
        <v>0</v>
      </c>
      <c r="N24" s="100">
        <v>0</v>
      </c>
      <c r="O24" s="100">
        <v>0</v>
      </c>
      <c r="P24" s="100">
        <v>0</v>
      </c>
      <c r="Q24" s="100">
        <v>0</v>
      </c>
    </row>
    <row r="25" spans="1:17" ht="12" customHeight="1" x14ac:dyDescent="0.25">
      <c r="A25" s="88" t="s">
        <v>42</v>
      </c>
      <c r="B25" s="100">
        <v>0</v>
      </c>
      <c r="C25" s="100">
        <v>0</v>
      </c>
      <c r="D25" s="100">
        <v>0</v>
      </c>
      <c r="E25" s="100">
        <v>0</v>
      </c>
      <c r="F25" s="100">
        <v>8.172711605382851</v>
      </c>
      <c r="G25" s="100">
        <v>8.4302574270323838</v>
      </c>
      <c r="H25" s="100">
        <v>8.4166372533060283</v>
      </c>
      <c r="I25" s="100">
        <v>8.4951291571606582</v>
      </c>
      <c r="J25" s="100">
        <v>8.7534846849488126</v>
      </c>
      <c r="K25" s="100">
        <v>8.8851595710142277</v>
      </c>
      <c r="L25" s="100">
        <v>8.8687550383517397</v>
      </c>
      <c r="M25" s="100">
        <v>12.435557317135384</v>
      </c>
      <c r="N25" s="100">
        <v>16.799678933905327</v>
      </c>
      <c r="O25" s="100">
        <v>22.639869177882453</v>
      </c>
      <c r="P25" s="100">
        <v>26.196538851779692</v>
      </c>
      <c r="Q25" s="100">
        <v>26.881000635266297</v>
      </c>
    </row>
    <row r="26" spans="1:17" ht="12" customHeight="1" x14ac:dyDescent="0.25">
      <c r="A26" s="88" t="s">
        <v>30</v>
      </c>
      <c r="B26" s="22">
        <v>322.54519463860555</v>
      </c>
      <c r="C26" s="22">
        <v>338.5259864575869</v>
      </c>
      <c r="D26" s="22">
        <v>348.36161700928619</v>
      </c>
      <c r="E26" s="22">
        <v>365.33070586382331</v>
      </c>
      <c r="F26" s="22">
        <v>366.70211183563532</v>
      </c>
      <c r="G26" s="22">
        <v>366.3846067919697</v>
      </c>
      <c r="H26" s="22">
        <v>385.95635274750157</v>
      </c>
      <c r="I26" s="22">
        <v>406.17744387155108</v>
      </c>
      <c r="J26" s="22">
        <v>411.68387667122397</v>
      </c>
      <c r="K26" s="22">
        <v>415.18580803089037</v>
      </c>
      <c r="L26" s="22">
        <v>416.6489825396913</v>
      </c>
      <c r="M26" s="22">
        <v>422.1980829886989</v>
      </c>
      <c r="N26" s="22">
        <v>425.17858694523255</v>
      </c>
      <c r="O26" s="22">
        <v>416.78944004000061</v>
      </c>
      <c r="P26" s="22">
        <v>428.30339370470574</v>
      </c>
      <c r="Q26" s="22">
        <v>449.71973767890853</v>
      </c>
    </row>
    <row r="27" spans="1:17" ht="12" customHeight="1" x14ac:dyDescent="0.25">
      <c r="A27" s="93" t="s">
        <v>33</v>
      </c>
      <c r="B27" s="107">
        <v>2.2929188556059246</v>
      </c>
      <c r="C27" s="107">
        <v>2.5984399999999996</v>
      </c>
      <c r="D27" s="107">
        <v>2.92082</v>
      </c>
      <c r="E27" s="107">
        <v>3.3981400000000002</v>
      </c>
      <c r="F27" s="107">
        <v>3.8975899999999997</v>
      </c>
      <c r="G27" s="107">
        <v>5.7561865880053569</v>
      </c>
      <c r="H27" s="107">
        <v>7.2998399999999979</v>
      </c>
      <c r="I27" s="107">
        <v>10.993889999999999</v>
      </c>
      <c r="J27" s="107">
        <v>14.09989</v>
      </c>
      <c r="K27" s="107">
        <v>17.878789999999995</v>
      </c>
      <c r="L27" s="107">
        <v>26.822425584383211</v>
      </c>
      <c r="M27" s="107">
        <v>28.064424945718045</v>
      </c>
      <c r="N27" s="107">
        <v>31.073887929197028</v>
      </c>
      <c r="O27" s="107">
        <v>33.6295022451514</v>
      </c>
      <c r="P27" s="107">
        <v>35.898538263112592</v>
      </c>
      <c r="Q27" s="107">
        <v>38.0003821534346</v>
      </c>
    </row>
    <row r="28" spans="1:17" ht="12" hidden="1" customHeight="1" x14ac:dyDescent="0.25">
      <c r="A28" s="91" t="s">
        <v>33</v>
      </c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</row>
    <row r="29" spans="1:17" ht="12.95" customHeight="1" x14ac:dyDescent="0.25">
      <c r="A29" s="90" t="s">
        <v>46</v>
      </c>
      <c r="B29" s="101">
        <f t="shared" ref="B29" si="7">SUM(B30:B33)</f>
        <v>897.11270456968555</v>
      </c>
      <c r="C29" s="101">
        <f t="shared" ref="C29:Q29" si="8">SUM(C30:C33)</f>
        <v>925.88529086597646</v>
      </c>
      <c r="D29" s="101">
        <f t="shared" si="8"/>
        <v>945.60036945366983</v>
      </c>
      <c r="E29" s="101">
        <f t="shared" si="8"/>
        <v>1043.7234794144147</v>
      </c>
      <c r="F29" s="101">
        <f t="shared" si="8"/>
        <v>1055.7779256832894</v>
      </c>
      <c r="G29" s="101">
        <f t="shared" si="8"/>
        <v>1067.3957759508546</v>
      </c>
      <c r="H29" s="101">
        <f t="shared" si="8"/>
        <v>1100.5662516693942</v>
      </c>
      <c r="I29" s="101">
        <f t="shared" si="8"/>
        <v>1116.1407139312396</v>
      </c>
      <c r="J29" s="101">
        <f t="shared" si="8"/>
        <v>1137.9280250782367</v>
      </c>
      <c r="K29" s="101">
        <f t="shared" si="8"/>
        <v>1137.3577671911357</v>
      </c>
      <c r="L29" s="101">
        <f t="shared" si="8"/>
        <v>1144.8738975641904</v>
      </c>
      <c r="M29" s="101">
        <f t="shared" si="8"/>
        <v>1148.3617348154685</v>
      </c>
      <c r="N29" s="101">
        <f t="shared" si="8"/>
        <v>1164.2427319797057</v>
      </c>
      <c r="O29" s="101">
        <f t="shared" si="8"/>
        <v>1160.3064586813189</v>
      </c>
      <c r="P29" s="101">
        <f t="shared" si="8"/>
        <v>1158.7803687843809</v>
      </c>
      <c r="Q29" s="101">
        <f t="shared" si="8"/>
        <v>993.03259245788979</v>
      </c>
    </row>
    <row r="30" spans="1:17" ht="12" customHeight="1" x14ac:dyDescent="0.25">
      <c r="A30" s="88" t="s">
        <v>66</v>
      </c>
      <c r="B30" s="100">
        <v>127.14398280900744</v>
      </c>
      <c r="C30" s="100">
        <v>119.5222020528018</v>
      </c>
      <c r="D30" s="100">
        <v>121.52061261039715</v>
      </c>
      <c r="E30" s="100">
        <v>119.53172737894658</v>
      </c>
      <c r="F30" s="100">
        <v>114.16452395952061</v>
      </c>
      <c r="G30" s="100">
        <v>106.82637121866806</v>
      </c>
      <c r="H30" s="100">
        <v>93.517913306553623</v>
      </c>
      <c r="I30" s="100">
        <v>99.391472779216272</v>
      </c>
      <c r="J30" s="100">
        <v>72.131794555366753</v>
      </c>
      <c r="K30" s="100">
        <v>94.522547886412653</v>
      </c>
      <c r="L30" s="100">
        <v>96.458780435159596</v>
      </c>
      <c r="M30" s="100">
        <v>100.4063943708114</v>
      </c>
      <c r="N30" s="100">
        <v>88.366968376065174</v>
      </c>
      <c r="O30" s="100">
        <v>95.613753706052549</v>
      </c>
      <c r="P30" s="100">
        <v>111.13107156436469</v>
      </c>
      <c r="Q30" s="100">
        <v>110.91300788974876</v>
      </c>
    </row>
    <row r="31" spans="1:17" ht="12" customHeight="1" x14ac:dyDescent="0.25">
      <c r="A31" s="88" t="s">
        <v>98</v>
      </c>
      <c r="B31" s="100">
        <v>750.28302935372142</v>
      </c>
      <c r="C31" s="100">
        <v>738.13627976719567</v>
      </c>
      <c r="D31" s="100">
        <v>731.64357212508867</v>
      </c>
      <c r="E31" s="100">
        <v>508.54517350243543</v>
      </c>
      <c r="F31" s="100">
        <v>515.81643872140535</v>
      </c>
      <c r="G31" s="100">
        <v>539.41095604597751</v>
      </c>
      <c r="H31" s="100">
        <v>548.56401890328561</v>
      </c>
      <c r="I31" s="100">
        <v>555.48063718843537</v>
      </c>
      <c r="J31" s="100">
        <v>597.96557209796629</v>
      </c>
      <c r="K31" s="100">
        <v>606.43090693206068</v>
      </c>
      <c r="L31" s="100">
        <v>607.53945330204112</v>
      </c>
      <c r="M31" s="100">
        <v>608.40072496055939</v>
      </c>
      <c r="N31" s="100">
        <v>614.5043874437805</v>
      </c>
      <c r="O31" s="100">
        <v>619.16447622698752</v>
      </c>
      <c r="P31" s="100">
        <v>617.33107435539978</v>
      </c>
      <c r="Q31" s="100">
        <v>627.15411571555944</v>
      </c>
    </row>
    <row r="32" spans="1:17" ht="12" customHeight="1" x14ac:dyDescent="0.25">
      <c r="A32" s="88" t="s">
        <v>34</v>
      </c>
      <c r="B32" s="100">
        <v>0</v>
      </c>
      <c r="C32" s="100">
        <v>0</v>
      </c>
      <c r="D32" s="100">
        <v>0</v>
      </c>
      <c r="E32" s="100">
        <v>0</v>
      </c>
      <c r="F32" s="100">
        <v>0</v>
      </c>
      <c r="G32" s="100">
        <v>0</v>
      </c>
      <c r="H32" s="100">
        <v>0</v>
      </c>
      <c r="I32" s="100">
        <v>0</v>
      </c>
      <c r="J32" s="100">
        <v>0</v>
      </c>
      <c r="K32" s="100">
        <v>0</v>
      </c>
      <c r="L32" s="100">
        <v>0</v>
      </c>
      <c r="M32" s="100">
        <v>0</v>
      </c>
      <c r="N32" s="100">
        <v>0</v>
      </c>
      <c r="O32" s="100">
        <v>0</v>
      </c>
      <c r="P32" s="100">
        <v>0</v>
      </c>
      <c r="Q32" s="100">
        <v>0</v>
      </c>
    </row>
    <row r="33" spans="1:17" ht="12" customHeight="1" x14ac:dyDescent="0.25">
      <c r="A33" s="49" t="s">
        <v>30</v>
      </c>
      <c r="B33" s="18">
        <v>19.685692406956754</v>
      </c>
      <c r="C33" s="18">
        <v>68.226809045978982</v>
      </c>
      <c r="D33" s="18">
        <v>92.436184718183995</v>
      </c>
      <c r="E33" s="18">
        <v>415.64657853303271</v>
      </c>
      <c r="F33" s="18">
        <v>425.79696300236344</v>
      </c>
      <c r="G33" s="18">
        <v>421.15844868620906</v>
      </c>
      <c r="H33" s="18">
        <v>458.48431945955497</v>
      </c>
      <c r="I33" s="18">
        <v>461.26860396358791</v>
      </c>
      <c r="J33" s="18">
        <v>467.83065842490362</v>
      </c>
      <c r="K33" s="18">
        <v>436.4043123726625</v>
      </c>
      <c r="L33" s="18">
        <v>440.87566382698981</v>
      </c>
      <c r="M33" s="18">
        <v>439.55461548409755</v>
      </c>
      <c r="N33" s="18">
        <v>461.37137615986012</v>
      </c>
      <c r="O33" s="18">
        <v>445.52822874827876</v>
      </c>
      <c r="P33" s="18">
        <v>430.31822286461653</v>
      </c>
      <c r="Q33" s="18">
        <v>254.96546885258158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>
    <tabColor theme="6" tint="0.39997558519241921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201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111</v>
      </c>
      <c r="B3" s="115">
        <f>IF(SER_hh_tes!B3=0,"",SER_hh_tes!B3/SER_hh_fec!B3)</f>
        <v>0.65996058898666732</v>
      </c>
      <c r="C3" s="115">
        <f>IF(SER_hh_tes!C3=0,"",SER_hh_tes!C3/SER_hh_fec!C3)</f>
        <v>0.67367295666252258</v>
      </c>
      <c r="D3" s="115">
        <f>IF(SER_hh_tes!D3=0,"",SER_hh_tes!D3/SER_hh_fec!D3)</f>
        <v>0.68660806097061133</v>
      </c>
      <c r="E3" s="115">
        <f>IF(SER_hh_tes!E3=0,"",SER_hh_tes!E3/SER_hh_fec!E3)</f>
        <v>0.70353708617251154</v>
      </c>
      <c r="F3" s="115">
        <f>IF(SER_hh_tes!F3=0,"",SER_hh_tes!F3/SER_hh_fec!F3)</f>
        <v>0.71551279259437306</v>
      </c>
      <c r="G3" s="115">
        <f>IF(SER_hh_tes!G3=0,"",SER_hh_tes!G3/SER_hh_fec!G3)</f>
        <v>0.72118525547941426</v>
      </c>
      <c r="H3" s="115">
        <f>IF(SER_hh_tes!H3=0,"",SER_hh_tes!H3/SER_hh_fec!H3)</f>
        <v>0.73619926623058485</v>
      </c>
      <c r="I3" s="115">
        <f>IF(SER_hh_tes!I3=0,"",SER_hh_tes!I3/SER_hh_fec!I3)</f>
        <v>0.7543641569688917</v>
      </c>
      <c r="J3" s="115">
        <f>IF(SER_hh_tes!J3=0,"",SER_hh_tes!J3/SER_hh_fec!J3)</f>
        <v>0.75878657270329708</v>
      </c>
      <c r="K3" s="115">
        <f>IF(SER_hh_tes!K3=0,"",SER_hh_tes!K3/SER_hh_fec!K3)</f>
        <v>0.77353191437303459</v>
      </c>
      <c r="L3" s="115">
        <f>IF(SER_hh_tes!L3=0,"",SER_hh_tes!L3/SER_hh_fec!L3)</f>
        <v>0.78662799032623232</v>
      </c>
      <c r="M3" s="115">
        <f>IF(SER_hh_tes!M3=0,"",SER_hh_tes!M3/SER_hh_fec!M3)</f>
        <v>0.80687474413859572</v>
      </c>
      <c r="N3" s="115">
        <f>IF(SER_hh_tes!N3=0,"",SER_hh_tes!N3/SER_hh_fec!N3)</f>
        <v>0.82248216683978326</v>
      </c>
      <c r="O3" s="115">
        <f>IF(SER_hh_tes!O3=0,"",SER_hh_tes!O3/SER_hh_fec!O3)</f>
        <v>0.8377360233593184</v>
      </c>
      <c r="P3" s="115">
        <f>IF(SER_hh_tes!P3=0,"",SER_hh_tes!P3/SER_hh_fec!P3)</f>
        <v>0.87200134221257775</v>
      </c>
      <c r="Q3" s="115">
        <f>IF(SER_hh_tes!Q3=0,"",SER_hh_tes!Q3/SER_hh_fec!Q3)</f>
        <v>0.90894732124768196</v>
      </c>
    </row>
    <row r="4" spans="1:17" ht="12.95" customHeight="1" x14ac:dyDescent="0.25">
      <c r="A4" s="90" t="s">
        <v>44</v>
      </c>
      <c r="B4" s="110">
        <f>IF(SER_hh_tes!B4=0,"",SER_hh_tes!B4/SER_hh_fec!B4)</f>
        <v>0.64872432885895526</v>
      </c>
      <c r="C4" s="110">
        <f>IF(SER_hh_tes!C4=0,"",SER_hh_tes!C4/SER_hh_fec!C4)</f>
        <v>0.65729076948297649</v>
      </c>
      <c r="D4" s="110">
        <f>IF(SER_hh_tes!D4=0,"",SER_hh_tes!D4/SER_hh_fec!D4)</f>
        <v>0.66301266486804122</v>
      </c>
      <c r="E4" s="110">
        <f>IF(SER_hh_tes!E4=0,"",SER_hh_tes!E4/SER_hh_fec!E4)</f>
        <v>0.66983000891456712</v>
      </c>
      <c r="F4" s="110">
        <f>IF(SER_hh_tes!F4=0,"",SER_hh_tes!F4/SER_hh_fec!F4)</f>
        <v>0.67674285017027291</v>
      </c>
      <c r="G4" s="110">
        <f>IF(SER_hh_tes!G4=0,"",SER_hh_tes!G4/SER_hh_fec!G4)</f>
        <v>0.68555737945796191</v>
      </c>
      <c r="H4" s="110">
        <f>IF(SER_hh_tes!H4=0,"",SER_hh_tes!H4/SER_hh_fec!H4)</f>
        <v>0.69385921649376636</v>
      </c>
      <c r="I4" s="110">
        <f>IF(SER_hh_tes!I4=0,"",SER_hh_tes!I4/SER_hh_fec!I4)</f>
        <v>0.70128328595540113</v>
      </c>
      <c r="J4" s="110">
        <f>IF(SER_hh_tes!J4=0,"",SER_hh_tes!J4/SER_hh_fec!J4)</f>
        <v>0.70881518375782249</v>
      </c>
      <c r="K4" s="110">
        <f>IF(SER_hh_tes!K4=0,"",SER_hh_tes!K4/SER_hh_fec!K4)</f>
        <v>0.71974927764345131</v>
      </c>
      <c r="L4" s="110">
        <f>IF(SER_hh_tes!L4=0,"",SER_hh_tes!L4/SER_hh_fec!L4)</f>
        <v>0.72694362094510889</v>
      </c>
      <c r="M4" s="110">
        <f>IF(SER_hh_tes!M4=0,"",SER_hh_tes!M4/SER_hh_fec!M4)</f>
        <v>0.7390473492185573</v>
      </c>
      <c r="N4" s="110">
        <f>IF(SER_hh_tes!N4=0,"",SER_hh_tes!N4/SER_hh_fec!N4)</f>
        <v>0.75497618479883832</v>
      </c>
      <c r="O4" s="110">
        <f>IF(SER_hh_tes!O4=0,"",SER_hh_tes!O4/SER_hh_fec!O4)</f>
        <v>0.76797273430645863</v>
      </c>
      <c r="P4" s="110">
        <f>IF(SER_hh_tes!P4=0,"",SER_hh_tes!P4/SER_hh_fec!P4)</f>
        <v>0.79170390116494327</v>
      </c>
      <c r="Q4" s="110">
        <f>IF(SER_hh_tes!Q4=0,"",SER_hh_tes!Q4/SER_hh_fec!Q4)</f>
        <v>0.83860556002261022</v>
      </c>
    </row>
    <row r="5" spans="1:17" ht="12" customHeight="1" x14ac:dyDescent="0.25">
      <c r="A5" s="88" t="s">
        <v>38</v>
      </c>
      <c r="B5" s="109" t="str">
        <f>IF(SER_hh_tes!B5=0,"",SER_hh_tes!B5/SER_hh_fec!B5)</f>
        <v/>
      </c>
      <c r="C5" s="109" t="str">
        <f>IF(SER_hh_tes!C5=0,"",SER_hh_tes!C5/SER_hh_fec!C5)</f>
        <v/>
      </c>
      <c r="D5" s="109">
        <f>IF(SER_hh_tes!D5=0,"",SER_hh_tes!D5/SER_hh_fec!D5)</f>
        <v>0.47546943397427427</v>
      </c>
      <c r="E5" s="109">
        <f>IF(SER_hh_tes!E5=0,"",SER_hh_tes!E5/SER_hh_fec!E5)</f>
        <v>0.47564375393783875</v>
      </c>
      <c r="F5" s="109" t="str">
        <f>IF(SER_hh_tes!F5=0,"",SER_hh_tes!F5/SER_hh_fec!F5)</f>
        <v/>
      </c>
      <c r="G5" s="109" t="str">
        <f>IF(SER_hh_tes!G5=0,"",SER_hh_tes!G5/SER_hh_fec!G5)</f>
        <v/>
      </c>
      <c r="H5" s="109" t="str">
        <f>IF(SER_hh_tes!H5=0,"",SER_hh_tes!H5/SER_hh_fec!H5)</f>
        <v/>
      </c>
      <c r="I5" s="109" t="str">
        <f>IF(SER_hh_tes!I5=0,"",SER_hh_tes!I5/SER_hh_fec!I5)</f>
        <v/>
      </c>
      <c r="J5" s="109" t="str">
        <f>IF(SER_hh_tes!J5=0,"",SER_hh_tes!J5/SER_hh_fec!J5)</f>
        <v/>
      </c>
      <c r="K5" s="109" t="str">
        <f>IF(SER_hh_tes!K5=0,"",SER_hh_tes!K5/SER_hh_fec!K5)</f>
        <v/>
      </c>
      <c r="L5" s="109" t="str">
        <f>IF(SER_hh_tes!L5=0,"",SER_hh_tes!L5/SER_hh_fec!L5)</f>
        <v/>
      </c>
      <c r="M5" s="109" t="str">
        <f>IF(SER_hh_tes!M5=0,"",SER_hh_tes!M5/SER_hh_fec!M5)</f>
        <v/>
      </c>
      <c r="N5" s="109" t="str">
        <f>IF(SER_hh_tes!N5=0,"",SER_hh_tes!N5/SER_hh_fec!N5)</f>
        <v/>
      </c>
      <c r="O5" s="109" t="str">
        <f>IF(SER_hh_tes!O5=0,"",SER_hh_tes!O5/SER_hh_fec!O5)</f>
        <v/>
      </c>
      <c r="P5" s="109" t="str">
        <f>IF(SER_hh_tes!P5=0,"",SER_hh_tes!P5/SER_hh_fec!P5)</f>
        <v/>
      </c>
      <c r="Q5" s="109" t="str">
        <f>IF(SER_hh_tes!Q5=0,"",SER_hh_tes!Q5/SER_hh_fec!Q5)</f>
        <v/>
      </c>
    </row>
    <row r="6" spans="1:17" ht="12" customHeight="1" x14ac:dyDescent="0.25">
      <c r="A6" s="88" t="s">
        <v>66</v>
      </c>
      <c r="B6" s="109">
        <f>IF(SER_hh_tes!B6=0,"",SER_hh_tes!B6/SER_hh_fec!B6)</f>
        <v>0.61937357255167647</v>
      </c>
      <c r="C6" s="109">
        <f>IF(SER_hh_tes!C6=0,"",SER_hh_tes!C6/SER_hh_fec!C6)</f>
        <v>0.6196691112441961</v>
      </c>
      <c r="D6" s="109">
        <f>IF(SER_hh_tes!D6=0,"",SER_hh_tes!D6/SER_hh_fec!D6)</f>
        <v>0.62096243615864688</v>
      </c>
      <c r="E6" s="109">
        <f>IF(SER_hh_tes!E6=0,"",SER_hh_tes!E6/SER_hh_fec!E6)</f>
        <v>0.62126675303273504</v>
      </c>
      <c r="F6" s="109">
        <f>IF(SER_hh_tes!F6=0,"",SER_hh_tes!F6/SER_hh_fec!F6)</f>
        <v>0.62213896094171095</v>
      </c>
      <c r="G6" s="109">
        <f>IF(SER_hh_tes!G6=0,"",SER_hh_tes!G6/SER_hh_fec!G6)</f>
        <v>0.62258460053796449</v>
      </c>
      <c r="H6" s="109">
        <f>IF(SER_hh_tes!H6=0,"",SER_hh_tes!H6/SER_hh_fec!H6)</f>
        <v>0.62370571305188738</v>
      </c>
      <c r="I6" s="109">
        <f>IF(SER_hh_tes!I6=0,"",SER_hh_tes!I6/SER_hh_fec!I6)</f>
        <v>0.62765982752494986</v>
      </c>
      <c r="J6" s="109">
        <f>IF(SER_hh_tes!J6=0,"",SER_hh_tes!J6/SER_hh_fec!J6)</f>
        <v>0.62855561145103001</v>
      </c>
      <c r="K6" s="109">
        <f>IF(SER_hh_tes!K6=0,"",SER_hh_tes!K6/SER_hh_fec!K6)</f>
        <v>0.63345345786843277</v>
      </c>
      <c r="L6" s="109">
        <f>IF(SER_hh_tes!L6=0,"",SER_hh_tes!L6/SER_hh_fec!L6)</f>
        <v>0.63879747225194861</v>
      </c>
      <c r="M6" s="109">
        <f>IF(SER_hh_tes!M6=0,"",SER_hh_tes!M6/SER_hh_fec!M6)</f>
        <v>0.64426687688435136</v>
      </c>
      <c r="N6" s="109">
        <f>IF(SER_hh_tes!N6=0,"",SER_hh_tes!N6/SER_hh_fec!N6)</f>
        <v>0.65114047760807103</v>
      </c>
      <c r="O6" s="109">
        <f>IF(SER_hh_tes!O6=0,"",SER_hh_tes!O6/SER_hh_fec!O6)</f>
        <v>0.65880537701550546</v>
      </c>
      <c r="P6" s="109">
        <f>IF(SER_hh_tes!P6=0,"",SER_hh_tes!P6/SER_hh_fec!P6)</f>
        <v>0.66699782149619291</v>
      </c>
      <c r="Q6" s="109">
        <f>IF(SER_hh_tes!Q6=0,"",SER_hh_tes!Q6/SER_hh_fec!Q6)</f>
        <v>0.67371889804790142</v>
      </c>
    </row>
    <row r="7" spans="1:17" ht="12" customHeight="1" x14ac:dyDescent="0.25">
      <c r="A7" s="88" t="s">
        <v>99</v>
      </c>
      <c r="B7" s="109">
        <f>IF(SER_hh_tes!B7=0,"",SER_hh_tes!B7/SER_hh_fec!B7)</f>
        <v>0.60328594729059426</v>
      </c>
      <c r="C7" s="109">
        <f>IF(SER_hh_tes!C7=0,"",SER_hh_tes!C7/SER_hh_fec!C7)</f>
        <v>0.60328594729059459</v>
      </c>
      <c r="D7" s="109">
        <f>IF(SER_hh_tes!D7=0,"",SER_hh_tes!D7/SER_hh_fec!D7)</f>
        <v>0.60486155052729951</v>
      </c>
      <c r="E7" s="109">
        <f>IF(SER_hh_tes!E7=0,"",SER_hh_tes!E7/SER_hh_fec!E7)</f>
        <v>0.60663384323969805</v>
      </c>
      <c r="F7" s="109">
        <f>IF(SER_hh_tes!F7=0,"",SER_hh_tes!F7/SER_hh_fec!F7)</f>
        <v>0.60861920832685312</v>
      </c>
      <c r="G7" s="109">
        <f>IF(SER_hh_tes!G7=0,"",SER_hh_tes!G7/SER_hh_fec!G7)</f>
        <v>0.60961734350765595</v>
      </c>
      <c r="H7" s="109">
        <f>IF(SER_hh_tes!H7=0,"",SER_hh_tes!H7/SER_hh_fec!H7)</f>
        <v>0.61239667850945212</v>
      </c>
      <c r="I7" s="109">
        <f>IF(SER_hh_tes!I7=0,"",SER_hh_tes!I7/SER_hh_fec!I7)</f>
        <v>0.61541923639271323</v>
      </c>
      <c r="J7" s="109">
        <f>IF(SER_hh_tes!J7=0,"",SER_hh_tes!J7/SER_hh_fec!J7)</f>
        <v>0.61768657555190187</v>
      </c>
      <c r="K7" s="109">
        <f>IF(SER_hh_tes!K7=0,"",SER_hh_tes!K7/SER_hh_fec!K7)</f>
        <v>0.62602628490969381</v>
      </c>
      <c r="L7" s="109">
        <f>IF(SER_hh_tes!L7=0,"",SER_hh_tes!L7/SER_hh_fec!L7)</f>
        <v>0.63222271815836772</v>
      </c>
      <c r="M7" s="109">
        <f>IF(SER_hh_tes!M7=0,"",SER_hh_tes!M7/SER_hh_fec!M7)</f>
        <v>0.63880210216371558</v>
      </c>
      <c r="N7" s="109">
        <f>IF(SER_hh_tes!N7=0,"",SER_hh_tes!N7/SER_hh_fec!N7)</f>
        <v>0.64365200188814953</v>
      </c>
      <c r="O7" s="109">
        <f>IF(SER_hh_tes!O7=0,"",SER_hh_tes!O7/SER_hh_fec!O7)</f>
        <v>0.64664505902683656</v>
      </c>
      <c r="P7" s="109">
        <f>IF(SER_hh_tes!P7=0,"",SER_hh_tes!P7/SER_hh_fec!P7)</f>
        <v>0.64840736943382815</v>
      </c>
      <c r="Q7" s="109">
        <f>IF(SER_hh_tes!Q7=0,"",SER_hh_tes!Q7/SER_hh_fec!Q7)</f>
        <v>0.64943728263508571</v>
      </c>
    </row>
    <row r="8" spans="1:17" ht="12" customHeight="1" x14ac:dyDescent="0.25">
      <c r="A8" s="88" t="s">
        <v>101</v>
      </c>
      <c r="B8" s="109">
        <f>IF(SER_hh_tes!B8=0,"",SER_hh_tes!B8/SER_hh_fec!B8)</f>
        <v>0.98057906353264868</v>
      </c>
      <c r="C8" s="109">
        <f>IF(SER_hh_tes!C8=0,"",SER_hh_tes!C8/SER_hh_fec!C8)</f>
        <v>0.98968742502228257</v>
      </c>
      <c r="D8" s="109">
        <f>IF(SER_hh_tes!D8=0,"",SER_hh_tes!D8/SER_hh_fec!D8)</f>
        <v>0.99473866476295192</v>
      </c>
      <c r="E8" s="109">
        <f>IF(SER_hh_tes!E8=0,"",SER_hh_tes!E8/SER_hh_fec!E8)</f>
        <v>1.0028278056600479</v>
      </c>
      <c r="F8" s="109">
        <f>IF(SER_hh_tes!F8=0,"",SER_hh_tes!F8/SER_hh_fec!F8)</f>
        <v>1.0071042266203722</v>
      </c>
      <c r="G8" s="109">
        <f>IF(SER_hh_tes!G8=0,"",SER_hh_tes!G8/SER_hh_fec!G8)</f>
        <v>1.0119378032423676</v>
      </c>
      <c r="H8" s="109">
        <f>IF(SER_hh_tes!H8=0,"",SER_hh_tes!H8/SER_hh_fec!H8)</f>
        <v>1.0166167971941555</v>
      </c>
      <c r="I8" s="109">
        <f>IF(SER_hh_tes!I8=0,"",SER_hh_tes!I8/SER_hh_fec!I8)</f>
        <v>1.02113939404557</v>
      </c>
      <c r="J8" s="109">
        <f>IF(SER_hh_tes!J8=0,"",SER_hh_tes!J8/SER_hh_fec!J8)</f>
        <v>1.0257067751700453</v>
      </c>
      <c r="K8" s="109">
        <f>IF(SER_hh_tes!K8=0,"",SER_hh_tes!K8/SER_hh_fec!K8)</f>
        <v>1.0300932873152377</v>
      </c>
      <c r="L8" s="109">
        <f>IF(SER_hh_tes!L8=0,"",SER_hh_tes!L8/SER_hh_fec!L8)</f>
        <v>1.0347116311104574</v>
      </c>
      <c r="M8" s="109">
        <f>IF(SER_hh_tes!M8=0,"",SER_hh_tes!M8/SER_hh_fec!M8)</f>
        <v>1.0417784421044933</v>
      </c>
      <c r="N8" s="109">
        <f>IF(SER_hh_tes!N8=0,"",SER_hh_tes!N8/SER_hh_fec!N8)</f>
        <v>1.0506645342609808</v>
      </c>
      <c r="O8" s="109">
        <f>IF(SER_hh_tes!O8=0,"",SER_hh_tes!O8/SER_hh_fec!O8)</f>
        <v>1.0623936299132297</v>
      </c>
      <c r="P8" s="109">
        <f>IF(SER_hh_tes!P8=0,"",SER_hh_tes!P8/SER_hh_fec!P8)</f>
        <v>1.07527666597248</v>
      </c>
      <c r="Q8" s="109">
        <f>IF(SER_hh_tes!Q8=0,"",SER_hh_tes!Q8/SER_hh_fec!Q8)</f>
        <v>1.0909246223759845</v>
      </c>
    </row>
    <row r="9" spans="1:17" ht="12" customHeight="1" x14ac:dyDescent="0.25">
      <c r="A9" s="88" t="s">
        <v>106</v>
      </c>
      <c r="B9" s="109">
        <f>IF(SER_hh_tes!B9=0,"",SER_hh_tes!B9/SER_hh_fec!B9)</f>
        <v>0.64452604179664186</v>
      </c>
      <c r="C9" s="109">
        <f>IF(SER_hh_tes!C9=0,"",SER_hh_tes!C9/SER_hh_fec!C9)</f>
        <v>0.65268406959708503</v>
      </c>
      <c r="D9" s="109">
        <f>IF(SER_hh_tes!D9=0,"",SER_hh_tes!D9/SER_hh_fec!D9)</f>
        <v>0.65534765506219794</v>
      </c>
      <c r="E9" s="109">
        <f>IF(SER_hh_tes!E9=0,"",SER_hh_tes!E9/SER_hh_fec!E9)</f>
        <v>0.66980894381106482</v>
      </c>
      <c r="F9" s="109">
        <f>IF(SER_hh_tes!F9=0,"",SER_hh_tes!F9/SER_hh_fec!F9)</f>
        <v>0.67376375591783222</v>
      </c>
      <c r="G9" s="109">
        <f>IF(SER_hh_tes!G9=0,"",SER_hh_tes!G9/SER_hh_fec!G9)</f>
        <v>0.6794304592171323</v>
      </c>
      <c r="H9" s="109">
        <f>IF(SER_hh_tes!H9=0,"",SER_hh_tes!H9/SER_hh_fec!H9)</f>
        <v>0.68723265031342784</v>
      </c>
      <c r="I9" s="109">
        <f>IF(SER_hh_tes!I9=0,"",SER_hh_tes!I9/SER_hh_fec!I9)</f>
        <v>0.69540658642628106</v>
      </c>
      <c r="J9" s="109">
        <f>IF(SER_hh_tes!J9=0,"",SER_hh_tes!J9/SER_hh_fec!J9)</f>
        <v>0.70356636883216628</v>
      </c>
      <c r="K9" s="109">
        <f>IF(SER_hh_tes!K9=0,"",SER_hh_tes!K9/SER_hh_fec!K9)</f>
        <v>0.71095716755029481</v>
      </c>
      <c r="L9" s="109">
        <f>IF(SER_hh_tes!L9=0,"",SER_hh_tes!L9/SER_hh_fec!L9)</f>
        <v>0.71863702559011333</v>
      </c>
      <c r="M9" s="109">
        <f>IF(SER_hh_tes!M9=0,"",SER_hh_tes!M9/SER_hh_fec!M9)</f>
        <v>0.72300945869640387</v>
      </c>
      <c r="N9" s="109">
        <f>IF(SER_hh_tes!N9=0,"",SER_hh_tes!N9/SER_hh_fec!N9)</f>
        <v>0.72882950828128257</v>
      </c>
      <c r="O9" s="109">
        <f>IF(SER_hh_tes!O9=0,"",SER_hh_tes!O9/SER_hh_fec!O9)</f>
        <v>0.73748927356404781</v>
      </c>
      <c r="P9" s="109">
        <f>IF(SER_hh_tes!P9=0,"",SER_hh_tes!P9/SER_hh_fec!P9)</f>
        <v>0.74501141698565931</v>
      </c>
      <c r="Q9" s="109">
        <f>IF(SER_hh_tes!Q9=0,"",SER_hh_tes!Q9/SER_hh_fec!Q9)</f>
        <v>0.75502417454245019</v>
      </c>
    </row>
    <row r="10" spans="1:17" ht="12" customHeight="1" x14ac:dyDescent="0.25">
      <c r="A10" s="88" t="s">
        <v>34</v>
      </c>
      <c r="B10" s="109">
        <f>IF(SER_hh_tes!B10=0,"",SER_hh_tes!B10/SER_hh_fec!B10)</f>
        <v>0.66994085928037272</v>
      </c>
      <c r="C10" s="109">
        <f>IF(SER_hh_tes!C10=0,"",SER_hh_tes!C10/SER_hh_fec!C10)</f>
        <v>0.6708421475531231</v>
      </c>
      <c r="D10" s="109">
        <f>IF(SER_hh_tes!D10=0,"",SER_hh_tes!D10/SER_hh_fec!D10)</f>
        <v>0.67123296423242473</v>
      </c>
      <c r="E10" s="109">
        <f>IF(SER_hh_tes!E10=0,"",SER_hh_tes!E10/SER_hh_fec!E10)</f>
        <v>0.67154087127537576</v>
      </c>
      <c r="F10" s="109">
        <f>IF(SER_hh_tes!F10=0,"",SER_hh_tes!F10/SER_hh_fec!F10)</f>
        <v>0.67305765497968317</v>
      </c>
      <c r="G10" s="109">
        <f>IF(SER_hh_tes!G10=0,"",SER_hh_tes!G10/SER_hh_fec!G10)</f>
        <v>0.67382033821089771</v>
      </c>
      <c r="H10" s="109">
        <f>IF(SER_hh_tes!H10=0,"",SER_hh_tes!H10/SER_hh_fec!H10)</f>
        <v>0.67932568465732601</v>
      </c>
      <c r="I10" s="109">
        <f>IF(SER_hh_tes!I10=0,"",SER_hh_tes!I10/SER_hh_fec!I10)</f>
        <v>0.68179939701568637</v>
      </c>
      <c r="J10" s="109">
        <f>IF(SER_hh_tes!J10=0,"",SER_hh_tes!J10/SER_hh_fec!J10)</f>
        <v>0.68441360952958241</v>
      </c>
      <c r="K10" s="109">
        <f>IF(SER_hh_tes!K10=0,"",SER_hh_tes!K10/SER_hh_fec!K10)</f>
        <v>0.68936862426973833</v>
      </c>
      <c r="L10" s="109">
        <f>IF(SER_hh_tes!L10=0,"",SER_hh_tes!L10/SER_hh_fec!L10)</f>
        <v>0.69653073943350818</v>
      </c>
      <c r="M10" s="109">
        <f>IF(SER_hh_tes!M10=0,"",SER_hh_tes!M10/SER_hh_fec!M10)</f>
        <v>0.69943966302728544</v>
      </c>
      <c r="N10" s="109">
        <f>IF(SER_hh_tes!N10=0,"",SER_hh_tes!N10/SER_hh_fec!N10)</f>
        <v>0.70081644194721116</v>
      </c>
      <c r="O10" s="109">
        <f>IF(SER_hh_tes!O10=0,"",SER_hh_tes!O10/SER_hh_fec!O10)</f>
        <v>0.70460399755578285</v>
      </c>
      <c r="P10" s="109">
        <f>IF(SER_hh_tes!P10=0,"",SER_hh_tes!P10/SER_hh_fec!P10)</f>
        <v>0.70747607964104675</v>
      </c>
      <c r="Q10" s="109">
        <f>IF(SER_hh_tes!Q10=0,"",SER_hh_tes!Q10/SER_hh_fec!Q10)</f>
        <v>0.70996862674425409</v>
      </c>
    </row>
    <row r="11" spans="1:17" ht="12" customHeight="1" x14ac:dyDescent="0.25">
      <c r="A11" s="88" t="s">
        <v>61</v>
      </c>
      <c r="B11" s="109">
        <f>IF(SER_hh_tes!B11=0,"",SER_hh_tes!B11/SER_hh_fec!B11)</f>
        <v>0.7277735237156373</v>
      </c>
      <c r="C11" s="109">
        <f>IF(SER_hh_tes!C11=0,"",SER_hh_tes!C11/SER_hh_fec!C11)</f>
        <v>0.72929444147526001</v>
      </c>
      <c r="D11" s="109">
        <f>IF(SER_hh_tes!D11=0,"",SER_hh_tes!D11/SER_hh_fec!D11)</f>
        <v>0.73216994482969788</v>
      </c>
      <c r="E11" s="109">
        <f>IF(SER_hh_tes!E11=0,"",SER_hh_tes!E11/SER_hh_fec!E11)</f>
        <v>0.73335235837506496</v>
      </c>
      <c r="F11" s="109">
        <f>IF(SER_hh_tes!F11=0,"",SER_hh_tes!F11/SER_hh_fec!F11)</f>
        <v>0.73475228018266547</v>
      </c>
      <c r="G11" s="109">
        <f>IF(SER_hh_tes!G11=0,"",SER_hh_tes!G11/SER_hh_fec!G11)</f>
        <v>0.73663106938306999</v>
      </c>
      <c r="H11" s="109">
        <f>IF(SER_hh_tes!H11=0,"",SER_hh_tes!H11/SER_hh_fec!H11)</f>
        <v>0.74101861661200408</v>
      </c>
      <c r="I11" s="109">
        <f>IF(SER_hh_tes!I11=0,"",SER_hh_tes!I11/SER_hh_fec!I11)</f>
        <v>0.74606531174183377</v>
      </c>
      <c r="J11" s="109">
        <f>IF(SER_hh_tes!J11=0,"",SER_hh_tes!J11/SER_hh_fec!J11)</f>
        <v>0.74817825109216096</v>
      </c>
      <c r="K11" s="109">
        <f>IF(SER_hh_tes!K11=0,"",SER_hh_tes!K11/SER_hh_fec!K11)</f>
        <v>0.75455531054246716</v>
      </c>
      <c r="L11" s="109">
        <f>IF(SER_hh_tes!L11=0,"",SER_hh_tes!L11/SER_hh_fec!L11)</f>
        <v>0.76930285049066771</v>
      </c>
      <c r="M11" s="109">
        <f>IF(SER_hh_tes!M11=0,"",SER_hh_tes!M11/SER_hh_fec!M11)</f>
        <v>0.77274657866321439</v>
      </c>
      <c r="N11" s="109">
        <f>IF(SER_hh_tes!N11=0,"",SER_hh_tes!N11/SER_hh_fec!N11)</f>
        <v>0.77276692923810719</v>
      </c>
      <c r="O11" s="109">
        <f>IF(SER_hh_tes!O11=0,"",SER_hh_tes!O11/SER_hh_fec!O11)</f>
        <v>0.77303398489040154</v>
      </c>
      <c r="P11" s="109">
        <f>IF(SER_hh_tes!P11=0,"",SER_hh_tes!P11/SER_hh_fec!P11)</f>
        <v>0.77663325069749856</v>
      </c>
      <c r="Q11" s="109">
        <f>IF(SER_hh_tes!Q11=0,"",SER_hh_tes!Q11/SER_hh_fec!Q11)</f>
        <v>0.780586990861449</v>
      </c>
    </row>
    <row r="12" spans="1:17" ht="12" customHeight="1" x14ac:dyDescent="0.25">
      <c r="A12" s="88" t="s">
        <v>42</v>
      </c>
      <c r="B12" s="109" t="str">
        <f>IF(SER_hh_tes!B12=0,"",SER_hh_tes!B12/SER_hh_fec!B12)</f>
        <v/>
      </c>
      <c r="C12" s="109" t="str">
        <f>IF(SER_hh_tes!C12=0,"",SER_hh_tes!C12/SER_hh_fec!C12)</f>
        <v/>
      </c>
      <c r="D12" s="109" t="str">
        <f>IF(SER_hh_tes!D12=0,"",SER_hh_tes!D12/SER_hh_fec!D12)</f>
        <v/>
      </c>
      <c r="E12" s="109" t="str">
        <f>IF(SER_hh_tes!E12=0,"",SER_hh_tes!E12/SER_hh_fec!E12)</f>
        <v/>
      </c>
      <c r="F12" s="109">
        <f>IF(SER_hh_tes!F12=0,"",SER_hh_tes!F12/SER_hh_fec!F12)</f>
        <v>0.80405633594626136</v>
      </c>
      <c r="G12" s="109">
        <f>IF(SER_hh_tes!G12=0,"",SER_hh_tes!G12/SER_hh_fec!G12)</f>
        <v>0.80407947722319739</v>
      </c>
      <c r="H12" s="109">
        <f>IF(SER_hh_tes!H12=0,"",SER_hh_tes!H12/SER_hh_fec!H12)</f>
        <v>0.80615252108279611</v>
      </c>
      <c r="I12" s="109">
        <f>IF(SER_hh_tes!I12=0,"",SER_hh_tes!I12/SER_hh_fec!I12)</f>
        <v>0.80798606683220842</v>
      </c>
      <c r="J12" s="109">
        <f>IF(SER_hh_tes!J12=0,"",SER_hh_tes!J12/SER_hh_fec!J12)</f>
        <v>0.80902059687186945</v>
      </c>
      <c r="K12" s="109">
        <f>IF(SER_hh_tes!K12=0,"",SER_hh_tes!K12/SER_hh_fec!K12)</f>
        <v>0.80950126652612919</v>
      </c>
      <c r="L12" s="109">
        <f>IF(SER_hh_tes!L12=0,"",SER_hh_tes!L12/SER_hh_fec!L12)</f>
        <v>0.81054785630958903</v>
      </c>
      <c r="M12" s="109">
        <f>IF(SER_hh_tes!M12=0,"",SER_hh_tes!M12/SER_hh_fec!M12)</f>
        <v>0.82488911125335995</v>
      </c>
      <c r="N12" s="109">
        <f>IF(SER_hh_tes!N12=0,"",SER_hh_tes!N12/SER_hh_fec!N12)</f>
        <v>0.82500802360403513</v>
      </c>
      <c r="O12" s="109">
        <f>IF(SER_hh_tes!O12=0,"",SER_hh_tes!O12/SER_hh_fec!O12)</f>
        <v>0.82684559412844005</v>
      </c>
      <c r="P12" s="109">
        <f>IF(SER_hh_tes!P12=0,"",SER_hh_tes!P12/SER_hh_fec!P12)</f>
        <v>0.83366111086239036</v>
      </c>
      <c r="Q12" s="109">
        <f>IF(SER_hh_tes!Q12=0,"",SER_hh_tes!Q12/SER_hh_fec!Q12)</f>
        <v>0.84011136865706215</v>
      </c>
    </row>
    <row r="13" spans="1:17" ht="12" customHeight="1" x14ac:dyDescent="0.25">
      <c r="A13" s="88" t="s">
        <v>105</v>
      </c>
      <c r="B13" s="109">
        <f>IF(SER_hh_tes!B13=0,"",SER_hh_tes!B13/SER_hh_fec!B13)</f>
        <v>1.2065718945811885</v>
      </c>
      <c r="C13" s="109">
        <f>IF(SER_hh_tes!C13=0,"",SER_hh_tes!C13/SER_hh_fec!C13)</f>
        <v>1.2314271950168383</v>
      </c>
      <c r="D13" s="109">
        <f>IF(SER_hh_tes!D13=0,"",SER_hh_tes!D13/SER_hh_fec!D13)</f>
        <v>1.2541794727678202</v>
      </c>
      <c r="E13" s="109">
        <f>IF(SER_hh_tes!E13=0,"",SER_hh_tes!E13/SER_hh_fec!E13)</f>
        <v>1.2557629089129956</v>
      </c>
      <c r="F13" s="109">
        <f>IF(SER_hh_tes!F13=0,"",SER_hh_tes!F13/SER_hh_fec!F13)</f>
        <v>1.2618867789217301</v>
      </c>
      <c r="G13" s="109">
        <f>IF(SER_hh_tes!G13=0,"",SER_hh_tes!G13/SER_hh_fec!G13)</f>
        <v>1.2644289831049813</v>
      </c>
      <c r="H13" s="109">
        <f>IF(SER_hh_tes!H13=0,"",SER_hh_tes!H13/SER_hh_fec!H13)</f>
        <v>1.2651678278306815</v>
      </c>
      <c r="I13" s="109">
        <f>IF(SER_hh_tes!I13=0,"",SER_hh_tes!I13/SER_hh_fec!I13)</f>
        <v>1.2655086680400638</v>
      </c>
      <c r="J13" s="109">
        <f>IF(SER_hh_tes!J13=0,"",SER_hh_tes!J13/SER_hh_fec!J13)</f>
        <v>1.2657828064859848</v>
      </c>
      <c r="K13" s="109">
        <f>IF(SER_hh_tes!K13=0,"",SER_hh_tes!K13/SER_hh_fec!K13)</f>
        <v>1.2661219272671709</v>
      </c>
      <c r="L13" s="109">
        <f>IF(SER_hh_tes!L13=0,"",SER_hh_tes!L13/SER_hh_fec!L13)</f>
        <v>1.2891348271653629</v>
      </c>
      <c r="M13" s="109">
        <f>IF(SER_hh_tes!M13=0,"",SER_hh_tes!M13/SER_hh_fec!M13)</f>
        <v>1.4335026880256019</v>
      </c>
      <c r="N13" s="109">
        <f>IF(SER_hh_tes!N13=0,"",SER_hh_tes!N13/SER_hh_fec!N13)</f>
        <v>1.5983574555997797</v>
      </c>
      <c r="O13" s="109">
        <f>IF(SER_hh_tes!O13=0,"",SER_hh_tes!O13/SER_hh_fec!O13)</f>
        <v>1.6622335751429509</v>
      </c>
      <c r="P13" s="109">
        <f>IF(SER_hh_tes!P13=0,"",SER_hh_tes!P13/SER_hh_fec!P13)</f>
        <v>1.8034686773574042</v>
      </c>
      <c r="Q13" s="109">
        <f>IF(SER_hh_tes!Q13=0,"",SER_hh_tes!Q13/SER_hh_fec!Q13)</f>
        <v>1.9340130226373637</v>
      </c>
    </row>
    <row r="14" spans="1:17" ht="12" customHeight="1" x14ac:dyDescent="0.25">
      <c r="A14" s="51" t="s">
        <v>104</v>
      </c>
      <c r="B14" s="112">
        <f>IF(SER_hh_tes!B14=0,"",SER_hh_tes!B14/SER_hh_fec!B14)</f>
        <v>0.72777352371563719</v>
      </c>
      <c r="C14" s="112">
        <f>IF(SER_hh_tes!C14=0,"",SER_hh_tes!C14/SER_hh_fec!C14)</f>
        <v>0.73207873170403814</v>
      </c>
      <c r="D14" s="112">
        <f>IF(SER_hh_tes!D14=0,"",SER_hh_tes!D14/SER_hh_fec!D14)</f>
        <v>0.74559559969010103</v>
      </c>
      <c r="E14" s="112">
        <f>IF(SER_hh_tes!E14=0,"",SER_hh_tes!E14/SER_hh_fec!E14)</f>
        <v>0.75523278404732963</v>
      </c>
      <c r="F14" s="112">
        <f>IF(SER_hh_tes!F14=0,"",SER_hh_tes!F14/SER_hh_fec!F14)</f>
        <v>0.75982118288930767</v>
      </c>
      <c r="G14" s="112">
        <f>IF(SER_hh_tes!G14=0,"",SER_hh_tes!G14/SER_hh_fec!G14)</f>
        <v>0.76324454485337956</v>
      </c>
      <c r="H14" s="112">
        <f>IF(SER_hh_tes!H14=0,"",SER_hh_tes!H14/SER_hh_fec!H14)</f>
        <v>0.76417822698531457</v>
      </c>
      <c r="I14" s="112">
        <f>IF(SER_hh_tes!I14=0,"",SER_hh_tes!I14/SER_hh_fec!I14)</f>
        <v>0.76454951645715008</v>
      </c>
      <c r="J14" s="112">
        <f>IF(SER_hh_tes!J14=0,"",SER_hh_tes!J14/SER_hh_fec!J14)</f>
        <v>0.76464486820991739</v>
      </c>
      <c r="K14" s="112">
        <f>IF(SER_hh_tes!K14=0,"",SER_hh_tes!K14/SER_hh_fec!K14)</f>
        <v>0.76836170126860026</v>
      </c>
      <c r="L14" s="112">
        <f>IF(SER_hh_tes!L14=0,"",SER_hh_tes!L14/SER_hh_fec!L14)</f>
        <v>0.76935226239043097</v>
      </c>
      <c r="M14" s="112">
        <f>IF(SER_hh_tes!M14=0,"",SER_hh_tes!M14/SER_hh_fec!M14)</f>
        <v>0.77563547139835498</v>
      </c>
      <c r="N14" s="112">
        <f>IF(SER_hh_tes!N14=0,"",SER_hh_tes!N14/SER_hh_fec!N14)</f>
        <v>0.78048215098287688</v>
      </c>
      <c r="O14" s="112">
        <f>IF(SER_hh_tes!O14=0,"",SER_hh_tes!O14/SER_hh_fec!O14)</f>
        <v>0.78364361408178762</v>
      </c>
      <c r="P14" s="112">
        <f>IF(SER_hh_tes!P14=0,"",SER_hh_tes!P14/SER_hh_fec!P14)</f>
        <v>0.78470039997988994</v>
      </c>
      <c r="Q14" s="112">
        <f>IF(SER_hh_tes!Q14=0,"",SER_hh_tes!Q14/SER_hh_fec!Q14)</f>
        <v>0.78989209212658684</v>
      </c>
    </row>
    <row r="15" spans="1:17" ht="12" customHeight="1" x14ac:dyDescent="0.25">
      <c r="A15" s="105" t="s">
        <v>108</v>
      </c>
      <c r="B15" s="114">
        <f>IF(SER_hh_tes!B15=0,"",SER_hh_tes!B15/SER_hh_fec!B15)</f>
        <v>1</v>
      </c>
      <c r="C15" s="114">
        <f>IF(SER_hh_tes!C15=0,"",SER_hh_tes!C15/SER_hh_fec!C15)</f>
        <v>1</v>
      </c>
      <c r="D15" s="114">
        <f>IF(SER_hh_tes!D15=0,"",SER_hh_tes!D15/SER_hh_fec!D15)</f>
        <v>1.0000000000000004</v>
      </c>
      <c r="E15" s="114">
        <f>IF(SER_hh_tes!E15=0,"",SER_hh_tes!E15/SER_hh_fec!E15)</f>
        <v>0.99999999999999978</v>
      </c>
      <c r="F15" s="114">
        <f>IF(SER_hh_tes!F15=0,"",SER_hh_tes!F15/SER_hh_fec!F15)</f>
        <v>1.0000000000000007</v>
      </c>
      <c r="G15" s="114">
        <f>IF(SER_hh_tes!G15=0,"",SER_hh_tes!G15/SER_hh_fec!G15)</f>
        <v>1</v>
      </c>
      <c r="H15" s="114">
        <f>IF(SER_hh_tes!H15=0,"",SER_hh_tes!H15/SER_hh_fec!H15)</f>
        <v>1</v>
      </c>
      <c r="I15" s="114">
        <f>IF(SER_hh_tes!I15=0,"",SER_hh_tes!I15/SER_hh_fec!I15)</f>
        <v>1</v>
      </c>
      <c r="J15" s="114">
        <f>IF(SER_hh_tes!J15=0,"",SER_hh_tes!J15/SER_hh_fec!J15)</f>
        <v>1</v>
      </c>
      <c r="K15" s="114">
        <f>IF(SER_hh_tes!K15=0,"",SER_hh_tes!K15/SER_hh_fec!K15)</f>
        <v>1</v>
      </c>
      <c r="L15" s="114">
        <f>IF(SER_hh_tes!L15=0,"",SER_hh_tes!L15/SER_hh_fec!L15)</f>
        <v>1.0000000000000004</v>
      </c>
      <c r="M15" s="114">
        <f>IF(SER_hh_tes!M15=0,"",SER_hh_tes!M15/SER_hh_fec!M15)</f>
        <v>1.0000000000000004</v>
      </c>
      <c r="N15" s="114">
        <f>IF(SER_hh_tes!N15=0,"",SER_hh_tes!N15/SER_hh_fec!N15)</f>
        <v>1.0000000000000004</v>
      </c>
      <c r="O15" s="114">
        <f>IF(SER_hh_tes!O15=0,"",SER_hh_tes!O15/SER_hh_fec!O15)</f>
        <v>1.0000000000000002</v>
      </c>
      <c r="P15" s="114">
        <f>IF(SER_hh_tes!P15=0,"",SER_hh_tes!P15/SER_hh_fec!P15)</f>
        <v>0.99999999999999989</v>
      </c>
      <c r="Q15" s="114">
        <f>IF(SER_hh_tes!Q15=0,"",SER_hh_tes!Q15/SER_hh_fec!Q15)</f>
        <v>1.0000000000000007</v>
      </c>
    </row>
    <row r="16" spans="1:17" ht="12.95" customHeight="1" x14ac:dyDescent="0.25">
      <c r="A16" s="90" t="s">
        <v>102</v>
      </c>
      <c r="B16" s="110">
        <f>IF(SER_hh_tes!B16=0,"",SER_hh_tes!B16/SER_hh_fec!B16)</f>
        <v>1.6723625995111666</v>
      </c>
      <c r="C16" s="110">
        <f>IF(SER_hh_tes!C16=0,"",SER_hh_tes!C16/SER_hh_fec!C16)</f>
        <v>1.7219321733152262</v>
      </c>
      <c r="D16" s="110">
        <f>IF(SER_hh_tes!D16=0,"",SER_hh_tes!D16/SER_hh_fec!D16)</f>
        <v>1.7675515013465939</v>
      </c>
      <c r="E16" s="110">
        <f>IF(SER_hh_tes!E16=0,"",SER_hh_tes!E16/SER_hh_fec!E16)</f>
        <v>1.8032065168392188</v>
      </c>
      <c r="F16" s="110">
        <f>IF(SER_hh_tes!F16=0,"",SER_hh_tes!F16/SER_hh_fec!F16)</f>
        <v>1.8412072057017663</v>
      </c>
      <c r="G16" s="110">
        <f>IF(SER_hh_tes!G16=0,"",SER_hh_tes!G16/SER_hh_fec!G16)</f>
        <v>1.8741241014835941</v>
      </c>
      <c r="H16" s="110">
        <f>IF(SER_hh_tes!H16=0,"",SER_hh_tes!H16/SER_hh_fec!H16)</f>
        <v>1.9144528769613807</v>
      </c>
      <c r="I16" s="110">
        <f>IF(SER_hh_tes!I16=0,"",SER_hh_tes!I16/SER_hh_fec!I16)</f>
        <v>1.9542539135658812</v>
      </c>
      <c r="J16" s="110">
        <f>IF(SER_hh_tes!J16=0,"",SER_hh_tes!J16/SER_hh_fec!J16)</f>
        <v>1.9872714750081433</v>
      </c>
      <c r="K16" s="110">
        <f>IF(SER_hh_tes!K16=0,"",SER_hh_tes!K16/SER_hh_fec!K16)</f>
        <v>2.0249346840730582</v>
      </c>
      <c r="L16" s="110">
        <f>IF(SER_hh_tes!L16=0,"",SER_hh_tes!L16/SER_hh_fec!L16)</f>
        <v>2.065161638708243</v>
      </c>
      <c r="M16" s="110">
        <f>IF(SER_hh_tes!M16=0,"",SER_hh_tes!M16/SER_hh_fec!M16)</f>
        <v>2.12797400308341</v>
      </c>
      <c r="N16" s="110">
        <f>IF(SER_hh_tes!N16=0,"",SER_hh_tes!N16/SER_hh_fec!N16)</f>
        <v>2.2053910130067709</v>
      </c>
      <c r="O16" s="110">
        <f>IF(SER_hh_tes!O16=0,"",SER_hh_tes!O16/SER_hh_fec!O16)</f>
        <v>2.2851727597270717</v>
      </c>
      <c r="P16" s="110">
        <f>IF(SER_hh_tes!P16=0,"",SER_hh_tes!P16/SER_hh_fec!P16)</f>
        <v>2.4134161007557768</v>
      </c>
      <c r="Q16" s="110">
        <f>IF(SER_hh_tes!Q16=0,"",SER_hh_tes!Q16/SER_hh_fec!Q16)</f>
        <v>2.5639358567861481</v>
      </c>
    </row>
    <row r="17" spans="1:17" ht="12.95" customHeight="1" x14ac:dyDescent="0.25">
      <c r="A17" s="88" t="s">
        <v>101</v>
      </c>
      <c r="B17" s="113">
        <f>IF(SER_hh_tes!B17=0,"",SER_hh_tes!B17/SER_hh_fec!B17)</f>
        <v>1.6723625995111662</v>
      </c>
      <c r="C17" s="113">
        <f>IF(SER_hh_tes!C17=0,"",SER_hh_tes!C17/SER_hh_fec!C17)</f>
        <v>1.7892003938057133</v>
      </c>
      <c r="D17" s="113">
        <f>IF(SER_hh_tes!D17=0,"",SER_hh_tes!D17/SER_hh_fec!D17)</f>
        <v>1.8187958806724129</v>
      </c>
      <c r="E17" s="113">
        <f>IF(SER_hh_tes!E17=0,"",SER_hh_tes!E17/SER_hh_fec!E17)</f>
        <v>1.8546626108239319</v>
      </c>
      <c r="F17" s="113">
        <f>IF(SER_hh_tes!F17=0,"",SER_hh_tes!F17/SER_hh_fec!F17)</f>
        <v>1.8828693667319427</v>
      </c>
      <c r="G17" s="113">
        <f>IF(SER_hh_tes!G17=0,"",SER_hh_tes!G17/SER_hh_fec!G17)</f>
        <v>1.906661604177903</v>
      </c>
      <c r="H17" s="113">
        <f>IF(SER_hh_tes!H17=0,"",SER_hh_tes!H17/SER_hh_fec!H17)</f>
        <v>1.9461526059102485</v>
      </c>
      <c r="I17" s="113">
        <f>IF(SER_hh_tes!I17=0,"",SER_hh_tes!I17/SER_hh_fec!I17)</f>
        <v>1.9975597674407062</v>
      </c>
      <c r="J17" s="113">
        <f>IF(SER_hh_tes!J17=0,"",SER_hh_tes!J17/SER_hh_fec!J17)</f>
        <v>2.0171577767238942</v>
      </c>
      <c r="K17" s="113">
        <f>IF(SER_hh_tes!K17=0,"",SER_hh_tes!K17/SER_hh_fec!K17)</f>
        <v>2.0634706564083465</v>
      </c>
      <c r="L17" s="113">
        <f>IF(SER_hh_tes!L17=0,"",SER_hh_tes!L17/SER_hh_fec!L17)</f>
        <v>2.1307365421575115</v>
      </c>
      <c r="M17" s="113">
        <f>IF(SER_hh_tes!M17=0,"",SER_hh_tes!M17/SER_hh_fec!M17)</f>
        <v>2.2197253124538698</v>
      </c>
      <c r="N17" s="113">
        <f>IF(SER_hh_tes!N17=0,"",SER_hh_tes!N17/SER_hh_fec!N17)</f>
        <v>2.2993795430200956</v>
      </c>
      <c r="O17" s="113">
        <f>IF(SER_hh_tes!O17=0,"",SER_hh_tes!O17/SER_hh_fec!O17)</f>
        <v>2.4219600127853309</v>
      </c>
      <c r="P17" s="113">
        <f>IF(SER_hh_tes!P17=0,"",SER_hh_tes!P17/SER_hh_fec!P17)</f>
        <v>2.5339511092760727</v>
      </c>
      <c r="Q17" s="113">
        <f>IF(SER_hh_tes!Q17=0,"",SER_hh_tes!Q17/SER_hh_fec!Q17)</f>
        <v>2.7172216403935678</v>
      </c>
    </row>
    <row r="18" spans="1:17" ht="12" customHeight="1" x14ac:dyDescent="0.25">
      <c r="A18" s="88" t="s">
        <v>100</v>
      </c>
      <c r="B18" s="113">
        <f>IF(SER_hh_tes!B18=0,"",SER_hh_tes!B18/SER_hh_fec!B18)</f>
        <v>1.6723625995111666</v>
      </c>
      <c r="C18" s="113">
        <f>IF(SER_hh_tes!C18=0,"",SER_hh_tes!C18/SER_hh_fec!C18)</f>
        <v>1.7218276788901439</v>
      </c>
      <c r="D18" s="113">
        <f>IF(SER_hh_tes!D18=0,"",SER_hh_tes!D18/SER_hh_fec!D18)</f>
        <v>1.7674659124637251</v>
      </c>
      <c r="E18" s="113">
        <f>IF(SER_hh_tes!E18=0,"",SER_hh_tes!E18/SER_hh_fec!E18)</f>
        <v>1.803107376400694</v>
      </c>
      <c r="F18" s="113">
        <f>IF(SER_hh_tes!F18=0,"",SER_hh_tes!F18/SER_hh_fec!F18)</f>
        <v>1.8411181643513415</v>
      </c>
      <c r="G18" s="113">
        <f>IF(SER_hh_tes!G18=0,"",SER_hh_tes!G18/SER_hh_fec!G18)</f>
        <v>1.8740494429373735</v>
      </c>
      <c r="H18" s="113">
        <f>IF(SER_hh_tes!H18=0,"",SER_hh_tes!H18/SER_hh_fec!H18)</f>
        <v>1.9143650604426388</v>
      </c>
      <c r="I18" s="113">
        <f>IF(SER_hh_tes!I18=0,"",SER_hh_tes!I18/SER_hh_fec!I18)</f>
        <v>1.9540869314425173</v>
      </c>
      <c r="J18" s="113">
        <f>IF(SER_hh_tes!J18=0,"",SER_hh_tes!J18/SER_hh_fec!J18)</f>
        <v>1.9871481312913073</v>
      </c>
      <c r="K18" s="113">
        <f>IF(SER_hh_tes!K18=0,"",SER_hh_tes!K18/SER_hh_fec!K18)</f>
        <v>2.0247313986403448</v>
      </c>
      <c r="L18" s="113">
        <f>IF(SER_hh_tes!L18=0,"",SER_hh_tes!L18/SER_hh_fec!L18)</f>
        <v>2.0646609805346254</v>
      </c>
      <c r="M18" s="113">
        <f>IF(SER_hh_tes!M18=0,"",SER_hh_tes!M18/SER_hh_fec!M18)</f>
        <v>2.1271137960366966</v>
      </c>
      <c r="N18" s="113">
        <f>IF(SER_hh_tes!N18=0,"",SER_hh_tes!N18/SER_hh_fec!N18)</f>
        <v>2.2041557582149025</v>
      </c>
      <c r="O18" s="113">
        <f>IF(SER_hh_tes!O18=0,"",SER_hh_tes!O18/SER_hh_fec!O18)</f>
        <v>2.2824772522024475</v>
      </c>
      <c r="P18" s="113">
        <f>IF(SER_hh_tes!P18=0,"",SER_hh_tes!P18/SER_hh_fec!P18)</f>
        <v>2.4103099213518591</v>
      </c>
      <c r="Q18" s="113">
        <f>IF(SER_hh_tes!Q18=0,"",SER_hh_tes!Q18/SER_hh_fec!Q18)</f>
        <v>2.5584513797478188</v>
      </c>
    </row>
    <row r="19" spans="1:17" ht="12.95" customHeight="1" x14ac:dyDescent="0.25">
      <c r="A19" s="90" t="s">
        <v>47</v>
      </c>
      <c r="B19" s="110">
        <f>IF(SER_hh_tes!B19=0,"",SER_hh_tes!B19/SER_hh_fec!B19)</f>
        <v>0.60569514271248448</v>
      </c>
      <c r="C19" s="110">
        <f>IF(SER_hh_tes!C19=0,"",SER_hh_tes!C19/SER_hh_fec!C19)</f>
        <v>0.60974158318453542</v>
      </c>
      <c r="D19" s="110">
        <f>IF(SER_hh_tes!D19=0,"",SER_hh_tes!D19/SER_hh_fec!D19)</f>
        <v>0.6129591529458287</v>
      </c>
      <c r="E19" s="110">
        <f>IF(SER_hh_tes!E19=0,"",SER_hh_tes!E19/SER_hh_fec!E19)</f>
        <v>0.61718413812794759</v>
      </c>
      <c r="F19" s="110">
        <f>IF(SER_hh_tes!F19=0,"",SER_hh_tes!F19/SER_hh_fec!F19)</f>
        <v>0.62104437691512548</v>
      </c>
      <c r="G19" s="110">
        <f>IF(SER_hh_tes!G19=0,"",SER_hh_tes!G19/SER_hh_fec!G19)</f>
        <v>0.62380746169430734</v>
      </c>
      <c r="H19" s="110">
        <f>IF(SER_hh_tes!H19=0,"",SER_hh_tes!H19/SER_hh_fec!H19)</f>
        <v>0.62911472197367546</v>
      </c>
      <c r="I19" s="110">
        <f>IF(SER_hh_tes!I19=0,"",SER_hh_tes!I19/SER_hh_fec!I19)</f>
        <v>0.63518240239007551</v>
      </c>
      <c r="J19" s="110">
        <f>IF(SER_hh_tes!J19=0,"",SER_hh_tes!J19/SER_hh_fec!J19)</f>
        <v>0.63936093038633035</v>
      </c>
      <c r="K19" s="110">
        <f>IF(SER_hh_tes!K19=0,"",SER_hh_tes!K19/SER_hh_fec!K19)</f>
        <v>0.64455619930189312</v>
      </c>
      <c r="L19" s="110">
        <f>IF(SER_hh_tes!L19=0,"",SER_hh_tes!L19/SER_hh_fec!L19)</f>
        <v>0.65040304673208849</v>
      </c>
      <c r="M19" s="110">
        <f>IF(SER_hh_tes!M19=0,"",SER_hh_tes!M19/SER_hh_fec!M19)</f>
        <v>0.65478721202108181</v>
      </c>
      <c r="N19" s="110">
        <f>IF(SER_hh_tes!N19=0,"",SER_hh_tes!N19/SER_hh_fec!N19)</f>
        <v>0.65980237130927677</v>
      </c>
      <c r="O19" s="110">
        <f>IF(SER_hh_tes!O19=0,"",SER_hh_tes!O19/SER_hh_fec!O19)</f>
        <v>0.66356255616904991</v>
      </c>
      <c r="P19" s="110">
        <f>IF(SER_hh_tes!P19=0,"",SER_hh_tes!P19/SER_hh_fec!P19)</f>
        <v>0.66869876714106169</v>
      </c>
      <c r="Q19" s="110">
        <f>IF(SER_hh_tes!Q19=0,"",SER_hh_tes!Q19/SER_hh_fec!Q19)</f>
        <v>0.67362773744787718</v>
      </c>
    </row>
    <row r="20" spans="1:17" ht="12" customHeight="1" x14ac:dyDescent="0.25">
      <c r="A20" s="88" t="s">
        <v>38</v>
      </c>
      <c r="B20" s="109" t="str">
        <f>IF(SER_hh_tes!B20=0,"",SER_hh_tes!B20/SER_hh_fec!B20)</f>
        <v/>
      </c>
      <c r="C20" s="109" t="str">
        <f>IF(SER_hh_tes!C20=0,"",SER_hh_tes!C20/SER_hh_fec!C20)</f>
        <v/>
      </c>
      <c r="D20" s="109" t="str">
        <f>IF(SER_hh_tes!D20=0,"",SER_hh_tes!D20/SER_hh_fec!D20)</f>
        <v/>
      </c>
      <c r="E20" s="109" t="str">
        <f>IF(SER_hh_tes!E20=0,"",SER_hh_tes!E20/SER_hh_fec!E20)</f>
        <v/>
      </c>
      <c r="F20" s="109" t="str">
        <f>IF(SER_hh_tes!F20=0,"",SER_hh_tes!F20/SER_hh_fec!F20)</f>
        <v/>
      </c>
      <c r="G20" s="109" t="str">
        <f>IF(SER_hh_tes!G20=0,"",SER_hh_tes!G20/SER_hh_fec!G20)</f>
        <v/>
      </c>
      <c r="H20" s="109" t="str">
        <f>IF(SER_hh_tes!H20=0,"",SER_hh_tes!H20/SER_hh_fec!H20)</f>
        <v/>
      </c>
      <c r="I20" s="109" t="str">
        <f>IF(SER_hh_tes!I20=0,"",SER_hh_tes!I20/SER_hh_fec!I20)</f>
        <v/>
      </c>
      <c r="J20" s="109" t="str">
        <f>IF(SER_hh_tes!J20=0,"",SER_hh_tes!J20/SER_hh_fec!J20)</f>
        <v/>
      </c>
      <c r="K20" s="109" t="str">
        <f>IF(SER_hh_tes!K20=0,"",SER_hh_tes!K20/SER_hh_fec!K20)</f>
        <v/>
      </c>
      <c r="L20" s="109" t="str">
        <f>IF(SER_hh_tes!L20=0,"",SER_hh_tes!L20/SER_hh_fec!L20)</f>
        <v/>
      </c>
      <c r="M20" s="109" t="str">
        <f>IF(SER_hh_tes!M20=0,"",SER_hh_tes!M20/SER_hh_fec!M20)</f>
        <v/>
      </c>
      <c r="N20" s="109" t="str">
        <f>IF(SER_hh_tes!N20=0,"",SER_hh_tes!N20/SER_hh_fec!N20)</f>
        <v/>
      </c>
      <c r="O20" s="109" t="str">
        <f>IF(SER_hh_tes!O20=0,"",SER_hh_tes!O20/SER_hh_fec!O20)</f>
        <v/>
      </c>
      <c r="P20" s="109" t="str">
        <f>IF(SER_hh_tes!P20=0,"",SER_hh_tes!P20/SER_hh_fec!P20)</f>
        <v/>
      </c>
      <c r="Q20" s="109" t="str">
        <f>IF(SER_hh_tes!Q20=0,"",SER_hh_tes!Q20/SER_hh_fec!Q20)</f>
        <v/>
      </c>
    </row>
    <row r="21" spans="1:17" s="28" customFormat="1" ht="12" customHeight="1" x14ac:dyDescent="0.25">
      <c r="A21" s="88" t="s">
        <v>66</v>
      </c>
      <c r="B21" s="109">
        <f>IF(SER_hh_tes!B21=0,"",SER_hh_tes!B21/SER_hh_fec!B21)</f>
        <v>0.54849338831314287</v>
      </c>
      <c r="C21" s="109">
        <f>IF(SER_hh_tes!C21=0,"",SER_hh_tes!C21/SER_hh_fec!C21)</f>
        <v>0.55129434922708365</v>
      </c>
      <c r="D21" s="109">
        <f>IF(SER_hh_tes!D21=0,"",SER_hh_tes!D21/SER_hh_fec!D21)</f>
        <v>0.55175443845475658</v>
      </c>
      <c r="E21" s="109">
        <f>IF(SER_hh_tes!E21=0,"",SER_hh_tes!E21/SER_hh_fec!E21)</f>
        <v>0.55202355921096669</v>
      </c>
      <c r="F21" s="109">
        <f>IF(SER_hh_tes!F21=0,"",SER_hh_tes!F21/SER_hh_fec!F21)</f>
        <v>0.55573544746069092</v>
      </c>
      <c r="G21" s="109">
        <f>IF(SER_hh_tes!G21=0,"",SER_hh_tes!G21/SER_hh_fec!G21)</f>
        <v>0.55979189784451033</v>
      </c>
      <c r="H21" s="109">
        <f>IF(SER_hh_tes!H21=0,"",SER_hh_tes!H21/SER_hh_fec!H21)</f>
        <v>0.56410963450351581</v>
      </c>
      <c r="I21" s="109">
        <f>IF(SER_hh_tes!I21=0,"",SER_hh_tes!I21/SER_hh_fec!I21)</f>
        <v>0.56596651743724535</v>
      </c>
      <c r="J21" s="109">
        <f>IF(SER_hh_tes!J21=0,"",SER_hh_tes!J21/SER_hh_fec!J21)</f>
        <v>0.57051507599616025</v>
      </c>
      <c r="K21" s="109">
        <f>IF(SER_hh_tes!K21=0,"",SER_hh_tes!K21/SER_hh_fec!K21)</f>
        <v>0.573185067447046</v>
      </c>
      <c r="L21" s="109">
        <f>IF(SER_hh_tes!L21=0,"",SER_hh_tes!L21/SER_hh_fec!L21)</f>
        <v>0.57795192828251751</v>
      </c>
      <c r="M21" s="109">
        <f>IF(SER_hh_tes!M21=0,"",SER_hh_tes!M21/SER_hh_fec!M21)</f>
        <v>0.58403544086357506</v>
      </c>
      <c r="N21" s="109">
        <f>IF(SER_hh_tes!N21=0,"",SER_hh_tes!N21/SER_hh_fec!N21)</f>
        <v>0.59235606646410599</v>
      </c>
      <c r="O21" s="109">
        <f>IF(SER_hh_tes!O21=0,"",SER_hh_tes!O21/SER_hh_fec!O21)</f>
        <v>0.601815810953651</v>
      </c>
      <c r="P21" s="109">
        <f>IF(SER_hh_tes!P21=0,"",SER_hh_tes!P21/SER_hh_fec!P21)</f>
        <v>0.6145326682308706</v>
      </c>
      <c r="Q21" s="109">
        <f>IF(SER_hh_tes!Q21=0,"",SER_hh_tes!Q21/SER_hh_fec!Q21)</f>
        <v>0.62285494497630012</v>
      </c>
    </row>
    <row r="22" spans="1:17" ht="12" customHeight="1" x14ac:dyDescent="0.25">
      <c r="A22" s="88" t="s">
        <v>99</v>
      </c>
      <c r="B22" s="109">
        <f>IF(SER_hh_tes!B22=0,"",SER_hh_tes!B22/SER_hh_fec!B22)</f>
        <v>0.53325746085999992</v>
      </c>
      <c r="C22" s="109">
        <f>IF(SER_hh_tes!C22=0,"",SER_hh_tes!C22/SER_hh_fec!C22)</f>
        <v>0.53325751945264288</v>
      </c>
      <c r="D22" s="109">
        <f>IF(SER_hh_tes!D22=0,"",SER_hh_tes!D22/SER_hh_fec!D22)</f>
        <v>0.53484401098792755</v>
      </c>
      <c r="E22" s="109">
        <f>IF(SER_hh_tes!E22=0,"",SER_hh_tes!E22/SER_hh_fec!E22)</f>
        <v>0.53526160458694771</v>
      </c>
      <c r="F22" s="109">
        <f>IF(SER_hh_tes!F22=0,"",SER_hh_tes!F22/SER_hh_fec!F22)</f>
        <v>0.53550402613022008</v>
      </c>
      <c r="G22" s="109">
        <f>IF(SER_hh_tes!G22=0,"",SER_hh_tes!G22/SER_hh_fec!G22)</f>
        <v>0.53713173994299113</v>
      </c>
      <c r="H22" s="109">
        <f>IF(SER_hh_tes!H22=0,"",SER_hh_tes!H22/SER_hh_fec!H22)</f>
        <v>0.54222559847928964</v>
      </c>
      <c r="I22" s="109">
        <f>IF(SER_hh_tes!I22=0,"",SER_hh_tes!I22/SER_hh_fec!I22)</f>
        <v>0.54559514051983193</v>
      </c>
      <c r="J22" s="109">
        <f>IF(SER_hh_tes!J22=0,"",SER_hh_tes!J22/SER_hh_fec!J22)</f>
        <v>0.55021558214140553</v>
      </c>
      <c r="K22" s="109">
        <f>IF(SER_hh_tes!K22=0,"",SER_hh_tes!K22/SER_hh_fec!K22)</f>
        <v>0.55536336640681805</v>
      </c>
      <c r="L22" s="109">
        <f>IF(SER_hh_tes!L22=0,"",SER_hh_tes!L22/SER_hh_fec!L22)</f>
        <v>0.5646235853171212</v>
      </c>
      <c r="M22" s="109">
        <f>IF(SER_hh_tes!M22=0,"",SER_hh_tes!M22/SER_hh_fec!M22)</f>
        <v>0.57573766043712993</v>
      </c>
      <c r="N22" s="109">
        <f>IF(SER_hh_tes!N22=0,"",SER_hh_tes!N22/SER_hh_fec!N22)</f>
        <v>0.58669119138801873</v>
      </c>
      <c r="O22" s="109">
        <f>IF(SER_hh_tes!O22=0,"",SER_hh_tes!O22/SER_hh_fec!O22)</f>
        <v>0.59805960690430304</v>
      </c>
      <c r="P22" s="109">
        <f>IF(SER_hh_tes!P22=0,"",SER_hh_tes!P22/SER_hh_fec!P22)</f>
        <v>0.60320898839124837</v>
      </c>
      <c r="Q22" s="109">
        <f>IF(SER_hh_tes!Q22=0,"",SER_hh_tes!Q22/SER_hh_fec!Q22)</f>
        <v>0.60535419187358941</v>
      </c>
    </row>
    <row r="23" spans="1:17" ht="12" customHeight="1" x14ac:dyDescent="0.25">
      <c r="A23" s="88" t="s">
        <v>98</v>
      </c>
      <c r="B23" s="109">
        <f>IF(SER_hh_tes!B23=0,"",SER_hh_tes!B23/SER_hh_fec!B23)</f>
        <v>0.57134727949285713</v>
      </c>
      <c r="C23" s="109">
        <f>IF(SER_hh_tes!C23=0,"",SER_hh_tes!C23/SER_hh_fec!C23)</f>
        <v>0.57306516778213712</v>
      </c>
      <c r="D23" s="109">
        <f>IF(SER_hh_tes!D23=0,"",SER_hh_tes!D23/SER_hh_fec!D23)</f>
        <v>0.57501732471628042</v>
      </c>
      <c r="E23" s="109">
        <f>IF(SER_hh_tes!E23=0,"",SER_hh_tes!E23/SER_hh_fec!E23)</f>
        <v>0.57676531813112319</v>
      </c>
      <c r="F23" s="109">
        <f>IF(SER_hh_tes!F23=0,"",SER_hh_tes!F23/SER_hh_fec!F23)</f>
        <v>0.57881334473778467</v>
      </c>
      <c r="G23" s="109">
        <f>IF(SER_hh_tes!G23=0,"",SER_hh_tes!G23/SER_hh_fec!G23)</f>
        <v>0.58121061688947695</v>
      </c>
      <c r="H23" s="109">
        <f>IF(SER_hh_tes!H23=0,"",SER_hh_tes!H23/SER_hh_fec!H23)</f>
        <v>0.58374144662187144</v>
      </c>
      <c r="I23" s="109">
        <f>IF(SER_hh_tes!I23=0,"",SER_hh_tes!I23/SER_hh_fec!I23)</f>
        <v>0.58639168211673864</v>
      </c>
      <c r="J23" s="109">
        <f>IF(SER_hh_tes!J23=0,"",SER_hh_tes!J23/SER_hh_fec!J23)</f>
        <v>0.58924505893884582</v>
      </c>
      <c r="K23" s="109">
        <f>IF(SER_hh_tes!K23=0,"",SER_hh_tes!K23/SER_hh_fec!K23)</f>
        <v>0.59226916754401648</v>
      </c>
      <c r="L23" s="109">
        <f>IF(SER_hh_tes!L23=0,"",SER_hh_tes!L23/SER_hh_fec!L23)</f>
        <v>0.59516914884662753</v>
      </c>
      <c r="M23" s="109">
        <f>IF(SER_hh_tes!M23=0,"",SER_hh_tes!M23/SER_hh_fec!M23)</f>
        <v>0.59849492900232337</v>
      </c>
      <c r="N23" s="109">
        <f>IF(SER_hh_tes!N23=0,"",SER_hh_tes!N23/SER_hh_fec!N23)</f>
        <v>0.60179433683664352</v>
      </c>
      <c r="O23" s="109">
        <f>IF(SER_hh_tes!O23=0,"",SER_hh_tes!O23/SER_hh_fec!O23)</f>
        <v>0.60497246217766032</v>
      </c>
      <c r="P23" s="109">
        <f>IF(SER_hh_tes!P23=0,"",SER_hh_tes!P23/SER_hh_fec!P23)</f>
        <v>0.60834139427932987</v>
      </c>
      <c r="Q23" s="109">
        <f>IF(SER_hh_tes!Q23=0,"",SER_hh_tes!Q23/SER_hh_fec!Q23)</f>
        <v>0.61153680378891595</v>
      </c>
    </row>
    <row r="24" spans="1:17" ht="12" customHeight="1" x14ac:dyDescent="0.25">
      <c r="A24" s="88" t="s">
        <v>34</v>
      </c>
      <c r="B24" s="109" t="str">
        <f>IF(SER_hh_tes!B24=0,"",SER_hh_tes!B24/SER_hh_fec!B24)</f>
        <v/>
      </c>
      <c r="C24" s="109" t="str">
        <f>IF(SER_hh_tes!C24=0,"",SER_hh_tes!C24/SER_hh_fec!C24)</f>
        <v/>
      </c>
      <c r="D24" s="109" t="str">
        <f>IF(SER_hh_tes!D24=0,"",SER_hh_tes!D24/SER_hh_fec!D24)</f>
        <v/>
      </c>
      <c r="E24" s="109" t="str">
        <f>IF(SER_hh_tes!E24=0,"",SER_hh_tes!E24/SER_hh_fec!E24)</f>
        <v/>
      </c>
      <c r="F24" s="109" t="str">
        <f>IF(SER_hh_tes!F24=0,"",SER_hh_tes!F24/SER_hh_fec!F24)</f>
        <v/>
      </c>
      <c r="G24" s="109" t="str">
        <f>IF(SER_hh_tes!G24=0,"",SER_hh_tes!G24/SER_hh_fec!G24)</f>
        <v/>
      </c>
      <c r="H24" s="109" t="str">
        <f>IF(SER_hh_tes!H24=0,"",SER_hh_tes!H24/SER_hh_fec!H24)</f>
        <v/>
      </c>
      <c r="I24" s="109" t="str">
        <f>IF(SER_hh_tes!I24=0,"",SER_hh_tes!I24/SER_hh_fec!I24)</f>
        <v/>
      </c>
      <c r="J24" s="109" t="str">
        <f>IF(SER_hh_tes!J24=0,"",SER_hh_tes!J24/SER_hh_fec!J24)</f>
        <v/>
      </c>
      <c r="K24" s="109" t="str">
        <f>IF(SER_hh_tes!K24=0,"",SER_hh_tes!K24/SER_hh_fec!K24)</f>
        <v/>
      </c>
      <c r="L24" s="109" t="str">
        <f>IF(SER_hh_tes!L24=0,"",SER_hh_tes!L24/SER_hh_fec!L24)</f>
        <v/>
      </c>
      <c r="M24" s="109" t="str">
        <f>IF(SER_hh_tes!M24=0,"",SER_hh_tes!M24/SER_hh_fec!M24)</f>
        <v/>
      </c>
      <c r="N24" s="109" t="str">
        <f>IF(SER_hh_tes!N24=0,"",SER_hh_tes!N24/SER_hh_fec!N24)</f>
        <v/>
      </c>
      <c r="O24" s="109" t="str">
        <f>IF(SER_hh_tes!O24=0,"",SER_hh_tes!O24/SER_hh_fec!O24)</f>
        <v/>
      </c>
      <c r="P24" s="109" t="str">
        <f>IF(SER_hh_tes!P24=0,"",SER_hh_tes!P24/SER_hh_fec!P24)</f>
        <v/>
      </c>
      <c r="Q24" s="109" t="str">
        <f>IF(SER_hh_tes!Q24=0,"",SER_hh_tes!Q24/SER_hh_fec!Q24)</f>
        <v/>
      </c>
    </row>
    <row r="25" spans="1:17" ht="12" customHeight="1" x14ac:dyDescent="0.25">
      <c r="A25" s="88" t="s">
        <v>42</v>
      </c>
      <c r="B25" s="109" t="str">
        <f>IF(SER_hh_tes!B25=0,"",SER_hh_tes!B25/SER_hh_fec!B25)</f>
        <v/>
      </c>
      <c r="C25" s="109" t="str">
        <f>IF(SER_hh_tes!C25=0,"",SER_hh_tes!C25/SER_hh_fec!C25)</f>
        <v/>
      </c>
      <c r="D25" s="109" t="str">
        <f>IF(SER_hh_tes!D25=0,"",SER_hh_tes!D25/SER_hh_fec!D25)</f>
        <v/>
      </c>
      <c r="E25" s="109" t="str">
        <f>IF(SER_hh_tes!E25=0,"",SER_hh_tes!E25/SER_hh_fec!E25)</f>
        <v/>
      </c>
      <c r="F25" s="109">
        <f>IF(SER_hh_tes!F25=0,"",SER_hh_tes!F25/SER_hh_fec!F25)</f>
        <v>0.76148864757263646</v>
      </c>
      <c r="G25" s="109">
        <f>IF(SER_hh_tes!G25=0,"",SER_hh_tes!G25/SER_hh_fec!G25)</f>
        <v>0.76161023936172756</v>
      </c>
      <c r="H25" s="109">
        <f>IF(SER_hh_tes!H25=0,"",SER_hh_tes!H25/SER_hh_fec!H25)</f>
        <v>0.76164947389859372</v>
      </c>
      <c r="I25" s="109">
        <f>IF(SER_hh_tes!I25=0,"",SER_hh_tes!I25/SER_hh_fec!I25)</f>
        <v>0.76182409020919528</v>
      </c>
      <c r="J25" s="109">
        <f>IF(SER_hh_tes!J25=0,"",SER_hh_tes!J25/SER_hh_fec!J25)</f>
        <v>0.76230280254655125</v>
      </c>
      <c r="K25" s="109">
        <f>IF(SER_hh_tes!K25=0,"",SER_hh_tes!K25/SER_hh_fec!K25)</f>
        <v>0.76270946445082433</v>
      </c>
      <c r="L25" s="109">
        <f>IF(SER_hh_tes!L25=0,"",SER_hh_tes!L25/SER_hh_fec!L25)</f>
        <v>0.76283295452128841</v>
      </c>
      <c r="M25" s="109">
        <f>IF(SER_hh_tes!M25=0,"",SER_hh_tes!M25/SER_hh_fec!M25)</f>
        <v>0.77022913502927715</v>
      </c>
      <c r="N25" s="109">
        <f>IF(SER_hh_tes!N25=0,"",SER_hh_tes!N25/SER_hh_fec!N25)</f>
        <v>0.77539109517164395</v>
      </c>
      <c r="O25" s="109">
        <f>IF(SER_hh_tes!O25=0,"",SER_hh_tes!O25/SER_hh_fec!O25)</f>
        <v>0.77933333851261632</v>
      </c>
      <c r="P25" s="109">
        <f>IF(SER_hh_tes!P25=0,"",SER_hh_tes!P25/SER_hh_fec!P25)</f>
        <v>0.78092473119521966</v>
      </c>
      <c r="Q25" s="109">
        <f>IF(SER_hh_tes!Q25=0,"",SER_hh_tes!Q25/SER_hh_fec!Q25)</f>
        <v>0.78110302025935907</v>
      </c>
    </row>
    <row r="26" spans="1:17" ht="12" customHeight="1" x14ac:dyDescent="0.25">
      <c r="A26" s="88" t="s">
        <v>30</v>
      </c>
      <c r="B26" s="112">
        <f>IF(SER_hh_tes!B26=0,"",SER_hh_tes!B26/SER_hh_fec!B26)</f>
        <v>0.70085266284457159</v>
      </c>
      <c r="C26" s="112">
        <f>IF(SER_hh_tes!C26=0,"",SER_hh_tes!C26/SER_hh_fec!C26)</f>
        <v>0.70465959276851209</v>
      </c>
      <c r="D26" s="112">
        <f>IF(SER_hh_tes!D26=0,"",SER_hh_tes!D26/SER_hh_fec!D26)</f>
        <v>0.70812764931725503</v>
      </c>
      <c r="E26" s="112">
        <f>IF(SER_hh_tes!E26=0,"",SER_hh_tes!E26/SER_hh_fec!E26)</f>
        <v>0.71220958584469263</v>
      </c>
      <c r="F26" s="112">
        <f>IF(SER_hh_tes!F26=0,"",SER_hh_tes!F26/SER_hh_fec!F26)</f>
        <v>0.71501152829258141</v>
      </c>
      <c r="G26" s="112">
        <f>IF(SER_hh_tes!G26=0,"",SER_hh_tes!G26/SER_hh_fec!G26)</f>
        <v>0.71791351131209802</v>
      </c>
      <c r="H26" s="112">
        <f>IF(SER_hh_tes!H26=0,"",SER_hh_tes!H26/SER_hh_fec!H26)</f>
        <v>0.72294966484353784</v>
      </c>
      <c r="I26" s="112">
        <f>IF(SER_hh_tes!I26=0,"",SER_hh_tes!I26/SER_hh_fec!I26)</f>
        <v>0.72803515491394966</v>
      </c>
      <c r="J26" s="112">
        <f>IF(SER_hh_tes!J26=0,"",SER_hh_tes!J26/SER_hh_fec!J26)</f>
        <v>0.73164064185622002</v>
      </c>
      <c r="K26" s="112">
        <f>IF(SER_hh_tes!K26=0,"",SER_hh_tes!K26/SER_hh_fec!K26)</f>
        <v>0.73546680915597074</v>
      </c>
      <c r="L26" s="112">
        <f>IF(SER_hh_tes!L26=0,"",SER_hh_tes!L26/SER_hh_fec!L26)</f>
        <v>0.73935306425629133</v>
      </c>
      <c r="M26" s="112">
        <f>IF(SER_hh_tes!M26=0,"",SER_hh_tes!M26/SER_hh_fec!M26)</f>
        <v>0.7432984820399563</v>
      </c>
      <c r="N26" s="112">
        <f>IF(SER_hh_tes!N26=0,"",SER_hh_tes!N26/SER_hh_fec!N26)</f>
        <v>0.74706037966989991</v>
      </c>
      <c r="O26" s="112">
        <f>IF(SER_hh_tes!O26=0,"",SER_hh_tes!O26/SER_hh_fec!O26)</f>
        <v>0.75017364585291801</v>
      </c>
      <c r="P26" s="112">
        <f>IF(SER_hh_tes!P26=0,"",SER_hh_tes!P26/SER_hh_fec!P26)</f>
        <v>0.75453128376262135</v>
      </c>
      <c r="Q26" s="112">
        <f>IF(SER_hh_tes!Q26=0,"",SER_hh_tes!Q26/SER_hh_fec!Q26)</f>
        <v>0.75856859875390481</v>
      </c>
    </row>
    <row r="27" spans="1:17" ht="12" customHeight="1" x14ac:dyDescent="0.25">
      <c r="A27" s="93" t="s">
        <v>33</v>
      </c>
      <c r="B27" s="111">
        <f>IF(SER_hh_tes!B27=0,"",SER_hh_tes!B27/SER_hh_fec!B27)</f>
        <v>1</v>
      </c>
      <c r="C27" s="111">
        <f>IF(SER_hh_tes!C27=0,"",SER_hh_tes!C27/SER_hh_fec!C27)</f>
        <v>1</v>
      </c>
      <c r="D27" s="111">
        <f>IF(SER_hh_tes!D27=0,"",SER_hh_tes!D27/SER_hh_fec!D27)</f>
        <v>1</v>
      </c>
      <c r="E27" s="111">
        <f>IF(SER_hh_tes!E27=0,"",SER_hh_tes!E27/SER_hh_fec!E27)</f>
        <v>1.0000000000000002</v>
      </c>
      <c r="F27" s="111">
        <f>IF(SER_hh_tes!F27=0,"",SER_hh_tes!F27/SER_hh_fec!F27)</f>
        <v>1</v>
      </c>
      <c r="G27" s="111">
        <f>IF(SER_hh_tes!G27=0,"",SER_hh_tes!G27/SER_hh_fec!G27)</f>
        <v>0.99999999999999989</v>
      </c>
      <c r="H27" s="111">
        <f>IF(SER_hh_tes!H27=0,"",SER_hh_tes!H27/SER_hh_fec!H27)</f>
        <v>0.99999999999999967</v>
      </c>
      <c r="I27" s="111">
        <f>IF(SER_hh_tes!I27=0,"",SER_hh_tes!I27/SER_hh_fec!I27)</f>
        <v>1</v>
      </c>
      <c r="J27" s="111">
        <f>IF(SER_hh_tes!J27=0,"",SER_hh_tes!J27/SER_hh_fec!J27)</f>
        <v>0.99999999999999978</v>
      </c>
      <c r="K27" s="111">
        <f>IF(SER_hh_tes!K27=0,"",SER_hh_tes!K27/SER_hh_fec!K27)</f>
        <v>0.99999999999999978</v>
      </c>
      <c r="L27" s="111">
        <f>IF(SER_hh_tes!L27=0,"",SER_hh_tes!L27/SER_hh_fec!L27)</f>
        <v>1.0000000000000002</v>
      </c>
      <c r="M27" s="111">
        <f>IF(SER_hh_tes!M27=0,"",SER_hh_tes!M27/SER_hh_fec!M27)</f>
        <v>1.0000000000000002</v>
      </c>
      <c r="N27" s="111">
        <f>IF(SER_hh_tes!N27=0,"",SER_hh_tes!N27/SER_hh_fec!N27)</f>
        <v>1.0000000000000004</v>
      </c>
      <c r="O27" s="111">
        <f>IF(SER_hh_tes!O27=0,"",SER_hh_tes!O27/SER_hh_fec!O27)</f>
        <v>1</v>
      </c>
      <c r="P27" s="111">
        <f>IF(SER_hh_tes!P27=0,"",SER_hh_tes!P27/SER_hh_fec!P27)</f>
        <v>1</v>
      </c>
      <c r="Q27" s="111">
        <f>IF(SER_hh_tes!Q27=0,"",SER_hh_tes!Q27/SER_hh_fec!Q27)</f>
        <v>1</v>
      </c>
    </row>
    <row r="28" spans="1:17" ht="12" hidden="1" customHeight="1" x14ac:dyDescent="0.25">
      <c r="A28" s="91" t="s">
        <v>33</v>
      </c>
      <c r="B28" s="108"/>
      <c r="C28" s="108"/>
      <c r="D28" s="108"/>
      <c r="E28" s="108"/>
      <c r="F28" s="108"/>
      <c r="G28" s="108"/>
      <c r="H28" s="108"/>
      <c r="I28" s="108"/>
      <c r="J28" s="108"/>
      <c r="K28" s="108"/>
      <c r="L28" s="108"/>
      <c r="M28" s="108"/>
      <c r="N28" s="108"/>
      <c r="O28" s="108"/>
      <c r="P28" s="108"/>
      <c r="Q28" s="108"/>
    </row>
    <row r="29" spans="1:17" ht="12.95" customHeight="1" x14ac:dyDescent="0.25">
      <c r="A29" s="90" t="s">
        <v>46</v>
      </c>
      <c r="B29" s="110">
        <f>IF(SER_hh_tes!B29=0,"",SER_hh_tes!B29/SER_hh_fec!B29)</f>
        <v>0.48847358399904439</v>
      </c>
      <c r="C29" s="110">
        <f>IF(SER_hh_tes!C29=0,"",SER_hh_tes!C29/SER_hh_fec!C29)</f>
        <v>0.49743012476136572</v>
      </c>
      <c r="D29" s="110">
        <f>IF(SER_hh_tes!D29=0,"",SER_hh_tes!D29/SER_hh_fec!D29)</f>
        <v>0.50293261093390762</v>
      </c>
      <c r="E29" s="110">
        <f>IF(SER_hh_tes!E29=0,"",SER_hh_tes!E29/SER_hh_fec!E29)</f>
        <v>0.55390724449141149</v>
      </c>
      <c r="F29" s="110">
        <f>IF(SER_hh_tes!F29=0,"",SER_hh_tes!F29/SER_hh_fec!F29)</f>
        <v>0.55823497723876137</v>
      </c>
      <c r="G29" s="110">
        <f>IF(SER_hh_tes!G29=0,"",SER_hh_tes!G29/SER_hh_fec!G29)</f>
        <v>0.56068674112410144</v>
      </c>
      <c r="H29" s="110">
        <f>IF(SER_hh_tes!H29=0,"",SER_hh_tes!H29/SER_hh_fec!H29)</f>
        <v>0.56909226026718052</v>
      </c>
      <c r="I29" s="110">
        <f>IF(SER_hh_tes!I29=0,"",SER_hh_tes!I29/SER_hh_fec!I29)</f>
        <v>0.57249840759729687</v>
      </c>
      <c r="J29" s="110">
        <f>IF(SER_hh_tes!J29=0,"",SER_hh_tes!J29/SER_hh_fec!J29)</f>
        <v>0.57851241578518586</v>
      </c>
      <c r="K29" s="110">
        <f>IF(SER_hh_tes!K29=0,"",SER_hh_tes!K29/SER_hh_fec!K29)</f>
        <v>0.57778650934101439</v>
      </c>
      <c r="L29" s="110">
        <f>IF(SER_hh_tes!L29=0,"",SER_hh_tes!L29/SER_hh_fec!L29)</f>
        <v>0.58060276891973761</v>
      </c>
      <c r="M29" s="110">
        <f>IF(SER_hh_tes!M29=0,"",SER_hh_tes!M29/SER_hh_fec!M29)</f>
        <v>0.58250520378062676</v>
      </c>
      <c r="N29" s="110">
        <f>IF(SER_hh_tes!N29=0,"",SER_hh_tes!N29/SER_hh_fec!N29)</f>
        <v>0.58701656295339</v>
      </c>
      <c r="O29" s="110">
        <f>IF(SER_hh_tes!O29=0,"",SER_hh_tes!O29/SER_hh_fec!O29)</f>
        <v>0.58643208463693519</v>
      </c>
      <c r="P29" s="110">
        <f>IF(SER_hh_tes!P29=0,"",SER_hh_tes!P29/SER_hh_fec!P29)</f>
        <v>0.58479073687221628</v>
      </c>
      <c r="Q29" s="110">
        <f>IF(SER_hh_tes!Q29=0,"",SER_hh_tes!Q29/SER_hh_fec!Q29)</f>
        <v>0.57109475103367291</v>
      </c>
    </row>
    <row r="30" spans="1:17" ht="12" customHeight="1" x14ac:dyDescent="0.25">
      <c r="A30" s="88" t="s">
        <v>66</v>
      </c>
      <c r="B30" s="109">
        <f>IF(SER_hh_tes!B30=0,"",SER_hh_tes!B30/SER_hh_fec!B30)</f>
        <v>0.45588998116538842</v>
      </c>
      <c r="C30" s="109">
        <f>IF(SER_hh_tes!C30=0,"",SER_hh_tes!C30/SER_hh_fec!C30)</f>
        <v>0.45623493535898285</v>
      </c>
      <c r="D30" s="109">
        <f>IF(SER_hh_tes!D30=0,"",SER_hh_tes!D30/SER_hh_fec!D30)</f>
        <v>0.45794012282842333</v>
      </c>
      <c r="E30" s="109">
        <f>IF(SER_hh_tes!E30=0,"",SER_hh_tes!E30/SER_hh_fec!E30)</f>
        <v>0.45830208477801782</v>
      </c>
      <c r="F30" s="109">
        <f>IF(SER_hh_tes!F30=0,"",SER_hh_tes!F30/SER_hh_fec!F30)</f>
        <v>0.45973233635079563</v>
      </c>
      <c r="G30" s="109">
        <f>IF(SER_hh_tes!G30=0,"",SER_hh_tes!G30/SER_hh_fec!G30)</f>
        <v>0.46103188912420673</v>
      </c>
      <c r="H30" s="109">
        <f>IF(SER_hh_tes!H30=0,"",SER_hh_tes!H30/SER_hh_fec!H30)</f>
        <v>0.46178869051186927</v>
      </c>
      <c r="I30" s="109">
        <f>IF(SER_hh_tes!I30=0,"",SER_hh_tes!I30/SER_hh_fec!I30)</f>
        <v>0.46583629478643968</v>
      </c>
      <c r="J30" s="109">
        <f>IF(SER_hh_tes!J30=0,"",SER_hh_tes!J30/SER_hh_fec!J30)</f>
        <v>0.46922632389986341</v>
      </c>
      <c r="K30" s="109">
        <f>IF(SER_hh_tes!K30=0,"",SER_hh_tes!K30/SER_hh_fec!K30)</f>
        <v>0.47987878796262895</v>
      </c>
      <c r="L30" s="109">
        <f>IF(SER_hh_tes!L30=0,"",SER_hh_tes!L30/SER_hh_fec!L30)</f>
        <v>0.48525145417809357</v>
      </c>
      <c r="M30" s="109">
        <f>IF(SER_hh_tes!M30=0,"",SER_hh_tes!M30/SER_hh_fec!M30)</f>
        <v>0.49048212225832172</v>
      </c>
      <c r="N30" s="109">
        <f>IF(SER_hh_tes!N30=0,"",SER_hh_tes!N30/SER_hh_fec!N30)</f>
        <v>0.49355088713318079</v>
      </c>
      <c r="O30" s="109">
        <f>IF(SER_hh_tes!O30=0,"",SER_hh_tes!O30/SER_hh_fec!O30)</f>
        <v>0.49357569608291574</v>
      </c>
      <c r="P30" s="109">
        <f>IF(SER_hh_tes!P30=0,"",SER_hh_tes!P30/SER_hh_fec!P30)</f>
        <v>0.49436307489597336</v>
      </c>
      <c r="Q30" s="109">
        <f>IF(SER_hh_tes!Q30=0,"",SER_hh_tes!Q30/SER_hh_fec!Q30)</f>
        <v>0.4952125379815755</v>
      </c>
    </row>
    <row r="31" spans="1:17" ht="12" customHeight="1" x14ac:dyDescent="0.25">
      <c r="A31" s="88" t="s">
        <v>98</v>
      </c>
      <c r="B31" s="109">
        <f>IF(SER_hh_tes!B31=0,"",SER_hh_tes!B31/SER_hh_fec!B31)</f>
        <v>0.49095844125503368</v>
      </c>
      <c r="C31" s="109">
        <f>IF(SER_hh_tes!C31=0,"",SER_hh_tes!C31/SER_hh_fec!C31)</f>
        <v>0.49224386359407701</v>
      </c>
      <c r="D31" s="109">
        <f>IF(SER_hh_tes!D31=0,"",SER_hh_tes!D31/SER_hh_fec!D31)</f>
        <v>0.4943050058724146</v>
      </c>
      <c r="E31" s="109">
        <f>IF(SER_hh_tes!E31=0,"",SER_hh_tes!E31/SER_hh_fec!E31)</f>
        <v>0.4961769104159206</v>
      </c>
      <c r="F31" s="109">
        <f>IF(SER_hh_tes!F31=0,"",SER_hh_tes!F31/SER_hh_fec!F31)</f>
        <v>0.50077398102233306</v>
      </c>
      <c r="G31" s="109">
        <f>IF(SER_hh_tes!G31=0,"",SER_hh_tes!G31/SER_hh_fec!G31)</f>
        <v>0.50604874725842652</v>
      </c>
      <c r="H31" s="109">
        <f>IF(SER_hh_tes!H31=0,"",SER_hh_tes!H31/SER_hh_fec!H31)</f>
        <v>0.51141080550825579</v>
      </c>
      <c r="I31" s="109">
        <f>IF(SER_hh_tes!I31=0,"",SER_hh_tes!I31/SER_hh_fec!I31)</f>
        <v>0.51712119211093965</v>
      </c>
      <c r="J31" s="109">
        <f>IF(SER_hh_tes!J31=0,"",SER_hh_tes!J31/SER_hh_fec!J31)</f>
        <v>0.52362954785625759</v>
      </c>
      <c r="K31" s="109">
        <f>IF(SER_hh_tes!K31=0,"",SER_hh_tes!K31/SER_hh_fec!K31)</f>
        <v>0.52914303107675775</v>
      </c>
      <c r="L31" s="109">
        <f>IF(SER_hh_tes!L31=0,"",SER_hh_tes!L31/SER_hh_fec!L31)</f>
        <v>0.53218586220633324</v>
      </c>
      <c r="M31" s="109">
        <f>IF(SER_hh_tes!M31=0,"",SER_hh_tes!M31/SER_hh_fec!M31)</f>
        <v>0.53478806144854873</v>
      </c>
      <c r="N31" s="109">
        <f>IF(SER_hh_tes!N31=0,"",SER_hh_tes!N31/SER_hh_fec!N31)</f>
        <v>0.53698066781554221</v>
      </c>
      <c r="O31" s="109">
        <f>IF(SER_hh_tes!O31=0,"",SER_hh_tes!O31/SER_hh_fec!O31)</f>
        <v>0.53700500097719162</v>
      </c>
      <c r="P31" s="109">
        <f>IF(SER_hh_tes!P31=0,"",SER_hh_tes!P31/SER_hh_fec!P31)</f>
        <v>0.53713262230761316</v>
      </c>
      <c r="Q31" s="109">
        <f>IF(SER_hh_tes!Q31=0,"",SER_hh_tes!Q31/SER_hh_fec!Q31)</f>
        <v>0.53834985078263542</v>
      </c>
    </row>
    <row r="32" spans="1:17" ht="12" customHeight="1" x14ac:dyDescent="0.25">
      <c r="A32" s="88" t="s">
        <v>34</v>
      </c>
      <c r="B32" s="109" t="str">
        <f>IF(SER_hh_tes!B32=0,"",SER_hh_tes!B32/SER_hh_fec!B32)</f>
        <v/>
      </c>
      <c r="C32" s="109" t="str">
        <f>IF(SER_hh_tes!C32=0,"",SER_hh_tes!C32/SER_hh_fec!C32)</f>
        <v/>
      </c>
      <c r="D32" s="109" t="str">
        <f>IF(SER_hh_tes!D32=0,"",SER_hh_tes!D32/SER_hh_fec!D32)</f>
        <v/>
      </c>
      <c r="E32" s="109" t="str">
        <f>IF(SER_hh_tes!E32=0,"",SER_hh_tes!E32/SER_hh_fec!E32)</f>
        <v/>
      </c>
      <c r="F32" s="109" t="str">
        <f>IF(SER_hh_tes!F32=0,"",SER_hh_tes!F32/SER_hh_fec!F32)</f>
        <v/>
      </c>
      <c r="G32" s="109" t="str">
        <f>IF(SER_hh_tes!G32=0,"",SER_hh_tes!G32/SER_hh_fec!G32)</f>
        <v/>
      </c>
      <c r="H32" s="109" t="str">
        <f>IF(SER_hh_tes!H32=0,"",SER_hh_tes!H32/SER_hh_fec!H32)</f>
        <v/>
      </c>
      <c r="I32" s="109" t="str">
        <f>IF(SER_hh_tes!I32=0,"",SER_hh_tes!I32/SER_hh_fec!I32)</f>
        <v/>
      </c>
      <c r="J32" s="109" t="str">
        <f>IF(SER_hh_tes!J32=0,"",SER_hh_tes!J32/SER_hh_fec!J32)</f>
        <v/>
      </c>
      <c r="K32" s="109" t="str">
        <f>IF(SER_hh_tes!K32=0,"",SER_hh_tes!K32/SER_hh_fec!K32)</f>
        <v/>
      </c>
      <c r="L32" s="109" t="str">
        <f>IF(SER_hh_tes!L32=0,"",SER_hh_tes!L32/SER_hh_fec!L32)</f>
        <v/>
      </c>
      <c r="M32" s="109" t="str">
        <f>IF(SER_hh_tes!M32=0,"",SER_hh_tes!M32/SER_hh_fec!M32)</f>
        <v/>
      </c>
      <c r="N32" s="109" t="str">
        <f>IF(SER_hh_tes!N32=0,"",SER_hh_tes!N32/SER_hh_fec!N32)</f>
        <v/>
      </c>
      <c r="O32" s="109" t="str">
        <f>IF(SER_hh_tes!O32=0,"",SER_hh_tes!O32/SER_hh_fec!O32)</f>
        <v/>
      </c>
      <c r="P32" s="109" t="str">
        <f>IF(SER_hh_tes!P32=0,"",SER_hh_tes!P32/SER_hh_fec!P32)</f>
        <v/>
      </c>
      <c r="Q32" s="109" t="str">
        <f>IF(SER_hh_tes!Q32=0,"",SER_hh_tes!Q32/SER_hh_fec!Q32)</f>
        <v/>
      </c>
    </row>
    <row r="33" spans="1:17" ht="12" customHeight="1" x14ac:dyDescent="0.25">
      <c r="A33" s="49" t="s">
        <v>30</v>
      </c>
      <c r="B33" s="108">
        <f>IF(SER_hh_tes!B33=0,"",SER_hh_tes!B33/SER_hh_fec!B33)</f>
        <v>0.66797066837419528</v>
      </c>
      <c r="C33" s="108">
        <f>IF(SER_hh_tes!C33=0,"",SER_hh_tes!C33/SER_hh_fec!C33)</f>
        <v>0.68343994877497127</v>
      </c>
      <c r="D33" s="108">
        <f>IF(SER_hh_tes!D33=0,"",SER_hh_tes!D33/SER_hh_fec!D33)</f>
        <v>0.68642306760039085</v>
      </c>
      <c r="E33" s="108">
        <f>IF(SER_hh_tes!E33=0,"",SER_hh_tes!E33/SER_hh_fec!E33)</f>
        <v>0.69442076479869153</v>
      </c>
      <c r="F33" s="108">
        <f>IF(SER_hh_tes!F33=0,"",SER_hh_tes!F33/SER_hh_fec!F33)</f>
        <v>0.6947113642377295</v>
      </c>
      <c r="G33" s="108">
        <f>IF(SER_hh_tes!G33=0,"",SER_hh_tes!G33/SER_hh_fec!G33)</f>
        <v>0.69487662425056163</v>
      </c>
      <c r="H33" s="108">
        <f>IF(SER_hh_tes!H33=0,"",SER_hh_tes!H33/SER_hh_fec!H33)</f>
        <v>0.69600517000368844</v>
      </c>
      <c r="I33" s="108">
        <f>IF(SER_hh_tes!I33=0,"",SER_hh_tes!I33/SER_hh_fec!I33)</f>
        <v>0.69672144876474318</v>
      </c>
      <c r="J33" s="108">
        <f>IF(SER_hh_tes!J33=0,"",SER_hh_tes!J33/SER_hh_fec!J33)</f>
        <v>0.69690059580182984</v>
      </c>
      <c r="K33" s="108">
        <f>IF(SER_hh_tes!K33=0,"",SER_hh_tes!K33/SER_hh_fec!K33)</f>
        <v>0.69775566619252882</v>
      </c>
      <c r="L33" s="108">
        <f>IF(SER_hh_tes!L33=0,"",SER_hh_tes!L33/SER_hh_fec!L33)</f>
        <v>0.69814306781705882</v>
      </c>
      <c r="M33" s="108">
        <f>IF(SER_hh_tes!M33=0,"",SER_hh_tes!M33/SER_hh_fec!M33)</f>
        <v>0.69874724944128597</v>
      </c>
      <c r="N33" s="108">
        <f>IF(SER_hh_tes!N33=0,"",SER_hh_tes!N33/SER_hh_fec!N33)</f>
        <v>0.69914411435824386</v>
      </c>
      <c r="O33" s="108">
        <f>IF(SER_hh_tes!O33=0,"",SER_hh_tes!O33/SER_hh_fec!O33)</f>
        <v>0.70509028007604568</v>
      </c>
      <c r="P33" s="108">
        <f>IF(SER_hh_tes!P33=0,"",SER_hh_tes!P33/SER_hh_fec!P33)</f>
        <v>0.70843018254699652</v>
      </c>
      <c r="Q33" s="108">
        <f>IF(SER_hh_tes!Q33=0,"",SER_hh_tes!Q33/SER_hh_fec!Q33)</f>
        <v>0.72868951331236986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>
    <tabColor theme="6" tint="0.39997558519241921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202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112</v>
      </c>
      <c r="B3" s="106">
        <f t="shared" ref="B3" si="0">SUM(B4,B16,B19,B29)</f>
        <v>16263.772628934648</v>
      </c>
      <c r="C3" s="106">
        <f t="shared" ref="C3:Q3" si="1">SUM(C4,C16,C19,C29)</f>
        <v>16476.080092711025</v>
      </c>
      <c r="D3" s="106">
        <f t="shared" si="1"/>
        <v>15713.37924466543</v>
      </c>
      <c r="E3" s="106">
        <f t="shared" si="1"/>
        <v>17940.252308846728</v>
      </c>
      <c r="F3" s="106">
        <f t="shared" si="1"/>
        <v>17914.051113354719</v>
      </c>
      <c r="G3" s="106">
        <f t="shared" si="1"/>
        <v>20905.902775853188</v>
      </c>
      <c r="H3" s="106">
        <f t="shared" si="1"/>
        <v>21142.002097676737</v>
      </c>
      <c r="I3" s="106">
        <f t="shared" si="1"/>
        <v>19765.371793188813</v>
      </c>
      <c r="J3" s="106">
        <f t="shared" si="1"/>
        <v>23549.866384652276</v>
      </c>
      <c r="K3" s="106">
        <f t="shared" si="1"/>
        <v>22879.782097210627</v>
      </c>
      <c r="L3" s="106">
        <f t="shared" si="1"/>
        <v>22925.829700907707</v>
      </c>
      <c r="M3" s="106">
        <f t="shared" si="1"/>
        <v>19476.446177676487</v>
      </c>
      <c r="N3" s="106">
        <f t="shared" si="1"/>
        <v>19220.053459598497</v>
      </c>
      <c r="O3" s="106">
        <f t="shared" si="1"/>
        <v>19037.718988701607</v>
      </c>
      <c r="P3" s="106">
        <f t="shared" si="1"/>
        <v>16040.941223589722</v>
      </c>
      <c r="Q3" s="106">
        <f t="shared" si="1"/>
        <v>17204.563388411923</v>
      </c>
    </row>
    <row r="4" spans="1:17" ht="12.95" customHeight="1" x14ac:dyDescent="0.25">
      <c r="A4" s="90" t="s">
        <v>44</v>
      </c>
      <c r="B4" s="101">
        <f t="shared" ref="B4" si="2">SUM(B5:B15)</f>
        <v>9187.8064566422217</v>
      </c>
      <c r="C4" s="101">
        <f t="shared" ref="C4:Q4" si="3">SUM(C5:C15)</f>
        <v>9530.3817140058272</v>
      </c>
      <c r="D4" s="101">
        <f t="shared" si="3"/>
        <v>8805.4429502805106</v>
      </c>
      <c r="E4" s="101">
        <f t="shared" si="3"/>
        <v>12149.751516351465</v>
      </c>
      <c r="F4" s="101">
        <f t="shared" si="3"/>
        <v>12178.38522434635</v>
      </c>
      <c r="G4" s="101">
        <f t="shared" si="3"/>
        <v>15109.588526225518</v>
      </c>
      <c r="H4" s="101">
        <f t="shared" si="3"/>
        <v>15414.97422713915</v>
      </c>
      <c r="I4" s="101">
        <f t="shared" si="3"/>
        <v>14034.081467002345</v>
      </c>
      <c r="J4" s="101">
        <f t="shared" si="3"/>
        <v>17813.688075000318</v>
      </c>
      <c r="K4" s="101">
        <f t="shared" si="3"/>
        <v>17075.933694164261</v>
      </c>
      <c r="L4" s="101">
        <f t="shared" si="3"/>
        <v>17165.07517951652</v>
      </c>
      <c r="M4" s="101">
        <f t="shared" si="3"/>
        <v>13691.692795520181</v>
      </c>
      <c r="N4" s="101">
        <f t="shared" si="3"/>
        <v>13508.588026663552</v>
      </c>
      <c r="O4" s="101">
        <f t="shared" si="3"/>
        <v>13252.740718089555</v>
      </c>
      <c r="P4" s="101">
        <f t="shared" si="3"/>
        <v>10173.01456159201</v>
      </c>
      <c r="Q4" s="101">
        <f t="shared" si="3"/>
        <v>11270.695961714144</v>
      </c>
    </row>
    <row r="5" spans="1:17" ht="12" customHeight="1" x14ac:dyDescent="0.25">
      <c r="A5" s="88" t="s">
        <v>38</v>
      </c>
      <c r="B5" s="100">
        <v>0</v>
      </c>
      <c r="C5" s="100">
        <v>0</v>
      </c>
      <c r="D5" s="100">
        <v>0.88095840444000006</v>
      </c>
      <c r="E5" s="100">
        <v>1.20195659232</v>
      </c>
      <c r="F5" s="100">
        <v>0</v>
      </c>
      <c r="G5" s="100">
        <v>0</v>
      </c>
      <c r="H5" s="100">
        <v>0</v>
      </c>
      <c r="I5" s="100">
        <v>0</v>
      </c>
      <c r="J5" s="100">
        <v>0</v>
      </c>
      <c r="K5" s="100">
        <v>0</v>
      </c>
      <c r="L5" s="100">
        <v>0</v>
      </c>
      <c r="M5" s="100">
        <v>0</v>
      </c>
      <c r="N5" s="100">
        <v>0</v>
      </c>
      <c r="O5" s="100">
        <v>0</v>
      </c>
      <c r="P5" s="100">
        <v>0</v>
      </c>
      <c r="Q5" s="100">
        <v>0</v>
      </c>
    </row>
    <row r="6" spans="1:17" ht="12" customHeight="1" x14ac:dyDescent="0.25">
      <c r="A6" s="88" t="s">
        <v>66</v>
      </c>
      <c r="B6" s="100">
        <v>806.63374920752017</v>
      </c>
      <c r="C6" s="100">
        <v>796.21846860667688</v>
      </c>
      <c r="D6" s="100">
        <v>744.27881203477477</v>
      </c>
      <c r="E6" s="100">
        <v>888.61724575978258</v>
      </c>
      <c r="F6" s="100">
        <v>870.4729177031129</v>
      </c>
      <c r="G6" s="100">
        <v>951.86523289138358</v>
      </c>
      <c r="H6" s="100">
        <v>899.95060320629034</v>
      </c>
      <c r="I6" s="100">
        <v>806.54626302914232</v>
      </c>
      <c r="J6" s="100">
        <v>914.59613917481693</v>
      </c>
      <c r="K6" s="100">
        <v>899.45032046882579</v>
      </c>
      <c r="L6" s="100">
        <v>893.13383425789516</v>
      </c>
      <c r="M6" s="100">
        <v>742.71291730737619</v>
      </c>
      <c r="N6" s="100">
        <v>599.86209245440659</v>
      </c>
      <c r="O6" s="100">
        <v>583.11731059619524</v>
      </c>
      <c r="P6" s="100">
        <v>467.61301845067521</v>
      </c>
      <c r="Q6" s="100">
        <v>424.57244334287861</v>
      </c>
    </row>
    <row r="7" spans="1:17" ht="12" customHeight="1" x14ac:dyDescent="0.25">
      <c r="A7" s="88" t="s">
        <v>99</v>
      </c>
      <c r="B7" s="100">
        <v>1081.6299653448893</v>
      </c>
      <c r="C7" s="100">
        <v>722.33423902777656</v>
      </c>
      <c r="D7" s="100">
        <v>952.15936911832114</v>
      </c>
      <c r="E7" s="100">
        <v>1290.6660018901109</v>
      </c>
      <c r="F7" s="100">
        <v>1404.2119883713642</v>
      </c>
      <c r="G7" s="100">
        <v>1489.6039133896877</v>
      </c>
      <c r="H7" s="100">
        <v>1560.9476987977307</v>
      </c>
      <c r="I7" s="100">
        <v>1435.2331235117629</v>
      </c>
      <c r="J7" s="100">
        <v>1637.0281392887398</v>
      </c>
      <c r="K7" s="100">
        <v>958.4640192767755</v>
      </c>
      <c r="L7" s="100">
        <v>1012.4897653219944</v>
      </c>
      <c r="M7" s="100">
        <v>897.35909823264808</v>
      </c>
      <c r="N7" s="100">
        <v>824.6845229281605</v>
      </c>
      <c r="O7" s="100">
        <v>663.06365267592355</v>
      </c>
      <c r="P7" s="100">
        <v>646.15616781544622</v>
      </c>
      <c r="Q7" s="100">
        <v>716.99087414968415</v>
      </c>
    </row>
    <row r="8" spans="1:17" ht="12" customHeight="1" x14ac:dyDescent="0.25">
      <c r="A8" s="88" t="s">
        <v>101</v>
      </c>
      <c r="B8" s="100">
        <v>3.8529890289244362</v>
      </c>
      <c r="C8" s="100">
        <v>5.286202566698333</v>
      </c>
      <c r="D8" s="100">
        <v>5.7194367415632481</v>
      </c>
      <c r="E8" s="100">
        <v>9.5495342053772063</v>
      </c>
      <c r="F8" s="100">
        <v>11.031079896330896</v>
      </c>
      <c r="G8" s="100">
        <v>16.034300372306923</v>
      </c>
      <c r="H8" s="100">
        <v>18.218046086981154</v>
      </c>
      <c r="I8" s="100">
        <v>18.128841460936286</v>
      </c>
      <c r="J8" s="100">
        <v>25.307732806299899</v>
      </c>
      <c r="K8" s="100">
        <v>27.614320558425412</v>
      </c>
      <c r="L8" s="100">
        <v>30.518903159873247</v>
      </c>
      <c r="M8" s="100">
        <v>30.537232914467985</v>
      </c>
      <c r="N8" s="100">
        <v>39.19885816346094</v>
      </c>
      <c r="O8" s="100">
        <v>51.812070209838247</v>
      </c>
      <c r="P8" s="100">
        <v>56.268813697514389</v>
      </c>
      <c r="Q8" s="100">
        <v>92.681891477083923</v>
      </c>
    </row>
    <row r="9" spans="1:17" ht="12" customHeight="1" x14ac:dyDescent="0.25">
      <c r="A9" s="88" t="s">
        <v>106</v>
      </c>
      <c r="B9" s="100">
        <v>7295.6897530608876</v>
      </c>
      <c r="C9" s="100">
        <v>8006.5428038046748</v>
      </c>
      <c r="D9" s="100">
        <v>7102.4043739814106</v>
      </c>
      <c r="E9" s="100">
        <v>9959.7167779038737</v>
      </c>
      <c r="F9" s="100">
        <v>9892.6692383755417</v>
      </c>
      <c r="G9" s="100">
        <v>12652.08507957214</v>
      </c>
      <c r="H9" s="100">
        <v>12935.857879048148</v>
      </c>
      <c r="I9" s="100">
        <v>11774.173239000504</v>
      </c>
      <c r="J9" s="100">
        <v>15236.756063730461</v>
      </c>
      <c r="K9" s="100">
        <v>15190.405033860236</v>
      </c>
      <c r="L9" s="100">
        <v>15228.932676776758</v>
      </c>
      <c r="M9" s="100">
        <v>12021.083547065689</v>
      </c>
      <c r="N9" s="100">
        <v>12044.842553117523</v>
      </c>
      <c r="O9" s="100">
        <v>11954.747684607599</v>
      </c>
      <c r="P9" s="100">
        <v>9002.9765616283748</v>
      </c>
      <c r="Q9" s="100">
        <v>10036.450752744497</v>
      </c>
    </row>
    <row r="10" spans="1:17" ht="12" customHeight="1" x14ac:dyDescent="0.25">
      <c r="A10" s="88" t="s">
        <v>34</v>
      </c>
      <c r="B10" s="100">
        <v>0</v>
      </c>
      <c r="C10" s="100">
        <v>0</v>
      </c>
      <c r="D10" s="100">
        <v>0</v>
      </c>
      <c r="E10" s="100">
        <v>0</v>
      </c>
      <c r="F10" s="100">
        <v>0</v>
      </c>
      <c r="G10" s="100">
        <v>0</v>
      </c>
      <c r="H10" s="100">
        <v>0</v>
      </c>
      <c r="I10" s="100">
        <v>0</v>
      </c>
      <c r="J10" s="100">
        <v>0</v>
      </c>
      <c r="K10" s="100">
        <v>0</v>
      </c>
      <c r="L10" s="100">
        <v>0</v>
      </c>
      <c r="M10" s="100">
        <v>0</v>
      </c>
      <c r="N10" s="100">
        <v>0</v>
      </c>
      <c r="O10" s="100">
        <v>0</v>
      </c>
      <c r="P10" s="100">
        <v>0</v>
      </c>
      <c r="Q10" s="100">
        <v>0</v>
      </c>
    </row>
    <row r="11" spans="1:17" ht="12" customHeight="1" x14ac:dyDescent="0.25">
      <c r="A11" s="88" t="s">
        <v>61</v>
      </c>
      <c r="B11" s="100">
        <v>0</v>
      </c>
      <c r="C11" s="100">
        <v>0</v>
      </c>
      <c r="D11" s="100">
        <v>0</v>
      </c>
      <c r="E11" s="100">
        <v>0</v>
      </c>
      <c r="F11" s="100">
        <v>0</v>
      </c>
      <c r="G11" s="100">
        <v>0</v>
      </c>
      <c r="H11" s="100">
        <v>0</v>
      </c>
      <c r="I11" s="100">
        <v>0</v>
      </c>
      <c r="J11" s="100">
        <v>0</v>
      </c>
      <c r="K11" s="100">
        <v>0</v>
      </c>
      <c r="L11" s="100">
        <v>0</v>
      </c>
      <c r="M11" s="100">
        <v>0</v>
      </c>
      <c r="N11" s="100">
        <v>0</v>
      </c>
      <c r="O11" s="100">
        <v>0</v>
      </c>
      <c r="P11" s="100">
        <v>0</v>
      </c>
      <c r="Q11" s="100">
        <v>0</v>
      </c>
    </row>
    <row r="12" spans="1:17" ht="12" customHeight="1" x14ac:dyDescent="0.25">
      <c r="A12" s="88" t="s">
        <v>42</v>
      </c>
      <c r="B12" s="100">
        <v>0</v>
      </c>
      <c r="C12" s="100">
        <v>0</v>
      </c>
      <c r="D12" s="100">
        <v>0</v>
      </c>
      <c r="E12" s="100">
        <v>0</v>
      </c>
      <c r="F12" s="100">
        <v>0</v>
      </c>
      <c r="G12" s="100">
        <v>0</v>
      </c>
      <c r="H12" s="100">
        <v>0</v>
      </c>
      <c r="I12" s="100">
        <v>0</v>
      </c>
      <c r="J12" s="100">
        <v>0</v>
      </c>
      <c r="K12" s="100">
        <v>0</v>
      </c>
      <c r="L12" s="100">
        <v>0</v>
      </c>
      <c r="M12" s="100">
        <v>0</v>
      </c>
      <c r="N12" s="100">
        <v>0</v>
      </c>
      <c r="O12" s="100">
        <v>0</v>
      </c>
      <c r="P12" s="100">
        <v>0</v>
      </c>
      <c r="Q12" s="100">
        <v>0</v>
      </c>
    </row>
    <row r="13" spans="1:17" ht="12" customHeight="1" x14ac:dyDescent="0.25">
      <c r="A13" s="88" t="s">
        <v>105</v>
      </c>
      <c r="B13" s="100">
        <v>0</v>
      </c>
      <c r="C13" s="100">
        <v>0</v>
      </c>
      <c r="D13" s="100">
        <v>0</v>
      </c>
      <c r="E13" s="100">
        <v>0</v>
      </c>
      <c r="F13" s="100">
        <v>0</v>
      </c>
      <c r="G13" s="100">
        <v>0</v>
      </c>
      <c r="H13" s="100">
        <v>0</v>
      </c>
      <c r="I13" s="100">
        <v>0</v>
      </c>
      <c r="J13" s="100">
        <v>0</v>
      </c>
      <c r="K13" s="100">
        <v>0</v>
      </c>
      <c r="L13" s="100">
        <v>0</v>
      </c>
      <c r="M13" s="100">
        <v>0</v>
      </c>
      <c r="N13" s="100">
        <v>0</v>
      </c>
      <c r="O13" s="100">
        <v>0</v>
      </c>
      <c r="P13" s="100">
        <v>0</v>
      </c>
      <c r="Q13" s="100">
        <v>0</v>
      </c>
    </row>
    <row r="14" spans="1:17" ht="12" customHeight="1" x14ac:dyDescent="0.25">
      <c r="A14" s="51" t="s">
        <v>104</v>
      </c>
      <c r="B14" s="22">
        <v>0</v>
      </c>
      <c r="C14" s="22">
        <v>0</v>
      </c>
      <c r="D14" s="22">
        <v>0</v>
      </c>
      <c r="E14" s="22">
        <v>0</v>
      </c>
      <c r="F14" s="22">
        <v>0</v>
      </c>
      <c r="G14" s="22">
        <v>0</v>
      </c>
      <c r="H14" s="22">
        <v>0</v>
      </c>
      <c r="I14" s="22">
        <v>0</v>
      </c>
      <c r="J14" s="22">
        <v>0</v>
      </c>
      <c r="K14" s="22">
        <v>0</v>
      </c>
      <c r="L14" s="22">
        <v>0</v>
      </c>
      <c r="M14" s="22">
        <v>0</v>
      </c>
      <c r="N14" s="22">
        <v>0</v>
      </c>
      <c r="O14" s="22">
        <v>0</v>
      </c>
      <c r="P14" s="22">
        <v>0</v>
      </c>
      <c r="Q14" s="22">
        <v>0</v>
      </c>
    </row>
    <row r="15" spans="1:17" ht="12" customHeight="1" x14ac:dyDescent="0.25">
      <c r="A15" s="105" t="s">
        <v>108</v>
      </c>
      <c r="B15" s="104">
        <v>0</v>
      </c>
      <c r="C15" s="104">
        <v>0</v>
      </c>
      <c r="D15" s="104">
        <v>0</v>
      </c>
      <c r="E15" s="104">
        <v>0</v>
      </c>
      <c r="F15" s="104">
        <v>0</v>
      </c>
      <c r="G15" s="104">
        <v>0</v>
      </c>
      <c r="H15" s="104">
        <v>0</v>
      </c>
      <c r="I15" s="104">
        <v>0</v>
      </c>
      <c r="J15" s="104">
        <v>0</v>
      </c>
      <c r="K15" s="104">
        <v>0</v>
      </c>
      <c r="L15" s="104">
        <v>0</v>
      </c>
      <c r="M15" s="104">
        <v>0</v>
      </c>
      <c r="N15" s="104">
        <v>0</v>
      </c>
      <c r="O15" s="104">
        <v>0</v>
      </c>
      <c r="P15" s="104">
        <v>0</v>
      </c>
      <c r="Q15" s="104">
        <v>0</v>
      </c>
    </row>
    <row r="16" spans="1:17" ht="12.95" customHeight="1" x14ac:dyDescent="0.25">
      <c r="A16" s="90" t="s">
        <v>102</v>
      </c>
      <c r="B16" s="101">
        <f t="shared" ref="B16" si="4">SUM(B17:B18)</f>
        <v>1.0112558920605279</v>
      </c>
      <c r="C16" s="101">
        <f t="shared" ref="C16:Q16" si="5">SUM(C17:C18)</f>
        <v>1.7405307139656438</v>
      </c>
      <c r="D16" s="101">
        <f t="shared" si="5"/>
        <v>2.0334798689476177</v>
      </c>
      <c r="E16" s="101">
        <f t="shared" si="5"/>
        <v>2.4683445342406065</v>
      </c>
      <c r="F16" s="101">
        <f t="shared" si="5"/>
        <v>2.9479154792096187</v>
      </c>
      <c r="G16" s="101">
        <f t="shared" si="5"/>
        <v>3.3180247492499251</v>
      </c>
      <c r="H16" s="101">
        <f t="shared" si="5"/>
        <v>4.41965390849992</v>
      </c>
      <c r="I16" s="101">
        <f t="shared" si="5"/>
        <v>6.7597632254396345</v>
      </c>
      <c r="J16" s="101">
        <f t="shared" si="5"/>
        <v>7.5899839458585543</v>
      </c>
      <c r="K16" s="101">
        <f t="shared" si="5"/>
        <v>10.185207383127247</v>
      </c>
      <c r="L16" s="101">
        <f t="shared" si="5"/>
        <v>15.498471927869483</v>
      </c>
      <c r="M16" s="101">
        <f t="shared" si="5"/>
        <v>19.079053114737423</v>
      </c>
      <c r="N16" s="101">
        <f t="shared" si="5"/>
        <v>26.514312224669293</v>
      </c>
      <c r="O16" s="101">
        <f t="shared" si="5"/>
        <v>39.517111951754927</v>
      </c>
      <c r="P16" s="101">
        <f t="shared" si="5"/>
        <v>51.757679589594247</v>
      </c>
      <c r="Q16" s="101">
        <f t="shared" si="5"/>
        <v>70.935306254703448</v>
      </c>
    </row>
    <row r="17" spans="1:17" ht="12.95" customHeight="1" x14ac:dyDescent="0.25">
      <c r="A17" s="88" t="s">
        <v>101</v>
      </c>
      <c r="B17" s="103">
        <v>1.0112558920605279</v>
      </c>
      <c r="C17" s="103">
        <v>1.7405307139656438</v>
      </c>
      <c r="D17" s="103">
        <v>2.0334798689476177</v>
      </c>
      <c r="E17" s="103">
        <v>2.4683445342406065</v>
      </c>
      <c r="F17" s="103">
        <v>2.9479154792096187</v>
      </c>
      <c r="G17" s="103">
        <v>3.3180247492499251</v>
      </c>
      <c r="H17" s="103">
        <v>4.41965390849992</v>
      </c>
      <c r="I17" s="103">
        <v>6.7597632254396345</v>
      </c>
      <c r="J17" s="103">
        <v>7.5899839458585543</v>
      </c>
      <c r="K17" s="103">
        <v>10.185207383127247</v>
      </c>
      <c r="L17" s="103">
        <v>15.498471927869483</v>
      </c>
      <c r="M17" s="103">
        <v>19.079053114737423</v>
      </c>
      <c r="N17" s="103">
        <v>26.514312224669293</v>
      </c>
      <c r="O17" s="103">
        <v>39.517111951754927</v>
      </c>
      <c r="P17" s="103">
        <v>51.757679589594247</v>
      </c>
      <c r="Q17" s="103">
        <v>70.935306254703448</v>
      </c>
    </row>
    <row r="18" spans="1:17" ht="12" customHeight="1" x14ac:dyDescent="0.25">
      <c r="A18" s="88" t="s">
        <v>100</v>
      </c>
      <c r="B18" s="103">
        <v>0</v>
      </c>
      <c r="C18" s="103">
        <v>0</v>
      </c>
      <c r="D18" s="103">
        <v>0</v>
      </c>
      <c r="E18" s="103">
        <v>0</v>
      </c>
      <c r="F18" s="103">
        <v>0</v>
      </c>
      <c r="G18" s="103">
        <v>0</v>
      </c>
      <c r="H18" s="103">
        <v>0</v>
      </c>
      <c r="I18" s="103">
        <v>0</v>
      </c>
      <c r="J18" s="103">
        <v>0</v>
      </c>
      <c r="K18" s="103">
        <v>0</v>
      </c>
      <c r="L18" s="103">
        <v>0</v>
      </c>
      <c r="M18" s="103">
        <v>0</v>
      </c>
      <c r="N18" s="103">
        <v>0</v>
      </c>
      <c r="O18" s="103">
        <v>0</v>
      </c>
      <c r="P18" s="103">
        <v>0</v>
      </c>
      <c r="Q18" s="103">
        <v>0</v>
      </c>
    </row>
    <row r="19" spans="1:17" ht="12.95" customHeight="1" x14ac:dyDescent="0.25">
      <c r="A19" s="90" t="s">
        <v>47</v>
      </c>
      <c r="B19" s="101">
        <f t="shared" ref="B19" si="6">SUM(B20:B27)</f>
        <v>2748.7289453440717</v>
      </c>
      <c r="C19" s="101">
        <f t="shared" ref="C19:Q19" si="7">SUM(C20:C27)</f>
        <v>2729.7563860840037</v>
      </c>
      <c r="D19" s="101">
        <f t="shared" si="7"/>
        <v>2728.2874200495412</v>
      </c>
      <c r="E19" s="101">
        <f t="shared" si="7"/>
        <v>2691.6513246278373</v>
      </c>
      <c r="F19" s="101">
        <f t="shared" si="7"/>
        <v>2657.3179581396107</v>
      </c>
      <c r="G19" s="101">
        <f t="shared" si="7"/>
        <v>2677.2010060043185</v>
      </c>
      <c r="H19" s="101">
        <f t="shared" si="7"/>
        <v>2668.1655979159091</v>
      </c>
      <c r="I19" s="101">
        <f t="shared" si="7"/>
        <v>2637.8317237090487</v>
      </c>
      <c r="J19" s="101">
        <f t="shared" si="7"/>
        <v>2640.2300928468044</v>
      </c>
      <c r="K19" s="101">
        <f t="shared" si="7"/>
        <v>2581.424079512708</v>
      </c>
      <c r="L19" s="101">
        <f t="shared" si="7"/>
        <v>2539.1071532740812</v>
      </c>
      <c r="M19" s="101">
        <f t="shared" si="7"/>
        <v>2553.8548986942355</v>
      </c>
      <c r="N19" s="101">
        <f t="shared" si="7"/>
        <v>2533.1268544741893</v>
      </c>
      <c r="O19" s="101">
        <f t="shared" si="7"/>
        <v>2534.7458261400225</v>
      </c>
      <c r="P19" s="101">
        <f t="shared" si="7"/>
        <v>2533.87156288701</v>
      </c>
      <c r="Q19" s="101">
        <f t="shared" si="7"/>
        <v>2545.3755667391815</v>
      </c>
    </row>
    <row r="20" spans="1:17" ht="12" customHeight="1" x14ac:dyDescent="0.25">
      <c r="A20" s="88" t="s">
        <v>38</v>
      </c>
      <c r="B20" s="100">
        <v>0</v>
      </c>
      <c r="C20" s="100">
        <v>0</v>
      </c>
      <c r="D20" s="100">
        <v>0</v>
      </c>
      <c r="E20" s="100">
        <v>0</v>
      </c>
      <c r="F20" s="100">
        <v>0</v>
      </c>
      <c r="G20" s="100">
        <v>0</v>
      </c>
      <c r="H20" s="100">
        <v>0</v>
      </c>
      <c r="I20" s="100">
        <v>0</v>
      </c>
      <c r="J20" s="100">
        <v>0</v>
      </c>
      <c r="K20" s="100">
        <v>0</v>
      </c>
      <c r="L20" s="100">
        <v>0</v>
      </c>
      <c r="M20" s="100">
        <v>0</v>
      </c>
      <c r="N20" s="100">
        <v>0</v>
      </c>
      <c r="O20" s="100">
        <v>0</v>
      </c>
      <c r="P20" s="100">
        <v>0</v>
      </c>
      <c r="Q20" s="100">
        <v>0</v>
      </c>
    </row>
    <row r="21" spans="1:17" s="28" customFormat="1" ht="12" customHeight="1" x14ac:dyDescent="0.25">
      <c r="A21" s="88" t="s">
        <v>66</v>
      </c>
      <c r="B21" s="100">
        <v>232.95912289420008</v>
      </c>
      <c r="C21" s="100">
        <v>229.95114729703067</v>
      </c>
      <c r="D21" s="100">
        <v>214.95076223961925</v>
      </c>
      <c r="E21" s="100">
        <v>198.74143239007643</v>
      </c>
      <c r="F21" s="100">
        <v>194.68340879786635</v>
      </c>
      <c r="G21" s="100">
        <v>192.05630345221681</v>
      </c>
      <c r="H21" s="100">
        <v>187.61859830917618</v>
      </c>
      <c r="I21" s="100">
        <v>168.14598357055041</v>
      </c>
      <c r="J21" s="100">
        <v>162.44866252806443</v>
      </c>
      <c r="K21" s="100">
        <v>144.67832414182661</v>
      </c>
      <c r="L21" s="100">
        <v>134.6062523357661</v>
      </c>
      <c r="M21" s="100">
        <v>127.13613640923629</v>
      </c>
      <c r="N21" s="100">
        <v>102.68321317138329</v>
      </c>
      <c r="O21" s="100">
        <v>95.175722775476899</v>
      </c>
      <c r="P21" s="100">
        <v>76.323247829432233</v>
      </c>
      <c r="Q21" s="100">
        <v>69.29821569590078</v>
      </c>
    </row>
    <row r="22" spans="1:17" ht="12" customHeight="1" x14ac:dyDescent="0.25">
      <c r="A22" s="88" t="s">
        <v>99</v>
      </c>
      <c r="B22" s="100">
        <v>318.87052849579004</v>
      </c>
      <c r="C22" s="100">
        <v>270.37198815847921</v>
      </c>
      <c r="D22" s="100">
        <v>258.07801771365092</v>
      </c>
      <c r="E22" s="100">
        <v>238.82742348676481</v>
      </c>
      <c r="F22" s="100">
        <v>212.56201843627585</v>
      </c>
      <c r="G22" s="100">
        <v>198.41844848984954</v>
      </c>
      <c r="H22" s="100">
        <v>194.84045528572969</v>
      </c>
      <c r="I22" s="100">
        <v>183.13405870886504</v>
      </c>
      <c r="J22" s="100">
        <v>175.01301021860425</v>
      </c>
      <c r="K22" s="100">
        <v>133.00132047145223</v>
      </c>
      <c r="L22" s="100">
        <v>128.27531941418954</v>
      </c>
      <c r="M22" s="100">
        <v>129.14349651525245</v>
      </c>
      <c r="N22" s="100">
        <v>128.93297618848524</v>
      </c>
      <c r="O22" s="100">
        <v>134.72089017848862</v>
      </c>
      <c r="P22" s="100">
        <v>135.75382954882957</v>
      </c>
      <c r="Q22" s="100">
        <v>136.78719221270339</v>
      </c>
    </row>
    <row r="23" spans="1:17" ht="12" customHeight="1" x14ac:dyDescent="0.25">
      <c r="A23" s="88" t="s">
        <v>98</v>
      </c>
      <c r="B23" s="100">
        <v>2196.8992939540817</v>
      </c>
      <c r="C23" s="100">
        <v>2229.4332506284936</v>
      </c>
      <c r="D23" s="100">
        <v>2255.2586400962709</v>
      </c>
      <c r="E23" s="100">
        <v>2254.0824687509962</v>
      </c>
      <c r="F23" s="100">
        <v>2250.0725309054683</v>
      </c>
      <c r="G23" s="100">
        <v>2286.7262540622523</v>
      </c>
      <c r="H23" s="100">
        <v>2285.7065443210031</v>
      </c>
      <c r="I23" s="100">
        <v>2286.5516814296334</v>
      </c>
      <c r="J23" s="100">
        <v>2302.7684201001357</v>
      </c>
      <c r="K23" s="100">
        <v>2303.7444348994291</v>
      </c>
      <c r="L23" s="100">
        <v>2276.2255815241256</v>
      </c>
      <c r="M23" s="100">
        <v>2297.5752657697467</v>
      </c>
      <c r="N23" s="100">
        <v>2301.5106651143205</v>
      </c>
      <c r="O23" s="100">
        <v>2304.8492131860571</v>
      </c>
      <c r="P23" s="100">
        <v>2321.794485508748</v>
      </c>
      <c r="Q23" s="100">
        <v>2339.2901588305772</v>
      </c>
    </row>
    <row r="24" spans="1:17" ht="12" customHeight="1" x14ac:dyDescent="0.25">
      <c r="A24" s="88" t="s">
        <v>34</v>
      </c>
      <c r="B24" s="100">
        <v>0</v>
      </c>
      <c r="C24" s="100">
        <v>0</v>
      </c>
      <c r="D24" s="100">
        <v>0</v>
      </c>
      <c r="E24" s="100">
        <v>0</v>
      </c>
      <c r="F24" s="100">
        <v>0</v>
      </c>
      <c r="G24" s="100">
        <v>0</v>
      </c>
      <c r="H24" s="100">
        <v>0</v>
      </c>
      <c r="I24" s="100">
        <v>0</v>
      </c>
      <c r="J24" s="100">
        <v>0</v>
      </c>
      <c r="K24" s="100">
        <v>0</v>
      </c>
      <c r="L24" s="100">
        <v>0</v>
      </c>
      <c r="M24" s="100">
        <v>0</v>
      </c>
      <c r="N24" s="100">
        <v>0</v>
      </c>
      <c r="O24" s="100">
        <v>0</v>
      </c>
      <c r="P24" s="100">
        <v>0</v>
      </c>
      <c r="Q24" s="100">
        <v>0</v>
      </c>
    </row>
    <row r="25" spans="1:17" ht="12" customHeight="1" x14ac:dyDescent="0.25">
      <c r="A25" s="88" t="s">
        <v>42</v>
      </c>
      <c r="B25" s="100">
        <v>0</v>
      </c>
      <c r="C25" s="100">
        <v>0</v>
      </c>
      <c r="D25" s="100">
        <v>0</v>
      </c>
      <c r="E25" s="100">
        <v>0</v>
      </c>
      <c r="F25" s="100">
        <v>0</v>
      </c>
      <c r="G25" s="100">
        <v>0</v>
      </c>
      <c r="H25" s="100">
        <v>0</v>
      </c>
      <c r="I25" s="100">
        <v>0</v>
      </c>
      <c r="J25" s="100">
        <v>0</v>
      </c>
      <c r="K25" s="100">
        <v>0</v>
      </c>
      <c r="L25" s="100">
        <v>0</v>
      </c>
      <c r="M25" s="100">
        <v>0</v>
      </c>
      <c r="N25" s="100">
        <v>0</v>
      </c>
      <c r="O25" s="100">
        <v>0</v>
      </c>
      <c r="P25" s="100">
        <v>0</v>
      </c>
      <c r="Q25" s="100">
        <v>0</v>
      </c>
    </row>
    <row r="26" spans="1:17" ht="12" customHeight="1" x14ac:dyDescent="0.25">
      <c r="A26" s="88" t="s">
        <v>30</v>
      </c>
      <c r="B26" s="22">
        <v>0</v>
      </c>
      <c r="C26" s="22">
        <v>0</v>
      </c>
      <c r="D26" s="22">
        <v>0</v>
      </c>
      <c r="E26" s="22">
        <v>0</v>
      </c>
      <c r="F26" s="22">
        <v>0</v>
      </c>
      <c r="G26" s="22">
        <v>0</v>
      </c>
      <c r="H26" s="22">
        <v>0</v>
      </c>
      <c r="I26" s="22">
        <v>0</v>
      </c>
      <c r="J26" s="22">
        <v>0</v>
      </c>
      <c r="K26" s="22">
        <v>0</v>
      </c>
      <c r="L26" s="22">
        <v>0</v>
      </c>
      <c r="M26" s="22">
        <v>0</v>
      </c>
      <c r="N26" s="22">
        <v>0</v>
      </c>
      <c r="O26" s="22">
        <v>0</v>
      </c>
      <c r="P26" s="22">
        <v>0</v>
      </c>
      <c r="Q26" s="22">
        <v>0</v>
      </c>
    </row>
    <row r="27" spans="1:17" ht="12" customHeight="1" x14ac:dyDescent="0.25">
      <c r="A27" s="93" t="s">
        <v>33</v>
      </c>
      <c r="B27" s="116">
        <v>0</v>
      </c>
      <c r="C27" s="116">
        <v>0</v>
      </c>
      <c r="D27" s="116">
        <v>0</v>
      </c>
      <c r="E27" s="116">
        <v>0</v>
      </c>
      <c r="F27" s="116">
        <v>0</v>
      </c>
      <c r="G27" s="116">
        <v>0</v>
      </c>
      <c r="H27" s="116">
        <v>0</v>
      </c>
      <c r="I27" s="116">
        <v>0</v>
      </c>
      <c r="J27" s="116">
        <v>0</v>
      </c>
      <c r="K27" s="116">
        <v>0</v>
      </c>
      <c r="L27" s="116">
        <v>0</v>
      </c>
      <c r="M27" s="116">
        <v>0</v>
      </c>
      <c r="N27" s="116">
        <v>0</v>
      </c>
      <c r="O27" s="116">
        <v>0</v>
      </c>
      <c r="P27" s="116">
        <v>0</v>
      </c>
      <c r="Q27" s="116">
        <v>0</v>
      </c>
    </row>
    <row r="28" spans="1:17" ht="12" hidden="1" customHeight="1" x14ac:dyDescent="0.25">
      <c r="A28" s="91" t="s">
        <v>33</v>
      </c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</row>
    <row r="29" spans="1:17" ht="12.95" customHeight="1" x14ac:dyDescent="0.25">
      <c r="A29" s="90" t="s">
        <v>46</v>
      </c>
      <c r="B29" s="101">
        <f t="shared" ref="B29" si="8">SUM(B30:B33)</f>
        <v>4326.2259710562939</v>
      </c>
      <c r="C29" s="101">
        <f t="shared" ref="C29:Q29" si="9">SUM(C30:C33)</f>
        <v>4214.2014619072288</v>
      </c>
      <c r="D29" s="101">
        <f t="shared" si="9"/>
        <v>4177.615394466432</v>
      </c>
      <c r="E29" s="101">
        <f t="shared" si="9"/>
        <v>3096.3811233331853</v>
      </c>
      <c r="F29" s="101">
        <f t="shared" si="9"/>
        <v>3075.4000153895477</v>
      </c>
      <c r="G29" s="101">
        <f t="shared" si="9"/>
        <v>3115.7952188741056</v>
      </c>
      <c r="H29" s="101">
        <f t="shared" si="9"/>
        <v>3054.4426187131799</v>
      </c>
      <c r="I29" s="101">
        <f t="shared" si="9"/>
        <v>3086.6988392519802</v>
      </c>
      <c r="J29" s="101">
        <f t="shared" si="9"/>
        <v>3088.358232859297</v>
      </c>
      <c r="K29" s="101">
        <f t="shared" si="9"/>
        <v>3212.2391161505293</v>
      </c>
      <c r="L29" s="101">
        <f t="shared" si="9"/>
        <v>3206.1488961892346</v>
      </c>
      <c r="M29" s="101">
        <f t="shared" si="9"/>
        <v>3211.8194303473333</v>
      </c>
      <c r="N29" s="101">
        <f t="shared" si="9"/>
        <v>3151.8242662360876</v>
      </c>
      <c r="O29" s="101">
        <f t="shared" si="9"/>
        <v>3210.7153325202744</v>
      </c>
      <c r="P29" s="101">
        <f t="shared" si="9"/>
        <v>3282.2974195211054</v>
      </c>
      <c r="Q29" s="101">
        <f t="shared" si="9"/>
        <v>3317.5565537038933</v>
      </c>
    </row>
    <row r="30" spans="1:17" ht="12" customHeight="1" x14ac:dyDescent="0.25">
      <c r="A30" s="88" t="s">
        <v>66</v>
      </c>
      <c r="B30" s="100">
        <v>736.79613383949595</v>
      </c>
      <c r="C30" s="100">
        <v>692.10442051427651</v>
      </c>
      <c r="D30" s="100">
        <v>701.05619064483028</v>
      </c>
      <c r="E30" s="100">
        <v>689.03762545386132</v>
      </c>
      <c r="F30" s="100">
        <v>656.05113757849324</v>
      </c>
      <c r="G30" s="100">
        <v>612.15173494544592</v>
      </c>
      <c r="H30" s="100">
        <v>535.0114663216624</v>
      </c>
      <c r="I30" s="100">
        <v>563.67318872133956</v>
      </c>
      <c r="J30" s="100">
        <v>406.12146437907455</v>
      </c>
      <c r="K30" s="100">
        <v>520.3738224456846</v>
      </c>
      <c r="L30" s="100">
        <v>525.15378004768024</v>
      </c>
      <c r="M30" s="100">
        <v>540.81628949123353</v>
      </c>
      <c r="N30" s="100">
        <v>473.0092063926416</v>
      </c>
      <c r="O30" s="100">
        <v>511.77395078216733</v>
      </c>
      <c r="P30" s="100">
        <v>593.88321629884103</v>
      </c>
      <c r="Q30" s="100">
        <v>591.7011674995166</v>
      </c>
    </row>
    <row r="31" spans="1:17" ht="12" customHeight="1" x14ac:dyDescent="0.25">
      <c r="A31" s="88" t="s">
        <v>98</v>
      </c>
      <c r="B31" s="100">
        <v>3589.4298372167982</v>
      </c>
      <c r="C31" s="100">
        <v>3522.0970413929522</v>
      </c>
      <c r="D31" s="100">
        <v>3476.5592038216014</v>
      </c>
      <c r="E31" s="100">
        <v>2407.3434978793239</v>
      </c>
      <c r="F31" s="100">
        <v>2419.3488778110545</v>
      </c>
      <c r="G31" s="100">
        <v>2503.6434839286594</v>
      </c>
      <c r="H31" s="100">
        <v>2519.4311523915176</v>
      </c>
      <c r="I31" s="100">
        <v>2523.0256505306406</v>
      </c>
      <c r="J31" s="100">
        <v>2682.2367684802225</v>
      </c>
      <c r="K31" s="100">
        <v>2691.8652937048446</v>
      </c>
      <c r="L31" s="100">
        <v>2680.9951161415543</v>
      </c>
      <c r="M31" s="100">
        <v>2671.0031408560999</v>
      </c>
      <c r="N31" s="100">
        <v>2678.8150598434459</v>
      </c>
      <c r="O31" s="100">
        <v>2698.9413817381069</v>
      </c>
      <c r="P31" s="100">
        <v>2688.4142032222644</v>
      </c>
      <c r="Q31" s="100">
        <v>2725.8553862043768</v>
      </c>
    </row>
    <row r="32" spans="1:17" ht="12" customHeight="1" x14ac:dyDescent="0.25">
      <c r="A32" s="88" t="s">
        <v>34</v>
      </c>
      <c r="B32" s="100">
        <v>0</v>
      </c>
      <c r="C32" s="100">
        <v>0</v>
      </c>
      <c r="D32" s="100">
        <v>0</v>
      </c>
      <c r="E32" s="100">
        <v>0</v>
      </c>
      <c r="F32" s="100">
        <v>0</v>
      </c>
      <c r="G32" s="100">
        <v>0</v>
      </c>
      <c r="H32" s="100">
        <v>0</v>
      </c>
      <c r="I32" s="100">
        <v>0</v>
      </c>
      <c r="J32" s="100">
        <v>0</v>
      </c>
      <c r="K32" s="100">
        <v>0</v>
      </c>
      <c r="L32" s="100">
        <v>0</v>
      </c>
      <c r="M32" s="100">
        <v>0</v>
      </c>
      <c r="N32" s="100">
        <v>0</v>
      </c>
      <c r="O32" s="100">
        <v>0</v>
      </c>
      <c r="P32" s="100">
        <v>0</v>
      </c>
      <c r="Q32" s="100">
        <v>0</v>
      </c>
    </row>
    <row r="33" spans="1:17" ht="12" customHeight="1" x14ac:dyDescent="0.25">
      <c r="A33" s="49" t="s">
        <v>30</v>
      </c>
      <c r="B33" s="18">
        <v>0</v>
      </c>
      <c r="C33" s="18">
        <v>0</v>
      </c>
      <c r="D33" s="18">
        <v>0</v>
      </c>
      <c r="E33" s="18">
        <v>0</v>
      </c>
      <c r="F33" s="18">
        <v>0</v>
      </c>
      <c r="G33" s="18">
        <v>0</v>
      </c>
      <c r="H33" s="18">
        <v>0</v>
      </c>
      <c r="I33" s="18">
        <v>0</v>
      </c>
      <c r="J33" s="18">
        <v>0</v>
      </c>
      <c r="K33" s="18">
        <v>0</v>
      </c>
      <c r="L33" s="18">
        <v>0</v>
      </c>
      <c r="M33" s="18">
        <v>0</v>
      </c>
      <c r="N33" s="18">
        <v>0</v>
      </c>
      <c r="O33" s="18">
        <v>0</v>
      </c>
      <c r="P33" s="18">
        <v>0</v>
      </c>
      <c r="Q33" s="18">
        <v>0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tabColor theme="6" tint="0.39997558519241921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203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115</v>
      </c>
      <c r="B3" s="106">
        <f>IF(SER_hh_fec!B3=0,0,1000000/0.086*SER_hh_fec!B3/SER_hh_num!B3)</f>
        <v>46167.649631880071</v>
      </c>
      <c r="C3" s="106">
        <f>IF(SER_hh_fec!C3=0,0,1000000/0.086*SER_hh_fec!C3/SER_hh_num!C3)</f>
        <v>47061.913188270853</v>
      </c>
      <c r="D3" s="106">
        <f>IF(SER_hh_fec!D3=0,0,1000000/0.086*SER_hh_fec!D3/SER_hh_num!D3)</f>
        <v>45661.840571494133</v>
      </c>
      <c r="E3" s="106">
        <f>IF(SER_hh_fec!E3=0,0,1000000/0.086*SER_hh_fec!E3/SER_hh_num!E3)</f>
        <v>52062.840256030286</v>
      </c>
      <c r="F3" s="106">
        <f>IF(SER_hh_fec!F3=0,0,1000000/0.086*SER_hh_fec!F3/SER_hh_num!F3)</f>
        <v>52826.402944225694</v>
      </c>
      <c r="G3" s="106">
        <f>IF(SER_hh_fec!G3=0,0,1000000/0.086*SER_hh_fec!G3/SER_hh_num!G3)</f>
        <v>60931.377790190869</v>
      </c>
      <c r="H3" s="106">
        <f>IF(SER_hh_fec!H3=0,0,1000000/0.086*SER_hh_fec!H3/SER_hh_num!H3)</f>
        <v>61367.52404831403</v>
      </c>
      <c r="I3" s="106">
        <f>IF(SER_hh_fec!I3=0,0,1000000/0.086*SER_hh_fec!I3/SER_hh_num!I3)</f>
        <v>57498.756534596025</v>
      </c>
      <c r="J3" s="106">
        <f>IF(SER_hh_fec!J3=0,0,1000000/0.086*SER_hh_fec!J3/SER_hh_num!J3)</f>
        <v>66523.773055762111</v>
      </c>
      <c r="K3" s="106">
        <f>IF(SER_hh_fec!K3=0,0,1000000/0.086*SER_hh_fec!K3/SER_hh_num!K3)</f>
        <v>65898.477341980499</v>
      </c>
      <c r="L3" s="106">
        <f>IF(SER_hh_fec!L3=0,0,1000000/0.086*SER_hh_fec!L3/SER_hh_num!L3)</f>
        <v>65755.867886737367</v>
      </c>
      <c r="M3" s="106">
        <f>IF(SER_hh_fec!M3=0,0,1000000/0.086*SER_hh_fec!M3/SER_hh_num!M3)</f>
        <v>58573.160347398036</v>
      </c>
      <c r="N3" s="106">
        <f>IF(SER_hh_fec!N3=0,0,1000000/0.086*SER_hh_fec!N3/SER_hh_num!N3)</f>
        <v>59249.380699060261</v>
      </c>
      <c r="O3" s="106">
        <f>IF(SER_hh_fec!O3=0,0,1000000/0.086*SER_hh_fec!O3/SER_hh_num!O3)</f>
        <v>58829.594650346917</v>
      </c>
      <c r="P3" s="106">
        <f>IF(SER_hh_fec!P3=0,0,1000000/0.086*SER_hh_fec!P3/SER_hh_num!P3)</f>
        <v>51664.782992451008</v>
      </c>
      <c r="Q3" s="106">
        <f>IF(SER_hh_fec!Q3=0,0,1000000/0.086*SER_hh_fec!Q3/SER_hh_num!Q3)</f>
        <v>55422.3822519241</v>
      </c>
    </row>
    <row r="4" spans="1:17" ht="12.95" customHeight="1" x14ac:dyDescent="0.25">
      <c r="A4" s="90" t="s">
        <v>44</v>
      </c>
      <c r="B4" s="101">
        <f>IF(SER_hh_fec!B4=0,0,1000000/0.086*SER_hh_fec!B4/SER_hh_num!B4)</f>
        <v>23661.207801713645</v>
      </c>
      <c r="C4" s="101">
        <f>IF(SER_hh_fec!C4=0,0,1000000/0.086*SER_hh_fec!C4/SER_hh_num!C4)</f>
        <v>24475.132309454548</v>
      </c>
      <c r="D4" s="101">
        <f>IF(SER_hh_fec!D4=0,0,1000000/0.086*SER_hh_fec!D4/SER_hh_num!D4)</f>
        <v>23038.658790668051</v>
      </c>
      <c r="E4" s="101">
        <f>IF(SER_hh_fec!E4=0,0,1000000/0.086*SER_hh_fec!E4/SER_hh_num!E4)</f>
        <v>29460.675724114648</v>
      </c>
      <c r="F4" s="101">
        <f>IF(SER_hh_fec!F4=0,0,1000000/0.086*SER_hh_fec!F4/SER_hh_num!F4)</f>
        <v>30115.953625975508</v>
      </c>
      <c r="G4" s="101">
        <f>IF(SER_hh_fec!G4=0,0,1000000/0.086*SER_hh_fec!G4/SER_hh_num!G4)</f>
        <v>38050.287501785191</v>
      </c>
      <c r="H4" s="101">
        <f>IF(SER_hh_fec!H4=0,0,1000000/0.086*SER_hh_fec!H4/SER_hh_num!H4)</f>
        <v>38354.566451990577</v>
      </c>
      <c r="I4" s="101">
        <f>IF(SER_hh_fec!I4=0,0,1000000/0.086*SER_hh_fec!I4/SER_hh_num!I4)</f>
        <v>34350.331397137212</v>
      </c>
      <c r="J4" s="101">
        <f>IF(SER_hh_fec!J4=0,0,1000000/0.086*SER_hh_fec!J4/SER_hh_num!J4)</f>
        <v>43157.248375488496</v>
      </c>
      <c r="K4" s="101">
        <f>IF(SER_hh_fec!K4=0,0,1000000/0.086*SER_hh_fec!K4/SER_hh_num!K4)</f>
        <v>42381.158633946412</v>
      </c>
      <c r="L4" s="101">
        <f>IF(SER_hh_fec!L4=0,0,1000000/0.086*SER_hh_fec!L4/SER_hh_num!L4)</f>
        <v>42160.890877736587</v>
      </c>
      <c r="M4" s="101">
        <f>IF(SER_hh_fec!M4=0,0,1000000/0.086*SER_hh_fec!M4/SER_hh_num!M4)</f>
        <v>35057.655862867177</v>
      </c>
      <c r="N4" s="101">
        <f>IF(SER_hh_fec!N4=0,0,1000000/0.086*SER_hh_fec!N4/SER_hh_num!N4)</f>
        <v>35740.451296138337</v>
      </c>
      <c r="O4" s="101">
        <f>IF(SER_hh_fec!O4=0,0,1000000/0.086*SER_hh_fec!O4/SER_hh_num!O4)</f>
        <v>35283.293137495188</v>
      </c>
      <c r="P4" s="101">
        <f>IF(SER_hh_fec!P4=0,0,1000000/0.086*SER_hh_fec!P4/SER_hh_num!P4)</f>
        <v>28250.025658136245</v>
      </c>
      <c r="Q4" s="101">
        <f>IF(SER_hh_fec!Q4=0,0,1000000/0.086*SER_hh_fec!Q4/SER_hh_num!Q4)</f>
        <v>33173.297718882866</v>
      </c>
    </row>
    <row r="5" spans="1:17" ht="12" customHeight="1" x14ac:dyDescent="0.25">
      <c r="A5" s="88" t="s">
        <v>38</v>
      </c>
      <c r="B5" s="100">
        <f>IF(SER_hh_fec!B5=0,0,1000000/0.086*SER_hh_fec!B5/SER_hh_num!B5)</f>
        <v>0</v>
      </c>
      <c r="C5" s="100">
        <f>IF(SER_hh_fec!C5=0,0,1000000/0.086*SER_hh_fec!C5/SER_hh_num!C5)</f>
        <v>0</v>
      </c>
      <c r="D5" s="100">
        <f>IF(SER_hh_fec!D5=0,0,1000000/0.086*SER_hh_fec!D5/SER_hh_num!D5)</f>
        <v>28488.340212550487</v>
      </c>
      <c r="E5" s="100">
        <f>IF(SER_hh_fec!E5=0,0,1000000/0.086*SER_hh_fec!E5/SER_hh_num!E5)</f>
        <v>36154.060266411128</v>
      </c>
      <c r="F5" s="100">
        <f>IF(SER_hh_fec!F5=0,0,1000000/0.086*SER_hh_fec!F5/SER_hh_num!F5)</f>
        <v>0</v>
      </c>
      <c r="G5" s="100">
        <f>IF(SER_hh_fec!G5=0,0,1000000/0.086*SER_hh_fec!G5/SER_hh_num!G5)</f>
        <v>0</v>
      </c>
      <c r="H5" s="100">
        <f>IF(SER_hh_fec!H5=0,0,1000000/0.086*SER_hh_fec!H5/SER_hh_num!H5)</f>
        <v>0</v>
      </c>
      <c r="I5" s="100">
        <f>IF(SER_hh_fec!I5=0,0,1000000/0.086*SER_hh_fec!I5/SER_hh_num!I5)</f>
        <v>0</v>
      </c>
      <c r="J5" s="100">
        <f>IF(SER_hh_fec!J5=0,0,1000000/0.086*SER_hh_fec!J5/SER_hh_num!J5)</f>
        <v>0</v>
      </c>
      <c r="K5" s="100">
        <f>IF(SER_hh_fec!K5=0,0,1000000/0.086*SER_hh_fec!K5/SER_hh_num!K5)</f>
        <v>0</v>
      </c>
      <c r="L5" s="100">
        <f>IF(SER_hh_fec!L5=0,0,1000000/0.086*SER_hh_fec!L5/SER_hh_num!L5)</f>
        <v>0</v>
      </c>
      <c r="M5" s="100">
        <f>IF(SER_hh_fec!M5=0,0,1000000/0.086*SER_hh_fec!M5/SER_hh_num!M5)</f>
        <v>0</v>
      </c>
      <c r="N5" s="100">
        <f>IF(SER_hh_fec!N5=0,0,1000000/0.086*SER_hh_fec!N5/SER_hh_num!N5)</f>
        <v>0</v>
      </c>
      <c r="O5" s="100">
        <f>IF(SER_hh_fec!O5=0,0,1000000/0.086*SER_hh_fec!O5/SER_hh_num!O5)</f>
        <v>0</v>
      </c>
      <c r="P5" s="100">
        <f>IF(SER_hh_fec!P5=0,0,1000000/0.086*SER_hh_fec!P5/SER_hh_num!P5)</f>
        <v>0</v>
      </c>
      <c r="Q5" s="100">
        <f>IF(SER_hh_fec!Q5=0,0,1000000/0.086*SER_hh_fec!Q5/SER_hh_num!Q5)</f>
        <v>0</v>
      </c>
    </row>
    <row r="6" spans="1:17" ht="12" customHeight="1" x14ac:dyDescent="0.25">
      <c r="A6" s="88" t="s">
        <v>66</v>
      </c>
      <c r="B6" s="100">
        <f>IF(SER_hh_fec!B6=0,0,1000000/0.086*SER_hh_fec!B6/SER_hh_num!B6)</f>
        <v>24290.266704647085</v>
      </c>
      <c r="C6" s="100">
        <f>IF(SER_hh_fec!C6=0,0,1000000/0.086*SER_hh_fec!C6/SER_hh_num!C6)</f>
        <v>25192.36842814997</v>
      </c>
      <c r="D6" s="100">
        <f>IF(SER_hh_fec!D6=0,0,1000000/0.086*SER_hh_fec!D6/SER_hh_num!D6)</f>
        <v>23812.828303462429</v>
      </c>
      <c r="E6" s="100">
        <f>IF(SER_hh_fec!E6=0,0,1000000/0.086*SER_hh_fec!E6/SER_hh_num!E6)</f>
        <v>30220.448898521656</v>
      </c>
      <c r="F6" s="100">
        <f>IF(SER_hh_fec!F6=0,0,1000000/0.086*SER_hh_fec!F6/SER_hh_num!F6)</f>
        <v>31042.330901169167</v>
      </c>
      <c r="G6" s="100">
        <f>IF(SER_hh_fec!G6=0,0,1000000/0.086*SER_hh_fec!G6/SER_hh_num!G6)</f>
        <v>39415.086151786265</v>
      </c>
      <c r="H6" s="100">
        <f>IF(SER_hh_fec!H6=0,0,1000000/0.086*SER_hh_fec!H6/SER_hh_num!H6)</f>
        <v>39825.160546514147</v>
      </c>
      <c r="I6" s="100">
        <f>IF(SER_hh_fec!I6=0,0,1000000/0.086*SER_hh_fec!I6/SER_hh_num!I6)</f>
        <v>35691.950545687236</v>
      </c>
      <c r="J6" s="100">
        <f>IF(SER_hh_fec!J6=0,0,1000000/0.086*SER_hh_fec!J6/SER_hh_num!J6)</f>
        <v>44848.838343584117</v>
      </c>
      <c r="K6" s="100">
        <f>IF(SER_hh_fec!K6=0,0,1000000/0.086*SER_hh_fec!K6/SER_hh_num!K6)</f>
        <v>44253.885306370292</v>
      </c>
      <c r="L6" s="100">
        <f>IF(SER_hh_fec!L6=0,0,1000000/0.086*SER_hh_fec!L6/SER_hh_num!L6)</f>
        <v>44010.925995387639</v>
      </c>
      <c r="M6" s="100">
        <f>IF(SER_hh_fec!M6=0,0,1000000/0.086*SER_hh_fec!M6/SER_hh_num!M6)</f>
        <v>36910.859218901853</v>
      </c>
      <c r="N6" s="100">
        <f>IF(SER_hh_fec!N6=0,0,1000000/0.086*SER_hh_fec!N6/SER_hh_num!N6)</f>
        <v>38043.192268412866</v>
      </c>
      <c r="O6" s="100">
        <f>IF(SER_hh_fec!O6=0,0,1000000/0.086*SER_hh_fec!O6/SER_hh_num!O6)</f>
        <v>37734.902052221551</v>
      </c>
      <c r="P6" s="100">
        <f>IF(SER_hh_fec!P6=0,0,1000000/0.086*SER_hh_fec!P6/SER_hh_num!P6)</f>
        <v>30838.679852777987</v>
      </c>
      <c r="Q6" s="100">
        <f>IF(SER_hh_fec!Q6=0,0,1000000/0.086*SER_hh_fec!Q6/SER_hh_num!Q6)</f>
        <v>37678.955512037486</v>
      </c>
    </row>
    <row r="7" spans="1:17" ht="12" customHeight="1" x14ac:dyDescent="0.25">
      <c r="A7" s="88" t="s">
        <v>99</v>
      </c>
      <c r="B7" s="100">
        <f>IF(SER_hh_fec!B7=0,0,1000000/0.086*SER_hh_fec!B7/SER_hh_num!B7)</f>
        <v>24938.007150104309</v>
      </c>
      <c r="C7" s="100">
        <f>IF(SER_hh_fec!C7=0,0,1000000/0.086*SER_hh_fec!C7/SER_hh_num!C7)</f>
        <v>18496.108331099309</v>
      </c>
      <c r="D7" s="100">
        <f>IF(SER_hh_fec!D7=0,0,1000000/0.086*SER_hh_fec!D7/SER_hh_num!D7)</f>
        <v>24364.885507855324</v>
      </c>
      <c r="E7" s="100">
        <f>IF(SER_hh_fec!E7=0,0,1000000/0.086*SER_hh_fec!E7/SER_hh_num!E7)</f>
        <v>33135.800769280679</v>
      </c>
      <c r="F7" s="100">
        <f>IF(SER_hh_fec!F7=0,0,1000000/0.086*SER_hh_fec!F7/SER_hh_num!F7)</f>
        <v>36222.099432916562</v>
      </c>
      <c r="G7" s="100">
        <f>IF(SER_hh_fec!G7=0,0,1000000/0.086*SER_hh_fec!G7/SER_hh_num!G7)</f>
        <v>40466.155115834059</v>
      </c>
      <c r="H7" s="100">
        <f>IF(SER_hh_fec!H7=0,0,1000000/0.086*SER_hh_fec!H7/SER_hh_num!H7)</f>
        <v>42356.73036758924</v>
      </c>
      <c r="I7" s="100">
        <f>IF(SER_hh_fec!I7=0,0,1000000/0.086*SER_hh_fec!I7/SER_hh_num!I7)</f>
        <v>39020.297323284758</v>
      </c>
      <c r="J7" s="100">
        <f>IF(SER_hh_fec!J7=0,0,1000000/0.086*SER_hh_fec!J7/SER_hh_num!J7)</f>
        <v>46044.807366079898</v>
      </c>
      <c r="K7" s="100">
        <f>IF(SER_hh_fec!K7=0,0,1000000/0.086*SER_hh_fec!K7/SER_hh_num!K7)</f>
        <v>42755.323361786453</v>
      </c>
      <c r="L7" s="100">
        <f>IF(SER_hh_fec!L7=0,0,1000000/0.086*SER_hh_fec!L7/SER_hh_num!L7)</f>
        <v>45291.28225049399</v>
      </c>
      <c r="M7" s="100">
        <f>IF(SER_hh_fec!M7=0,0,1000000/0.086*SER_hh_fec!M7/SER_hh_num!M7)</f>
        <v>40349.370987487622</v>
      </c>
      <c r="N7" s="100">
        <f>IF(SER_hh_fec!N7=0,0,1000000/0.086*SER_hh_fec!N7/SER_hh_num!N7)</f>
        <v>39018.627909923955</v>
      </c>
      <c r="O7" s="100">
        <f>IF(SER_hh_fec!O7=0,0,1000000/0.086*SER_hh_fec!O7/SER_hh_num!O7)</f>
        <v>37241.945822160531</v>
      </c>
      <c r="P7" s="100">
        <f>IF(SER_hh_fec!P7=0,0,1000000/0.086*SER_hh_fec!P7/SER_hh_num!P7)</f>
        <v>32929.887855501758</v>
      </c>
      <c r="Q7" s="100">
        <f>IF(SER_hh_fec!Q7=0,0,1000000/0.086*SER_hh_fec!Q7/SER_hh_num!Q7)</f>
        <v>38558.395995056177</v>
      </c>
    </row>
    <row r="8" spans="1:17" ht="12" customHeight="1" x14ac:dyDescent="0.25">
      <c r="A8" s="88" t="s">
        <v>101</v>
      </c>
      <c r="B8" s="100">
        <f>IF(SER_hh_fec!B8=0,0,1000000/0.086*SER_hh_fec!B8/SER_hh_num!B8)</f>
        <v>15571.715052333106</v>
      </c>
      <c r="C8" s="100">
        <f>IF(SER_hh_fec!C8=0,0,1000000/0.086*SER_hh_fec!C8/SER_hh_num!C8)</f>
        <v>16150.023687532994</v>
      </c>
      <c r="D8" s="100">
        <f>IF(SER_hh_fec!D8=0,0,1000000/0.086*SER_hh_fec!D8/SER_hh_num!D8)</f>
        <v>15265.644525043814</v>
      </c>
      <c r="E8" s="100">
        <f>IF(SER_hh_fec!E8=0,0,1000000/0.086*SER_hh_fec!E8/SER_hh_num!E8)</f>
        <v>19373.365666312075</v>
      </c>
      <c r="F8" s="100">
        <f>IF(SER_hh_fec!F8=0,0,1000000/0.086*SER_hh_fec!F8/SER_hh_num!F8)</f>
        <v>19900.247997720122</v>
      </c>
      <c r="G8" s="100">
        <f>IF(SER_hh_fec!G8=0,0,1000000/0.086*SER_hh_fec!G8/SER_hh_num!G8)</f>
        <v>25267.754273004961</v>
      </c>
      <c r="H8" s="100">
        <f>IF(SER_hh_fec!H8=0,0,1000000/0.086*SER_hh_fec!H8/SER_hh_num!H8)</f>
        <v>25530.639884867713</v>
      </c>
      <c r="I8" s="100">
        <f>IF(SER_hh_fec!I8=0,0,1000000/0.086*SER_hh_fec!I8/SER_hh_num!I8)</f>
        <v>22880.970815074565</v>
      </c>
      <c r="J8" s="100">
        <f>IF(SER_hh_fec!J8=0,0,1000000/0.086*SER_hh_fec!J8/SER_hh_num!J8)</f>
        <v>28751.159450251507</v>
      </c>
      <c r="K8" s="100">
        <f>IF(SER_hh_fec!K8=0,0,1000000/0.086*SER_hh_fec!K8/SER_hh_num!K8)</f>
        <v>28369.754038871564</v>
      </c>
      <c r="L8" s="100">
        <f>IF(SER_hh_fec!L8=0,0,1000000/0.086*SER_hh_fec!L8/SER_hh_num!L8)</f>
        <v>28214.00057572786</v>
      </c>
      <c r="M8" s="100">
        <f>IF(SER_hh_fec!M8=0,0,1000000/0.086*SER_hh_fec!M8/SER_hh_num!M8)</f>
        <v>23663.044649655138</v>
      </c>
      <c r="N8" s="100">
        <f>IF(SER_hh_fec!N8=0,0,1000000/0.086*SER_hh_fec!N8/SER_hh_num!N8)</f>
        <v>24350.757299975572</v>
      </c>
      <c r="O8" s="100">
        <f>IF(SER_hh_fec!O8=0,0,1000000/0.086*SER_hh_fec!O8/SER_hh_num!O8)</f>
        <v>24065.215848269658</v>
      </c>
      <c r="P8" s="100">
        <f>IF(SER_hh_fec!P8=0,0,1000000/0.086*SER_hh_fec!P8/SER_hh_num!P8)</f>
        <v>19547.101930269815</v>
      </c>
      <c r="Q8" s="100">
        <f>IF(SER_hh_fec!Q8=0,0,1000000/0.086*SER_hh_fec!Q8/SER_hh_num!Q8)</f>
        <v>23758.686854639691</v>
      </c>
    </row>
    <row r="9" spans="1:17" ht="12" customHeight="1" x14ac:dyDescent="0.25">
      <c r="A9" s="88" t="s">
        <v>106</v>
      </c>
      <c r="B9" s="100">
        <f>IF(SER_hh_fec!B9=0,0,1000000/0.086*SER_hh_fec!B9/SER_hh_num!B9)</f>
        <v>23327.269078885529</v>
      </c>
      <c r="C9" s="100">
        <f>IF(SER_hh_fec!C9=0,0,1000000/0.086*SER_hh_fec!C9/SER_hh_num!C9)</f>
        <v>24854.409383239854</v>
      </c>
      <c r="D9" s="100">
        <f>IF(SER_hh_fec!D9=0,0,1000000/0.086*SER_hh_fec!D9/SER_hh_num!D9)</f>
        <v>22890.987536716493</v>
      </c>
      <c r="E9" s="100">
        <f>IF(SER_hh_fec!E9=0,0,1000000/0.086*SER_hh_fec!E9/SER_hh_num!E9)</f>
        <v>28871.05505579933</v>
      </c>
      <c r="F9" s="100">
        <f>IF(SER_hh_fec!F9=0,0,1000000/0.086*SER_hh_fec!F9/SER_hh_num!F9)</f>
        <v>29432.911898621238</v>
      </c>
      <c r="G9" s="100">
        <f>IF(SER_hh_fec!G9=0,0,1000000/0.086*SER_hh_fec!G9/SER_hh_num!G9)</f>
        <v>37950.360364966538</v>
      </c>
      <c r="H9" s="100">
        <f>IF(SER_hh_fec!H9=0,0,1000000/0.086*SER_hh_fec!H9/SER_hh_num!H9)</f>
        <v>38156.978508829721</v>
      </c>
      <c r="I9" s="100">
        <f>IF(SER_hh_fec!I9=0,0,1000000/0.086*SER_hh_fec!I9/SER_hh_num!I9)</f>
        <v>34021.811067785777</v>
      </c>
      <c r="J9" s="100">
        <f>IF(SER_hh_fec!J9=0,0,1000000/0.086*SER_hh_fec!J9/SER_hh_num!J9)</f>
        <v>43128.193910146365</v>
      </c>
      <c r="K9" s="100">
        <f>IF(SER_hh_fec!K9=0,0,1000000/0.086*SER_hh_fec!K9/SER_hh_num!K9)</f>
        <v>42642.63894386671</v>
      </c>
      <c r="L9" s="100">
        <f>IF(SER_hh_fec!L9=0,0,1000000/0.086*SER_hh_fec!L9/SER_hh_num!L9)</f>
        <v>42288.666547341498</v>
      </c>
      <c r="M9" s="100">
        <f>IF(SER_hh_fec!M9=0,0,1000000/0.086*SER_hh_fec!M9/SER_hh_num!M9)</f>
        <v>35229.10959787797</v>
      </c>
      <c r="N9" s="100">
        <f>IF(SER_hh_fec!N9=0,0,1000000/0.086*SER_hh_fec!N9/SER_hh_num!N9)</f>
        <v>36823.971634777139</v>
      </c>
      <c r="O9" s="100">
        <f>IF(SER_hh_fec!O9=0,0,1000000/0.086*SER_hh_fec!O9/SER_hh_num!O9)</f>
        <v>36390.88040359797</v>
      </c>
      <c r="P9" s="100">
        <f>IF(SER_hh_fec!P9=0,0,1000000/0.086*SER_hh_fec!P9/SER_hh_num!P9)</f>
        <v>29643.951339254756</v>
      </c>
      <c r="Q9" s="100">
        <f>IF(SER_hh_fec!Q9=0,0,1000000/0.086*SER_hh_fec!Q9/SER_hh_num!Q9)</f>
        <v>36328.599130304414</v>
      </c>
    </row>
    <row r="10" spans="1:17" ht="12" customHeight="1" x14ac:dyDescent="0.25">
      <c r="A10" s="88" t="s">
        <v>34</v>
      </c>
      <c r="B10" s="100">
        <f>IF(SER_hh_fec!B10=0,0,1000000/0.086*SER_hh_fec!B10/SER_hh_num!B10)</f>
        <v>22679.176781285449</v>
      </c>
      <c r="C10" s="100">
        <f>IF(SER_hh_fec!C10=0,0,1000000/0.086*SER_hh_fec!C10/SER_hh_num!C10)</f>
        <v>23633.333027939294</v>
      </c>
      <c r="D10" s="100">
        <f>IF(SER_hh_fec!D10=0,0,1000000/0.086*SER_hh_fec!D10/SER_hh_num!D10)</f>
        <v>22407.500787504126</v>
      </c>
      <c r="E10" s="100">
        <f>IF(SER_hh_fec!E10=0,0,1000000/0.086*SER_hh_fec!E10/SER_hh_num!E10)</f>
        <v>28507.210235508846</v>
      </c>
      <c r="F10" s="100">
        <f>IF(SER_hh_fec!F10=0,0,1000000/0.086*SER_hh_fec!F10/SER_hh_num!F10)</f>
        <v>29391.700301711597</v>
      </c>
      <c r="G10" s="100">
        <f>IF(SER_hh_fec!G10=0,0,1000000/0.086*SER_hh_fec!G10/SER_hh_num!G10)</f>
        <v>37425.258584596646</v>
      </c>
      <c r="H10" s="100">
        <f>IF(SER_hh_fec!H10=0,0,1000000/0.086*SER_hh_fec!H10/SER_hh_num!H10)</f>
        <v>40662.725442989999</v>
      </c>
      <c r="I10" s="100">
        <f>IF(SER_hh_fec!I10=0,0,1000000/0.086*SER_hh_fec!I10/SER_hh_num!I10)</f>
        <v>32429.304252593236</v>
      </c>
      <c r="J10" s="100">
        <f>IF(SER_hh_fec!J10=0,0,1000000/0.086*SER_hh_fec!J10/SER_hh_num!J10)</f>
        <v>32811.782507755022</v>
      </c>
      <c r="K10" s="100">
        <f>IF(SER_hh_fec!K10=0,0,1000000/0.086*SER_hh_fec!K10/SER_hh_num!K10)</f>
        <v>42541.596308927867</v>
      </c>
      <c r="L10" s="100">
        <f>IF(SER_hh_fec!L10=0,0,1000000/0.086*SER_hh_fec!L10/SER_hh_num!L10)</f>
        <v>42416.869654716793</v>
      </c>
      <c r="M10" s="100">
        <f>IF(SER_hh_fec!M10=0,0,1000000/0.086*SER_hh_fec!M10/SER_hh_num!M10)</f>
        <v>36511.097548402933</v>
      </c>
      <c r="N10" s="100">
        <f>IF(SER_hh_fec!N10=0,0,1000000/0.086*SER_hh_fec!N10/SER_hh_num!N10)</f>
        <v>36153.088796924218</v>
      </c>
      <c r="O10" s="100">
        <f>IF(SER_hh_fec!O10=0,0,1000000/0.086*SER_hh_fec!O10/SER_hh_num!O10)</f>
        <v>36496.934845732292</v>
      </c>
      <c r="P10" s="100">
        <f>IF(SER_hh_fec!P10=0,0,1000000/0.086*SER_hh_fec!P10/SER_hh_num!P10)</f>
        <v>29980.32376555707</v>
      </c>
      <c r="Q10" s="100">
        <f>IF(SER_hh_fec!Q10=0,0,1000000/0.086*SER_hh_fec!Q10/SER_hh_num!Q10)</f>
        <v>36828.415791775835</v>
      </c>
    </row>
    <row r="11" spans="1:17" ht="12" customHeight="1" x14ac:dyDescent="0.25">
      <c r="A11" s="88" t="s">
        <v>61</v>
      </c>
      <c r="B11" s="100">
        <f>IF(SER_hh_fec!B11=0,0,1000000/0.086*SER_hh_fec!B11/SER_hh_num!B11)</f>
        <v>21271.476822311659</v>
      </c>
      <c r="C11" s="100">
        <f>IF(SER_hh_fec!C11=0,0,1000000/0.086*SER_hh_fec!C11/SER_hh_num!C11)</f>
        <v>21609.803528647913</v>
      </c>
      <c r="D11" s="100">
        <f>IF(SER_hh_fec!D11=0,0,1000000/0.086*SER_hh_fec!D11/SER_hh_num!D11)</f>
        <v>20568.447360059039</v>
      </c>
      <c r="E11" s="100">
        <f>IF(SER_hh_fec!E11=0,0,1000000/0.086*SER_hh_fec!E11/SER_hh_num!E11)</f>
        <v>26103.061108294165</v>
      </c>
      <c r="F11" s="100">
        <f>IF(SER_hh_fec!F11=0,0,1000000/0.086*SER_hh_fec!F11/SER_hh_num!F11)</f>
        <v>26812.965723243993</v>
      </c>
      <c r="G11" s="100">
        <f>IF(SER_hh_fec!G11=0,0,1000000/0.086*SER_hh_fec!G11/SER_hh_num!G11)</f>
        <v>34044.974178364602</v>
      </c>
      <c r="H11" s="100">
        <f>IF(SER_hh_fec!H11=0,0,1000000/0.086*SER_hh_fec!H11/SER_hh_num!H11)</f>
        <v>34245.777249945946</v>
      </c>
      <c r="I11" s="100">
        <f>IF(SER_hh_fec!I11=0,0,1000000/0.086*SER_hh_fec!I11/SER_hh_num!I11)</f>
        <v>34270.626705909235</v>
      </c>
      <c r="J11" s="100">
        <f>IF(SER_hh_fec!J11=0,0,1000000/0.086*SER_hh_fec!J11/SER_hh_num!J11)</f>
        <v>38256.004633323544</v>
      </c>
      <c r="K11" s="100">
        <f>IF(SER_hh_fec!K11=0,0,1000000/0.086*SER_hh_fec!K11/SER_hh_num!K11)</f>
        <v>38415.705652816439</v>
      </c>
      <c r="L11" s="100">
        <f>IF(SER_hh_fec!L11=0,0,1000000/0.086*SER_hh_fec!L11/SER_hh_num!L11)</f>
        <v>38014.653407296501</v>
      </c>
      <c r="M11" s="100">
        <f>IF(SER_hh_fec!M11=0,0,1000000/0.086*SER_hh_fec!M11/SER_hh_num!M11)</f>
        <v>32443.384470885649</v>
      </c>
      <c r="N11" s="100">
        <f>IF(SER_hh_fec!N11=0,0,1000000/0.086*SER_hh_fec!N11/SER_hh_num!N11)</f>
        <v>32809.549409299456</v>
      </c>
      <c r="O11" s="100">
        <f>IF(SER_hh_fec!O11=0,0,1000000/0.086*SER_hh_fec!O11/SER_hh_num!O11)</f>
        <v>32517.057667291465</v>
      </c>
      <c r="P11" s="100">
        <f>IF(SER_hh_fec!P11=0,0,1000000/0.086*SER_hh_fec!P11/SER_hh_num!P11)</f>
        <v>26542.550703305325</v>
      </c>
      <c r="Q11" s="100">
        <f>IF(SER_hh_fec!Q11=0,0,1000000/0.086*SER_hh_fec!Q11/SER_hh_num!Q11)</f>
        <v>32412.681551044272</v>
      </c>
    </row>
    <row r="12" spans="1:17" ht="12" customHeight="1" x14ac:dyDescent="0.25">
      <c r="A12" s="88" t="s">
        <v>42</v>
      </c>
      <c r="B12" s="100">
        <f>IF(SER_hh_fec!B12=0,0,1000000/0.086*SER_hh_fec!B12/SER_hh_num!B12)</f>
        <v>0</v>
      </c>
      <c r="C12" s="100">
        <f>IF(SER_hh_fec!C12=0,0,1000000/0.086*SER_hh_fec!C12/SER_hh_num!C12)</f>
        <v>0</v>
      </c>
      <c r="D12" s="100">
        <f>IF(SER_hh_fec!D12=0,0,1000000/0.086*SER_hh_fec!D12/SER_hh_num!D12)</f>
        <v>0</v>
      </c>
      <c r="E12" s="100">
        <f>IF(SER_hh_fec!E12=0,0,1000000/0.086*SER_hh_fec!E12/SER_hh_num!E12)</f>
        <v>0</v>
      </c>
      <c r="F12" s="100">
        <f>IF(SER_hh_fec!F12=0,0,1000000/0.086*SER_hh_fec!F12/SER_hh_num!F12)</f>
        <v>27782.098302617243</v>
      </c>
      <c r="G12" s="100">
        <f>IF(SER_hh_fec!G12=0,0,1000000/0.086*SER_hh_fec!G12/SER_hh_num!G12)</f>
        <v>28099.152910210327</v>
      </c>
      <c r="H12" s="100">
        <f>IF(SER_hh_fec!H12=0,0,1000000/0.086*SER_hh_fec!H12/SER_hh_num!H12)</f>
        <v>32679.219052630673</v>
      </c>
      <c r="I12" s="100">
        <f>IF(SER_hh_fec!I12=0,0,1000000/0.086*SER_hh_fec!I12/SER_hh_num!I12)</f>
        <v>29287.642643295429</v>
      </c>
      <c r="J12" s="100">
        <f>IF(SER_hh_fec!J12=0,0,1000000/0.086*SER_hh_fec!J12/SER_hh_num!J12)</f>
        <v>36801.484096321925</v>
      </c>
      <c r="K12" s="100">
        <f>IF(SER_hh_fec!K12=0,0,1000000/0.086*SER_hh_fec!K12/SER_hh_num!K12)</f>
        <v>36313.285169755603</v>
      </c>
      <c r="L12" s="100">
        <f>IF(SER_hh_fec!L12=0,0,1000000/0.086*SER_hh_fec!L12/SER_hh_num!L12)</f>
        <v>36113.920736931679</v>
      </c>
      <c r="M12" s="100">
        <f>IF(SER_hh_fec!M12=0,0,1000000/0.086*SER_hh_fec!M12/SER_hh_num!M12)</f>
        <v>34988.151389893959</v>
      </c>
      <c r="N12" s="100">
        <f>IF(SER_hh_fec!N12=0,0,1000000/0.086*SER_hh_fec!N12/SER_hh_num!N12)</f>
        <v>26046.178263669728</v>
      </c>
      <c r="O12" s="100">
        <f>IF(SER_hh_fec!O12=0,0,1000000/0.086*SER_hh_fec!O12/SER_hh_num!O12)</f>
        <v>31322.514519247932</v>
      </c>
      <c r="P12" s="100">
        <f>IF(SER_hh_fec!P12=0,0,1000000/0.086*SER_hh_fec!P12/SER_hh_num!P12)</f>
        <v>25782.940728821221</v>
      </c>
      <c r="Q12" s="100">
        <f>IF(SER_hh_fec!Q12=0,0,1000000/0.086*SER_hh_fec!Q12/SER_hh_num!Q12)</f>
        <v>31710.853981865701</v>
      </c>
    </row>
    <row r="13" spans="1:17" ht="12" customHeight="1" x14ac:dyDescent="0.25">
      <c r="A13" s="88" t="s">
        <v>105</v>
      </c>
      <c r="B13" s="100">
        <f>IF(SER_hh_fec!B13=0,0,1000000/0.086*SER_hh_fec!B13/SER_hh_num!B13)</f>
        <v>12701.756822877162</v>
      </c>
      <c r="C13" s="100">
        <f>IF(SER_hh_fec!C13=0,0,1000000/0.086*SER_hh_fec!C13/SER_hh_num!C13)</f>
        <v>13175.323001429646</v>
      </c>
      <c r="D13" s="100">
        <f>IF(SER_hh_fec!D13=0,0,1000000/0.086*SER_hh_fec!D13/SER_hh_num!D13)</f>
        <v>12457.876387011645</v>
      </c>
      <c r="E13" s="100">
        <f>IF(SER_hh_fec!E13=0,0,1000000/0.086*SER_hh_fec!E13/SER_hh_num!E13)</f>
        <v>15809.245666454168</v>
      </c>
      <c r="F13" s="100">
        <f>IF(SER_hh_fec!F13=0,0,1000000/0.086*SER_hh_fec!F13/SER_hh_num!F13)</f>
        <v>16240.284533517413</v>
      </c>
      <c r="G13" s="100">
        <f>IF(SER_hh_fec!G13=0,0,1000000/0.086*SER_hh_fec!G13/SER_hh_num!G13)</f>
        <v>20619.162465457914</v>
      </c>
      <c r="H13" s="100">
        <f>IF(SER_hh_fec!H13=0,0,1000000/0.086*SER_hh_fec!H13/SER_hh_num!H13)</f>
        <v>20834.603346912438</v>
      </c>
      <c r="I13" s="100">
        <f>IF(SER_hh_fec!I13=0,0,1000000/0.086*SER_hh_fec!I13/SER_hh_num!I13)</f>
        <v>18673.34467358383</v>
      </c>
      <c r="J13" s="100">
        <f>IF(SER_hh_fec!J13=0,0,1000000/0.086*SER_hh_fec!J13/SER_hh_num!J13)</f>
        <v>23460.416659486385</v>
      </c>
      <c r="K13" s="100">
        <f>IF(SER_hh_fec!K13=0,0,1000000/0.086*SER_hh_fec!K13/SER_hh_num!K13)</f>
        <v>23150.436061384349</v>
      </c>
      <c r="L13" s="100">
        <f>IF(SER_hh_fec!L13=0,0,1000000/0.086*SER_hh_fec!L13/SER_hh_num!L13)</f>
        <v>23023.468604096735</v>
      </c>
      <c r="M13" s="100">
        <f>IF(SER_hh_fec!M13=0,0,1000000/0.086*SER_hh_fec!M13/SER_hh_num!M13)</f>
        <v>19108.197807601358</v>
      </c>
      <c r="N13" s="100">
        <f>IF(SER_hh_fec!N13=0,0,1000000/0.086*SER_hh_fec!N13/SER_hh_num!N13)</f>
        <v>18611.742874970099</v>
      </c>
      <c r="O13" s="100">
        <f>IF(SER_hh_fec!O13=0,0,1000000/0.086*SER_hh_fec!O13/SER_hh_num!O13)</f>
        <v>17954.722954339977</v>
      </c>
      <c r="P13" s="100">
        <f>IF(SER_hh_fec!P13=0,0,1000000/0.086*SER_hh_fec!P13/SER_hh_num!P13)</f>
        <v>13635.32612785779</v>
      </c>
      <c r="Q13" s="100">
        <f>IF(SER_hh_fec!Q13=0,0,1000000/0.086*SER_hh_fec!Q13/SER_hh_num!Q13)</f>
        <v>15760.87217834002</v>
      </c>
    </row>
    <row r="14" spans="1:17" ht="12" customHeight="1" x14ac:dyDescent="0.25">
      <c r="A14" s="51" t="s">
        <v>104</v>
      </c>
      <c r="B14" s="22">
        <f>IF(SER_hh_fec!B14=0,0,1000000/0.086*SER_hh_fec!B14/SER_hh_num!B14)</f>
        <v>21058.175785296356</v>
      </c>
      <c r="C14" s="22">
        <f>IF(SER_hh_fec!C14=0,0,1000000/0.086*SER_hh_fec!C14/SER_hh_num!C14)</f>
        <v>21843.298660264936</v>
      </c>
      <c r="D14" s="22">
        <f>IF(SER_hh_fec!D14=0,0,1000000/0.086*SER_hh_fec!D14/SER_hh_num!D14)</f>
        <v>20653.84769425615</v>
      </c>
      <c r="E14" s="22">
        <f>IF(SER_hh_fec!E14=0,0,1000000/0.086*SER_hh_fec!E14/SER_hh_num!E14)</f>
        <v>26210.065183858213</v>
      </c>
      <c r="F14" s="22">
        <f>IF(SER_hh_fec!F14=0,0,1000000/0.086*SER_hh_fec!F14/SER_hh_num!F14)</f>
        <v>26924.682252936764</v>
      </c>
      <c r="G14" s="22">
        <f>IF(SER_hh_fec!G14=0,0,1000000/0.086*SER_hh_fec!G14/SER_hh_num!G14)</f>
        <v>34184.400929574957</v>
      </c>
      <c r="H14" s="22">
        <f>IF(SER_hh_fec!H14=0,0,1000000/0.086*SER_hh_fec!H14/SER_hh_num!H14)</f>
        <v>34541.579233039047</v>
      </c>
      <c r="I14" s="22">
        <f>IF(SER_hh_fec!I14=0,0,1000000/0.086*SER_hh_fec!I14/SER_hh_num!I14)</f>
        <v>30958.439853573211</v>
      </c>
      <c r="J14" s="22">
        <f>IF(SER_hh_fec!J14=0,0,1000000/0.086*SER_hh_fec!J14/SER_hh_num!J14)</f>
        <v>38894.901303885345</v>
      </c>
      <c r="K14" s="22">
        <f>IF(SER_hh_fec!K14=0,0,1000000/0.086*SER_hh_fec!K14/SER_hh_num!K14)</f>
        <v>38380.98610176878</v>
      </c>
      <c r="L14" s="22">
        <f>IF(SER_hh_fec!L14=0,0,1000000/0.086*SER_hh_fec!L14/SER_hh_num!L14)</f>
        <v>38170.487422581435</v>
      </c>
      <c r="M14" s="22">
        <f>IF(SER_hh_fec!M14=0,0,1000000/0.086*SER_hh_fec!M14/SER_hh_num!M14)</f>
        <v>32036.629791489297</v>
      </c>
      <c r="N14" s="22">
        <f>IF(SER_hh_fec!N14=0,0,1000000/0.086*SER_hh_fec!N14/SER_hh_num!N14)</f>
        <v>33073.624745427791</v>
      </c>
      <c r="O14" s="22">
        <f>IF(SER_hh_fec!O14=0,0,1000000/0.086*SER_hh_fec!O14/SER_hh_num!O14)</f>
        <v>32884.596306861073</v>
      </c>
      <c r="P14" s="22">
        <f>IF(SER_hh_fec!P14=0,0,1000000/0.086*SER_hh_fec!P14/SER_hh_num!P14)</f>
        <v>26959.846716107506</v>
      </c>
      <c r="Q14" s="22">
        <f>IF(SER_hh_fec!Q14=0,0,1000000/0.086*SER_hh_fec!Q14/SER_hh_num!Q14)</f>
        <v>33043.344702377777</v>
      </c>
    </row>
    <row r="15" spans="1:17" ht="12" customHeight="1" x14ac:dyDescent="0.25">
      <c r="A15" s="105" t="s">
        <v>108</v>
      </c>
      <c r="B15" s="104">
        <f>IF(SER_hh_fec!B15=0,0,1000000/0.086*SER_hh_fec!B15/SER_hh_num!B15)</f>
        <v>296.70232367947972</v>
      </c>
      <c r="C15" s="104">
        <f>IF(SER_hh_fec!C15=0,0,1000000/0.086*SER_hh_fec!C15/SER_hh_num!C15)</f>
        <v>310.95413076393066</v>
      </c>
      <c r="D15" s="104">
        <f>IF(SER_hh_fec!D15=0,0,1000000/0.086*SER_hh_fec!D15/SER_hh_num!D15)</f>
        <v>295.52351983115278</v>
      </c>
      <c r="E15" s="104">
        <f>IF(SER_hh_fec!E15=0,0,1000000/0.086*SER_hh_fec!E15/SER_hh_num!E15)</f>
        <v>381.01657167117946</v>
      </c>
      <c r="F15" s="104">
        <f>IF(SER_hh_fec!F15=0,0,1000000/0.086*SER_hh_fec!F15/SER_hh_num!F15)</f>
        <v>391.0963780557779</v>
      </c>
      <c r="G15" s="104">
        <f>IF(SER_hh_fec!G15=0,0,1000000/0.086*SER_hh_fec!G15/SER_hh_num!G15)</f>
        <v>503.47652773221193</v>
      </c>
      <c r="H15" s="104">
        <f>IF(SER_hh_fec!H15=0,0,1000000/0.086*SER_hh_fec!H15/SER_hh_num!H15)</f>
        <v>512.08846097191247</v>
      </c>
      <c r="I15" s="104">
        <f>IF(SER_hh_fec!I15=0,0,1000000/0.086*SER_hh_fec!I15/SER_hh_num!I15)</f>
        <v>461.57850836882977</v>
      </c>
      <c r="J15" s="104">
        <f>IF(SER_hh_fec!J15=0,0,1000000/0.086*SER_hh_fec!J15/SER_hh_num!J15)</f>
        <v>588.06623910016629</v>
      </c>
      <c r="K15" s="104">
        <f>IF(SER_hh_fec!K15=0,0,1000000/0.086*SER_hh_fec!K15/SER_hh_num!K15)</f>
        <v>583.77045058530666</v>
      </c>
      <c r="L15" s="104">
        <f>IF(SER_hh_fec!L15=0,0,1000000/0.086*SER_hh_fec!L15/SER_hh_num!L15)</f>
        <v>589.25013508722168</v>
      </c>
      <c r="M15" s="104">
        <f>IF(SER_hh_fec!M15=0,0,1000000/0.086*SER_hh_fec!M15/SER_hh_num!M15)</f>
        <v>486.14995530407123</v>
      </c>
      <c r="N15" s="104">
        <f>IF(SER_hh_fec!N15=0,0,1000000/0.086*SER_hh_fec!N15/SER_hh_num!N15)</f>
        <v>505.43415461170099</v>
      </c>
      <c r="O15" s="104">
        <f>IF(SER_hh_fec!O15=0,0,1000000/0.086*SER_hh_fec!O15/SER_hh_num!O15)</f>
        <v>499.70436712191065</v>
      </c>
      <c r="P15" s="104">
        <f>IF(SER_hh_fec!P15=0,0,1000000/0.086*SER_hh_fec!P15/SER_hh_num!P15)</f>
        <v>399.46276133055443</v>
      </c>
      <c r="Q15" s="104">
        <f>IF(SER_hh_fec!Q15=0,0,1000000/0.086*SER_hh_fec!Q15/SER_hh_num!Q15)</f>
        <v>496.54089528237512</v>
      </c>
    </row>
    <row r="16" spans="1:17" ht="12.95" customHeight="1" x14ac:dyDescent="0.25">
      <c r="A16" s="90" t="s">
        <v>102</v>
      </c>
      <c r="B16" s="101">
        <f>IF(SER_hh_fec!B16=0,0,1000000/0.086*SER_hh_fec!B16/SER_hh_num!B16)</f>
        <v>9892.5635491654175</v>
      </c>
      <c r="C16" s="101">
        <f>IF(SER_hh_fec!C16=0,0,1000000/0.086*SER_hh_fec!C16/SER_hh_num!C16)</f>
        <v>9650.0657189195463</v>
      </c>
      <c r="D16" s="101">
        <f>IF(SER_hh_fec!D16=0,0,1000000/0.086*SER_hh_fec!D16/SER_hh_num!D16)</f>
        <v>9435.9673289452312</v>
      </c>
      <c r="E16" s="101">
        <f>IF(SER_hh_fec!E16=0,0,1000000/0.086*SER_hh_fec!E16/SER_hh_num!E16)</f>
        <v>9285.3894990834524</v>
      </c>
      <c r="F16" s="101">
        <f>IF(SER_hh_fec!F16=0,0,1000000/0.086*SER_hh_fec!F16/SER_hh_num!F16)</f>
        <v>9160.2603976761075</v>
      </c>
      <c r="G16" s="101">
        <f>IF(SER_hh_fec!G16=0,0,1000000/0.086*SER_hh_fec!G16/SER_hh_num!G16)</f>
        <v>9047.6257277486093</v>
      </c>
      <c r="H16" s="101">
        <f>IF(SER_hh_fec!H16=0,0,1000000/0.086*SER_hh_fec!H16/SER_hh_num!H16)</f>
        <v>8956.0226644104441</v>
      </c>
      <c r="I16" s="101">
        <f>IF(SER_hh_fec!I16=0,0,1000000/0.086*SER_hh_fec!I16/SER_hh_num!I16)</f>
        <v>8836.8031845368405</v>
      </c>
      <c r="J16" s="101">
        <f>IF(SER_hh_fec!J16=0,0,1000000/0.086*SER_hh_fec!J16/SER_hh_num!J16)</f>
        <v>8760.5880914284171</v>
      </c>
      <c r="K16" s="101">
        <f>IF(SER_hh_fec!K16=0,0,1000000/0.086*SER_hh_fec!K16/SER_hh_num!K16)</f>
        <v>8589.3760907573924</v>
      </c>
      <c r="L16" s="101">
        <f>IF(SER_hh_fec!L16=0,0,1000000/0.086*SER_hh_fec!L16/SER_hh_num!L16)</f>
        <v>8471.0164048897495</v>
      </c>
      <c r="M16" s="101">
        <f>IF(SER_hh_fec!M16=0,0,1000000/0.086*SER_hh_fec!M16/SER_hh_num!M16)</f>
        <v>8259.5990694497723</v>
      </c>
      <c r="N16" s="101">
        <f>IF(SER_hh_fec!N16=0,0,1000000/0.086*SER_hh_fec!N16/SER_hh_num!N16)</f>
        <v>8127.2861259873534</v>
      </c>
      <c r="O16" s="101">
        <f>IF(SER_hh_fec!O16=0,0,1000000/0.086*SER_hh_fec!O16/SER_hh_num!O16)</f>
        <v>7949.1819580027786</v>
      </c>
      <c r="P16" s="101">
        <f>IF(SER_hh_fec!P16=0,0,1000000/0.086*SER_hh_fec!P16/SER_hh_num!P16)</f>
        <v>7807.3998321397758</v>
      </c>
      <c r="Q16" s="101">
        <f>IF(SER_hh_fec!Q16=0,0,1000000/0.086*SER_hh_fec!Q16/SER_hh_num!Q16)</f>
        <v>7478.3197200840068</v>
      </c>
    </row>
    <row r="17" spans="1:17" ht="12.95" customHeight="1" x14ac:dyDescent="0.25">
      <c r="A17" s="88" t="s">
        <v>101</v>
      </c>
      <c r="B17" s="103">
        <f>IF(SER_hh_fec!B17=0,0,1000000/0.086*SER_hh_fec!B17/SER_hh_num!B17)</f>
        <v>3160.0362231811682</v>
      </c>
      <c r="C17" s="103">
        <f>IF(SER_hh_fec!C17=0,0,1000000/0.086*SER_hh_fec!C17/SER_hh_num!C17)</f>
        <v>3363.992286893706</v>
      </c>
      <c r="D17" s="103">
        <f>IF(SER_hh_fec!D17=0,0,1000000/0.086*SER_hh_fec!D17/SER_hh_num!D17)</f>
        <v>3594.7275900513214</v>
      </c>
      <c r="E17" s="103">
        <f>IF(SER_hh_fec!E17=0,0,1000000/0.086*SER_hh_fec!E17/SER_hh_num!E17)</f>
        <v>3742.5182921499477</v>
      </c>
      <c r="F17" s="103">
        <f>IF(SER_hh_fec!F17=0,0,1000000/0.086*SER_hh_fec!F17/SER_hh_num!F17)</f>
        <v>4001.6579264008465</v>
      </c>
      <c r="G17" s="103">
        <f>IF(SER_hh_fec!G17=0,0,1000000/0.086*SER_hh_fec!G17/SER_hh_num!G17)</f>
        <v>4175.7190518345278</v>
      </c>
      <c r="H17" s="103">
        <f>IF(SER_hh_fec!H17=0,0,1000000/0.086*SER_hh_fec!H17/SER_hh_num!H17)</f>
        <v>4509.6457498117634</v>
      </c>
      <c r="I17" s="103">
        <f>IF(SER_hh_fec!I17=0,0,1000000/0.086*SER_hh_fec!I17/SER_hh_num!I17)</f>
        <v>4874.0303697203954</v>
      </c>
      <c r="J17" s="103">
        <f>IF(SER_hh_fec!J17=0,0,1000000/0.086*SER_hh_fec!J17/SER_hh_num!J17)</f>
        <v>5087.2267660077123</v>
      </c>
      <c r="K17" s="103">
        <f>IF(SER_hh_fec!K17=0,0,1000000/0.086*SER_hh_fec!K17/SER_hh_num!K17)</f>
        <v>5347.0400606483572</v>
      </c>
      <c r="L17" s="103">
        <f>IF(SER_hh_fec!L17=0,0,1000000/0.086*SER_hh_fec!L17/SER_hh_num!L17)</f>
        <v>5602.8531901602746</v>
      </c>
      <c r="M17" s="103">
        <f>IF(SER_hh_fec!M17=0,0,1000000/0.086*SER_hh_fec!M17/SER_hh_num!M17)</f>
        <v>5687.8427568343404</v>
      </c>
      <c r="N17" s="103">
        <f>IF(SER_hh_fec!N17=0,0,1000000/0.086*SER_hh_fec!N17/SER_hh_num!N17)</f>
        <v>5837.1064777213924</v>
      </c>
      <c r="O17" s="103">
        <f>IF(SER_hh_fec!O17=0,0,1000000/0.086*SER_hh_fec!O17/SER_hh_num!O17)</f>
        <v>6084.5537749410696</v>
      </c>
      <c r="P17" s="103">
        <f>IF(SER_hh_fec!P17=0,0,1000000/0.086*SER_hh_fec!P17/SER_hh_num!P17)</f>
        <v>6332.1652285346045</v>
      </c>
      <c r="Q17" s="103">
        <f>IF(SER_hh_fec!Q17=0,0,1000000/0.086*SER_hh_fec!Q17/SER_hh_num!Q17)</f>
        <v>6544.976010075301</v>
      </c>
    </row>
    <row r="18" spans="1:17" ht="12" customHeight="1" x14ac:dyDescent="0.25">
      <c r="A18" s="88" t="s">
        <v>100</v>
      </c>
      <c r="B18" s="103">
        <f>IF(SER_hh_fec!B18=0,0,1000000/0.086*SER_hh_fec!B18/SER_hh_num!B18)</f>
        <v>9913.1824808535512</v>
      </c>
      <c r="C18" s="103">
        <f>IF(SER_hh_fec!C18=0,0,1000000/0.086*SER_hh_fec!C18/SER_hh_num!C18)</f>
        <v>9678.1588656298391</v>
      </c>
      <c r="D18" s="103">
        <f>IF(SER_hh_fec!D18=0,0,1000000/0.086*SER_hh_fec!D18/SER_hh_num!D18)</f>
        <v>9461.6462560071413</v>
      </c>
      <c r="E18" s="103">
        <f>IF(SER_hh_fec!E18=0,0,1000000/0.086*SER_hh_fec!E18/SER_hh_num!E18)</f>
        <v>9311.9616097360049</v>
      </c>
      <c r="F18" s="103">
        <f>IF(SER_hh_fec!F18=0,0,1000000/0.086*SER_hh_fec!F18/SER_hh_num!F18)</f>
        <v>9185.5678282431672</v>
      </c>
      <c r="G18" s="103">
        <f>IF(SER_hh_fec!G18=0,0,1000000/0.086*SER_hh_fec!G18/SER_hh_num!G18)</f>
        <v>9071.9120544431589</v>
      </c>
      <c r="H18" s="103">
        <f>IF(SER_hh_fec!H18=0,0,1000000/0.086*SER_hh_fec!H18/SER_hh_num!H18)</f>
        <v>8980.5520997785497</v>
      </c>
      <c r="I18" s="103">
        <f>IF(SER_hh_fec!I18=0,0,1000000/0.086*SER_hh_fec!I18/SER_hh_num!I18)</f>
        <v>8864.5934785383324</v>
      </c>
      <c r="J18" s="103">
        <f>IF(SER_hh_fec!J18=0,0,1000000/0.086*SER_hh_fec!J18/SER_hh_num!J18)</f>
        <v>8786.7733478478549</v>
      </c>
      <c r="K18" s="103">
        <f>IF(SER_hh_fec!K18=0,0,1000000/0.086*SER_hh_fec!K18/SER_hh_num!K18)</f>
        <v>8616.939794922806</v>
      </c>
      <c r="L18" s="103">
        <f>IF(SER_hh_fec!L18=0,0,1000000/0.086*SER_hh_fec!L18/SER_hh_num!L18)</f>
        <v>8504.2543764342608</v>
      </c>
      <c r="M18" s="103">
        <f>IF(SER_hh_fec!M18=0,0,1000000/0.086*SER_hh_fec!M18/SER_hh_num!M18)</f>
        <v>8294.7613352641329</v>
      </c>
      <c r="N18" s="103">
        <f>IF(SER_hh_fec!N18=0,0,1000000/0.086*SER_hh_fec!N18/SER_hh_num!N18)</f>
        <v>8169.4115612325222</v>
      </c>
      <c r="O18" s="103">
        <f>IF(SER_hh_fec!O18=0,0,1000000/0.086*SER_hh_fec!O18/SER_hh_num!O18)</f>
        <v>7997.4779937653293</v>
      </c>
      <c r="P18" s="103">
        <f>IF(SER_hh_fec!P18=0,0,1000000/0.086*SER_hh_fec!P18/SER_hh_num!P18)</f>
        <v>7854.5565811865963</v>
      </c>
      <c r="Q18" s="103">
        <f>IF(SER_hh_fec!Q18=0,0,1000000/0.086*SER_hh_fec!Q18/SER_hh_num!Q18)</f>
        <v>7516.672115696133</v>
      </c>
    </row>
    <row r="19" spans="1:17" ht="12.95" customHeight="1" x14ac:dyDescent="0.25">
      <c r="A19" s="90" t="s">
        <v>47</v>
      </c>
      <c r="B19" s="101">
        <f>IF(SER_hh_fec!B19=0,0,1000000/0.086*SER_hh_fec!B19/SER_hh_num!B19)</f>
        <v>9251.3536358654856</v>
      </c>
      <c r="C19" s="101">
        <f>IF(SER_hh_fec!C19=0,0,1000000/0.086*SER_hh_fec!C19/SER_hh_num!C19)</f>
        <v>9198.1868135989862</v>
      </c>
      <c r="D19" s="101">
        <f>IF(SER_hh_fec!D19=0,0,1000000/0.086*SER_hh_fec!D19/SER_hh_num!D19)</f>
        <v>9118.5303890006799</v>
      </c>
      <c r="E19" s="101">
        <f>IF(SER_hh_fec!E19=0,0,1000000/0.086*SER_hh_fec!E19/SER_hh_num!E19)</f>
        <v>9068.5617469356785</v>
      </c>
      <c r="F19" s="101">
        <f>IF(SER_hh_fec!F19=0,0,1000000/0.086*SER_hh_fec!F19/SER_hh_num!F19)</f>
        <v>9001.3542741315814</v>
      </c>
      <c r="G19" s="101">
        <f>IF(SER_hh_fec!G19=0,0,1000000/0.086*SER_hh_fec!G19/SER_hh_num!G19)</f>
        <v>9011.9144254558123</v>
      </c>
      <c r="H19" s="101">
        <f>IF(SER_hh_fec!H19=0,0,1000000/0.086*SER_hh_fec!H19/SER_hh_num!H19)</f>
        <v>8934.7493220404795</v>
      </c>
      <c r="I19" s="101">
        <f>IF(SER_hh_fec!I19=0,0,1000000/0.086*SER_hh_fec!I19/SER_hh_num!I19)</f>
        <v>8870.1396937464942</v>
      </c>
      <c r="J19" s="101">
        <f>IF(SER_hh_fec!J19=0,0,1000000/0.086*SER_hh_fec!J19/SER_hh_num!J19)</f>
        <v>8877.3586441070929</v>
      </c>
      <c r="K19" s="101">
        <f>IF(SER_hh_fec!K19=0,0,1000000/0.086*SER_hh_fec!K19/SER_hh_num!K19)</f>
        <v>8805.841914787643</v>
      </c>
      <c r="L19" s="101">
        <f>IF(SER_hh_fec!L19=0,0,1000000/0.086*SER_hh_fec!L19/SER_hh_num!L19)</f>
        <v>8711.493337544247</v>
      </c>
      <c r="M19" s="101">
        <f>IF(SER_hh_fec!M19=0,0,1000000/0.086*SER_hh_fec!M19/SER_hh_num!M19)</f>
        <v>8731.7587087463871</v>
      </c>
      <c r="N19" s="101">
        <f>IF(SER_hh_fec!N19=0,0,1000000/0.086*SER_hh_fec!N19/SER_hh_num!N19)</f>
        <v>8725.9656221674722</v>
      </c>
      <c r="O19" s="101">
        <f>IF(SER_hh_fec!O19=0,0,1000000/0.086*SER_hh_fec!O19/SER_hh_num!O19)</f>
        <v>8737.8828049226813</v>
      </c>
      <c r="P19" s="101">
        <f>IF(SER_hh_fec!P19=0,0,1000000/0.086*SER_hh_fec!P19/SER_hh_num!P19)</f>
        <v>8734.2333872201543</v>
      </c>
      <c r="Q19" s="101">
        <f>IF(SER_hh_fec!Q19=0,0,1000000/0.086*SER_hh_fec!Q19/SER_hh_num!Q19)</f>
        <v>8874.0165060916988</v>
      </c>
    </row>
    <row r="20" spans="1:17" ht="12" customHeight="1" x14ac:dyDescent="0.25">
      <c r="A20" s="88" t="s">
        <v>38</v>
      </c>
      <c r="B20" s="100">
        <f>IF(SER_hh_fec!B20=0,0,1000000/0.086*SER_hh_fec!B20/SER_hh_num!B20)</f>
        <v>0</v>
      </c>
      <c r="C20" s="100">
        <f>IF(SER_hh_fec!C20=0,0,1000000/0.086*SER_hh_fec!C20/SER_hh_num!C20)</f>
        <v>0</v>
      </c>
      <c r="D20" s="100">
        <f>IF(SER_hh_fec!D20=0,0,1000000/0.086*SER_hh_fec!D20/SER_hh_num!D20)</f>
        <v>0</v>
      </c>
      <c r="E20" s="100">
        <f>IF(SER_hh_fec!E20=0,0,1000000/0.086*SER_hh_fec!E20/SER_hh_num!E20)</f>
        <v>0</v>
      </c>
      <c r="F20" s="100">
        <f>IF(SER_hh_fec!F20=0,0,1000000/0.086*SER_hh_fec!F20/SER_hh_num!F20)</f>
        <v>0</v>
      </c>
      <c r="G20" s="100">
        <f>IF(SER_hh_fec!G20=0,0,1000000/0.086*SER_hh_fec!G20/SER_hh_num!G20)</f>
        <v>0</v>
      </c>
      <c r="H20" s="100">
        <f>IF(SER_hh_fec!H20=0,0,1000000/0.086*SER_hh_fec!H20/SER_hh_num!H20)</f>
        <v>0</v>
      </c>
      <c r="I20" s="100">
        <f>IF(SER_hh_fec!I20=0,0,1000000/0.086*SER_hh_fec!I20/SER_hh_num!I20)</f>
        <v>0</v>
      </c>
      <c r="J20" s="100">
        <f>IF(SER_hh_fec!J20=0,0,1000000/0.086*SER_hh_fec!J20/SER_hh_num!J20)</f>
        <v>0</v>
      </c>
      <c r="K20" s="100">
        <f>IF(SER_hh_fec!K20=0,0,1000000/0.086*SER_hh_fec!K20/SER_hh_num!K20)</f>
        <v>0</v>
      </c>
      <c r="L20" s="100">
        <f>IF(SER_hh_fec!L20=0,0,1000000/0.086*SER_hh_fec!L20/SER_hh_num!L20)</f>
        <v>0</v>
      </c>
      <c r="M20" s="100">
        <f>IF(SER_hh_fec!M20=0,0,1000000/0.086*SER_hh_fec!M20/SER_hh_num!M20)</f>
        <v>0</v>
      </c>
      <c r="N20" s="100">
        <f>IF(SER_hh_fec!N20=0,0,1000000/0.086*SER_hh_fec!N20/SER_hh_num!N20)</f>
        <v>0</v>
      </c>
      <c r="O20" s="100">
        <f>IF(SER_hh_fec!O20=0,0,1000000/0.086*SER_hh_fec!O20/SER_hh_num!O20)</f>
        <v>0</v>
      </c>
      <c r="P20" s="100">
        <f>IF(SER_hh_fec!P20=0,0,1000000/0.086*SER_hh_fec!P20/SER_hh_num!P20)</f>
        <v>0</v>
      </c>
      <c r="Q20" s="100">
        <f>IF(SER_hh_fec!Q20=0,0,1000000/0.086*SER_hh_fec!Q20/SER_hh_num!Q20)</f>
        <v>0</v>
      </c>
    </row>
    <row r="21" spans="1:17" s="28" customFormat="1" ht="12" customHeight="1" x14ac:dyDescent="0.25">
      <c r="A21" s="88" t="s">
        <v>66</v>
      </c>
      <c r="B21" s="100">
        <f>IF(SER_hh_fec!B21=0,0,1000000/0.086*SER_hh_fec!B21/SER_hh_num!B21)</f>
        <v>10196.321372331475</v>
      </c>
      <c r="C21" s="100">
        <f>IF(SER_hh_fec!C21=0,0,1000000/0.086*SER_hh_fec!C21/SER_hh_num!C21)</f>
        <v>10163.659547654204</v>
      </c>
      <c r="D21" s="100">
        <f>IF(SER_hh_fec!D21=0,0,1000000/0.086*SER_hh_fec!D21/SER_hh_num!D21)</f>
        <v>10086.298532584118</v>
      </c>
      <c r="E21" s="100">
        <f>IF(SER_hh_fec!E21=0,0,1000000/0.086*SER_hh_fec!E21/SER_hh_num!E21)</f>
        <v>10056.859741687136</v>
      </c>
      <c r="F21" s="100">
        <f>IF(SER_hh_fec!F21=0,0,1000000/0.086*SER_hh_fec!F21/SER_hh_num!F21)</f>
        <v>9999.6023398800262</v>
      </c>
      <c r="G21" s="100">
        <f>IF(SER_hh_fec!G21=0,0,1000000/0.086*SER_hh_fec!G21/SER_hh_num!G21)</f>
        <v>9996.4239887204039</v>
      </c>
      <c r="H21" s="100">
        <f>IF(SER_hh_fec!H21=0,0,1000000/0.086*SER_hh_fec!H21/SER_hh_num!H21)</f>
        <v>9924.9926166009045</v>
      </c>
      <c r="I21" s="100">
        <f>IF(SER_hh_fec!I21=0,0,1000000/0.086*SER_hh_fec!I21/SER_hh_num!I21)</f>
        <v>9859.7942864848646</v>
      </c>
      <c r="J21" s="100">
        <f>IF(SER_hh_fec!J21=0,0,1000000/0.086*SER_hh_fec!J21/SER_hh_num!J21)</f>
        <v>9855.5334749974518</v>
      </c>
      <c r="K21" s="100">
        <f>IF(SER_hh_fec!K21=0,0,1000000/0.086*SER_hh_fec!K21/SER_hh_num!K21)</f>
        <v>9769.1657105501636</v>
      </c>
      <c r="L21" s="100">
        <f>IF(SER_hh_fec!L21=0,0,1000000/0.086*SER_hh_fec!L21/SER_hh_num!L21)</f>
        <v>9618.9846420559261</v>
      </c>
      <c r="M21" s="100">
        <f>IF(SER_hh_fec!M21=0,0,1000000/0.086*SER_hh_fec!M21/SER_hh_num!M21)</f>
        <v>9631.8436894916031</v>
      </c>
      <c r="N21" s="100">
        <f>IF(SER_hh_fec!N21=0,0,1000000/0.086*SER_hh_fec!N21/SER_hh_num!N21)</f>
        <v>9585.9982511722919</v>
      </c>
      <c r="O21" s="100">
        <f>IF(SER_hh_fec!O21=0,0,1000000/0.086*SER_hh_fec!O21/SER_hh_num!O21)</f>
        <v>9556.5166028701969</v>
      </c>
      <c r="P21" s="100">
        <f>IF(SER_hh_fec!P21=0,0,1000000/0.086*SER_hh_fec!P21/SER_hh_num!P21)</f>
        <v>9504.2661487554778</v>
      </c>
      <c r="Q21" s="100">
        <f>IF(SER_hh_fec!Q21=0,0,1000000/0.086*SER_hh_fec!Q21/SER_hh_num!Q21)</f>
        <v>9521.6509410530271</v>
      </c>
    </row>
    <row r="22" spans="1:17" ht="12" customHeight="1" x14ac:dyDescent="0.25">
      <c r="A22" s="88" t="s">
        <v>99</v>
      </c>
      <c r="B22" s="100">
        <f>IF(SER_hh_fec!B22=0,0,1000000/0.086*SER_hh_fec!B22/SER_hh_num!B22)</f>
        <v>10487.644840112378</v>
      </c>
      <c r="C22" s="100">
        <f>IF(SER_hh_fec!C22=0,0,1000000/0.086*SER_hh_fec!C22/SER_hh_num!C22)</f>
        <v>10454.04982044433</v>
      </c>
      <c r="D22" s="100">
        <f>IF(SER_hh_fec!D22=0,0,1000000/0.086*SER_hh_fec!D22/SER_hh_num!D22)</f>
        <v>10374.478490657948</v>
      </c>
      <c r="E22" s="100">
        <f>IF(SER_hh_fec!E22=0,0,1000000/0.086*SER_hh_fec!E22/SER_hh_num!E22)</f>
        <v>10344.198591449624</v>
      </c>
      <c r="F22" s="100">
        <f>IF(SER_hh_fec!F22=0,0,1000000/0.086*SER_hh_fec!F22/SER_hh_num!F22)</f>
        <v>10285.305263876606</v>
      </c>
      <c r="G22" s="100">
        <f>IF(SER_hh_fec!G22=0,0,1000000/0.086*SER_hh_fec!G22/SER_hh_num!G22)</f>
        <v>10282.036102683842</v>
      </c>
      <c r="H22" s="100">
        <f>IF(SER_hh_fec!H22=0,0,1000000/0.086*SER_hh_fec!H22/SER_hh_num!H22)</f>
        <v>10208.563834218065</v>
      </c>
      <c r="I22" s="100">
        <f>IF(SER_hh_fec!I22=0,0,1000000/0.086*SER_hh_fec!I22/SER_hh_num!I22)</f>
        <v>10141.502694670142</v>
      </c>
      <c r="J22" s="100">
        <f>IF(SER_hh_fec!J22=0,0,1000000/0.086*SER_hh_fec!J22/SER_hh_num!J22)</f>
        <v>10137.120145711664</v>
      </c>
      <c r="K22" s="100">
        <f>IF(SER_hh_fec!K22=0,0,1000000/0.086*SER_hh_fec!K22/SER_hh_num!K22)</f>
        <v>10048.284730851599</v>
      </c>
      <c r="L22" s="100">
        <f>IF(SER_hh_fec!L22=0,0,1000000/0.086*SER_hh_fec!L22/SER_hh_num!L22)</f>
        <v>9893.8127746860991</v>
      </c>
      <c r="M22" s="100">
        <f>IF(SER_hh_fec!M22=0,0,1000000/0.086*SER_hh_fec!M22/SER_hh_num!M22)</f>
        <v>9909.8154235338334</v>
      </c>
      <c r="N22" s="100">
        <f>IF(SER_hh_fec!N22=0,0,1000000/0.086*SER_hh_fec!N22/SER_hh_num!N22)</f>
        <v>9870.0004346084133</v>
      </c>
      <c r="O22" s="100">
        <f>IF(SER_hh_fec!O22=0,0,1000000/0.086*SER_hh_fec!O22/SER_hh_num!O22)</f>
        <v>9850.552619372289</v>
      </c>
      <c r="P22" s="100">
        <f>IF(SER_hh_fec!P22=0,0,1000000/0.086*SER_hh_fec!P22/SER_hh_num!P22)</f>
        <v>9810.3976883526484</v>
      </c>
      <c r="Q22" s="100">
        <f>IF(SER_hh_fec!Q22=0,0,1000000/0.086*SER_hh_fec!Q22/SER_hh_num!Q22)</f>
        <v>9843.3929039570885</v>
      </c>
    </row>
    <row r="23" spans="1:17" ht="12" customHeight="1" x14ac:dyDescent="0.25">
      <c r="A23" s="88" t="s">
        <v>98</v>
      </c>
      <c r="B23" s="100">
        <f>IF(SER_hh_fec!B23=0,0,1000000/0.086*SER_hh_fec!B23/SER_hh_num!B23)</f>
        <v>9788.4685174382175</v>
      </c>
      <c r="C23" s="100">
        <f>IF(SER_hh_fec!C23=0,0,1000000/0.086*SER_hh_fec!C23/SER_hh_num!C23)</f>
        <v>9757.1131657480382</v>
      </c>
      <c r="D23" s="100">
        <f>IF(SER_hh_fec!D23=0,0,1000000/0.086*SER_hh_fec!D23/SER_hh_num!D23)</f>
        <v>9682.846591280746</v>
      </c>
      <c r="E23" s="100">
        <f>IF(SER_hh_fec!E23=0,0,1000000/0.086*SER_hh_fec!E23/SER_hh_num!E23)</f>
        <v>9654.585352019647</v>
      </c>
      <c r="F23" s="100">
        <f>IF(SER_hh_fec!F23=0,0,1000000/0.086*SER_hh_fec!F23/SER_hh_num!F23)</f>
        <v>9583.101023187035</v>
      </c>
      <c r="G23" s="100">
        <f>IF(SER_hh_fec!G23=0,0,1000000/0.086*SER_hh_fec!G23/SER_hh_num!G23)</f>
        <v>9612.8647952759547</v>
      </c>
      <c r="H23" s="100">
        <f>IF(SER_hh_fec!H23=0,0,1000000/0.086*SER_hh_fec!H23/SER_hh_num!H23)</f>
        <v>9527.9929119368589</v>
      </c>
      <c r="I23" s="100">
        <f>IF(SER_hh_fec!I23=0,0,1000000/0.086*SER_hh_fec!I23/SER_hh_num!I23)</f>
        <v>9465.4025150254747</v>
      </c>
      <c r="J23" s="100">
        <f>IF(SER_hh_fec!J23=0,0,1000000/0.086*SER_hh_fec!J23/SER_hh_num!J23)</f>
        <v>9461.3121359975521</v>
      </c>
      <c r="K23" s="100">
        <f>IF(SER_hh_fec!K23=0,0,1000000/0.086*SER_hh_fec!K23/SER_hh_num!K23)</f>
        <v>9378.399082128155</v>
      </c>
      <c r="L23" s="100">
        <f>IF(SER_hh_fec!L23=0,0,1000000/0.086*SER_hh_fec!L23/SER_hh_num!L23)</f>
        <v>9234.2252563736947</v>
      </c>
      <c r="M23" s="100">
        <f>IF(SER_hh_fec!M23=0,0,1000000/0.086*SER_hh_fec!M23/SER_hh_num!M23)</f>
        <v>9256.7049550361735</v>
      </c>
      <c r="N23" s="100">
        <f>IF(SER_hh_fec!N23=0,0,1000000/0.086*SER_hh_fec!N23/SER_hh_num!N23)</f>
        <v>9231.1482838151696</v>
      </c>
      <c r="O23" s="100">
        <f>IF(SER_hh_fec!O23=0,0,1000000/0.086*SER_hh_fec!O23/SER_hh_num!O23)</f>
        <v>9227.9110405957636</v>
      </c>
      <c r="P23" s="100">
        <f>IF(SER_hh_fec!P23=0,0,1000000/0.086*SER_hh_fec!P23/SER_hh_num!P23)</f>
        <v>9205.3623164895307</v>
      </c>
      <c r="Q23" s="100">
        <f>IF(SER_hh_fec!Q23=0,0,1000000/0.086*SER_hh_fec!Q23/SER_hh_num!Q23)</f>
        <v>9250.5648166947904</v>
      </c>
    </row>
    <row r="24" spans="1:17" ht="12" customHeight="1" x14ac:dyDescent="0.25">
      <c r="A24" s="88" t="s">
        <v>34</v>
      </c>
      <c r="B24" s="100">
        <f>IF(SER_hh_fec!B24=0,0,1000000/0.086*SER_hh_fec!B24/SER_hh_num!B24)</f>
        <v>0</v>
      </c>
      <c r="C24" s="100">
        <f>IF(SER_hh_fec!C24=0,0,1000000/0.086*SER_hh_fec!C24/SER_hh_num!C24)</f>
        <v>0</v>
      </c>
      <c r="D24" s="100">
        <f>IF(SER_hh_fec!D24=0,0,1000000/0.086*SER_hh_fec!D24/SER_hh_num!D24)</f>
        <v>0</v>
      </c>
      <c r="E24" s="100">
        <f>IF(SER_hh_fec!E24=0,0,1000000/0.086*SER_hh_fec!E24/SER_hh_num!E24)</f>
        <v>0</v>
      </c>
      <c r="F24" s="100">
        <f>IF(SER_hh_fec!F24=0,0,1000000/0.086*SER_hh_fec!F24/SER_hh_num!F24)</f>
        <v>0</v>
      </c>
      <c r="G24" s="100">
        <f>IF(SER_hh_fec!G24=0,0,1000000/0.086*SER_hh_fec!G24/SER_hh_num!G24)</f>
        <v>0</v>
      </c>
      <c r="H24" s="100">
        <f>IF(SER_hh_fec!H24=0,0,1000000/0.086*SER_hh_fec!H24/SER_hh_num!H24)</f>
        <v>0</v>
      </c>
      <c r="I24" s="100">
        <f>IF(SER_hh_fec!I24=0,0,1000000/0.086*SER_hh_fec!I24/SER_hh_num!I24)</f>
        <v>0</v>
      </c>
      <c r="J24" s="100">
        <f>IF(SER_hh_fec!J24=0,0,1000000/0.086*SER_hh_fec!J24/SER_hh_num!J24)</f>
        <v>0</v>
      </c>
      <c r="K24" s="100">
        <f>IF(SER_hh_fec!K24=0,0,1000000/0.086*SER_hh_fec!K24/SER_hh_num!K24)</f>
        <v>0</v>
      </c>
      <c r="L24" s="100">
        <f>IF(SER_hh_fec!L24=0,0,1000000/0.086*SER_hh_fec!L24/SER_hh_num!L24)</f>
        <v>0</v>
      </c>
      <c r="M24" s="100">
        <f>IF(SER_hh_fec!M24=0,0,1000000/0.086*SER_hh_fec!M24/SER_hh_num!M24)</f>
        <v>0</v>
      </c>
      <c r="N24" s="100">
        <f>IF(SER_hh_fec!N24=0,0,1000000/0.086*SER_hh_fec!N24/SER_hh_num!N24)</f>
        <v>0</v>
      </c>
      <c r="O24" s="100">
        <f>IF(SER_hh_fec!O24=0,0,1000000/0.086*SER_hh_fec!O24/SER_hh_num!O24)</f>
        <v>0</v>
      </c>
      <c r="P24" s="100">
        <f>IF(SER_hh_fec!P24=0,0,1000000/0.086*SER_hh_fec!P24/SER_hh_num!P24)</f>
        <v>0</v>
      </c>
      <c r="Q24" s="100">
        <f>IF(SER_hh_fec!Q24=0,0,1000000/0.086*SER_hh_fec!Q24/SER_hh_num!Q24)</f>
        <v>0</v>
      </c>
    </row>
    <row r="25" spans="1:17" ht="12" customHeight="1" x14ac:dyDescent="0.25">
      <c r="A25" s="88" t="s">
        <v>42</v>
      </c>
      <c r="B25" s="100">
        <f>IF(SER_hh_fec!B25=0,0,1000000/0.086*SER_hh_fec!B25/SER_hh_num!B25)</f>
        <v>0</v>
      </c>
      <c r="C25" s="100">
        <f>IF(SER_hh_fec!C25=0,0,1000000/0.086*SER_hh_fec!C25/SER_hh_num!C25)</f>
        <v>0</v>
      </c>
      <c r="D25" s="100">
        <f>IF(SER_hh_fec!D25=0,0,1000000/0.086*SER_hh_fec!D25/SER_hh_num!D25)</f>
        <v>0</v>
      </c>
      <c r="E25" s="100">
        <f>IF(SER_hh_fec!E25=0,0,1000000/0.086*SER_hh_fec!E25/SER_hh_num!E25)</f>
        <v>0</v>
      </c>
      <c r="F25" s="100">
        <f>IF(SER_hh_fec!F25=0,0,1000000/0.086*SER_hh_fec!F25/SER_hh_num!F25)</f>
        <v>7559.6993689493002</v>
      </c>
      <c r="G25" s="100">
        <f>IF(SER_hh_fec!G25=0,0,1000000/0.086*SER_hh_fec!G25/SER_hh_num!G25)</f>
        <v>7557.2965354726248</v>
      </c>
      <c r="H25" s="100">
        <f>IF(SER_hh_fec!H25=0,0,1000000/0.086*SER_hh_fec!H25/SER_hh_num!H25)</f>
        <v>7503.2944181502789</v>
      </c>
      <c r="I25" s="100">
        <f>IF(SER_hh_fec!I25=0,0,1000000/0.086*SER_hh_fec!I25/SER_hh_num!I25)</f>
        <v>7454.0044805825519</v>
      </c>
      <c r="J25" s="100">
        <f>IF(SER_hh_fec!J25=0,0,1000000/0.086*SER_hh_fec!J25/SER_hh_num!J25)</f>
        <v>7450.7833070980751</v>
      </c>
      <c r="K25" s="100">
        <f>IF(SER_hh_fec!K25=0,0,1000000/0.086*SER_hh_fec!K25/SER_hh_num!K25)</f>
        <v>7385.4892771759251</v>
      </c>
      <c r="L25" s="100">
        <f>IF(SER_hh_fec!L25=0,0,1000000/0.086*SER_hh_fec!L25/SER_hh_num!L25)</f>
        <v>7271.9523893942778</v>
      </c>
      <c r="M25" s="100">
        <f>IF(SER_hh_fec!M25=0,0,1000000/0.086*SER_hh_fec!M25/SER_hh_num!M25)</f>
        <v>7292.6978380683604</v>
      </c>
      <c r="N25" s="100">
        <f>IF(SER_hh_fec!N25=0,0,1000000/0.086*SER_hh_fec!N25/SER_hh_num!N25)</f>
        <v>7282.038116530608</v>
      </c>
      <c r="O25" s="100">
        <f>IF(SER_hh_fec!O25=0,0,1000000/0.086*SER_hh_fec!O25/SER_hh_num!O25)</f>
        <v>7293.4075979489917</v>
      </c>
      <c r="P25" s="100">
        <f>IF(SER_hh_fec!P25=0,0,1000000/0.086*SER_hh_fec!P25/SER_hh_num!P25)</f>
        <v>7294.5976300605353</v>
      </c>
      <c r="Q25" s="100">
        <f>IF(SER_hh_fec!Q25=0,0,1000000/0.086*SER_hh_fec!Q25/SER_hh_num!Q25)</f>
        <v>7348.2540722025451</v>
      </c>
    </row>
    <row r="26" spans="1:17" ht="12" customHeight="1" x14ac:dyDescent="0.25">
      <c r="A26" s="88" t="s">
        <v>30</v>
      </c>
      <c r="B26" s="22">
        <f>IF(SER_hh_fec!B26=0,0,1000000/0.086*SER_hh_fec!B26/SER_hh_num!B26)</f>
        <v>7969.2978182684083</v>
      </c>
      <c r="C26" s="22">
        <f>IF(SER_hh_fec!C26=0,0,1000000/0.086*SER_hh_fec!C26/SER_hh_num!C26)</f>
        <v>7944.881284989141</v>
      </c>
      <c r="D26" s="22">
        <f>IF(SER_hh_fec!D26=0,0,1000000/0.086*SER_hh_fec!D26/SER_hh_num!D26)</f>
        <v>7886.9645008041507</v>
      </c>
      <c r="E26" s="22">
        <f>IF(SER_hh_fec!E26=0,0,1000000/0.086*SER_hh_fec!E26/SER_hh_num!E26)</f>
        <v>7863.532056076403</v>
      </c>
      <c r="F26" s="22">
        <f>IF(SER_hh_fec!F26=0,0,1000000/0.086*SER_hh_fec!F26/SER_hh_num!F26)</f>
        <v>7839.8445303660201</v>
      </c>
      <c r="G26" s="22">
        <f>IF(SER_hh_fec!G26=0,0,1000000/0.086*SER_hh_fec!G26/SER_hh_num!G26)</f>
        <v>7795.710296530423</v>
      </c>
      <c r="H26" s="22">
        <f>IF(SER_hh_fec!H26=0,0,1000000/0.086*SER_hh_fec!H26/SER_hh_num!H26)</f>
        <v>7760.7362661071556</v>
      </c>
      <c r="I26" s="22">
        <f>IF(SER_hh_fec!I26=0,0,1000000/0.086*SER_hh_fec!I26/SER_hh_num!I26)</f>
        <v>7710.1835333683712</v>
      </c>
      <c r="J26" s="22">
        <f>IF(SER_hh_fec!J26=0,0,1000000/0.086*SER_hh_fec!J26/SER_hh_num!J26)</f>
        <v>7705.6573103330347</v>
      </c>
      <c r="K26" s="22">
        <f>IF(SER_hh_fec!K26=0,0,1000000/0.086*SER_hh_fec!K26/SER_hh_num!K26)</f>
        <v>7638.5385980580768</v>
      </c>
      <c r="L26" s="22">
        <f>IF(SER_hh_fec!L26=0,0,1000000/0.086*SER_hh_fec!L26/SER_hh_num!L26)</f>
        <v>7521.1544846984734</v>
      </c>
      <c r="M26" s="22">
        <f>IF(SER_hh_fec!M26=0,0,1000000/0.086*SER_hh_fec!M26/SER_hh_num!M26)</f>
        <v>7538.7561889995413</v>
      </c>
      <c r="N26" s="22">
        <f>IF(SER_hh_fec!N26=0,0,1000000/0.086*SER_hh_fec!N26/SER_hh_num!N26)</f>
        <v>7546.4251108543258</v>
      </c>
      <c r="O26" s="22">
        <f>IF(SER_hh_fec!O26=0,0,1000000/0.086*SER_hh_fec!O26/SER_hh_num!O26)</f>
        <v>7540.537606733812</v>
      </c>
      <c r="P26" s="22">
        <f>IF(SER_hh_fec!P26=0,0,1000000/0.086*SER_hh_fec!P26/SER_hh_num!P26)</f>
        <v>7570.1716085837515</v>
      </c>
      <c r="Q26" s="22">
        <f>IF(SER_hh_fec!Q26=0,0,1000000/0.086*SER_hh_fec!Q26/SER_hh_num!Q26)</f>
        <v>7845.3310388396912</v>
      </c>
    </row>
    <row r="27" spans="1:17" ht="12" customHeight="1" x14ac:dyDescent="0.25">
      <c r="A27" s="93" t="s">
        <v>114</v>
      </c>
      <c r="B27" s="116">
        <f>IF(SER_hh_fec!B27=0,0,1000000/0.086*SER_hh_fec!B27/SER_hh_num!B19)</f>
        <v>13.341870750437849</v>
      </c>
      <c r="C27" s="116">
        <f>IF(SER_hh_fec!C27=0,0,1000000/0.086*SER_hh_fec!C27/SER_hh_num!C19)</f>
        <v>14.872902670619757</v>
      </c>
      <c r="D27" s="116">
        <f>IF(SER_hh_fec!D27=0,0,1000000/0.086*SER_hh_fec!D27/SER_hh_num!D19)</f>
        <v>16.439454727007366</v>
      </c>
      <c r="E27" s="116">
        <f>IF(SER_hh_fec!E27=0,0,1000000/0.086*SER_hh_fec!E27/SER_hh_num!E19)</f>
        <v>18.919446663582779</v>
      </c>
      <c r="F27" s="116">
        <f>IF(SER_hh_fec!F27=0,0,1000000/0.086*SER_hh_fec!F27/SER_hh_num!F19)</f>
        <v>21.547249445414664</v>
      </c>
      <c r="G27" s="116">
        <f>IF(SER_hh_fec!G27=0,0,1000000/0.086*SER_hh_fec!G27/SER_hh_num!G19)</f>
        <v>31.669937708032656</v>
      </c>
      <c r="H27" s="116">
        <f>IF(SER_hh_fec!H27=0,0,1000000/0.086*SER_hh_fec!H27/SER_hh_num!H19)</f>
        <v>39.299406987016056</v>
      </c>
      <c r="I27" s="116">
        <f>IF(SER_hh_fec!I27=0,0,1000000/0.086*SER_hh_fec!I27/SER_hh_num!I19)</f>
        <v>58.16305227231495</v>
      </c>
      <c r="J27" s="116">
        <f>IF(SER_hh_fec!J27=0,0,1000000/0.086*SER_hh_fec!J27/SER_hh_num!J19)</f>
        <v>74.202934974098369</v>
      </c>
      <c r="K27" s="116">
        <f>IF(SER_hh_fec!K27=0,0,1000000/0.086*SER_hh_fec!K27/SER_hh_num!K19)</f>
        <v>94.110526168164796</v>
      </c>
      <c r="L27" s="116">
        <f>IF(SER_hh_fec!L27=0,0,1000000/0.086*SER_hh_fec!L27/SER_hh_num!L19)</f>
        <v>140.42677628621041</v>
      </c>
      <c r="M27" s="116">
        <f>IF(SER_hh_fec!M27=0,0,1000000/0.086*SER_hh_fec!M27/SER_hh_num!M19)</f>
        <v>145.76690191613449</v>
      </c>
      <c r="N27" s="116">
        <f>IF(SER_hh_fec!N27=0,0,1000000/0.086*SER_hh_fec!N27/SER_hh_num!N19)</f>
        <v>160.81477463162059</v>
      </c>
      <c r="O27" s="116">
        <f>IF(SER_hh_fec!O27=0,0,1000000/0.086*SER_hh_fec!O27/SER_hh_num!O19)</f>
        <v>174.6044404168974</v>
      </c>
      <c r="P27" s="116">
        <f>IF(SER_hh_fec!P27=0,0,1000000/0.086*SER_hh_fec!P27/SER_hh_num!P19)</f>
        <v>184.12232665603477</v>
      </c>
      <c r="Q27" s="116">
        <f>IF(SER_hh_fec!Q27=0,0,1000000/0.086*SER_hh_fec!Q27/SER_hh_num!Q19)</f>
        <v>194.25571619530501</v>
      </c>
    </row>
    <row r="28" spans="1:17" ht="12" customHeight="1" x14ac:dyDescent="0.25">
      <c r="A28" s="91" t="s">
        <v>113</v>
      </c>
      <c r="B28" s="117">
        <f>IF(SER_hh_fec!B27=0,0,1000000/0.086*SER_hh_fec!B27/SER_hh_num!B27)</f>
        <v>3531.7527390111854</v>
      </c>
      <c r="C28" s="117">
        <f>IF(SER_hh_fec!C27=0,0,1000000/0.086*SER_hh_fec!C27/SER_hh_num!C27)</f>
        <v>3555.8697919305123</v>
      </c>
      <c r="D28" s="117">
        <f>IF(SER_hh_fec!D27=0,0,1000000/0.086*SER_hh_fec!D27/SER_hh_num!D27)</f>
        <v>3558.3685277814875</v>
      </c>
      <c r="E28" s="117">
        <f>IF(SER_hh_fec!E27=0,0,1000000/0.086*SER_hh_fec!E27/SER_hh_num!E27)</f>
        <v>3576.1343190350358</v>
      </c>
      <c r="F28" s="117">
        <f>IF(SER_hh_fec!F27=0,0,1000000/0.086*SER_hh_fec!F27/SER_hh_num!F27)</f>
        <v>3588.5886812147728</v>
      </c>
      <c r="G28" s="117">
        <f>IF(SER_hh_fec!G27=0,0,1000000/0.086*SER_hh_fec!G27/SER_hh_num!G27)</f>
        <v>3621.9921099151643</v>
      </c>
      <c r="H28" s="117">
        <f>IF(SER_hh_fec!H27=0,0,1000000/0.086*SER_hh_fec!H27/SER_hh_num!H27)</f>
        <v>3637.0846851365313</v>
      </c>
      <c r="I28" s="117">
        <f>IF(SER_hh_fec!I27=0,0,1000000/0.086*SER_hh_fec!I27/SER_hh_num!I27)</f>
        <v>3657.706840255973</v>
      </c>
      <c r="J28" s="117">
        <f>IF(SER_hh_fec!J27=0,0,1000000/0.086*SER_hh_fec!J27/SER_hh_num!J27)</f>
        <v>3692.0057389335402</v>
      </c>
      <c r="K28" s="117">
        <f>IF(SER_hh_fec!K27=0,0,1000000/0.086*SER_hh_fec!K27/SER_hh_num!K27)</f>
        <v>3695.3331226038244</v>
      </c>
      <c r="L28" s="117">
        <f>IF(SER_hh_fec!L27=0,0,1000000/0.086*SER_hh_fec!L27/SER_hh_num!L27)</f>
        <v>3695.8620132480669</v>
      </c>
      <c r="M28" s="117">
        <f>IF(SER_hh_fec!M27=0,0,1000000/0.086*SER_hh_fec!M27/SER_hh_num!M27)</f>
        <v>3709.6968781903679</v>
      </c>
      <c r="N28" s="117">
        <f>IF(SER_hh_fec!N27=0,0,1000000/0.086*SER_hh_fec!N27/SER_hh_num!N27)</f>
        <v>3714.9721239967407</v>
      </c>
      <c r="O28" s="117">
        <f>IF(SER_hh_fec!O27=0,0,1000000/0.086*SER_hh_fec!O27/SER_hh_num!O27)</f>
        <v>3731.1712373241362</v>
      </c>
      <c r="P28" s="117">
        <f>IF(SER_hh_fec!P27=0,0,1000000/0.086*SER_hh_fec!P27/SER_hh_num!P27)</f>
        <v>3740.7158285122323</v>
      </c>
      <c r="Q28" s="117">
        <f>IF(SER_hh_fec!Q27=0,0,1000000/0.086*SER_hh_fec!Q27/SER_hh_num!Q27)</f>
        <v>3776.9458516454165</v>
      </c>
    </row>
    <row r="29" spans="1:17" ht="12.95" customHeight="1" x14ac:dyDescent="0.25">
      <c r="A29" s="90" t="s">
        <v>46</v>
      </c>
      <c r="B29" s="101">
        <f>IF(SER_hh_fec!B29=0,0,1000000/0.086*SER_hh_fec!B29/SER_hh_num!B29)</f>
        <v>10686.462541955942</v>
      </c>
      <c r="C29" s="101">
        <f>IF(SER_hh_fec!C29=0,0,1000000/0.086*SER_hh_fec!C29/SER_hh_num!C29)</f>
        <v>10653.888433306114</v>
      </c>
      <c r="D29" s="101">
        <f>IF(SER_hh_fec!D29=0,0,1000000/0.086*SER_hh_fec!D29/SER_hh_num!D29)</f>
        <v>10582.309304594062</v>
      </c>
      <c r="E29" s="101">
        <f>IF(SER_hh_fec!E29=0,0,1000000/0.086*SER_hh_fec!E29/SER_hh_num!E29)</f>
        <v>10490.968213502169</v>
      </c>
      <c r="F29" s="101">
        <f>IF(SER_hh_fec!F29=0,0,1000000/0.086*SER_hh_fec!F29/SER_hh_num!F29)</f>
        <v>10455.654406971908</v>
      </c>
      <c r="G29" s="101">
        <f>IF(SER_hh_fec!G29=0,0,1000000/0.086*SER_hh_fec!G29/SER_hh_num!G29)</f>
        <v>10474.119862456002</v>
      </c>
      <c r="H29" s="101">
        <f>IF(SER_hh_fec!H29=0,0,1000000/0.086*SER_hh_fec!H29/SER_hh_num!H29)</f>
        <v>10411.32893855628</v>
      </c>
      <c r="I29" s="101">
        <f>IF(SER_hh_fec!I29=0,0,1000000/0.086*SER_hh_fec!I29/SER_hh_num!I29)</f>
        <v>10314.316868573669</v>
      </c>
      <c r="J29" s="101">
        <f>IF(SER_hh_fec!J29=0,0,1000000/0.086*SER_hh_fec!J29/SER_hh_num!J29)</f>
        <v>10351.599675194848</v>
      </c>
      <c r="K29" s="101">
        <f>IF(SER_hh_fec!K29=0,0,1000000/0.086*SER_hh_fec!K29/SER_hh_num!K29)</f>
        <v>10361.67052587489</v>
      </c>
      <c r="L29" s="101">
        <f>IF(SER_hh_fec!L29=0,0,1000000/0.086*SER_hh_fec!L29/SER_hh_num!L29)</f>
        <v>10323.582390621541</v>
      </c>
      <c r="M29" s="101">
        <f>IF(SER_hh_fec!M29=0,0,1000000/0.086*SER_hh_fec!M29/SER_hh_num!M29)</f>
        <v>10239.569050967748</v>
      </c>
      <c r="N29" s="101">
        <f>IF(SER_hh_fec!N29=0,0,1000000/0.086*SER_hh_fec!N29/SER_hh_num!N29)</f>
        <v>10264.16279487778</v>
      </c>
      <c r="O29" s="101">
        <f>IF(SER_hh_fec!O29=0,0,1000000/0.086*SER_hh_fec!O29/SER_hh_num!O29)</f>
        <v>10272.823615365878</v>
      </c>
      <c r="P29" s="101">
        <f>IF(SER_hh_fec!P29=0,0,1000000/0.086*SER_hh_fec!P29/SER_hh_num!P29)</f>
        <v>10163.19675614325</v>
      </c>
      <c r="Q29" s="101">
        <f>IF(SER_hh_fec!Q29=0,0,1000000/0.086*SER_hh_fec!Q29/SER_hh_num!Q29)</f>
        <v>8888.7599405091696</v>
      </c>
    </row>
    <row r="30" spans="1:17" ht="12" customHeight="1" x14ac:dyDescent="0.25">
      <c r="A30" s="88" t="s">
        <v>66</v>
      </c>
      <c r="B30" s="100">
        <f>IF(SER_hh_fec!B30=0,0,1000000/0.086*SER_hh_fec!B30/SER_hh_num!B30)</f>
        <v>11450.57978049799</v>
      </c>
      <c r="C30" s="100">
        <f>IF(SER_hh_fec!C30=0,0,1000000/0.086*SER_hh_fec!C30/SER_hh_num!C30)</f>
        <v>11493.522179394686</v>
      </c>
      <c r="D30" s="100">
        <f>IF(SER_hh_fec!D30=0,0,1000000/0.086*SER_hh_fec!D30/SER_hh_num!D30)</f>
        <v>11664.195402091786</v>
      </c>
      <c r="E30" s="100">
        <f>IF(SER_hh_fec!E30=0,0,1000000/0.086*SER_hh_fec!E30/SER_hh_num!E30)</f>
        <v>12484.578553084577</v>
      </c>
      <c r="F30" s="100">
        <f>IF(SER_hh_fec!F30=0,0,1000000/0.086*SER_hh_fec!F30/SER_hh_num!F30)</f>
        <v>12474.092791737377</v>
      </c>
      <c r="G30" s="100">
        <f>IF(SER_hh_fec!G30=0,0,1000000/0.086*SER_hh_fec!G30/SER_hh_num!G30)</f>
        <v>12480.930007698977</v>
      </c>
      <c r="H30" s="100">
        <f>IF(SER_hh_fec!H30=0,0,1000000/0.086*SER_hh_fec!H30/SER_hh_num!H30)</f>
        <v>12186.077549363401</v>
      </c>
      <c r="I30" s="100">
        <f>IF(SER_hh_fec!I30=0,0,1000000/0.086*SER_hh_fec!I30/SER_hh_num!I30)</f>
        <v>12900.17760028124</v>
      </c>
      <c r="J30" s="100">
        <f>IF(SER_hh_fec!J30=0,0,1000000/0.086*SER_hh_fec!J30/SER_hh_num!J30)</f>
        <v>12462.318716983973</v>
      </c>
      <c r="K30" s="100">
        <f>IF(SER_hh_fec!K30=0,0,1000000/0.086*SER_hh_fec!K30/SER_hh_num!K30)</f>
        <v>12361.609800680828</v>
      </c>
      <c r="L30" s="100">
        <f>IF(SER_hh_fec!L30=0,0,1000000/0.086*SER_hh_fec!L30/SER_hh_num!L30)</f>
        <v>12361.424071375288</v>
      </c>
      <c r="M30" s="100">
        <f>IF(SER_hh_fec!M30=0,0,1000000/0.086*SER_hh_fec!M30/SER_hh_num!M30)</f>
        <v>12728.584248153156</v>
      </c>
      <c r="N30" s="100">
        <f>IF(SER_hh_fec!N30=0,0,1000000/0.086*SER_hh_fec!N30/SER_hh_num!N30)</f>
        <v>11104.612008245993</v>
      </c>
      <c r="O30" s="100">
        <f>IF(SER_hh_fec!O30=0,0,1000000/0.086*SER_hh_fec!O30/SER_hh_num!O30)</f>
        <v>11964.732479610151</v>
      </c>
      <c r="P30" s="100">
        <f>IF(SER_hh_fec!P30=0,0,1000000/0.086*SER_hh_fec!P30/SER_hh_num!P30)</f>
        <v>12094.939477697526</v>
      </c>
      <c r="Q30" s="100">
        <f>IF(SER_hh_fec!Q30=0,0,1000000/0.086*SER_hh_fec!Q30/SER_hh_num!Q30)</f>
        <v>10156.571913906188</v>
      </c>
    </row>
    <row r="31" spans="1:17" ht="12" customHeight="1" x14ac:dyDescent="0.25">
      <c r="A31" s="88" t="s">
        <v>98</v>
      </c>
      <c r="B31" s="100">
        <f>IF(SER_hh_fec!B31=0,0,1000000/0.086*SER_hh_fec!B31/SER_hh_num!B31)</f>
        <v>10632.681224748136</v>
      </c>
      <c r="C31" s="100">
        <f>IF(SER_hh_fec!C31=0,0,1000000/0.086*SER_hh_fec!C31/SER_hh_num!C31)</f>
        <v>10766.985455753678</v>
      </c>
      <c r="D31" s="100">
        <f>IF(SER_hh_fec!D31=0,0,1000000/0.086*SER_hh_fec!D31/SER_hh_num!D31)</f>
        <v>10736.355000037322</v>
      </c>
      <c r="E31" s="100">
        <f>IF(SER_hh_fec!E31=0,0,1000000/0.086*SER_hh_fec!E31/SER_hh_num!E31)</f>
        <v>11592.822942149973</v>
      </c>
      <c r="F31" s="100">
        <f>IF(SER_hh_fec!F31=0,0,1000000/0.086*SER_hh_fec!F31/SER_hh_num!F31)</f>
        <v>11560.72551493354</v>
      </c>
      <c r="G31" s="100">
        <f>IF(SER_hh_fec!G31=0,0,1000000/0.086*SER_hh_fec!G31/SER_hh_num!G31)</f>
        <v>11676.78169761943</v>
      </c>
      <c r="H31" s="100">
        <f>IF(SER_hh_fec!H31=0,0,1000000/0.086*SER_hh_fec!H31/SER_hh_num!H31)</f>
        <v>11616.213317844438</v>
      </c>
      <c r="I31" s="100">
        <f>IF(SER_hh_fec!I31=0,0,1000000/0.086*SER_hh_fec!I31/SER_hh_num!I31)</f>
        <v>11500.349355741715</v>
      </c>
      <c r="J31" s="100">
        <f>IF(SER_hh_fec!J31=0,0,1000000/0.086*SER_hh_fec!J31/SER_hh_num!J31)</f>
        <v>11572.153094342275</v>
      </c>
      <c r="K31" s="100">
        <f>IF(SER_hh_fec!K31=0,0,1000000/0.086*SER_hh_fec!K31/SER_hh_num!K31)</f>
        <v>11478.637672060773</v>
      </c>
      <c r="L31" s="100">
        <f>IF(SER_hh_fec!L31=0,0,1000000/0.086*SER_hh_fec!L31/SER_hh_num!L31)</f>
        <v>11407.593037776778</v>
      </c>
      <c r="M31" s="100">
        <f>IF(SER_hh_fec!M31=0,0,1000000/0.086*SER_hh_fec!M31/SER_hh_num!M31)</f>
        <v>11330.347023816734</v>
      </c>
      <c r="N31" s="100">
        <f>IF(SER_hh_fec!N31=0,0,1000000/0.086*SER_hh_fec!N31/SER_hh_num!N31)</f>
        <v>11393.983078811591</v>
      </c>
      <c r="O31" s="100">
        <f>IF(SER_hh_fec!O31=0,0,1000000/0.086*SER_hh_fec!O31/SER_hh_num!O31)</f>
        <v>11439.65301447962</v>
      </c>
      <c r="P31" s="100">
        <f>IF(SER_hh_fec!P31=0,0,1000000/0.086*SER_hh_fec!P31/SER_hh_num!P31)</f>
        <v>11198.162620082941</v>
      </c>
      <c r="Q31" s="100">
        <f>IF(SER_hh_fec!Q31=0,0,1000000/0.086*SER_hh_fec!Q31/SER_hh_num!Q31)</f>
        <v>9394.9624556671679</v>
      </c>
    </row>
    <row r="32" spans="1:17" ht="12" customHeight="1" x14ac:dyDescent="0.25">
      <c r="A32" s="88" t="s">
        <v>34</v>
      </c>
      <c r="B32" s="100">
        <f>IF(SER_hh_fec!B32=0,0,1000000/0.086*SER_hh_fec!B32/SER_hh_num!B32)</f>
        <v>0</v>
      </c>
      <c r="C32" s="100">
        <f>IF(SER_hh_fec!C32=0,0,1000000/0.086*SER_hh_fec!C32/SER_hh_num!C32)</f>
        <v>0</v>
      </c>
      <c r="D32" s="100">
        <f>IF(SER_hh_fec!D32=0,0,1000000/0.086*SER_hh_fec!D32/SER_hh_num!D32)</f>
        <v>0</v>
      </c>
      <c r="E32" s="100">
        <f>IF(SER_hh_fec!E32=0,0,1000000/0.086*SER_hh_fec!E32/SER_hh_num!E32)</f>
        <v>0</v>
      </c>
      <c r="F32" s="100">
        <f>IF(SER_hh_fec!F32=0,0,1000000/0.086*SER_hh_fec!F32/SER_hh_num!F32)</f>
        <v>0</v>
      </c>
      <c r="G32" s="100">
        <f>IF(SER_hh_fec!G32=0,0,1000000/0.086*SER_hh_fec!G32/SER_hh_num!G32)</f>
        <v>0</v>
      </c>
      <c r="H32" s="100">
        <f>IF(SER_hh_fec!H32=0,0,1000000/0.086*SER_hh_fec!H32/SER_hh_num!H32)</f>
        <v>0</v>
      </c>
      <c r="I32" s="100">
        <f>IF(SER_hh_fec!I32=0,0,1000000/0.086*SER_hh_fec!I32/SER_hh_num!I32)</f>
        <v>0</v>
      </c>
      <c r="J32" s="100">
        <f>IF(SER_hh_fec!J32=0,0,1000000/0.086*SER_hh_fec!J32/SER_hh_num!J32)</f>
        <v>0</v>
      </c>
      <c r="K32" s="100">
        <f>IF(SER_hh_fec!K32=0,0,1000000/0.086*SER_hh_fec!K32/SER_hh_num!K32)</f>
        <v>0</v>
      </c>
      <c r="L32" s="100">
        <f>IF(SER_hh_fec!L32=0,0,1000000/0.086*SER_hh_fec!L32/SER_hh_num!L32)</f>
        <v>0</v>
      </c>
      <c r="M32" s="100">
        <f>IF(SER_hh_fec!M32=0,0,1000000/0.086*SER_hh_fec!M32/SER_hh_num!M32)</f>
        <v>0</v>
      </c>
      <c r="N32" s="100">
        <f>IF(SER_hh_fec!N32=0,0,1000000/0.086*SER_hh_fec!N32/SER_hh_num!N32)</f>
        <v>0</v>
      </c>
      <c r="O32" s="100">
        <f>IF(SER_hh_fec!O32=0,0,1000000/0.086*SER_hh_fec!O32/SER_hh_num!O32)</f>
        <v>0</v>
      </c>
      <c r="P32" s="100">
        <f>IF(SER_hh_fec!P32=0,0,1000000/0.086*SER_hh_fec!P32/SER_hh_num!P32)</f>
        <v>0</v>
      </c>
      <c r="Q32" s="100">
        <f>IF(SER_hh_fec!Q32=0,0,1000000/0.086*SER_hh_fec!Q32/SER_hh_num!Q32)</f>
        <v>0</v>
      </c>
    </row>
    <row r="33" spans="1:17" ht="12" customHeight="1" x14ac:dyDescent="0.25">
      <c r="A33" s="49" t="s">
        <v>30</v>
      </c>
      <c r="B33" s="18">
        <f>IF(SER_hh_fec!B33=0,0,1000000/0.086*SER_hh_fec!B33/SER_hh_num!B33)</f>
        <v>7804.804074019612</v>
      </c>
      <c r="C33" s="18">
        <f>IF(SER_hh_fec!C33=0,0,1000000/0.086*SER_hh_fec!C33/SER_hh_num!C33)</f>
        <v>7894.7444675461848</v>
      </c>
      <c r="D33" s="18">
        <f>IF(SER_hh_fec!D33=0,0,1000000/0.086*SER_hh_fec!D33/SER_hh_num!D33)</f>
        <v>7894.4117060388326</v>
      </c>
      <c r="E33" s="18">
        <f>IF(SER_hh_fec!E33=0,0,1000000/0.086*SER_hh_fec!E33/SER_hh_num!E33)</f>
        <v>8513.0883618881617</v>
      </c>
      <c r="F33" s="18">
        <f>IF(SER_hh_fec!F33=0,0,1000000/0.086*SER_hh_fec!F33/SER_hh_num!F33)</f>
        <v>8526.8626605252393</v>
      </c>
      <c r="G33" s="18">
        <f>IF(SER_hh_fec!G33=0,0,1000000/0.086*SER_hh_fec!G33/SER_hh_num!G33)</f>
        <v>8429.1357616510249</v>
      </c>
      <c r="H33" s="18">
        <f>IF(SER_hh_fec!H33=0,0,1000000/0.086*SER_hh_fec!H33/SER_hh_num!H33)</f>
        <v>8578.376406542382</v>
      </c>
      <c r="I33" s="18">
        <f>IF(SER_hh_fec!I33=0,0,1000000/0.086*SER_hh_fec!I33/SER_hh_num!I33)</f>
        <v>8372.5048843016793</v>
      </c>
      <c r="J33" s="18">
        <f>IF(SER_hh_fec!J33=0,0,1000000/0.086*SER_hh_fec!J33/SER_hh_num!J33)</f>
        <v>8497.4064904586321</v>
      </c>
      <c r="K33" s="18">
        <f>IF(SER_hh_fec!K33=0,0,1000000/0.086*SER_hh_fec!K33/SER_hh_num!K33)</f>
        <v>8429.189518896319</v>
      </c>
      <c r="L33" s="18">
        <f>IF(SER_hh_fec!L33=0,0,1000000/0.086*SER_hh_fec!L33/SER_hh_num!L33)</f>
        <v>8436.5387870134109</v>
      </c>
      <c r="M33" s="18">
        <f>IF(SER_hh_fec!M33=0,0,1000000/0.086*SER_hh_fec!M33/SER_hh_num!M33)</f>
        <v>8272.805421671068</v>
      </c>
      <c r="N33" s="18">
        <f>IF(SER_hh_fec!N33=0,0,1000000/0.086*SER_hh_fec!N33/SER_hh_num!N33)</f>
        <v>8607.3368995995861</v>
      </c>
      <c r="O33" s="18">
        <f>IF(SER_hh_fec!O33=0,0,1000000/0.086*SER_hh_fec!O33/SER_hh_num!O33)</f>
        <v>8355.4790956488305</v>
      </c>
      <c r="P33" s="18">
        <f>IF(SER_hh_fec!P33=0,0,1000000/0.086*SER_hh_fec!P33/SER_hh_num!P33)</f>
        <v>8236.1071281526056</v>
      </c>
      <c r="Q33" s="18">
        <f>IF(SER_hh_fec!Q33=0,0,1000000/0.086*SER_hh_fec!Q33/SER_hh_num!Q33)</f>
        <v>7058.5311961470916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36</vt:i4>
      </vt:variant>
      <vt:variant>
        <vt:lpstr>Named Ranges</vt:lpstr>
      </vt:variant>
      <vt:variant>
        <vt:i4>35</vt:i4>
      </vt:variant>
    </vt:vector>
  </HeadingPairs>
  <TitlesOfParts>
    <vt:vector size="71" baseType="lpstr">
      <vt:lpstr>cover</vt:lpstr>
      <vt:lpstr>index</vt:lpstr>
      <vt:lpstr>SER_summary</vt:lpstr>
      <vt:lpstr>SER_hh_num</vt:lpstr>
      <vt:lpstr>SER_hh_fec</vt:lpstr>
      <vt:lpstr>SER_hh_tes</vt:lpstr>
      <vt:lpstr>SER_hh_eff</vt:lpstr>
      <vt:lpstr>SER_hh_emi</vt:lpstr>
      <vt:lpstr>SER_hh_fech</vt:lpstr>
      <vt:lpstr>SER_hh_tesh</vt:lpstr>
      <vt:lpstr>SER_hh_emih</vt:lpstr>
      <vt:lpstr>SER_hh_fecs</vt:lpstr>
      <vt:lpstr>SER_hh_tess</vt:lpstr>
      <vt:lpstr>SER_hh_emis</vt:lpstr>
      <vt:lpstr>SER_hh_num_in</vt:lpstr>
      <vt:lpstr>SER_hh_fec_in</vt:lpstr>
      <vt:lpstr>SER_hh_tes_in</vt:lpstr>
      <vt:lpstr>SER_hh_eff_in</vt:lpstr>
      <vt:lpstr>SER_hh_emi_in</vt:lpstr>
      <vt:lpstr>SER_hh_fech_in</vt:lpstr>
      <vt:lpstr>SER_hh_tesh_in</vt:lpstr>
      <vt:lpstr>SER_hh_emih_in</vt:lpstr>
      <vt:lpstr>SER_hh_fecs_in</vt:lpstr>
      <vt:lpstr>SER_hh_tess_in</vt:lpstr>
      <vt:lpstr>SER_hh_emis_in</vt:lpstr>
      <vt:lpstr>SER_se-appl</vt:lpstr>
      <vt:lpstr>SER_VE</vt:lpstr>
      <vt:lpstr>SER_SL</vt:lpstr>
      <vt:lpstr>SER_BL</vt:lpstr>
      <vt:lpstr>SER_CR</vt:lpstr>
      <vt:lpstr>SER_BT</vt:lpstr>
      <vt:lpstr>SER_IT</vt:lpstr>
      <vt:lpstr>AGR</vt:lpstr>
      <vt:lpstr>AGR_fec</vt:lpstr>
      <vt:lpstr>AGR_ued</vt:lpstr>
      <vt:lpstr>AGR_emi</vt:lpstr>
      <vt:lpstr>AGR!Print_Area</vt:lpstr>
      <vt:lpstr>AGR!Print_Titles</vt:lpstr>
      <vt:lpstr>AGR_emi!Print_Titles</vt:lpstr>
      <vt:lpstr>AGR_fec!Print_Titles</vt:lpstr>
      <vt:lpstr>AGR_ued!Print_Titles</vt:lpstr>
      <vt:lpstr>SER_BL!Print_Titles</vt:lpstr>
      <vt:lpstr>SER_BT!Print_Titles</vt:lpstr>
      <vt:lpstr>SER_CR!Print_Titles</vt:lpstr>
      <vt:lpstr>SER_hh_eff!Print_Titles</vt:lpstr>
      <vt:lpstr>SER_hh_eff_in!Print_Titles</vt:lpstr>
      <vt:lpstr>SER_hh_emi!Print_Titles</vt:lpstr>
      <vt:lpstr>SER_hh_emi_in!Print_Titles</vt:lpstr>
      <vt:lpstr>SER_hh_emih!Print_Titles</vt:lpstr>
      <vt:lpstr>SER_hh_emih_in!Print_Titles</vt:lpstr>
      <vt:lpstr>SER_hh_emis!Print_Titles</vt:lpstr>
      <vt:lpstr>SER_hh_emis_in!Print_Titles</vt:lpstr>
      <vt:lpstr>SER_hh_fec!Print_Titles</vt:lpstr>
      <vt:lpstr>SER_hh_fec_in!Print_Titles</vt:lpstr>
      <vt:lpstr>SER_hh_fech!Print_Titles</vt:lpstr>
      <vt:lpstr>SER_hh_fech_in!Print_Titles</vt:lpstr>
      <vt:lpstr>SER_hh_fecs!Print_Titles</vt:lpstr>
      <vt:lpstr>SER_hh_fecs_in!Print_Titles</vt:lpstr>
      <vt:lpstr>SER_hh_num!Print_Titles</vt:lpstr>
      <vt:lpstr>SER_hh_num_in!Print_Titles</vt:lpstr>
      <vt:lpstr>SER_hh_tes!Print_Titles</vt:lpstr>
      <vt:lpstr>SER_hh_tes_in!Print_Titles</vt:lpstr>
      <vt:lpstr>SER_hh_tesh!Print_Titles</vt:lpstr>
      <vt:lpstr>SER_hh_tesh_in!Print_Titles</vt:lpstr>
      <vt:lpstr>SER_hh_tess!Print_Titles</vt:lpstr>
      <vt:lpstr>SER_hh_tess_in!Print_Titles</vt:lpstr>
      <vt:lpstr>SER_IT!Print_Titles</vt:lpstr>
      <vt:lpstr>'SER_se-appl'!Print_Titles</vt:lpstr>
      <vt:lpstr>SER_SL!Print_Titles</vt:lpstr>
      <vt:lpstr>SER_summary!Print_Titles</vt:lpstr>
      <vt:lpstr>SER_VE!Print_Titles</vt:lpstr>
    </vt:vector>
  </TitlesOfParts>
  <Company>European Commission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JRC-IDEES</dc:title>
  <dc:creator>JRC C.6</dc:creator>
  <cp:lastModifiedBy>ROZSAI Mate (JRC-SEVILLA)</cp:lastModifiedBy>
  <dcterms:created xsi:type="dcterms:W3CDTF">2018-07-16T15:42:04Z</dcterms:created>
  <dcterms:modified xsi:type="dcterms:W3CDTF">2018-07-16T15:42:04Z</dcterms:modified>
</cp:coreProperties>
</file>