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4000" windowHeight="14100"/>
  </bookViews>
  <sheets>
    <sheet name="Collected Data" sheetId="1" r:id="rId1"/>
    <sheet name="S&amp;P Default data" sheetId="4" r:id="rId2"/>
    <sheet name="Raw Data" sheetId="2" r:id="rId3"/>
    <sheet name="Daily market moves" sheetId="5" r:id="rId4"/>
    <sheet name="Sheet2" sheetId="6" r:id="rId5"/>
  </sheets>
  <definedNames>
    <definedName name="solver_adj" localSheetId="3" hidden="1">'Daily market moves'!$N$3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'Daily market moves'!$H$64</definedName>
    <definedName name="solver_pre" localSheetId="3" hidden="1">0.000001</definedName>
    <definedName name="solver_rbv" localSheetId="3" hidden="1">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3</definedName>
    <definedName name="solver_val" localSheetId="3" hidden="1">1</definedName>
    <definedName name="solver_ver" localSheetId="3" hidden="1">3</definedName>
  </definedNames>
  <calcPr calcId="162913"/>
</workbook>
</file>

<file path=xl/calcChain.xml><?xml version="1.0" encoding="utf-8"?>
<calcChain xmlns="http://schemas.openxmlformats.org/spreadsheetml/2006/main">
  <c r="G6" i="5" l="1"/>
  <c r="G8" i="5"/>
  <c r="G14" i="5"/>
  <c r="G16" i="5"/>
  <c r="G22" i="5"/>
  <c r="G24" i="5"/>
  <c r="G30" i="5"/>
  <c r="G32" i="5"/>
  <c r="G38" i="5"/>
  <c r="G40" i="5"/>
  <c r="G46" i="5"/>
  <c r="G48" i="5"/>
  <c r="G54" i="5"/>
  <c r="G56" i="5"/>
  <c r="G62" i="5"/>
  <c r="G64" i="5"/>
  <c r="D6" i="5"/>
  <c r="D8" i="5"/>
  <c r="D14" i="5"/>
  <c r="D16" i="5"/>
  <c r="D22" i="5"/>
  <c r="D24" i="5"/>
  <c r="D30" i="5"/>
  <c r="D32" i="5"/>
  <c r="D38" i="5"/>
  <c r="D40" i="5"/>
  <c r="D46" i="5"/>
  <c r="D48" i="5"/>
  <c r="D54" i="5"/>
  <c r="D56" i="5"/>
  <c r="D62" i="5"/>
  <c r="D64" i="5"/>
  <c r="C4" i="5"/>
  <c r="D4" i="5" s="1"/>
  <c r="C5" i="5"/>
  <c r="D5" i="5" s="1"/>
  <c r="C6" i="5"/>
  <c r="C7" i="5"/>
  <c r="D7" i="5" s="1"/>
  <c r="C8" i="5"/>
  <c r="C9" i="5"/>
  <c r="G9" i="5" s="1"/>
  <c r="C10" i="5"/>
  <c r="G10" i="5" s="1"/>
  <c r="C11" i="5"/>
  <c r="D11" i="5" s="1"/>
  <c r="C12" i="5"/>
  <c r="D12" i="5" s="1"/>
  <c r="C13" i="5"/>
  <c r="D13" i="5" s="1"/>
  <c r="C14" i="5"/>
  <c r="C15" i="5"/>
  <c r="D15" i="5" s="1"/>
  <c r="C16" i="5"/>
  <c r="C17" i="5"/>
  <c r="G17" i="5" s="1"/>
  <c r="C18" i="5"/>
  <c r="G18" i="5" s="1"/>
  <c r="C19" i="5"/>
  <c r="D19" i="5" s="1"/>
  <c r="C20" i="5"/>
  <c r="D20" i="5" s="1"/>
  <c r="C21" i="5"/>
  <c r="D21" i="5" s="1"/>
  <c r="C22" i="5"/>
  <c r="C23" i="5"/>
  <c r="D23" i="5" s="1"/>
  <c r="C24" i="5"/>
  <c r="C25" i="5"/>
  <c r="G25" i="5" s="1"/>
  <c r="C26" i="5"/>
  <c r="G26" i="5" s="1"/>
  <c r="C27" i="5"/>
  <c r="D27" i="5" s="1"/>
  <c r="C28" i="5"/>
  <c r="D28" i="5" s="1"/>
  <c r="C29" i="5"/>
  <c r="D29" i="5" s="1"/>
  <c r="C30" i="5"/>
  <c r="C31" i="5"/>
  <c r="D31" i="5" s="1"/>
  <c r="C32" i="5"/>
  <c r="C33" i="5"/>
  <c r="G33" i="5" s="1"/>
  <c r="C34" i="5"/>
  <c r="G34" i="5" s="1"/>
  <c r="C35" i="5"/>
  <c r="D35" i="5" s="1"/>
  <c r="C36" i="5"/>
  <c r="D36" i="5" s="1"/>
  <c r="C37" i="5"/>
  <c r="D37" i="5" s="1"/>
  <c r="C38" i="5"/>
  <c r="C39" i="5"/>
  <c r="D39" i="5" s="1"/>
  <c r="C40" i="5"/>
  <c r="C41" i="5"/>
  <c r="G41" i="5" s="1"/>
  <c r="C42" i="5"/>
  <c r="G42" i="5" s="1"/>
  <c r="C43" i="5"/>
  <c r="D43" i="5" s="1"/>
  <c r="C44" i="5"/>
  <c r="D44" i="5" s="1"/>
  <c r="C45" i="5"/>
  <c r="D45" i="5" s="1"/>
  <c r="C46" i="5"/>
  <c r="C47" i="5"/>
  <c r="D47" i="5" s="1"/>
  <c r="C48" i="5"/>
  <c r="C49" i="5"/>
  <c r="G49" i="5" s="1"/>
  <c r="C50" i="5"/>
  <c r="G50" i="5" s="1"/>
  <c r="C51" i="5"/>
  <c r="D51" i="5" s="1"/>
  <c r="C52" i="5"/>
  <c r="D52" i="5" s="1"/>
  <c r="C53" i="5"/>
  <c r="D53" i="5" s="1"/>
  <c r="C54" i="5"/>
  <c r="C55" i="5"/>
  <c r="D55" i="5" s="1"/>
  <c r="C56" i="5"/>
  <c r="C57" i="5"/>
  <c r="G57" i="5" s="1"/>
  <c r="C58" i="5"/>
  <c r="D58" i="5" s="1"/>
  <c r="C59" i="5"/>
  <c r="D59" i="5" s="1"/>
  <c r="C60" i="5"/>
  <c r="D60" i="5" s="1"/>
  <c r="C61" i="5"/>
  <c r="D61" i="5" s="1"/>
  <c r="C62" i="5"/>
  <c r="C63" i="5"/>
  <c r="D63" i="5" s="1"/>
  <c r="C64" i="5"/>
  <c r="C3" i="5"/>
  <c r="G3" i="5" s="1"/>
  <c r="H3" i="5" s="1"/>
  <c r="K3" i="5" s="1"/>
  <c r="D50" i="5" l="1"/>
  <c r="D42" i="5"/>
  <c r="D34" i="5"/>
  <c r="D26" i="5"/>
  <c r="D18" i="5"/>
  <c r="D10" i="5"/>
  <c r="D3" i="5"/>
  <c r="E3" i="5" s="1"/>
  <c r="D57" i="5"/>
  <c r="D49" i="5"/>
  <c r="D41" i="5"/>
  <c r="D33" i="5"/>
  <c r="D25" i="5"/>
  <c r="D17" i="5"/>
  <c r="D9" i="5"/>
  <c r="G63" i="5"/>
  <c r="G55" i="5"/>
  <c r="G47" i="5"/>
  <c r="G39" i="5"/>
  <c r="G31" i="5"/>
  <c r="G23" i="5"/>
  <c r="G15" i="5"/>
  <c r="G7" i="5"/>
  <c r="G61" i="5"/>
  <c r="G53" i="5"/>
  <c r="G45" i="5"/>
  <c r="G37" i="5"/>
  <c r="G29" i="5"/>
  <c r="G21" i="5"/>
  <c r="G13" i="5"/>
  <c r="G5" i="5"/>
  <c r="G60" i="5"/>
  <c r="G52" i="5"/>
  <c r="G44" i="5"/>
  <c r="G36" i="5"/>
  <c r="G28" i="5"/>
  <c r="G20" i="5"/>
  <c r="G12" i="5"/>
  <c r="G4" i="5"/>
  <c r="G59" i="5"/>
  <c r="G51" i="5"/>
  <c r="G43" i="5"/>
  <c r="G35" i="5"/>
  <c r="G27" i="5"/>
  <c r="G19" i="5"/>
  <c r="G11" i="5"/>
  <c r="G58" i="5"/>
  <c r="H4" i="5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6" i="6"/>
  <c r="E4" i="5" l="1"/>
  <c r="J3" i="5"/>
  <c r="H5" i="5"/>
  <c r="K4" i="5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C59" i="4"/>
  <c r="C58" i="4"/>
  <c r="H99" i="1"/>
  <c r="H100" i="1"/>
  <c r="H98" i="1"/>
  <c r="H77" i="1"/>
  <c r="H80" i="1" s="1"/>
  <c r="H52" i="1"/>
  <c r="H60" i="1" s="1"/>
  <c r="H35" i="1"/>
  <c r="H43" i="1" s="1"/>
  <c r="D59" i="2"/>
  <c r="D60" i="2" s="1"/>
  <c r="D61" i="2" s="1"/>
  <c r="D62" i="2" s="1"/>
  <c r="D63" i="2" s="1"/>
  <c r="D64" i="2" s="1"/>
  <c r="B60" i="2"/>
  <c r="C60" i="2" s="1"/>
  <c r="C61" i="2" s="1"/>
  <c r="C62" i="2" s="1"/>
  <c r="C63" i="2" s="1"/>
  <c r="C64" i="2" s="1"/>
  <c r="B61" i="2"/>
  <c r="B70" i="2" s="1"/>
  <c r="B62" i="2"/>
  <c r="B69" i="2" s="1"/>
  <c r="B63" i="2"/>
  <c r="B68" i="2" s="1"/>
  <c r="B64" i="2"/>
  <c r="B67" i="2" s="1"/>
  <c r="B59" i="2"/>
  <c r="C59" i="2" s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59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28" i="1"/>
  <c r="F15" i="1"/>
  <c r="F16" i="1"/>
  <c r="F17" i="1"/>
  <c r="F18" i="1"/>
  <c r="F19" i="1"/>
  <c r="F20" i="1"/>
  <c r="F21" i="1"/>
  <c r="F22" i="1"/>
  <c r="F23" i="1"/>
  <c r="F24" i="1"/>
  <c r="F25" i="1"/>
  <c r="F26" i="1"/>
  <c r="F14" i="1"/>
  <c r="G86" i="1"/>
  <c r="G94" i="1"/>
  <c r="G60" i="1"/>
  <c r="G68" i="1"/>
  <c r="G76" i="1"/>
  <c r="G44" i="1"/>
  <c r="G52" i="1"/>
  <c r="G101" i="1"/>
  <c r="G100" i="1" s="1"/>
  <c r="G97" i="1"/>
  <c r="G98" i="1" s="1"/>
  <c r="G78" i="1"/>
  <c r="G87" i="1" s="1"/>
  <c r="G54" i="1"/>
  <c r="G61" i="1" s="1"/>
  <c r="G37" i="1"/>
  <c r="G45" i="1" s="1"/>
  <c r="G5" i="1"/>
  <c r="G13" i="1" s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71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36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18" i="1"/>
  <c r="D11" i="1"/>
  <c r="D12" i="1"/>
  <c r="D13" i="1"/>
  <c r="D14" i="1"/>
  <c r="D15" i="1"/>
  <c r="D16" i="1"/>
  <c r="D10" i="1"/>
  <c r="D3" i="1"/>
  <c r="D4" i="1"/>
  <c r="D5" i="1" s="1"/>
  <c r="D6" i="1" s="1"/>
  <c r="D7" i="1" s="1"/>
  <c r="D8" i="1" s="1"/>
  <c r="C99" i="1"/>
  <c r="C100" i="1" s="1"/>
  <c r="C102" i="1"/>
  <c r="C101" i="1"/>
  <c r="C97" i="1"/>
  <c r="C91" i="1"/>
  <c r="C95" i="1"/>
  <c r="C81" i="1"/>
  <c r="C88" i="1" s="1"/>
  <c r="C67" i="1"/>
  <c r="C79" i="1" s="1"/>
  <c r="C50" i="1"/>
  <c r="C64" i="1" s="1"/>
  <c r="C27" i="1"/>
  <c r="C36" i="1" s="1"/>
  <c r="C7" i="1"/>
  <c r="C23" i="1" s="1"/>
  <c r="C28" i="1"/>
  <c r="C42" i="1"/>
  <c r="C34" i="1"/>
  <c r="C86" i="1"/>
  <c r="C70" i="1"/>
  <c r="C93" i="1"/>
  <c r="C16" i="1"/>
  <c r="C45" i="1"/>
  <c r="C29" i="1"/>
  <c r="C52" i="1"/>
  <c r="C9" i="1"/>
  <c r="C43" i="1"/>
  <c r="C35" i="1"/>
  <c r="C66" i="1"/>
  <c r="C58" i="1"/>
  <c r="C80" i="1"/>
  <c r="C94" i="1"/>
  <c r="C85" i="1"/>
  <c r="C49" i="1"/>
  <c r="C33" i="1"/>
  <c r="C48" i="1"/>
  <c r="C32" i="1"/>
  <c r="C63" i="1"/>
  <c r="C55" i="1"/>
  <c r="C77" i="1"/>
  <c r="C69" i="1"/>
  <c r="C84" i="1"/>
  <c r="C41" i="1"/>
  <c r="C22" i="1"/>
  <c r="C40" i="1"/>
  <c r="C47" i="1"/>
  <c r="C39" i="1"/>
  <c r="C31" i="1"/>
  <c r="C62" i="1"/>
  <c r="C54" i="1"/>
  <c r="C76" i="1"/>
  <c r="C82" i="1"/>
  <c r="C83" i="1"/>
  <c r="C46" i="1"/>
  <c r="C38" i="1"/>
  <c r="C30" i="1"/>
  <c r="C61" i="1"/>
  <c r="C53" i="1"/>
  <c r="C75" i="1"/>
  <c r="C90" i="1"/>
  <c r="C92" i="1"/>
  <c r="C8" i="1"/>
  <c r="C89" i="1"/>
  <c r="C37" i="1"/>
  <c r="C96" i="1"/>
  <c r="C44" i="1"/>
  <c r="C51" i="1"/>
  <c r="C68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85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66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50" i="1"/>
  <c r="E39" i="1"/>
  <c r="E40" i="1"/>
  <c r="E41" i="1"/>
  <c r="E42" i="1"/>
  <c r="E43" i="1"/>
  <c r="E44" i="1"/>
  <c r="E45" i="1"/>
  <c r="E46" i="1"/>
  <c r="E47" i="1"/>
  <c r="E48" i="1"/>
  <c r="E38" i="1"/>
  <c r="E28" i="1"/>
  <c r="E29" i="1"/>
  <c r="E30" i="1"/>
  <c r="E31" i="1"/>
  <c r="E32" i="1"/>
  <c r="E33" i="1"/>
  <c r="E34" i="1"/>
  <c r="E35" i="1"/>
  <c r="E36" i="1"/>
  <c r="E27" i="1"/>
  <c r="E19" i="1"/>
  <c r="E20" i="1"/>
  <c r="E21" i="1"/>
  <c r="E22" i="1"/>
  <c r="E23" i="1"/>
  <c r="E24" i="1"/>
  <c r="E25" i="1"/>
  <c r="E18" i="1"/>
  <c r="E10" i="1"/>
  <c r="E11" i="1"/>
  <c r="E12" i="1"/>
  <c r="E13" i="1"/>
  <c r="E14" i="1"/>
  <c r="E15" i="1"/>
  <c r="E16" i="1"/>
  <c r="E9" i="1"/>
  <c r="E4" i="1"/>
  <c r="E5" i="1"/>
  <c r="E6" i="1"/>
  <c r="E7" i="1"/>
  <c r="E3" i="1"/>
  <c r="D50" i="2"/>
  <c r="D51" i="2" s="1"/>
  <c r="D52" i="2" s="1"/>
  <c r="D53" i="2" s="1"/>
  <c r="D54" i="2" s="1"/>
  <c r="B54" i="2"/>
  <c r="B53" i="2"/>
  <c r="B52" i="2"/>
  <c r="B51" i="2"/>
  <c r="B50" i="2"/>
  <c r="C50" i="2" s="1"/>
  <c r="C51" i="2" s="1"/>
  <c r="C52" i="2" s="1"/>
  <c r="C53" i="2" s="1"/>
  <c r="D40" i="2"/>
  <c r="D41" i="2"/>
  <c r="D42" i="2" s="1"/>
  <c r="D43" i="2" s="1"/>
  <c r="D44" i="2" s="1"/>
  <c r="D45" i="2" s="1"/>
  <c r="D46" i="2" s="1"/>
  <c r="C40" i="2"/>
  <c r="C41" i="2" s="1"/>
  <c r="C42" i="2" s="1"/>
  <c r="C43" i="2" s="1"/>
  <c r="C44" i="2" s="1"/>
  <c r="C45" i="2" s="1"/>
  <c r="C46" i="2" s="1"/>
  <c r="C32" i="2"/>
  <c r="C33" i="2"/>
  <c r="C34" i="2" s="1"/>
  <c r="C35" i="2" s="1"/>
  <c r="C36" i="2" s="1"/>
  <c r="D4" i="2"/>
  <c r="D5" i="2" s="1"/>
  <c r="D6" i="2" s="1"/>
  <c r="D7" i="2" s="1"/>
  <c r="D8" i="2" s="1"/>
  <c r="D9" i="2" s="1"/>
  <c r="D10" i="2" s="1"/>
  <c r="D11" i="2" s="1"/>
  <c r="C4" i="2"/>
  <c r="C5" i="2" s="1"/>
  <c r="C6" i="2" s="1"/>
  <c r="C7" i="2" s="1"/>
  <c r="C8" i="2" s="1"/>
  <c r="C9" i="2" s="1"/>
  <c r="C10" i="2" s="1"/>
  <c r="C11" i="2" s="1"/>
  <c r="D16" i="2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C16" i="2"/>
  <c r="C17" i="2"/>
  <c r="C18" i="2" s="1"/>
  <c r="C19" i="2" s="1"/>
  <c r="C20" i="2" s="1"/>
  <c r="C21" i="2" s="1"/>
  <c r="C22" i="2" s="1"/>
  <c r="C23" i="2" s="1"/>
  <c r="C24" i="2" s="1"/>
  <c r="C25" i="2" s="1"/>
  <c r="C26" i="2" s="1"/>
  <c r="B27" i="2"/>
  <c r="B12" i="2"/>
  <c r="C98" i="1"/>
  <c r="F6" i="1"/>
  <c r="F5" i="1"/>
  <c r="F12" i="1"/>
  <c r="F9" i="1"/>
  <c r="F10" i="1"/>
  <c r="F8" i="1"/>
  <c r="F11" i="1"/>
  <c r="F7" i="1"/>
  <c r="C54" i="2" l="1"/>
  <c r="G36" i="1"/>
  <c r="G28" i="1"/>
  <c r="G20" i="1"/>
  <c r="G12" i="1"/>
  <c r="H50" i="1"/>
  <c r="H42" i="1"/>
  <c r="H75" i="1"/>
  <c r="H67" i="1"/>
  <c r="H59" i="1"/>
  <c r="H95" i="1"/>
  <c r="H87" i="1"/>
  <c r="H79" i="1"/>
  <c r="C18" i="1"/>
  <c r="C12" i="1"/>
  <c r="C87" i="1"/>
  <c r="C17" i="1"/>
  <c r="C78" i="1"/>
  <c r="C71" i="1"/>
  <c r="G35" i="1"/>
  <c r="G27" i="1"/>
  <c r="G19" i="1"/>
  <c r="G11" i="1"/>
  <c r="G51" i="1"/>
  <c r="G43" i="1"/>
  <c r="G75" i="1"/>
  <c r="G67" i="1"/>
  <c r="G59" i="1"/>
  <c r="G93" i="1"/>
  <c r="G85" i="1"/>
  <c r="G99" i="1"/>
  <c r="H49" i="1"/>
  <c r="H41" i="1"/>
  <c r="H74" i="1"/>
  <c r="H66" i="1"/>
  <c r="H58" i="1"/>
  <c r="H94" i="1"/>
  <c r="H86" i="1"/>
  <c r="C26" i="1"/>
  <c r="C20" i="1"/>
  <c r="C3" i="1"/>
  <c r="C14" i="1"/>
  <c r="C72" i="1"/>
  <c r="C25" i="1"/>
  <c r="C56" i="1"/>
  <c r="C74" i="1"/>
  <c r="G34" i="1"/>
  <c r="G26" i="1"/>
  <c r="G18" i="1"/>
  <c r="G10" i="1"/>
  <c r="G50" i="1"/>
  <c r="G42" i="1"/>
  <c r="G74" i="1"/>
  <c r="G66" i="1"/>
  <c r="G58" i="1"/>
  <c r="G92" i="1"/>
  <c r="G84" i="1"/>
  <c r="H48" i="1"/>
  <c r="H40" i="1"/>
  <c r="H73" i="1"/>
  <c r="H65" i="1"/>
  <c r="H57" i="1"/>
  <c r="H93" i="1"/>
  <c r="H85" i="1"/>
  <c r="B71" i="2"/>
  <c r="C4" i="1"/>
  <c r="C6" i="1"/>
  <c r="C10" i="1"/>
  <c r="C59" i="1"/>
  <c r="G33" i="1"/>
  <c r="G25" i="1"/>
  <c r="G17" i="1"/>
  <c r="G9" i="1"/>
  <c r="G49" i="1"/>
  <c r="G41" i="1"/>
  <c r="G73" i="1"/>
  <c r="G65" i="1"/>
  <c r="G57" i="1"/>
  <c r="G91" i="1"/>
  <c r="G83" i="1"/>
  <c r="H47" i="1"/>
  <c r="H39" i="1"/>
  <c r="H72" i="1"/>
  <c r="H64" i="1"/>
  <c r="H56" i="1"/>
  <c r="H92" i="1"/>
  <c r="H84" i="1"/>
  <c r="B72" i="2"/>
  <c r="C13" i="1"/>
  <c r="C60" i="1"/>
  <c r="C73" i="1"/>
  <c r="G32" i="1"/>
  <c r="G24" i="1"/>
  <c r="G16" i="1"/>
  <c r="G8" i="1"/>
  <c r="G48" i="1"/>
  <c r="G40" i="1"/>
  <c r="G72" i="1"/>
  <c r="G64" i="1"/>
  <c r="G56" i="1"/>
  <c r="G90" i="1"/>
  <c r="G82" i="1"/>
  <c r="H46" i="1"/>
  <c r="H38" i="1"/>
  <c r="H71" i="1"/>
  <c r="H63" i="1"/>
  <c r="H55" i="1"/>
  <c r="H91" i="1"/>
  <c r="H83" i="1"/>
  <c r="C11" i="1"/>
  <c r="C21" i="1"/>
  <c r="C65" i="1"/>
  <c r="G31" i="1"/>
  <c r="G23" i="1"/>
  <c r="G15" i="1"/>
  <c r="G7" i="1"/>
  <c r="G47" i="1"/>
  <c r="G39" i="1"/>
  <c r="G71" i="1"/>
  <c r="G63" i="1"/>
  <c r="G79" i="1"/>
  <c r="G89" i="1"/>
  <c r="G81" i="1"/>
  <c r="H45" i="1"/>
  <c r="H37" i="1"/>
  <c r="H70" i="1"/>
  <c r="H62" i="1"/>
  <c r="H54" i="1"/>
  <c r="H90" i="1"/>
  <c r="H82" i="1"/>
  <c r="H6" i="5"/>
  <c r="K5" i="5"/>
  <c r="C24" i="1"/>
  <c r="C5" i="1"/>
  <c r="C19" i="1"/>
  <c r="C57" i="1"/>
  <c r="G3" i="1"/>
  <c r="G4" i="1" s="1"/>
  <c r="G30" i="1"/>
  <c r="G22" i="1"/>
  <c r="G14" i="1"/>
  <c r="G38" i="1"/>
  <c r="G46" i="1"/>
  <c r="G55" i="1"/>
  <c r="G70" i="1"/>
  <c r="G62" i="1"/>
  <c r="G96" i="1"/>
  <c r="G88" i="1"/>
  <c r="G80" i="1"/>
  <c r="H3" i="1"/>
  <c r="H36" i="1"/>
  <c r="H44" i="1"/>
  <c r="H53" i="1"/>
  <c r="H69" i="1"/>
  <c r="H61" i="1"/>
  <c r="H78" i="1"/>
  <c r="H89" i="1"/>
  <c r="H81" i="1"/>
  <c r="C15" i="1"/>
  <c r="G6" i="1"/>
  <c r="G29" i="1"/>
  <c r="G21" i="1"/>
  <c r="G53" i="1"/>
  <c r="G77" i="1"/>
  <c r="G69" i="1"/>
  <c r="G95" i="1"/>
  <c r="H51" i="1"/>
  <c r="H76" i="1"/>
  <c r="H68" i="1"/>
  <c r="H96" i="1"/>
  <c r="H88" i="1"/>
  <c r="E5" i="5"/>
  <c r="J4" i="5"/>
  <c r="H11" i="1" l="1"/>
  <c r="H19" i="1"/>
  <c r="H27" i="1"/>
  <c r="H4" i="1"/>
  <c r="H12" i="1"/>
  <c r="H20" i="1"/>
  <c r="H28" i="1"/>
  <c r="H5" i="1"/>
  <c r="H13" i="1"/>
  <c r="H21" i="1"/>
  <c r="H29" i="1"/>
  <c r="H6" i="1"/>
  <c r="H14" i="1"/>
  <c r="H22" i="1"/>
  <c r="H30" i="1"/>
  <c r="H7" i="1"/>
  <c r="H15" i="1"/>
  <c r="H23" i="1"/>
  <c r="H31" i="1"/>
  <c r="H8" i="1"/>
  <c r="H16" i="1"/>
  <c r="H24" i="1"/>
  <c r="H32" i="1"/>
  <c r="H9" i="1"/>
  <c r="H17" i="1"/>
  <c r="H25" i="1"/>
  <c r="H33" i="1"/>
  <c r="H10" i="1"/>
  <c r="H18" i="1"/>
  <c r="H26" i="1"/>
  <c r="H34" i="1"/>
  <c r="E6" i="5"/>
  <c r="J5" i="5"/>
  <c r="H7" i="5"/>
  <c r="K6" i="5"/>
  <c r="H8" i="5" l="1"/>
  <c r="K7" i="5"/>
  <c r="E7" i="5"/>
  <c r="J6" i="5"/>
  <c r="H9" i="5" l="1"/>
  <c r="K8" i="5"/>
  <c r="E8" i="5"/>
  <c r="J7" i="5"/>
  <c r="H10" i="5" l="1"/>
  <c r="K9" i="5"/>
  <c r="E9" i="5"/>
  <c r="J8" i="5"/>
  <c r="H11" i="5" l="1"/>
  <c r="K10" i="5"/>
  <c r="E10" i="5"/>
  <c r="J9" i="5"/>
  <c r="H12" i="5" l="1"/>
  <c r="K11" i="5"/>
  <c r="E11" i="5"/>
  <c r="J10" i="5"/>
  <c r="H13" i="5" l="1"/>
  <c r="K12" i="5"/>
  <c r="E12" i="5"/>
  <c r="J11" i="5"/>
  <c r="H14" i="5" l="1"/>
  <c r="K13" i="5"/>
  <c r="E13" i="5"/>
  <c r="J12" i="5"/>
  <c r="H15" i="5" l="1"/>
  <c r="K14" i="5"/>
  <c r="E14" i="5"/>
  <c r="J13" i="5"/>
  <c r="H16" i="5" l="1"/>
  <c r="K15" i="5"/>
  <c r="E15" i="5"/>
  <c r="J14" i="5"/>
  <c r="E16" i="5" l="1"/>
  <c r="J15" i="5"/>
  <c r="H17" i="5"/>
  <c r="K16" i="5"/>
  <c r="E17" i="5" l="1"/>
  <c r="J16" i="5"/>
  <c r="H18" i="5"/>
  <c r="K17" i="5"/>
  <c r="H19" i="5" l="1"/>
  <c r="K18" i="5"/>
  <c r="E18" i="5"/>
  <c r="J17" i="5"/>
  <c r="E19" i="5" l="1"/>
  <c r="J18" i="5"/>
  <c r="H20" i="5"/>
  <c r="K19" i="5"/>
  <c r="H21" i="5" l="1"/>
  <c r="K20" i="5"/>
  <c r="E20" i="5"/>
  <c r="J19" i="5"/>
  <c r="E21" i="5" l="1"/>
  <c r="J20" i="5"/>
  <c r="H22" i="5"/>
  <c r="K21" i="5"/>
  <c r="H23" i="5" l="1"/>
  <c r="K22" i="5"/>
  <c r="E22" i="5"/>
  <c r="J21" i="5"/>
  <c r="E23" i="5" l="1"/>
  <c r="J22" i="5"/>
  <c r="H24" i="5"/>
  <c r="K23" i="5"/>
  <c r="H25" i="5" l="1"/>
  <c r="K24" i="5"/>
  <c r="E24" i="5"/>
  <c r="J23" i="5"/>
  <c r="E25" i="5" l="1"/>
  <c r="J24" i="5"/>
  <c r="H26" i="5"/>
  <c r="K25" i="5"/>
  <c r="H27" i="5" l="1"/>
  <c r="K26" i="5"/>
  <c r="E26" i="5"/>
  <c r="J25" i="5"/>
  <c r="E27" i="5" l="1"/>
  <c r="J26" i="5"/>
  <c r="H28" i="5"/>
  <c r="K27" i="5"/>
  <c r="H29" i="5" l="1"/>
  <c r="K28" i="5"/>
  <c r="E28" i="5"/>
  <c r="J27" i="5"/>
  <c r="E29" i="5" l="1"/>
  <c r="J28" i="5"/>
  <c r="H30" i="5"/>
  <c r="K29" i="5"/>
  <c r="H31" i="5" l="1"/>
  <c r="K30" i="5"/>
  <c r="E30" i="5"/>
  <c r="J29" i="5"/>
  <c r="E31" i="5" l="1"/>
  <c r="J30" i="5"/>
  <c r="H32" i="5"/>
  <c r="K31" i="5"/>
  <c r="H33" i="5" l="1"/>
  <c r="K32" i="5"/>
  <c r="E32" i="5"/>
  <c r="J31" i="5"/>
  <c r="E33" i="5" l="1"/>
  <c r="J32" i="5"/>
  <c r="H34" i="5"/>
  <c r="K33" i="5"/>
  <c r="H35" i="5" l="1"/>
  <c r="K34" i="5"/>
  <c r="E34" i="5"/>
  <c r="J33" i="5"/>
  <c r="E35" i="5" l="1"/>
  <c r="J34" i="5"/>
  <c r="H36" i="5"/>
  <c r="K35" i="5"/>
  <c r="H37" i="5" l="1"/>
  <c r="K36" i="5"/>
  <c r="E36" i="5"/>
  <c r="J35" i="5"/>
  <c r="E37" i="5" l="1"/>
  <c r="J36" i="5"/>
  <c r="H38" i="5"/>
  <c r="K37" i="5"/>
  <c r="H39" i="5" l="1"/>
  <c r="K38" i="5"/>
  <c r="E38" i="5"/>
  <c r="J37" i="5"/>
  <c r="E39" i="5" l="1"/>
  <c r="J38" i="5"/>
  <c r="H40" i="5"/>
  <c r="K39" i="5"/>
  <c r="H41" i="5" l="1"/>
  <c r="K40" i="5"/>
  <c r="E40" i="5"/>
  <c r="J39" i="5"/>
  <c r="E41" i="5" l="1"/>
  <c r="J40" i="5"/>
  <c r="H42" i="5"/>
  <c r="K41" i="5"/>
  <c r="H43" i="5" l="1"/>
  <c r="K42" i="5"/>
  <c r="E42" i="5"/>
  <c r="J41" i="5"/>
  <c r="E43" i="5" l="1"/>
  <c r="J42" i="5"/>
  <c r="H44" i="5"/>
  <c r="K43" i="5"/>
  <c r="H45" i="5" l="1"/>
  <c r="K44" i="5"/>
  <c r="E44" i="5"/>
  <c r="J43" i="5"/>
  <c r="E45" i="5" l="1"/>
  <c r="J44" i="5"/>
  <c r="H46" i="5"/>
  <c r="K45" i="5"/>
  <c r="H47" i="5" l="1"/>
  <c r="K46" i="5"/>
  <c r="E46" i="5"/>
  <c r="J45" i="5"/>
  <c r="E47" i="5" l="1"/>
  <c r="J46" i="5"/>
  <c r="H48" i="5"/>
  <c r="K47" i="5"/>
  <c r="H49" i="5" l="1"/>
  <c r="K48" i="5"/>
  <c r="E48" i="5"/>
  <c r="J47" i="5"/>
  <c r="E49" i="5" l="1"/>
  <c r="J48" i="5"/>
  <c r="H50" i="5"/>
  <c r="K49" i="5"/>
  <c r="H51" i="5" l="1"/>
  <c r="K50" i="5"/>
  <c r="E50" i="5"/>
  <c r="J49" i="5"/>
  <c r="E51" i="5" l="1"/>
  <c r="J50" i="5"/>
  <c r="H52" i="5"/>
  <c r="K51" i="5"/>
  <c r="H53" i="5" l="1"/>
  <c r="K52" i="5"/>
  <c r="E52" i="5"/>
  <c r="J51" i="5"/>
  <c r="E53" i="5" l="1"/>
  <c r="J52" i="5"/>
  <c r="H54" i="5"/>
  <c r="K53" i="5"/>
  <c r="H55" i="5" l="1"/>
  <c r="K54" i="5"/>
  <c r="E54" i="5"/>
  <c r="J53" i="5"/>
  <c r="E55" i="5" l="1"/>
  <c r="J54" i="5"/>
  <c r="H56" i="5"/>
  <c r="K55" i="5"/>
  <c r="H57" i="5" l="1"/>
  <c r="K56" i="5"/>
  <c r="E56" i="5"/>
  <c r="J55" i="5"/>
  <c r="E57" i="5" l="1"/>
  <c r="J56" i="5"/>
  <c r="H58" i="5"/>
  <c r="K57" i="5"/>
  <c r="H59" i="5" l="1"/>
  <c r="K58" i="5"/>
  <c r="E58" i="5"/>
  <c r="J57" i="5"/>
  <c r="E59" i="5" l="1"/>
  <c r="J58" i="5"/>
  <c r="H60" i="5"/>
  <c r="K59" i="5"/>
  <c r="H61" i="5" l="1"/>
  <c r="K60" i="5"/>
  <c r="E60" i="5"/>
  <c r="J59" i="5"/>
  <c r="E61" i="5" l="1"/>
  <c r="J60" i="5"/>
  <c r="H62" i="5"/>
  <c r="K61" i="5"/>
  <c r="H63" i="5" l="1"/>
  <c r="K62" i="5"/>
  <c r="E62" i="5"/>
  <c r="J61" i="5"/>
  <c r="E63" i="5" l="1"/>
  <c r="J62" i="5"/>
  <c r="H64" i="5"/>
  <c r="K64" i="5" s="1"/>
  <c r="K63" i="5"/>
  <c r="E64" i="5" l="1"/>
  <c r="J64" i="5" s="1"/>
  <c r="J63" i="5"/>
</calcChain>
</file>

<file path=xl/sharedStrings.xml><?xml version="1.0" encoding="utf-8"?>
<sst xmlns="http://schemas.openxmlformats.org/spreadsheetml/2006/main" count="127" uniqueCount="83">
  <si>
    <t>True percentile ranking</t>
  </si>
  <si>
    <t>FICO Scores</t>
  </si>
  <si>
    <t>Distribution of FICO Scores October 2012</t>
  </si>
  <si>
    <t>FICO Score</t>
  </si>
  <si>
    <t>300-499</t>
  </si>
  <si>
    <t>500-549</t>
  </si>
  <si>
    <t>550-599</t>
  </si>
  <si>
    <t>500-649</t>
  </si>
  <si>
    <t>650-699</t>
  </si>
  <si>
    <t>700-749</t>
  </si>
  <si>
    <t>750-799</t>
  </si>
  <si>
    <t>800-850</t>
  </si>
  <si>
    <t>Share of Population</t>
  </si>
  <si>
    <t>Morningstar ratings</t>
  </si>
  <si>
    <t>Corporate Debt ratings</t>
  </si>
  <si>
    <t>Distribution of WFA reviews 2014</t>
  </si>
  <si>
    <t>Yelp Reviews</t>
  </si>
  <si>
    <t>Cumulative Share</t>
  </si>
  <si>
    <t>Average Percentile of Ranking</t>
  </si>
  <si>
    <t>S&amp;P Ratings, as of June 30 2011</t>
  </si>
  <si>
    <t>B</t>
  </si>
  <si>
    <t>BB</t>
  </si>
  <si>
    <t>BBB</t>
  </si>
  <si>
    <t>A</t>
  </si>
  <si>
    <t>AA</t>
  </si>
  <si>
    <t>AAA</t>
  </si>
  <si>
    <t>US Corporate Issuers (Count, not size weighted)</t>
  </si>
  <si>
    <t>http://www.standardandpoors.com/ratings/articles/en/us/?assetID=1245321739711</t>
  </si>
  <si>
    <t>http://www.fico.com/en/blogs/risk-compliance/fico-score-distribution-remains-mixed/</t>
  </si>
  <si>
    <t>Gold</t>
  </si>
  <si>
    <t>Silver</t>
  </si>
  <si>
    <t>Bronze</t>
  </si>
  <si>
    <t>Neutral</t>
  </si>
  <si>
    <t>Negative</t>
  </si>
  <si>
    <t>Fraction of Funds</t>
  </si>
  <si>
    <t>WFA reviews</t>
  </si>
  <si>
    <t>Yelp reviews</t>
  </si>
  <si>
    <t>Straight talk</t>
  </si>
  <si>
    <t>Descriptive Statistics On One-Year Global Default Rates</t>
  </si>
  <si>
    <t>CCC/C</t>
  </si>
  <si>
    <t>Minimum (%)</t>
  </si>
  <si>
    <t>Maximum (%)</t>
  </si>
  <si>
    <t>Weighted long-term average (%)</t>
  </si>
  <si>
    <t>Median (%)</t>
  </si>
  <si>
    <t>Standard deviation</t>
  </si>
  <si>
    <t>2008 default rates (%)</t>
  </si>
  <si>
    <t>Latest four quarters (Q1 2011-Q4 2011) (%)</t>
  </si>
  <si>
    <t>Difference between last four quarters and average</t>
  </si>
  <si>
    <t>Number of standard deviations</t>
  </si>
  <si>
    <t>Sources: Standard &amp; Poor’s Global Fixed Income Research and Standard &amp; Poor's CreditPro®.</t>
  </si>
  <si>
    <t>http://www.standardandpoors.com/ratings/articles/en/us/?articleType=HTML&amp;assetID=1245330814766</t>
  </si>
  <si>
    <t>Table 9</t>
  </si>
  <si>
    <t>One-Year Global Corporate Default Rates By Rating Modifier (%)</t>
  </si>
  <si>
    <t>AA+</t>
  </si>
  <si>
    <t>AA-</t>
  </si>
  <si>
    <t>A+</t>
  </si>
  <si>
    <t>A-</t>
  </si>
  <si>
    <t>BBB+</t>
  </si>
  <si>
    <t>BBB-</t>
  </si>
  <si>
    <t>BB+</t>
  </si>
  <si>
    <t>BB-</t>
  </si>
  <si>
    <t>B+</t>
  </si>
  <si>
    <t>B-</t>
  </si>
  <si>
    <t>Average</t>
  </si>
  <si>
    <t>Median</t>
  </si>
  <si>
    <t>Minimum</t>
  </si>
  <si>
    <t>Maximum</t>
  </si>
  <si>
    <t>Corporate Debt Excluding CCC/C</t>
  </si>
  <si>
    <t>```</t>
  </si>
  <si>
    <t>More</t>
  </si>
  <si>
    <t>Frequency</t>
  </si>
  <si>
    <t>g(q)</t>
  </si>
  <si>
    <t>m'(q)</t>
  </si>
  <si>
    <t>m(q)</t>
  </si>
  <si>
    <t>Previous trading day DJIA returns</t>
  </si>
  <si>
    <t>I(q)</t>
  </si>
  <si>
    <t>Scalar 1</t>
  </si>
  <si>
    <t>Scalar 2</t>
  </si>
  <si>
    <t>Assuming I(q) = 1</t>
  </si>
  <si>
    <t>Allowing I(q) to vary to match data</t>
  </si>
  <si>
    <t>Adjustments to match Diego's paper</t>
  </si>
  <si>
    <t>Pos-Neg</t>
  </si>
  <si>
    <t>Pos - 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</si>
</sst>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%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9"/>
      <color rgb="FF192F47"/>
      <name val="Arial"/>
      <family val="2"/>
    </font>
    <font>
      <sz val="9"/>
      <color rgb="FF474646"/>
      <name val="Arial"/>
      <family val="2"/>
    </font>
    <font>
      <b/>
      <sz val="9"/>
      <color rgb="FF474646"/>
      <name val="Arial"/>
      <family val="2"/>
    </font>
    <font>
      <sz val="11"/>
      <color rgb="FF474646"/>
      <name val="Arial"/>
      <family val="2"/>
    </font>
    <font>
      <b/>
      <sz val="12.1"/>
      <color rgb="FF192F47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E8E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9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1" fillId="2" borderId="0" xfId="0" applyFont="1" applyFill="1" applyBorder="1" applyAlignment="1">
      <alignment vertical="center" wrapText="1"/>
    </xf>
    <xf numFmtId="165" fontId="0" fillId="0" borderId="0" xfId="0" applyNumberFormat="1"/>
    <xf numFmtId="0" fontId="3" fillId="2" borderId="0" xfId="0" applyFont="1" applyFill="1" applyAlignment="1">
      <alignment vertical="top" wrapText="1"/>
    </xf>
    <xf numFmtId="0" fontId="4" fillId="2" borderId="0" xfId="0" applyFont="1" applyFill="1" applyAlignment="1">
      <alignment horizontal="right" wrapText="1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>
      <alignment horizontal="right" vertical="top" wrapText="1"/>
    </xf>
    <xf numFmtId="0" fontId="3" fillId="2" borderId="0" xfId="0" applyFont="1" applyFill="1" applyAlignment="1">
      <alignment horizontal="right" vertical="top" wrapText="1"/>
    </xf>
    <xf numFmtId="0" fontId="6" fillId="0" borderId="0" xfId="0" applyFont="1" applyAlignment="1">
      <alignment horizontal="left" vertical="center" wrapText="1"/>
    </xf>
    <xf numFmtId="0" fontId="7" fillId="0" borderId="0" xfId="1"/>
    <xf numFmtId="2" fontId="3" fillId="2" borderId="0" xfId="0" applyNumberFormat="1" applyFont="1" applyFill="1" applyAlignment="1">
      <alignment horizontal="right" vertical="top" wrapText="1"/>
    </xf>
    <xf numFmtId="0" fontId="0" fillId="0" borderId="1" xfId="0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8" fillId="0" borderId="2" xfId="0" applyFont="1" applyFill="1" applyBorder="1" applyAlignment="1">
      <alignment horizontal="center"/>
    </xf>
    <xf numFmtId="0" fontId="0" fillId="0" borderId="0" xfId="0" applyAlignment="1"/>
    <xf numFmtId="0" fontId="2" fillId="2" borderId="0" xfId="0" applyFont="1" applyFill="1" applyAlignment="1">
      <alignment horizontal="left" wrapText="1"/>
    </xf>
    <xf numFmtId="0" fontId="5" fillId="2" borderId="0" xfId="0" applyFont="1" applyFill="1" applyAlignment="1">
      <alignment vertical="top" wrapText="1"/>
    </xf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Message</a:t>
            </a:r>
            <a:r>
              <a:rPr lang="en-US" baseline="0"/>
              <a:t> Functions in Cooperative Settings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'Collected Data'!$B$2</c:f>
              <c:strCache>
                <c:ptCount val="1"/>
                <c:pt idx="0">
                  <c:v>Straight talk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'Collected Data'!$A$3:$A$102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'Collected Data'!$B$3:$B$102</c:f>
              <c:numCache>
                <c:formatCode>0.0%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04-4340-85F2-0AAADDD877A1}"/>
            </c:ext>
          </c:extLst>
        </c:ser>
        <c:ser>
          <c:idx val="1"/>
          <c:order val="1"/>
          <c:tx>
            <c:strRef>
              <c:f>'Collected Data'!$C$2</c:f>
              <c:strCache>
                <c:ptCount val="1"/>
                <c:pt idx="0">
                  <c:v>WFA reviews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'Collected Data'!$A$3:$A$102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'Collected Data'!$C$3:$C$102</c:f>
              <c:numCache>
                <c:formatCode>0.0%</c:formatCode>
                <c:ptCount val="100"/>
                <c:pt idx="0">
                  <c:v>1.8181818181818181E-2</c:v>
                </c:pt>
                <c:pt idx="1">
                  <c:v>3.6363636363636362E-2</c:v>
                </c:pt>
                <c:pt idx="2">
                  <c:v>5.4545454545454543E-2</c:v>
                </c:pt>
                <c:pt idx="3">
                  <c:v>7.2727272727272724E-2</c:v>
                </c:pt>
                <c:pt idx="4">
                  <c:v>9.0909090909090912E-2</c:v>
                </c:pt>
                <c:pt idx="5">
                  <c:v>9.5454545454545459E-2</c:v>
                </c:pt>
                <c:pt idx="6">
                  <c:v>0.1</c:v>
                </c:pt>
                <c:pt idx="7">
                  <c:v>0.10454545454545455</c:v>
                </c:pt>
                <c:pt idx="8">
                  <c:v>0.10909090909090909</c:v>
                </c:pt>
                <c:pt idx="9">
                  <c:v>0.11363636363636365</c:v>
                </c:pt>
                <c:pt idx="10">
                  <c:v>0.11818181818181818</c:v>
                </c:pt>
                <c:pt idx="11">
                  <c:v>0.12272727272727273</c:v>
                </c:pt>
                <c:pt idx="12">
                  <c:v>0.12727272727272726</c:v>
                </c:pt>
                <c:pt idx="13">
                  <c:v>0.13181818181818183</c:v>
                </c:pt>
                <c:pt idx="14">
                  <c:v>0.13636363636363635</c:v>
                </c:pt>
                <c:pt idx="15">
                  <c:v>0.1409090909090909</c:v>
                </c:pt>
                <c:pt idx="16">
                  <c:v>0.14545454545454545</c:v>
                </c:pt>
                <c:pt idx="17">
                  <c:v>0.15000000000000002</c:v>
                </c:pt>
                <c:pt idx="18">
                  <c:v>0.15454545454545454</c:v>
                </c:pt>
                <c:pt idx="19">
                  <c:v>0.15909090909090912</c:v>
                </c:pt>
                <c:pt idx="20">
                  <c:v>0.16363636363636364</c:v>
                </c:pt>
                <c:pt idx="21">
                  <c:v>0.16818181818181815</c:v>
                </c:pt>
                <c:pt idx="22">
                  <c:v>0.17272727272727273</c:v>
                </c:pt>
                <c:pt idx="23">
                  <c:v>0.17727272727272728</c:v>
                </c:pt>
                <c:pt idx="24">
                  <c:v>0.18181818181818182</c:v>
                </c:pt>
                <c:pt idx="25">
                  <c:v>0.1857707509881423</c:v>
                </c:pt>
                <c:pt idx="26">
                  <c:v>0.18972332015810278</c:v>
                </c:pt>
                <c:pt idx="27">
                  <c:v>0.19367588932806326</c:v>
                </c:pt>
                <c:pt idx="28">
                  <c:v>0.19762845849802371</c:v>
                </c:pt>
                <c:pt idx="29">
                  <c:v>0.20158102766798419</c:v>
                </c:pt>
                <c:pt idx="30">
                  <c:v>0.20553359683794467</c:v>
                </c:pt>
                <c:pt idx="31">
                  <c:v>0.20948616600790515</c:v>
                </c:pt>
                <c:pt idx="32">
                  <c:v>0.2134387351778656</c:v>
                </c:pt>
                <c:pt idx="33">
                  <c:v>0.21739130434782611</c:v>
                </c:pt>
                <c:pt idx="34">
                  <c:v>0.22134387351778656</c:v>
                </c:pt>
                <c:pt idx="35">
                  <c:v>0.22529644268774704</c:v>
                </c:pt>
                <c:pt idx="36">
                  <c:v>0.22924901185770752</c:v>
                </c:pt>
                <c:pt idx="37">
                  <c:v>0.23320158102766797</c:v>
                </c:pt>
                <c:pt idx="38">
                  <c:v>0.23715415019762845</c:v>
                </c:pt>
                <c:pt idx="39">
                  <c:v>0.24110671936758893</c:v>
                </c:pt>
                <c:pt idx="40">
                  <c:v>0.24505928853754938</c:v>
                </c:pt>
                <c:pt idx="41">
                  <c:v>0.24901185770750986</c:v>
                </c:pt>
                <c:pt idx="42">
                  <c:v>0.25296442687747034</c:v>
                </c:pt>
                <c:pt idx="43">
                  <c:v>0.25691699604743085</c:v>
                </c:pt>
                <c:pt idx="44">
                  <c:v>0.2608695652173913</c:v>
                </c:pt>
                <c:pt idx="45">
                  <c:v>0.2648221343873518</c:v>
                </c:pt>
                <c:pt idx="46">
                  <c:v>0.26877470355731226</c:v>
                </c:pt>
                <c:pt idx="47">
                  <c:v>0.27272727272727271</c:v>
                </c:pt>
                <c:pt idx="48">
                  <c:v>0.27807486631016043</c:v>
                </c:pt>
                <c:pt idx="49">
                  <c:v>0.2834224598930481</c:v>
                </c:pt>
                <c:pt idx="50">
                  <c:v>0.28877005347593582</c:v>
                </c:pt>
                <c:pt idx="51">
                  <c:v>0.29411764705882354</c:v>
                </c:pt>
                <c:pt idx="52">
                  <c:v>0.29946524064171126</c:v>
                </c:pt>
                <c:pt idx="53">
                  <c:v>0.30481283422459893</c:v>
                </c:pt>
                <c:pt idx="54">
                  <c:v>0.31016042780748665</c:v>
                </c:pt>
                <c:pt idx="55">
                  <c:v>0.31550802139037437</c:v>
                </c:pt>
                <c:pt idx="56">
                  <c:v>0.32085561497326198</c:v>
                </c:pt>
                <c:pt idx="57">
                  <c:v>0.3262032085561497</c:v>
                </c:pt>
                <c:pt idx="58">
                  <c:v>0.33155080213903743</c:v>
                </c:pt>
                <c:pt idx="59">
                  <c:v>0.33689839572192515</c:v>
                </c:pt>
                <c:pt idx="60">
                  <c:v>0.34224598930481281</c:v>
                </c:pt>
                <c:pt idx="61">
                  <c:v>0.34759358288770054</c:v>
                </c:pt>
                <c:pt idx="62">
                  <c:v>0.3529411764705882</c:v>
                </c:pt>
                <c:pt idx="63">
                  <c:v>0.35828877005347592</c:v>
                </c:pt>
                <c:pt idx="64">
                  <c:v>0.36363636363636365</c:v>
                </c:pt>
                <c:pt idx="65">
                  <c:v>0.37012987012987014</c:v>
                </c:pt>
                <c:pt idx="66">
                  <c:v>0.37662337662337664</c:v>
                </c:pt>
                <c:pt idx="67">
                  <c:v>0.38311688311688313</c:v>
                </c:pt>
                <c:pt idx="68">
                  <c:v>0.38961038961038957</c:v>
                </c:pt>
                <c:pt idx="69">
                  <c:v>0.39610389610389607</c:v>
                </c:pt>
                <c:pt idx="70">
                  <c:v>0.40259740259740256</c:v>
                </c:pt>
                <c:pt idx="71">
                  <c:v>0.40909090909090906</c:v>
                </c:pt>
                <c:pt idx="72">
                  <c:v>0.41558441558441556</c:v>
                </c:pt>
                <c:pt idx="73">
                  <c:v>0.42207792207792205</c:v>
                </c:pt>
                <c:pt idx="74">
                  <c:v>0.42857142857142855</c:v>
                </c:pt>
                <c:pt idx="75">
                  <c:v>0.43506493506493504</c:v>
                </c:pt>
                <c:pt idx="76">
                  <c:v>0.44155844155844154</c:v>
                </c:pt>
                <c:pt idx="77">
                  <c:v>0.44805194805194803</c:v>
                </c:pt>
                <c:pt idx="78">
                  <c:v>0.45454545454545453</c:v>
                </c:pt>
                <c:pt idx="79">
                  <c:v>0.46363636363636362</c:v>
                </c:pt>
                <c:pt idx="80">
                  <c:v>0.47272727272727272</c:v>
                </c:pt>
                <c:pt idx="81">
                  <c:v>0.4818181818181817</c:v>
                </c:pt>
                <c:pt idx="82">
                  <c:v>0.49090909090909085</c:v>
                </c:pt>
                <c:pt idx="83">
                  <c:v>0.49999999999999994</c:v>
                </c:pt>
                <c:pt idx="84">
                  <c:v>0.50909090909090904</c:v>
                </c:pt>
                <c:pt idx="85">
                  <c:v>0.51818181818181808</c:v>
                </c:pt>
                <c:pt idx="86">
                  <c:v>0.52727272727272723</c:v>
                </c:pt>
                <c:pt idx="87">
                  <c:v>0.53636363636363638</c:v>
                </c:pt>
                <c:pt idx="88">
                  <c:v>0.54545454545454541</c:v>
                </c:pt>
                <c:pt idx="89">
                  <c:v>0.56060606060606055</c:v>
                </c:pt>
                <c:pt idx="90">
                  <c:v>0.5757575757575758</c:v>
                </c:pt>
                <c:pt idx="91">
                  <c:v>0.59090909090909094</c:v>
                </c:pt>
                <c:pt idx="92">
                  <c:v>0.60606060606060619</c:v>
                </c:pt>
                <c:pt idx="93">
                  <c:v>0.62121212121212122</c:v>
                </c:pt>
                <c:pt idx="94">
                  <c:v>0.63636363636363635</c:v>
                </c:pt>
                <c:pt idx="95">
                  <c:v>0.68181818181818188</c:v>
                </c:pt>
                <c:pt idx="96">
                  <c:v>0.72727272727272729</c:v>
                </c:pt>
                <c:pt idx="97">
                  <c:v>0.77272727272727271</c:v>
                </c:pt>
                <c:pt idx="98">
                  <c:v>0.81818181818181823</c:v>
                </c:pt>
                <c:pt idx="99">
                  <c:v>0.90909090909090906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04-4340-85F2-0AAADDD877A1}"/>
            </c:ext>
          </c:extLst>
        </c:ser>
        <c:ser>
          <c:idx val="2"/>
          <c:order val="2"/>
          <c:tx>
            <c:strRef>
              <c:f>'Collected Data'!$D$2</c:f>
              <c:strCache>
                <c:ptCount val="1"/>
                <c:pt idx="0">
                  <c:v>Yelp reviews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'Collected Data'!$A$3:$A$102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'Collected Data'!$D$3:$D$102</c:f>
              <c:numCache>
                <c:formatCode>0.0%</c:formatCode>
                <c:ptCount val="100"/>
                <c:pt idx="0">
                  <c:v>2.8571428571428574E-2</c:v>
                </c:pt>
                <c:pt idx="1">
                  <c:v>5.7142857142857148E-2</c:v>
                </c:pt>
                <c:pt idx="2">
                  <c:v>8.5714285714285715E-2</c:v>
                </c:pt>
                <c:pt idx="3">
                  <c:v>0.1142857142857143</c:v>
                </c:pt>
                <c:pt idx="4">
                  <c:v>0.14285714285714288</c:v>
                </c:pt>
                <c:pt idx="5">
                  <c:v>0.17142857142857146</c:v>
                </c:pt>
                <c:pt idx="6">
                  <c:v>0.2</c:v>
                </c:pt>
                <c:pt idx="7" formatCode="0.000%">
                  <c:v>0.22500000000000001</c:v>
                </c:pt>
                <c:pt idx="8" formatCode="0.000%">
                  <c:v>0.25</c:v>
                </c:pt>
                <c:pt idx="9" formatCode="0.000%">
                  <c:v>0.27500000000000002</c:v>
                </c:pt>
                <c:pt idx="10" formatCode="0.000%">
                  <c:v>0.3</c:v>
                </c:pt>
                <c:pt idx="11" formatCode="0.000%">
                  <c:v>0.32500000000000001</c:v>
                </c:pt>
                <c:pt idx="12" formatCode="0.000%">
                  <c:v>0.35000000000000003</c:v>
                </c:pt>
                <c:pt idx="13" formatCode="0.000%">
                  <c:v>0.37500000000000006</c:v>
                </c:pt>
                <c:pt idx="14">
                  <c:v>0.4</c:v>
                </c:pt>
                <c:pt idx="15" formatCode="0.000%">
                  <c:v>0.41111111111111115</c:v>
                </c:pt>
                <c:pt idx="16" formatCode="0.000%">
                  <c:v>0.42222222222222228</c:v>
                </c:pt>
                <c:pt idx="17" formatCode="0.000%">
                  <c:v>0.43333333333333335</c:v>
                </c:pt>
                <c:pt idx="18" formatCode="0.000%">
                  <c:v>0.44444444444444448</c:v>
                </c:pt>
                <c:pt idx="19" formatCode="0.000%">
                  <c:v>0.4555555555555556</c:v>
                </c:pt>
                <c:pt idx="20" formatCode="0.000%">
                  <c:v>0.46666666666666667</c:v>
                </c:pt>
                <c:pt idx="21" formatCode="0.000%">
                  <c:v>0.4777777777777778</c:v>
                </c:pt>
                <c:pt idx="22" formatCode="0.000%">
                  <c:v>0.48888888888888893</c:v>
                </c:pt>
                <c:pt idx="23" formatCode="0.000%">
                  <c:v>0.5</c:v>
                </c:pt>
                <c:pt idx="24" formatCode="0.000%">
                  <c:v>0.51111111111111107</c:v>
                </c:pt>
                <c:pt idx="25" formatCode="0.000%">
                  <c:v>0.52222222222222225</c:v>
                </c:pt>
                <c:pt idx="26" formatCode="0.000%">
                  <c:v>0.53333333333333333</c:v>
                </c:pt>
                <c:pt idx="27" formatCode="0.000%">
                  <c:v>0.54444444444444451</c:v>
                </c:pt>
                <c:pt idx="28" formatCode="0.000%">
                  <c:v>0.55555555555555547</c:v>
                </c:pt>
                <c:pt idx="29" formatCode="0.000%">
                  <c:v>0.56666666666666665</c:v>
                </c:pt>
                <c:pt idx="30" formatCode="0.000%">
                  <c:v>0.57777777777777772</c:v>
                </c:pt>
                <c:pt idx="31" formatCode="0.000%">
                  <c:v>0.5888888888888888</c:v>
                </c:pt>
                <c:pt idx="32">
                  <c:v>0.6</c:v>
                </c:pt>
                <c:pt idx="33" formatCode="0.000%">
                  <c:v>0.60571428571428565</c:v>
                </c:pt>
                <c:pt idx="34" formatCode="0.000%">
                  <c:v>0.61142857142857143</c:v>
                </c:pt>
                <c:pt idx="35" formatCode="0.000%">
                  <c:v>0.6171428571428571</c:v>
                </c:pt>
                <c:pt idx="36" formatCode="0.000%">
                  <c:v>0.62285714285714278</c:v>
                </c:pt>
                <c:pt idx="37" formatCode="0.000%">
                  <c:v>0.62857142857142856</c:v>
                </c:pt>
                <c:pt idx="38" formatCode="0.000%">
                  <c:v>0.63428571428571423</c:v>
                </c:pt>
                <c:pt idx="39" formatCode="0.000%">
                  <c:v>0.64</c:v>
                </c:pt>
                <c:pt idx="40" formatCode="0.000%">
                  <c:v>0.64571428571428569</c:v>
                </c:pt>
                <c:pt idx="41" formatCode="0.000%">
                  <c:v>0.65142857142857136</c:v>
                </c:pt>
                <c:pt idx="42" formatCode="0.000%">
                  <c:v>0.65714285714285714</c:v>
                </c:pt>
                <c:pt idx="43" formatCode="0.000%">
                  <c:v>0.66285714285714281</c:v>
                </c:pt>
                <c:pt idx="44" formatCode="0.000%">
                  <c:v>0.66857142857142859</c:v>
                </c:pt>
                <c:pt idx="45" formatCode="0.000%">
                  <c:v>0.67428571428571427</c:v>
                </c:pt>
                <c:pt idx="46" formatCode="0.000%">
                  <c:v>0.67999999999999994</c:v>
                </c:pt>
                <c:pt idx="47" formatCode="0.000%">
                  <c:v>0.68571428571428572</c:v>
                </c:pt>
                <c:pt idx="48" formatCode="0.000%">
                  <c:v>0.69142857142857139</c:v>
                </c:pt>
                <c:pt idx="49" formatCode="0.000%">
                  <c:v>0.69714285714285718</c:v>
                </c:pt>
                <c:pt idx="50" formatCode="0.000%">
                  <c:v>0.70285714285714285</c:v>
                </c:pt>
                <c:pt idx="51" formatCode="0.000%">
                  <c:v>0.70857142857142863</c:v>
                </c:pt>
                <c:pt idx="52" formatCode="0.000%">
                  <c:v>0.7142857142857143</c:v>
                </c:pt>
                <c:pt idx="53" formatCode="0.000%">
                  <c:v>0.72</c:v>
                </c:pt>
                <c:pt idx="54" formatCode="0.000%">
                  <c:v>0.72571428571428576</c:v>
                </c:pt>
                <c:pt idx="55" formatCode="0.000%">
                  <c:v>0.73142857142857143</c:v>
                </c:pt>
                <c:pt idx="56" formatCode="0.000%">
                  <c:v>0.7371428571428571</c:v>
                </c:pt>
                <c:pt idx="57" formatCode="0.000%">
                  <c:v>0.74285714285714288</c:v>
                </c:pt>
                <c:pt idx="58" formatCode="0.000%">
                  <c:v>0.74857142857142855</c:v>
                </c:pt>
                <c:pt idx="59" formatCode="0.000%">
                  <c:v>0.75428571428571423</c:v>
                </c:pt>
                <c:pt idx="60" formatCode="0.000%">
                  <c:v>0.76</c:v>
                </c:pt>
                <c:pt idx="61" formatCode="0.000%">
                  <c:v>0.76571428571428579</c:v>
                </c:pt>
                <c:pt idx="62" formatCode="0.000%">
                  <c:v>0.77142857142857146</c:v>
                </c:pt>
                <c:pt idx="63" formatCode="0.000%">
                  <c:v>0.77714285714285714</c:v>
                </c:pt>
                <c:pt idx="64" formatCode="0.000%">
                  <c:v>0.78285714285714292</c:v>
                </c:pt>
                <c:pt idx="65" formatCode="0.000%">
                  <c:v>0.78857142857142859</c:v>
                </c:pt>
                <c:pt idx="66" formatCode="0.000%">
                  <c:v>0.79428571428571437</c:v>
                </c:pt>
                <c:pt idx="67">
                  <c:v>0.8</c:v>
                </c:pt>
                <c:pt idx="68" formatCode="0.000%">
                  <c:v>0.80625000000000002</c:v>
                </c:pt>
                <c:pt idx="69" formatCode="0.000%">
                  <c:v>0.8125</c:v>
                </c:pt>
                <c:pt idx="70" formatCode="0.000%">
                  <c:v>0.81874999999999998</c:v>
                </c:pt>
                <c:pt idx="71" formatCode="0.000%">
                  <c:v>0.82499999999999996</c:v>
                </c:pt>
                <c:pt idx="72" formatCode="0.000%">
                  <c:v>0.83125000000000004</c:v>
                </c:pt>
                <c:pt idx="73" formatCode="0.000%">
                  <c:v>0.83750000000000002</c:v>
                </c:pt>
                <c:pt idx="74" formatCode="0.000%">
                  <c:v>0.84375</c:v>
                </c:pt>
                <c:pt idx="75" formatCode="0.000%">
                  <c:v>0.85</c:v>
                </c:pt>
                <c:pt idx="76" formatCode="0.000%">
                  <c:v>0.85625000000000007</c:v>
                </c:pt>
                <c:pt idx="77" formatCode="0.000%">
                  <c:v>0.86250000000000004</c:v>
                </c:pt>
                <c:pt idx="78" formatCode="0.000%">
                  <c:v>0.86875000000000002</c:v>
                </c:pt>
                <c:pt idx="79" formatCode="0.000%">
                  <c:v>0.875</c:v>
                </c:pt>
                <c:pt idx="80" formatCode="0.000%">
                  <c:v>0.88125000000000009</c:v>
                </c:pt>
                <c:pt idx="81" formatCode="0.000%">
                  <c:v>0.88749999999999996</c:v>
                </c:pt>
                <c:pt idx="82" formatCode="0.000%">
                  <c:v>0.89374999999999993</c:v>
                </c:pt>
                <c:pt idx="83" formatCode="0.000%">
                  <c:v>0.9</c:v>
                </c:pt>
                <c:pt idx="84" formatCode="0.000%">
                  <c:v>0.90625</c:v>
                </c:pt>
                <c:pt idx="85" formatCode="0.000%">
                  <c:v>0.91249999999999998</c:v>
                </c:pt>
                <c:pt idx="86" formatCode="0.000%">
                  <c:v>0.91874999999999996</c:v>
                </c:pt>
                <c:pt idx="87" formatCode="0.000%">
                  <c:v>0.92500000000000004</c:v>
                </c:pt>
                <c:pt idx="88" formatCode="0.000%">
                  <c:v>0.93125000000000002</c:v>
                </c:pt>
                <c:pt idx="89" formatCode="0.000%">
                  <c:v>0.9375</c:v>
                </c:pt>
                <c:pt idx="90" formatCode="0.000%">
                  <c:v>0.94375000000000009</c:v>
                </c:pt>
                <c:pt idx="91" formatCode="0.000%">
                  <c:v>0.95000000000000007</c:v>
                </c:pt>
                <c:pt idx="92" formatCode="0.000%">
                  <c:v>0.95625000000000004</c:v>
                </c:pt>
                <c:pt idx="93" formatCode="0.000%">
                  <c:v>0.96249999999999991</c:v>
                </c:pt>
                <c:pt idx="94" formatCode="0.000%">
                  <c:v>0.96875</c:v>
                </c:pt>
                <c:pt idx="95" formatCode="0.000%">
                  <c:v>0.97499999999999998</c:v>
                </c:pt>
                <c:pt idx="96" formatCode="0.000%">
                  <c:v>0.98124999999999996</c:v>
                </c:pt>
                <c:pt idx="97" formatCode="0.000%">
                  <c:v>0.98750000000000004</c:v>
                </c:pt>
                <c:pt idx="98" formatCode="0.000%">
                  <c:v>0.99375000000000002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04-4340-85F2-0AAADDD877A1}"/>
            </c:ext>
          </c:extLst>
        </c:ser>
        <c:ser>
          <c:idx val="3"/>
          <c:order val="3"/>
          <c:tx>
            <c:strRef>
              <c:f>'Collected Data'!$E$2</c:f>
              <c:strCache>
                <c:ptCount val="1"/>
                <c:pt idx="0">
                  <c:v>FICO Scores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'Collected Data'!$A$3:$A$102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'Collected Data'!$E$3:$E$102</c:f>
              <c:numCache>
                <c:formatCode>0.0%</c:formatCode>
                <c:ptCount val="100"/>
                <c:pt idx="0">
                  <c:v>6.0599999999999994E-2</c:v>
                </c:pt>
                <c:pt idx="1">
                  <c:v>0.12119999999999999</c:v>
                </c:pt>
                <c:pt idx="2">
                  <c:v>0.18179999999999999</c:v>
                </c:pt>
                <c:pt idx="3">
                  <c:v>0.24239999999999998</c:v>
                </c:pt>
                <c:pt idx="4">
                  <c:v>0.30299999999999999</c:v>
                </c:pt>
                <c:pt idx="5">
                  <c:v>0.36359999999999998</c:v>
                </c:pt>
                <c:pt idx="6">
                  <c:v>0.37319999999999998</c:v>
                </c:pt>
                <c:pt idx="7">
                  <c:v>0.38279999999999997</c:v>
                </c:pt>
                <c:pt idx="8">
                  <c:v>0.39239999999999997</c:v>
                </c:pt>
                <c:pt idx="9">
                  <c:v>0.40200000000000002</c:v>
                </c:pt>
                <c:pt idx="10">
                  <c:v>0.41160000000000002</c:v>
                </c:pt>
                <c:pt idx="11">
                  <c:v>0.42120000000000002</c:v>
                </c:pt>
                <c:pt idx="12">
                  <c:v>0.43080000000000002</c:v>
                </c:pt>
                <c:pt idx="13">
                  <c:v>0.44040000000000001</c:v>
                </c:pt>
                <c:pt idx="14">
                  <c:v>0.45</c:v>
                </c:pt>
                <c:pt idx="15">
                  <c:v>0.46111111111111114</c:v>
                </c:pt>
                <c:pt idx="16">
                  <c:v>0.47222222222222227</c:v>
                </c:pt>
                <c:pt idx="17">
                  <c:v>0.48333333333333334</c:v>
                </c:pt>
                <c:pt idx="18">
                  <c:v>0.49444444444444446</c:v>
                </c:pt>
                <c:pt idx="19">
                  <c:v>0.50555555555555565</c:v>
                </c:pt>
                <c:pt idx="20">
                  <c:v>0.51666666666666672</c:v>
                </c:pt>
                <c:pt idx="21">
                  <c:v>0.52777777777777779</c:v>
                </c:pt>
                <c:pt idx="22">
                  <c:v>0.53888888888888897</c:v>
                </c:pt>
                <c:pt idx="23">
                  <c:v>0.55000000000000004</c:v>
                </c:pt>
                <c:pt idx="24">
                  <c:v>0.55818181818181822</c:v>
                </c:pt>
                <c:pt idx="25">
                  <c:v>0.5663636363636364</c:v>
                </c:pt>
                <c:pt idx="26">
                  <c:v>0.57454545454545458</c:v>
                </c:pt>
                <c:pt idx="27">
                  <c:v>0.58272727272727276</c:v>
                </c:pt>
                <c:pt idx="28">
                  <c:v>0.59090909090909094</c:v>
                </c:pt>
                <c:pt idx="29">
                  <c:v>0.59909090909090912</c:v>
                </c:pt>
                <c:pt idx="30">
                  <c:v>0.6072727272727273</c:v>
                </c:pt>
                <c:pt idx="31">
                  <c:v>0.61545454545454548</c:v>
                </c:pt>
                <c:pt idx="32">
                  <c:v>0.62363636363636366</c:v>
                </c:pt>
                <c:pt idx="33">
                  <c:v>0.63181818181818183</c:v>
                </c:pt>
                <c:pt idx="34">
                  <c:v>0.64</c:v>
                </c:pt>
                <c:pt idx="35">
                  <c:v>0.64749999999999996</c:v>
                </c:pt>
                <c:pt idx="36">
                  <c:v>0.65500000000000003</c:v>
                </c:pt>
                <c:pt idx="37">
                  <c:v>0.66249999999999998</c:v>
                </c:pt>
                <c:pt idx="38">
                  <c:v>0.67</c:v>
                </c:pt>
                <c:pt idx="39">
                  <c:v>0.67749999999999999</c:v>
                </c:pt>
                <c:pt idx="40">
                  <c:v>0.68500000000000005</c:v>
                </c:pt>
                <c:pt idx="41">
                  <c:v>0.6925</c:v>
                </c:pt>
                <c:pt idx="42">
                  <c:v>0.7</c:v>
                </c:pt>
                <c:pt idx="43">
                  <c:v>0.70750000000000002</c:v>
                </c:pt>
                <c:pt idx="44">
                  <c:v>0.71499999999999997</c:v>
                </c:pt>
                <c:pt idx="45">
                  <c:v>0.72250000000000003</c:v>
                </c:pt>
                <c:pt idx="46">
                  <c:v>0.73</c:v>
                </c:pt>
                <c:pt idx="47">
                  <c:v>0.73562499999999997</c:v>
                </c:pt>
                <c:pt idx="48">
                  <c:v>0.74124999999999996</c:v>
                </c:pt>
                <c:pt idx="49">
                  <c:v>0.74687499999999996</c:v>
                </c:pt>
                <c:pt idx="50">
                  <c:v>0.75249999999999995</c:v>
                </c:pt>
                <c:pt idx="51">
                  <c:v>0.75812499999999994</c:v>
                </c:pt>
                <c:pt idx="52">
                  <c:v>0.76375000000000004</c:v>
                </c:pt>
                <c:pt idx="53">
                  <c:v>0.76937500000000003</c:v>
                </c:pt>
                <c:pt idx="54">
                  <c:v>0.77500000000000002</c:v>
                </c:pt>
                <c:pt idx="55">
                  <c:v>0.78062500000000001</c:v>
                </c:pt>
                <c:pt idx="56">
                  <c:v>0.78624999999999989</c:v>
                </c:pt>
                <c:pt idx="57">
                  <c:v>0.79187499999999988</c:v>
                </c:pt>
                <c:pt idx="58">
                  <c:v>0.79749999999999999</c:v>
                </c:pt>
                <c:pt idx="59">
                  <c:v>0.80312499999999998</c:v>
                </c:pt>
                <c:pt idx="60">
                  <c:v>0.80874999999999997</c:v>
                </c:pt>
                <c:pt idx="61">
                  <c:v>0.81437499999999996</c:v>
                </c:pt>
                <c:pt idx="62">
                  <c:v>0.82</c:v>
                </c:pt>
                <c:pt idx="63">
                  <c:v>0.8247368421052631</c:v>
                </c:pt>
                <c:pt idx="64">
                  <c:v>0.82947368421052625</c:v>
                </c:pt>
                <c:pt idx="65">
                  <c:v>0.8342105263157894</c:v>
                </c:pt>
                <c:pt idx="66">
                  <c:v>0.83894736842105266</c:v>
                </c:pt>
                <c:pt idx="67">
                  <c:v>0.84368421052631581</c:v>
                </c:pt>
                <c:pt idx="68">
                  <c:v>0.84842105263157885</c:v>
                </c:pt>
                <c:pt idx="69">
                  <c:v>0.85315789473684212</c:v>
                </c:pt>
                <c:pt idx="70">
                  <c:v>0.85789473684210527</c:v>
                </c:pt>
                <c:pt idx="71">
                  <c:v>0.86263157894736842</c:v>
                </c:pt>
                <c:pt idx="72">
                  <c:v>0.86736842105263157</c:v>
                </c:pt>
                <c:pt idx="73">
                  <c:v>0.87210526315789472</c:v>
                </c:pt>
                <c:pt idx="74">
                  <c:v>0.87684210526315787</c:v>
                </c:pt>
                <c:pt idx="75">
                  <c:v>0.88157894736842113</c:v>
                </c:pt>
                <c:pt idx="76">
                  <c:v>0.88631578947368428</c:v>
                </c:pt>
                <c:pt idx="77">
                  <c:v>0.89105263157894743</c:v>
                </c:pt>
                <c:pt idx="78">
                  <c:v>0.89578947368421058</c:v>
                </c:pt>
                <c:pt idx="79">
                  <c:v>0.90052631578947373</c:v>
                </c:pt>
                <c:pt idx="80">
                  <c:v>0.90526315789473688</c:v>
                </c:pt>
                <c:pt idx="81">
                  <c:v>0.91</c:v>
                </c:pt>
                <c:pt idx="82">
                  <c:v>0.91500000000000004</c:v>
                </c:pt>
                <c:pt idx="83">
                  <c:v>0.92</c:v>
                </c:pt>
                <c:pt idx="84">
                  <c:v>0.92500000000000004</c:v>
                </c:pt>
                <c:pt idx="85">
                  <c:v>0.93</c:v>
                </c:pt>
                <c:pt idx="86">
                  <c:v>0.93500000000000005</c:v>
                </c:pt>
                <c:pt idx="87">
                  <c:v>0.94000000000000006</c:v>
                </c:pt>
                <c:pt idx="88">
                  <c:v>0.94500000000000006</c:v>
                </c:pt>
                <c:pt idx="89">
                  <c:v>0.95000000000000007</c:v>
                </c:pt>
                <c:pt idx="90">
                  <c:v>0.95500000000000007</c:v>
                </c:pt>
                <c:pt idx="91">
                  <c:v>0.96000000000000008</c:v>
                </c:pt>
                <c:pt idx="92">
                  <c:v>0.96500000000000008</c:v>
                </c:pt>
                <c:pt idx="93">
                  <c:v>0.97</c:v>
                </c:pt>
                <c:pt idx="94">
                  <c:v>0.97499999999999998</c:v>
                </c:pt>
                <c:pt idx="95">
                  <c:v>0.98</c:v>
                </c:pt>
                <c:pt idx="96">
                  <c:v>0.98499999999999999</c:v>
                </c:pt>
                <c:pt idx="97">
                  <c:v>0.99</c:v>
                </c:pt>
                <c:pt idx="98">
                  <c:v>0.995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04-4340-85F2-0AAADDD877A1}"/>
            </c:ext>
          </c:extLst>
        </c:ser>
        <c:ser>
          <c:idx val="4"/>
          <c:order val="4"/>
          <c:tx>
            <c:strRef>
              <c:f>'Collected Data'!$F$2</c:f>
              <c:strCache>
                <c:ptCount val="1"/>
                <c:pt idx="0">
                  <c:v>Morningstar ratings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'Collected Data'!$A$3:$A$102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'Collected Data'!$F$3:$F$102</c:f>
              <c:numCache>
                <c:formatCode>0.0%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0.22222222222222224</c:v>
                </c:pt>
                <c:pt idx="3">
                  <c:v>0.24444444444444446</c:v>
                </c:pt>
                <c:pt idx="4">
                  <c:v>0.26666666666666672</c:v>
                </c:pt>
                <c:pt idx="5">
                  <c:v>0.28888888888888886</c:v>
                </c:pt>
                <c:pt idx="6">
                  <c:v>0.31111111111111112</c:v>
                </c:pt>
                <c:pt idx="7">
                  <c:v>0.33333333333333337</c:v>
                </c:pt>
                <c:pt idx="8">
                  <c:v>0.35555555555555557</c:v>
                </c:pt>
                <c:pt idx="9">
                  <c:v>0.37777777777777777</c:v>
                </c:pt>
                <c:pt idx="10">
                  <c:v>0.4</c:v>
                </c:pt>
                <c:pt idx="11">
                  <c:v>0.41428571428571431</c:v>
                </c:pt>
                <c:pt idx="12">
                  <c:v>0.4285714285714286</c:v>
                </c:pt>
                <c:pt idx="13">
                  <c:v>0.44285714285714289</c:v>
                </c:pt>
                <c:pt idx="14">
                  <c:v>0.45714285714285713</c:v>
                </c:pt>
                <c:pt idx="15">
                  <c:v>0.47142857142857142</c:v>
                </c:pt>
                <c:pt idx="16">
                  <c:v>0.48571428571428571</c:v>
                </c:pt>
                <c:pt idx="17">
                  <c:v>0.5</c:v>
                </c:pt>
                <c:pt idx="18">
                  <c:v>0.51428571428571423</c:v>
                </c:pt>
                <c:pt idx="19">
                  <c:v>0.52857142857142858</c:v>
                </c:pt>
                <c:pt idx="20">
                  <c:v>0.54285714285714282</c:v>
                </c:pt>
                <c:pt idx="21">
                  <c:v>0.55714285714285716</c:v>
                </c:pt>
                <c:pt idx="22">
                  <c:v>0.5714285714285714</c:v>
                </c:pt>
                <c:pt idx="23">
                  <c:v>0.58571428571428563</c:v>
                </c:pt>
                <c:pt idx="24">
                  <c:v>0.6</c:v>
                </c:pt>
                <c:pt idx="25">
                  <c:v>0.6064516129032258</c:v>
                </c:pt>
                <c:pt idx="26">
                  <c:v>0.61290322580645162</c:v>
                </c:pt>
                <c:pt idx="27">
                  <c:v>0.61935483870967745</c:v>
                </c:pt>
                <c:pt idx="28">
                  <c:v>0.62580645161290316</c:v>
                </c:pt>
                <c:pt idx="29">
                  <c:v>0.63225806451612898</c:v>
                </c:pt>
                <c:pt idx="30">
                  <c:v>0.6387096774193548</c:v>
                </c:pt>
                <c:pt idx="31">
                  <c:v>0.64516129032258063</c:v>
                </c:pt>
                <c:pt idx="32">
                  <c:v>0.65161290322580645</c:v>
                </c:pt>
                <c:pt idx="33">
                  <c:v>0.65806451612903227</c:v>
                </c:pt>
                <c:pt idx="34">
                  <c:v>0.6645161290322581</c:v>
                </c:pt>
                <c:pt idx="35">
                  <c:v>0.67096774193548381</c:v>
                </c:pt>
                <c:pt idx="36">
                  <c:v>0.67741935483870963</c:v>
                </c:pt>
                <c:pt idx="37">
                  <c:v>0.68387096774193545</c:v>
                </c:pt>
                <c:pt idx="38">
                  <c:v>0.69032258064516128</c:v>
                </c:pt>
                <c:pt idx="39">
                  <c:v>0.6967741935483871</c:v>
                </c:pt>
                <c:pt idx="40">
                  <c:v>0.70322580645161292</c:v>
                </c:pt>
                <c:pt idx="41">
                  <c:v>0.70967741935483875</c:v>
                </c:pt>
                <c:pt idx="42">
                  <c:v>0.71612903225806446</c:v>
                </c:pt>
                <c:pt idx="43">
                  <c:v>0.72258064516129028</c:v>
                </c:pt>
                <c:pt idx="44">
                  <c:v>0.7290322580645161</c:v>
                </c:pt>
                <c:pt idx="45">
                  <c:v>0.73548387096774193</c:v>
                </c:pt>
                <c:pt idx="46">
                  <c:v>0.74193548387096775</c:v>
                </c:pt>
                <c:pt idx="47">
                  <c:v>0.74838709677419357</c:v>
                </c:pt>
                <c:pt idx="48">
                  <c:v>0.75483870967741939</c:v>
                </c:pt>
                <c:pt idx="49">
                  <c:v>0.76129032258064511</c:v>
                </c:pt>
                <c:pt idx="50">
                  <c:v>0.76774193548387104</c:v>
                </c:pt>
                <c:pt idx="51">
                  <c:v>0.77419354838709675</c:v>
                </c:pt>
                <c:pt idx="52">
                  <c:v>0.78064516129032258</c:v>
                </c:pt>
                <c:pt idx="53">
                  <c:v>0.7870967741935484</c:v>
                </c:pt>
                <c:pt idx="54">
                  <c:v>0.79354838709677422</c:v>
                </c:pt>
                <c:pt idx="55">
                  <c:v>0.8</c:v>
                </c:pt>
                <c:pt idx="56">
                  <c:v>0.80454545454545456</c:v>
                </c:pt>
                <c:pt idx="57">
                  <c:v>0.80909090909090908</c:v>
                </c:pt>
                <c:pt idx="58">
                  <c:v>0.8136363636363636</c:v>
                </c:pt>
                <c:pt idx="59">
                  <c:v>0.81818181818181823</c:v>
                </c:pt>
                <c:pt idx="60">
                  <c:v>0.82272727272727275</c:v>
                </c:pt>
                <c:pt idx="61">
                  <c:v>0.82727272727272727</c:v>
                </c:pt>
                <c:pt idx="62">
                  <c:v>0.83181818181818179</c:v>
                </c:pt>
                <c:pt idx="63">
                  <c:v>0.83636363636363642</c:v>
                </c:pt>
                <c:pt idx="64">
                  <c:v>0.84090909090909094</c:v>
                </c:pt>
                <c:pt idx="65">
                  <c:v>0.84545454545454546</c:v>
                </c:pt>
                <c:pt idx="66">
                  <c:v>0.85000000000000009</c:v>
                </c:pt>
                <c:pt idx="67">
                  <c:v>0.85454545454545461</c:v>
                </c:pt>
                <c:pt idx="68">
                  <c:v>0.85909090909090913</c:v>
                </c:pt>
                <c:pt idx="69">
                  <c:v>0.86363636363636365</c:v>
                </c:pt>
                <c:pt idx="70">
                  <c:v>0.86818181818181817</c:v>
                </c:pt>
                <c:pt idx="71">
                  <c:v>0.8727272727272728</c:v>
                </c:pt>
                <c:pt idx="72">
                  <c:v>0.87727272727272732</c:v>
                </c:pt>
                <c:pt idx="73">
                  <c:v>0.88181818181818183</c:v>
                </c:pt>
                <c:pt idx="74">
                  <c:v>0.88636363636363635</c:v>
                </c:pt>
                <c:pt idx="75">
                  <c:v>0.89090909090909087</c:v>
                </c:pt>
                <c:pt idx="76">
                  <c:v>0.8954545454545455</c:v>
                </c:pt>
                <c:pt idx="77">
                  <c:v>0.9</c:v>
                </c:pt>
                <c:pt idx="78">
                  <c:v>0.90454545454545454</c:v>
                </c:pt>
                <c:pt idx="79">
                  <c:v>0.90909090909090917</c:v>
                </c:pt>
                <c:pt idx="80">
                  <c:v>0.91363636363636369</c:v>
                </c:pt>
                <c:pt idx="81">
                  <c:v>0.91818181818181821</c:v>
                </c:pt>
                <c:pt idx="82">
                  <c:v>0.92272727272727273</c:v>
                </c:pt>
                <c:pt idx="83">
                  <c:v>0.92727272727272725</c:v>
                </c:pt>
                <c:pt idx="84">
                  <c:v>0.93181818181818188</c:v>
                </c:pt>
                <c:pt idx="85">
                  <c:v>0.9363636363636364</c:v>
                </c:pt>
                <c:pt idx="86">
                  <c:v>0.94090909090909092</c:v>
                </c:pt>
                <c:pt idx="87">
                  <c:v>0.94545454545454544</c:v>
                </c:pt>
                <c:pt idx="88">
                  <c:v>0.95</c:v>
                </c:pt>
                <c:pt idx="89">
                  <c:v>0.95454545454545459</c:v>
                </c:pt>
                <c:pt idx="90">
                  <c:v>0.95909090909090911</c:v>
                </c:pt>
                <c:pt idx="91">
                  <c:v>0.96363636363636362</c:v>
                </c:pt>
                <c:pt idx="92">
                  <c:v>0.96818181818181825</c:v>
                </c:pt>
                <c:pt idx="93">
                  <c:v>0.97272727272727266</c:v>
                </c:pt>
                <c:pt idx="94">
                  <c:v>0.97727272727272729</c:v>
                </c:pt>
                <c:pt idx="95">
                  <c:v>0.98181818181818181</c:v>
                </c:pt>
                <c:pt idx="96">
                  <c:v>0.98636363636363633</c:v>
                </c:pt>
                <c:pt idx="97">
                  <c:v>0.99090909090909096</c:v>
                </c:pt>
                <c:pt idx="98">
                  <c:v>0.99545454545454548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04-4340-85F2-0AAADDD877A1}"/>
            </c:ext>
          </c:extLst>
        </c:ser>
        <c:ser>
          <c:idx val="5"/>
          <c:order val="5"/>
          <c:tx>
            <c:strRef>
              <c:f>'Collected Data'!$H$2</c:f>
              <c:strCache>
                <c:ptCount val="1"/>
                <c:pt idx="0">
                  <c:v>Corporate Debt Excluding CCC/C</c:v>
                </c:pt>
              </c:strCache>
            </c:strRef>
          </c:tx>
          <c:spPr>
            <a:ln w="28575" cap="rnd" cmpd="dbl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'Collected Data'!$A$3:$A$102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'Collected Data'!$H$3:$H$102</c:f>
              <c:numCache>
                <c:formatCode>0.00%</c:formatCode>
                <c:ptCount val="100"/>
                <c:pt idx="0">
                  <c:v>5.3763440860215049E-3</c:v>
                </c:pt>
                <c:pt idx="1">
                  <c:v>1.0416666666666666E-2</c:v>
                </c:pt>
                <c:pt idx="2">
                  <c:v>1.5456989247311825E-2</c:v>
                </c:pt>
                <c:pt idx="3">
                  <c:v>2.0497311827956985E-2</c:v>
                </c:pt>
                <c:pt idx="4">
                  <c:v>2.5537634408602149E-2</c:v>
                </c:pt>
                <c:pt idx="5">
                  <c:v>3.0577956989247309E-2</c:v>
                </c:pt>
                <c:pt idx="6">
                  <c:v>3.5618279569892476E-2</c:v>
                </c:pt>
                <c:pt idx="7">
                  <c:v>4.065860215053764E-2</c:v>
                </c:pt>
                <c:pt idx="8">
                  <c:v>4.5698924731182797E-2</c:v>
                </c:pt>
                <c:pt idx="9">
                  <c:v>5.073924731182796E-2</c:v>
                </c:pt>
                <c:pt idx="10">
                  <c:v>5.5779569892473117E-2</c:v>
                </c:pt>
                <c:pt idx="11">
                  <c:v>6.0819892473118281E-2</c:v>
                </c:pt>
                <c:pt idx="12">
                  <c:v>6.5860215053763438E-2</c:v>
                </c:pt>
                <c:pt idx="13">
                  <c:v>7.0900537634408595E-2</c:v>
                </c:pt>
                <c:pt idx="14">
                  <c:v>7.5940860215053752E-2</c:v>
                </c:pt>
                <c:pt idx="15">
                  <c:v>8.0981182795698922E-2</c:v>
                </c:pt>
                <c:pt idx="16">
                  <c:v>8.6021505376344079E-2</c:v>
                </c:pt>
                <c:pt idx="17">
                  <c:v>9.1061827956989236E-2</c:v>
                </c:pt>
                <c:pt idx="18">
                  <c:v>9.6102150537634393E-2</c:v>
                </c:pt>
                <c:pt idx="19">
                  <c:v>0.10114247311827956</c:v>
                </c:pt>
                <c:pt idx="20">
                  <c:v>0.10618279569892472</c:v>
                </c:pt>
                <c:pt idx="21">
                  <c:v>0.11122311827956988</c:v>
                </c:pt>
                <c:pt idx="22">
                  <c:v>0.11626344086021505</c:v>
                </c:pt>
                <c:pt idx="23">
                  <c:v>0.1213037634408602</c:v>
                </c:pt>
                <c:pt idx="24">
                  <c:v>0.12634408602150535</c:v>
                </c:pt>
                <c:pt idx="25">
                  <c:v>0.13138440860215053</c:v>
                </c:pt>
                <c:pt idx="26">
                  <c:v>0.13642473118279569</c:v>
                </c:pt>
                <c:pt idx="27">
                  <c:v>0.14146505376344085</c:v>
                </c:pt>
                <c:pt idx="28">
                  <c:v>0.146505376344086</c:v>
                </c:pt>
                <c:pt idx="29">
                  <c:v>0.15154569892473116</c:v>
                </c:pt>
                <c:pt idx="30">
                  <c:v>0.15658602150537634</c:v>
                </c:pt>
                <c:pt idx="31">
                  <c:v>0.16162634408602147</c:v>
                </c:pt>
                <c:pt idx="32">
                  <c:v>0.16666666666666666</c:v>
                </c:pt>
                <c:pt idx="33">
                  <c:v>0.17647058823529413</c:v>
                </c:pt>
                <c:pt idx="34">
                  <c:v>0.18627450980392152</c:v>
                </c:pt>
                <c:pt idx="35">
                  <c:v>0.19607843137254899</c:v>
                </c:pt>
                <c:pt idx="36">
                  <c:v>0.20588235294117643</c:v>
                </c:pt>
                <c:pt idx="37">
                  <c:v>0.2156862745098039</c:v>
                </c:pt>
                <c:pt idx="38">
                  <c:v>0.22549019607843135</c:v>
                </c:pt>
                <c:pt idx="39">
                  <c:v>0.23529411764705882</c:v>
                </c:pt>
                <c:pt idx="40">
                  <c:v>0.24509803921568624</c:v>
                </c:pt>
                <c:pt idx="41">
                  <c:v>0.25490196078431371</c:v>
                </c:pt>
                <c:pt idx="42">
                  <c:v>0.26470588235294112</c:v>
                </c:pt>
                <c:pt idx="43">
                  <c:v>0.2745098039215686</c:v>
                </c:pt>
                <c:pt idx="44">
                  <c:v>0.28431372549019607</c:v>
                </c:pt>
                <c:pt idx="45">
                  <c:v>0.29411764705882354</c:v>
                </c:pt>
                <c:pt idx="46">
                  <c:v>0.3039215686274509</c:v>
                </c:pt>
                <c:pt idx="47">
                  <c:v>0.31372549019607843</c:v>
                </c:pt>
                <c:pt idx="48">
                  <c:v>0.32352941176470584</c:v>
                </c:pt>
                <c:pt idx="49">
                  <c:v>0.33333333333333331</c:v>
                </c:pt>
                <c:pt idx="50">
                  <c:v>0.33999999999999997</c:v>
                </c:pt>
                <c:pt idx="51">
                  <c:v>0.34666666666666668</c:v>
                </c:pt>
                <c:pt idx="52">
                  <c:v>0.35333333333333333</c:v>
                </c:pt>
                <c:pt idx="53">
                  <c:v>0.36</c:v>
                </c:pt>
                <c:pt idx="54">
                  <c:v>0.3666666666666667</c:v>
                </c:pt>
                <c:pt idx="55">
                  <c:v>0.37333333333333335</c:v>
                </c:pt>
                <c:pt idx="56">
                  <c:v>0.37999999999999995</c:v>
                </c:pt>
                <c:pt idx="57">
                  <c:v>0.3866666666666666</c:v>
                </c:pt>
                <c:pt idx="58">
                  <c:v>0.39333333333333331</c:v>
                </c:pt>
                <c:pt idx="59">
                  <c:v>0.39999999999999997</c:v>
                </c:pt>
                <c:pt idx="60">
                  <c:v>0.40666666666666662</c:v>
                </c:pt>
                <c:pt idx="61">
                  <c:v>0.41333333333333333</c:v>
                </c:pt>
                <c:pt idx="62">
                  <c:v>0.42</c:v>
                </c:pt>
                <c:pt idx="63">
                  <c:v>0.42666666666666664</c:v>
                </c:pt>
                <c:pt idx="64">
                  <c:v>0.43333333333333335</c:v>
                </c:pt>
                <c:pt idx="65">
                  <c:v>0.44</c:v>
                </c:pt>
                <c:pt idx="66">
                  <c:v>0.44666666666666666</c:v>
                </c:pt>
                <c:pt idx="67">
                  <c:v>0.45333333333333337</c:v>
                </c:pt>
                <c:pt idx="68">
                  <c:v>0.45999999999999996</c:v>
                </c:pt>
                <c:pt idx="69">
                  <c:v>0.46666666666666667</c:v>
                </c:pt>
                <c:pt idx="70">
                  <c:v>0.47333333333333327</c:v>
                </c:pt>
                <c:pt idx="71">
                  <c:v>0.48</c:v>
                </c:pt>
                <c:pt idx="72">
                  <c:v>0.48666666666666669</c:v>
                </c:pt>
                <c:pt idx="73">
                  <c:v>0.49333333333333329</c:v>
                </c:pt>
                <c:pt idx="74">
                  <c:v>0.5</c:v>
                </c:pt>
                <c:pt idx="75">
                  <c:v>0.50850000000000006</c:v>
                </c:pt>
                <c:pt idx="76">
                  <c:v>0.51700000000000002</c:v>
                </c:pt>
                <c:pt idx="77">
                  <c:v>0.52550000000000008</c:v>
                </c:pt>
                <c:pt idx="78">
                  <c:v>0.53400000000000003</c:v>
                </c:pt>
                <c:pt idx="79">
                  <c:v>0.54250000000000009</c:v>
                </c:pt>
                <c:pt idx="80">
                  <c:v>0.55100000000000005</c:v>
                </c:pt>
                <c:pt idx="81">
                  <c:v>0.5595</c:v>
                </c:pt>
                <c:pt idx="82">
                  <c:v>0.56799999999999995</c:v>
                </c:pt>
                <c:pt idx="83">
                  <c:v>0.57650000000000001</c:v>
                </c:pt>
                <c:pt idx="84">
                  <c:v>0.58499999999999996</c:v>
                </c:pt>
                <c:pt idx="85">
                  <c:v>0.59350000000000003</c:v>
                </c:pt>
                <c:pt idx="86">
                  <c:v>0.60200000000000009</c:v>
                </c:pt>
                <c:pt idx="87">
                  <c:v>0.61050000000000004</c:v>
                </c:pt>
                <c:pt idx="88">
                  <c:v>0.61900000000000011</c:v>
                </c:pt>
                <c:pt idx="89">
                  <c:v>0.62750000000000006</c:v>
                </c:pt>
                <c:pt idx="90">
                  <c:v>0.63600000000000012</c:v>
                </c:pt>
                <c:pt idx="91">
                  <c:v>0.64450000000000007</c:v>
                </c:pt>
                <c:pt idx="92">
                  <c:v>0.65300000000000014</c:v>
                </c:pt>
                <c:pt idx="93">
                  <c:v>0.66149999999999998</c:v>
                </c:pt>
                <c:pt idx="94">
                  <c:v>0.67</c:v>
                </c:pt>
                <c:pt idx="95">
                  <c:v>0.71125000000000005</c:v>
                </c:pt>
                <c:pt idx="96">
                  <c:v>0.75249999999999995</c:v>
                </c:pt>
                <c:pt idx="97">
                  <c:v>0.79374999999999996</c:v>
                </c:pt>
                <c:pt idx="98">
                  <c:v>0.83499999999999996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04-4340-85F2-0AAADDD87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721120"/>
        <c:axId val="377714456"/>
      </c:lineChart>
      <c:catAx>
        <c:axId val="37772112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14456"/>
        <c:crosses val="autoZero"/>
        <c:auto val="1"/>
        <c:lblAlgn val="ctr"/>
        <c:lblOffset val="100"/>
        <c:noMultiLvlLbl val="0"/>
      </c:catAx>
      <c:valAx>
        <c:axId val="377714456"/>
        <c:scaling>
          <c:orientation val="minMax"/>
          <c:max val="1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2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One-year</a:t>
            </a:r>
            <a:r>
              <a:rPr lang="en-US" baseline="0"/>
              <a:t> global corporate default rates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'S&amp;P Default data'!$B$58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'S&amp;P Default data'!$C$19:$R$19</c:f>
              <c:strCache>
                <c:ptCount val="16"/>
                <c:pt idx="0">
                  <c:v>AAA</c:v>
                </c:pt>
                <c:pt idx="1">
                  <c:v>AA+</c:v>
                </c:pt>
                <c:pt idx="2">
                  <c:v>AA</c:v>
                </c:pt>
                <c:pt idx="3">
                  <c:v>AA-</c:v>
                </c:pt>
                <c:pt idx="4">
                  <c:v>A+</c:v>
                </c:pt>
                <c:pt idx="5">
                  <c:v>A</c:v>
                </c:pt>
                <c:pt idx="6">
                  <c:v>A-</c:v>
                </c:pt>
                <c:pt idx="7">
                  <c:v>BBB+</c:v>
                </c:pt>
                <c:pt idx="8">
                  <c:v>BBB</c:v>
                </c:pt>
                <c:pt idx="9">
                  <c:v>BBB-</c:v>
                </c:pt>
                <c:pt idx="10">
                  <c:v>BB+</c:v>
                </c:pt>
                <c:pt idx="11">
                  <c:v>BB</c:v>
                </c:pt>
                <c:pt idx="12">
                  <c:v>BB-</c:v>
                </c:pt>
                <c:pt idx="13">
                  <c:v>B+</c:v>
                </c:pt>
                <c:pt idx="14">
                  <c:v>B</c:v>
                </c:pt>
                <c:pt idx="15">
                  <c:v>B-</c:v>
                </c:pt>
              </c:strCache>
            </c:strRef>
          </c:cat>
          <c:val>
            <c:numRef>
              <c:f>'S&amp;P Default data'!$C$58:$R$58</c:f>
              <c:numCache>
                <c:formatCode>0.00%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1E-4</c:v>
                </c:pt>
                <c:pt idx="3">
                  <c:v>2.0000000000000001E-4</c:v>
                </c:pt>
                <c:pt idx="4">
                  <c:v>5.0000000000000001E-4</c:v>
                </c:pt>
                <c:pt idx="5">
                  <c:v>7.000000000000001E-4</c:v>
                </c:pt>
                <c:pt idx="6">
                  <c:v>7.000000000000001E-4</c:v>
                </c:pt>
                <c:pt idx="7">
                  <c:v>1.6000000000000001E-3</c:v>
                </c:pt>
                <c:pt idx="8">
                  <c:v>2.5000000000000001E-3</c:v>
                </c:pt>
                <c:pt idx="9">
                  <c:v>3.0000000000000001E-3</c:v>
                </c:pt>
                <c:pt idx="10">
                  <c:v>6.3E-3</c:v>
                </c:pt>
                <c:pt idx="11">
                  <c:v>8.6E-3</c:v>
                </c:pt>
                <c:pt idx="12">
                  <c:v>1.4199999999999999E-2</c:v>
                </c:pt>
                <c:pt idx="13">
                  <c:v>2.41E-2</c:v>
                </c:pt>
                <c:pt idx="14">
                  <c:v>6.9800000000000001E-2</c:v>
                </c:pt>
                <c:pt idx="15">
                  <c:v>9.8000000000000004E-2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B5-4DE9-8CA8-EADAFCC0CDBD}"/>
            </c:ext>
          </c:extLst>
        </c:ser>
        <c:ser>
          <c:idx val="1"/>
          <c:order val="1"/>
          <c:tx>
            <c:strRef>
              <c:f>'S&amp;P Default data'!$B$59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ysDash"/>
            </a:ln>
            <a:effectLst/>
          </c:spPr>
          <c:invertIfNegative val="0"/>
          <c:cat>
            <c:strRef>
              <c:f>'S&amp;P Default data'!$C$19:$R$19</c:f>
              <c:strCache>
                <c:ptCount val="16"/>
                <c:pt idx="0">
                  <c:v>AAA</c:v>
                </c:pt>
                <c:pt idx="1">
                  <c:v>AA+</c:v>
                </c:pt>
                <c:pt idx="2">
                  <c:v>AA</c:v>
                </c:pt>
                <c:pt idx="3">
                  <c:v>AA-</c:v>
                </c:pt>
                <c:pt idx="4">
                  <c:v>A+</c:v>
                </c:pt>
                <c:pt idx="5">
                  <c:v>A</c:v>
                </c:pt>
                <c:pt idx="6">
                  <c:v>A-</c:v>
                </c:pt>
                <c:pt idx="7">
                  <c:v>BBB+</c:v>
                </c:pt>
                <c:pt idx="8">
                  <c:v>BBB</c:v>
                </c:pt>
                <c:pt idx="9">
                  <c:v>BBB-</c:v>
                </c:pt>
                <c:pt idx="10">
                  <c:v>BB+</c:v>
                </c:pt>
                <c:pt idx="11">
                  <c:v>BB</c:v>
                </c:pt>
                <c:pt idx="12">
                  <c:v>BB-</c:v>
                </c:pt>
                <c:pt idx="13">
                  <c:v>B+</c:v>
                </c:pt>
                <c:pt idx="14">
                  <c:v>B</c:v>
                </c:pt>
                <c:pt idx="15">
                  <c:v>B-</c:v>
                </c:pt>
              </c:strCache>
            </c:strRef>
          </c:cat>
          <c:val>
            <c:numRef>
              <c:f>'S&amp;P Default data'!$C$59:$R$59</c:f>
              <c:numCache>
                <c:formatCode>0.00%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8.0000000000000004E-4</c:v>
                </c:pt>
                <c:pt idx="3">
                  <c:v>1E-3</c:v>
                </c:pt>
                <c:pt idx="4">
                  <c:v>1.4000000000000002E-3</c:v>
                </c:pt>
                <c:pt idx="5">
                  <c:v>1.4000000000000002E-3</c:v>
                </c:pt>
                <c:pt idx="6">
                  <c:v>2E-3</c:v>
                </c:pt>
                <c:pt idx="7">
                  <c:v>3.2000000000000002E-3</c:v>
                </c:pt>
                <c:pt idx="8">
                  <c:v>3.4999999999999996E-3</c:v>
                </c:pt>
                <c:pt idx="9">
                  <c:v>4.5999999999999999E-3</c:v>
                </c:pt>
                <c:pt idx="10">
                  <c:v>9.3999999999999986E-3</c:v>
                </c:pt>
                <c:pt idx="11">
                  <c:v>8.3999999999999995E-3</c:v>
                </c:pt>
                <c:pt idx="12">
                  <c:v>1.78E-2</c:v>
                </c:pt>
                <c:pt idx="13">
                  <c:v>2.1299999999999999E-2</c:v>
                </c:pt>
                <c:pt idx="14">
                  <c:v>4.6699999999999998E-2</c:v>
                </c:pt>
                <c:pt idx="15">
                  <c:v>7.8899999999999998E-2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B5-4DE9-8CA8-EADAFCC0C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7714848"/>
        <c:axId val="377716024"/>
      </c:barChart>
      <c:catAx>
        <c:axId val="37771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16024"/>
        <c:crosses val="autoZero"/>
        <c:auto val="1"/>
        <c:lblAlgn val="ctr"/>
        <c:lblOffset val="100"/>
        <c:noMultiLvlLbl val="0"/>
      </c:catAx>
      <c:valAx>
        <c:axId val="37771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1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submission</a:t>
            </a:r>
            <a:r>
              <a:rPr lang="en-US" baseline="0"/>
              <a:t> </a:t>
            </a:r>
            <a:r>
              <a:rPr lang="en-US"/>
              <a:t>reviews for 2014 Western Finance Association Meetings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'Raw Data'!$A$16:$A$26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'Raw Data'!$B$16:$B$26</c:f>
              <c:numCache>
                <c:formatCode>0%</c:formatCode>
                <c:ptCount val="11"/>
                <c:pt idx="0">
                  <c:v>0.05</c:v>
                </c:pt>
                <c:pt idx="1">
                  <c:v>0.2</c:v>
                </c:pt>
                <c:pt idx="2">
                  <c:v>0.23</c:v>
                </c:pt>
                <c:pt idx="3">
                  <c:v>0.17</c:v>
                </c:pt>
                <c:pt idx="4">
                  <c:v>0.14000000000000001</c:v>
                </c:pt>
                <c:pt idx="5">
                  <c:v>0.1</c:v>
                </c:pt>
                <c:pt idx="6">
                  <c:v>0.06</c:v>
                </c:pt>
                <c:pt idx="7">
                  <c:v>0.02</c:v>
                </c:pt>
                <c:pt idx="8">
                  <c:v>0.02</c:v>
                </c:pt>
                <c:pt idx="9">
                  <c:v>0.01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6-4CB0-B390-F216386F4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718376"/>
        <c:axId val="377718768"/>
      </c:barChart>
      <c:catAx>
        <c:axId val="377718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18768"/>
        <c:crosses val="autoZero"/>
        <c:auto val="1"/>
        <c:lblAlgn val="ctr"/>
        <c:lblOffset val="100"/>
        <c:noMultiLvlLbl val="0"/>
      </c:catAx>
      <c:valAx>
        <c:axId val="37771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18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</a:t>
            </a:r>
            <a:r>
              <a:rPr lang="en-US"/>
              <a:t>of corporate issues by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'Raw Data'!$A$67:$A$72</c:f>
              <c:strCache>
                <c:ptCount val="6"/>
                <c:pt idx="0">
                  <c:v>AAA</c:v>
                </c:pt>
                <c:pt idx="1">
                  <c:v>AA</c:v>
                </c:pt>
                <c:pt idx="2">
                  <c:v>A</c:v>
                </c:pt>
                <c:pt idx="3">
                  <c:v>BBB</c:v>
                </c:pt>
                <c:pt idx="4">
                  <c:v>BB</c:v>
                </c:pt>
                <c:pt idx="5">
                  <c:v>B</c:v>
                </c:pt>
              </c:strCache>
            </c:strRef>
          </c:cat>
          <c:val>
            <c:numRef>
              <c:f>'Raw Data'!$B$67:$B$72</c:f>
              <c:numCache>
                <c:formatCode>0.00%</c:formatCode>
                <c:ptCount val="6"/>
                <c:pt idx="0">
                  <c:v>1.0298661174047374E-2</c:v>
                </c:pt>
                <c:pt idx="1">
                  <c:v>4.4284243048403706E-2</c:v>
                </c:pt>
                <c:pt idx="2">
                  <c:v>0.19155509783728117</c:v>
                </c:pt>
                <c:pt idx="3">
                  <c:v>0.25334706488156539</c:v>
                </c:pt>
                <c:pt idx="4">
                  <c:v>0.17198764160659116</c:v>
                </c:pt>
                <c:pt idx="5">
                  <c:v>0.32852729145211124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3-4D9D-B235-496467CCC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717984"/>
        <c:axId val="377715240"/>
      </c:barChart>
      <c:catAx>
        <c:axId val="37771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15240"/>
        <c:crosses val="autoZero"/>
        <c:auto val="1"/>
        <c:lblAlgn val="ctr"/>
        <c:lblOffset val="100"/>
        <c:noMultiLvlLbl val="0"/>
      </c:catAx>
      <c:valAx>
        <c:axId val="37771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1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Morningstar analyst ratings of mutual funds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'Raw Data'!$A$50:$A$54</c:f>
              <c:strCache>
                <c:ptCount val="5"/>
                <c:pt idx="0">
                  <c:v>Negative</c:v>
                </c:pt>
                <c:pt idx="1">
                  <c:v>Neutral</c:v>
                </c:pt>
                <c:pt idx="2">
                  <c:v>Bronze</c:v>
                </c:pt>
                <c:pt idx="3">
                  <c:v>Silver</c:v>
                </c:pt>
                <c:pt idx="4">
                  <c:v>Gold</c:v>
                </c:pt>
              </c:strCache>
            </c:strRef>
          </c:cat>
          <c:val>
            <c:numRef>
              <c:f>'Raw Data'!$B$50:$B$54</c:f>
              <c:numCache>
                <c:formatCode>0.00%</c:formatCode>
                <c:ptCount val="5"/>
                <c:pt idx="0">
                  <c:v>1.7751479289940829E-2</c:v>
                </c:pt>
                <c:pt idx="1">
                  <c:v>8.8757396449704137E-2</c:v>
                </c:pt>
                <c:pt idx="2">
                  <c:v>0.13905325443786981</c:v>
                </c:pt>
                <c:pt idx="3">
                  <c:v>0.31360946745562129</c:v>
                </c:pt>
                <c:pt idx="4">
                  <c:v>0.44082840236686388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6-4B3F-B084-FB0C6C76F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715632"/>
        <c:axId val="373443224"/>
      </c:barChart>
      <c:catAx>
        <c:axId val="37771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443224"/>
        <c:crosses val="autoZero"/>
        <c:auto val="1"/>
        <c:lblAlgn val="ctr"/>
        <c:lblOffset val="100"/>
        <c:noMultiLvlLbl val="0"/>
      </c:catAx>
      <c:valAx>
        <c:axId val="37344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1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'Daily market moves'!$A$3:$A$64</c:f>
              <c:strCache>
                <c:ptCount val="62"/>
                <c:pt idx="0">
                  <c:v>-3.00%</c:v>
                </c:pt>
                <c:pt idx="1">
                  <c:v>-2.90%</c:v>
                </c:pt>
                <c:pt idx="2">
                  <c:v>-2.80%</c:v>
                </c:pt>
                <c:pt idx="3">
                  <c:v>-2.70%</c:v>
                </c:pt>
                <c:pt idx="4">
                  <c:v>-2.60%</c:v>
                </c:pt>
                <c:pt idx="5">
                  <c:v>-2.50%</c:v>
                </c:pt>
                <c:pt idx="6">
                  <c:v>-2.40%</c:v>
                </c:pt>
                <c:pt idx="7">
                  <c:v>-2.30%</c:v>
                </c:pt>
                <c:pt idx="8">
                  <c:v>-2.20%</c:v>
                </c:pt>
                <c:pt idx="9">
                  <c:v>-2.10%</c:v>
                </c:pt>
                <c:pt idx="10">
                  <c:v>-2.00%</c:v>
                </c:pt>
                <c:pt idx="11">
                  <c:v>-1.90%</c:v>
                </c:pt>
                <c:pt idx="12">
                  <c:v>-1.80%</c:v>
                </c:pt>
                <c:pt idx="13">
                  <c:v>-1.70%</c:v>
                </c:pt>
                <c:pt idx="14">
                  <c:v>-1.60%</c:v>
                </c:pt>
                <c:pt idx="15">
                  <c:v>-1.50%</c:v>
                </c:pt>
                <c:pt idx="16">
                  <c:v>-1.40%</c:v>
                </c:pt>
                <c:pt idx="17">
                  <c:v>-1.30%</c:v>
                </c:pt>
                <c:pt idx="18">
                  <c:v>-1.20%</c:v>
                </c:pt>
                <c:pt idx="19">
                  <c:v>-1.10%</c:v>
                </c:pt>
                <c:pt idx="20">
                  <c:v>-1.00%</c:v>
                </c:pt>
                <c:pt idx="21">
                  <c:v>-0.90%</c:v>
                </c:pt>
                <c:pt idx="22">
                  <c:v>-0.80%</c:v>
                </c:pt>
                <c:pt idx="23">
                  <c:v>-0.70%</c:v>
                </c:pt>
                <c:pt idx="24">
                  <c:v>-0.60%</c:v>
                </c:pt>
                <c:pt idx="25">
                  <c:v>-0.50%</c:v>
                </c:pt>
                <c:pt idx="26">
                  <c:v>-0.40%</c:v>
                </c:pt>
                <c:pt idx="27">
                  <c:v>-0.30%</c:v>
                </c:pt>
                <c:pt idx="28">
                  <c:v>-0.20%</c:v>
                </c:pt>
                <c:pt idx="29">
                  <c:v>-0.10%</c:v>
                </c:pt>
                <c:pt idx="30">
                  <c:v>0.00%</c:v>
                </c:pt>
                <c:pt idx="31">
                  <c:v>0.10%</c:v>
                </c:pt>
                <c:pt idx="32">
                  <c:v>0.20%</c:v>
                </c:pt>
                <c:pt idx="33">
                  <c:v>0.30%</c:v>
                </c:pt>
                <c:pt idx="34">
                  <c:v>0.40%</c:v>
                </c:pt>
                <c:pt idx="35">
                  <c:v>0.50%</c:v>
                </c:pt>
                <c:pt idx="36">
                  <c:v>0.60%</c:v>
                </c:pt>
                <c:pt idx="37">
                  <c:v>0.70%</c:v>
                </c:pt>
                <c:pt idx="38">
                  <c:v>0.80%</c:v>
                </c:pt>
                <c:pt idx="39">
                  <c:v>0.90%</c:v>
                </c:pt>
                <c:pt idx="40">
                  <c:v>1.00%</c:v>
                </c:pt>
                <c:pt idx="41">
                  <c:v>1.10%</c:v>
                </c:pt>
                <c:pt idx="42">
                  <c:v>1.20%</c:v>
                </c:pt>
                <c:pt idx="43">
                  <c:v>1.30%</c:v>
                </c:pt>
                <c:pt idx="44">
                  <c:v>1.40%</c:v>
                </c:pt>
                <c:pt idx="45">
                  <c:v>1.50%</c:v>
                </c:pt>
                <c:pt idx="46">
                  <c:v>1.60%</c:v>
                </c:pt>
                <c:pt idx="47">
                  <c:v>1.70%</c:v>
                </c:pt>
                <c:pt idx="48">
                  <c:v>1.80%</c:v>
                </c:pt>
                <c:pt idx="49">
                  <c:v>1.90%</c:v>
                </c:pt>
                <c:pt idx="50">
                  <c:v>2.00%</c:v>
                </c:pt>
                <c:pt idx="51">
                  <c:v>2.10%</c:v>
                </c:pt>
                <c:pt idx="52">
                  <c:v>2.20%</c:v>
                </c:pt>
                <c:pt idx="53">
                  <c:v>2.30%</c:v>
                </c:pt>
                <c:pt idx="54">
                  <c:v>2.40%</c:v>
                </c:pt>
                <c:pt idx="55">
                  <c:v>2.50%</c:v>
                </c:pt>
                <c:pt idx="56">
                  <c:v>2.60%</c:v>
                </c:pt>
                <c:pt idx="57">
                  <c:v>2.70%</c:v>
                </c:pt>
                <c:pt idx="58">
                  <c:v>2.80%</c:v>
                </c:pt>
                <c:pt idx="59">
                  <c:v>2.90%</c:v>
                </c:pt>
                <c:pt idx="60">
                  <c:v>3.00%</c:v>
                </c:pt>
                <c:pt idx="61">
                  <c:v>More</c:v>
                </c:pt>
              </c:strCache>
            </c:strRef>
          </c:cat>
          <c:val>
            <c:numRef>
              <c:f>'Daily market moves'!$C$3:$C$64</c:f>
              <c:numCache>
                <c:formatCode>General</c:formatCode>
                <c:ptCount val="62"/>
                <c:pt idx="0">
                  <c:v>1.0061659192825112E-2</c:v>
                </c:pt>
                <c:pt idx="1">
                  <c:v>1.0369955156950674E-3</c:v>
                </c:pt>
                <c:pt idx="2">
                  <c:v>1.0650224215246636E-3</c:v>
                </c:pt>
                <c:pt idx="3">
                  <c:v>1.09304932735426E-3</c:v>
                </c:pt>
                <c:pt idx="4">
                  <c:v>1.2051569506726458E-3</c:v>
                </c:pt>
                <c:pt idx="5">
                  <c:v>1.5134529147982064E-3</c:v>
                </c:pt>
                <c:pt idx="6">
                  <c:v>1.8778026905829596E-3</c:v>
                </c:pt>
                <c:pt idx="7">
                  <c:v>2.5784753363228699E-3</c:v>
                </c:pt>
                <c:pt idx="8">
                  <c:v>2.522421524663677E-3</c:v>
                </c:pt>
                <c:pt idx="9">
                  <c:v>2.6065022421524662E-3</c:v>
                </c:pt>
                <c:pt idx="10">
                  <c:v>2.998878923766816E-3</c:v>
                </c:pt>
                <c:pt idx="11">
                  <c:v>3.5594170403587446E-3</c:v>
                </c:pt>
                <c:pt idx="12">
                  <c:v>4.3161434977578477E-3</c:v>
                </c:pt>
                <c:pt idx="13">
                  <c:v>4.3441704035874443E-3</c:v>
                </c:pt>
                <c:pt idx="14">
                  <c:v>5.9977578475336321E-3</c:v>
                </c:pt>
                <c:pt idx="15">
                  <c:v>6.6143497757847535E-3</c:v>
                </c:pt>
                <c:pt idx="16">
                  <c:v>7.8755605381165914E-3</c:v>
                </c:pt>
                <c:pt idx="17">
                  <c:v>9.52914798206278E-3</c:v>
                </c:pt>
                <c:pt idx="18">
                  <c:v>1.1463004484304934E-2</c:v>
                </c:pt>
                <c:pt idx="19">
                  <c:v>1.1883408071748879E-2</c:v>
                </c:pt>
                <c:pt idx="20">
                  <c:v>1.617152466367713E-2</c:v>
                </c:pt>
                <c:pt idx="21">
                  <c:v>1.8329596412556055E-2</c:v>
                </c:pt>
                <c:pt idx="22">
                  <c:v>2.1384529147982063E-2</c:v>
                </c:pt>
                <c:pt idx="23">
                  <c:v>2.4159192825112107E-2</c:v>
                </c:pt>
                <c:pt idx="24">
                  <c:v>2.8419282511210762E-2</c:v>
                </c:pt>
                <c:pt idx="25">
                  <c:v>3.225896860986547E-2</c:v>
                </c:pt>
                <c:pt idx="26">
                  <c:v>3.755605381165919E-2</c:v>
                </c:pt>
                <c:pt idx="27">
                  <c:v>4.2937219730941702E-2</c:v>
                </c:pt>
                <c:pt idx="28">
                  <c:v>4.8430493273542603E-2</c:v>
                </c:pt>
                <c:pt idx="29">
                  <c:v>5.2858744394618837E-2</c:v>
                </c:pt>
                <c:pt idx="30">
                  <c:v>5.5409192825112107E-2</c:v>
                </c:pt>
                <c:pt idx="31">
                  <c:v>6.1266816143497757E-2</c:v>
                </c:pt>
                <c:pt idx="32">
                  <c:v>6.0061659192825113E-2</c:v>
                </c:pt>
                <c:pt idx="33">
                  <c:v>5.1625560538116594E-2</c:v>
                </c:pt>
                <c:pt idx="34">
                  <c:v>4.8738789237668161E-2</c:v>
                </c:pt>
                <c:pt idx="35">
                  <c:v>4.4815022421524665E-2</c:v>
                </c:pt>
                <c:pt idx="36">
                  <c:v>3.9209641255605381E-2</c:v>
                </c:pt>
                <c:pt idx="37">
                  <c:v>3.3604260089686096E-2</c:v>
                </c:pt>
                <c:pt idx="38">
                  <c:v>2.7718609865470853E-2</c:v>
                </c:pt>
                <c:pt idx="39">
                  <c:v>2.4551569506726458E-2</c:v>
                </c:pt>
                <c:pt idx="40">
                  <c:v>2.1328475336322868E-2</c:v>
                </c:pt>
                <c:pt idx="41">
                  <c:v>1.7348654708520178E-2</c:v>
                </c:pt>
                <c:pt idx="42">
                  <c:v>1.5246636771300448E-2</c:v>
                </c:pt>
                <c:pt idx="43">
                  <c:v>1.258408071748879E-2</c:v>
                </c:pt>
                <c:pt idx="44">
                  <c:v>1.0061659192825112E-2</c:v>
                </c:pt>
                <c:pt idx="45">
                  <c:v>7.7914798206278023E-3</c:v>
                </c:pt>
                <c:pt idx="46">
                  <c:v>6.6143497757847535E-3</c:v>
                </c:pt>
                <c:pt idx="47">
                  <c:v>6.4181614349775786E-3</c:v>
                </c:pt>
                <c:pt idx="48">
                  <c:v>5.1289237668161432E-3</c:v>
                </c:pt>
                <c:pt idx="49">
                  <c:v>4.3161434977578477E-3</c:v>
                </c:pt>
                <c:pt idx="50">
                  <c:v>3.6434977578475337E-3</c:v>
                </c:pt>
                <c:pt idx="51">
                  <c:v>3.67152466367713E-3</c:v>
                </c:pt>
                <c:pt idx="52">
                  <c:v>1.905829596412556E-3</c:v>
                </c:pt>
                <c:pt idx="53">
                  <c:v>2.3262331838565021E-3</c:v>
                </c:pt>
                <c:pt idx="54">
                  <c:v>1.8778026905829596E-3</c:v>
                </c:pt>
                <c:pt idx="55">
                  <c:v>1.7376681614349775E-3</c:v>
                </c:pt>
                <c:pt idx="56">
                  <c:v>1.5975336322869955E-3</c:v>
                </c:pt>
                <c:pt idx="57">
                  <c:v>1.3452914798206279E-3</c:v>
                </c:pt>
                <c:pt idx="58">
                  <c:v>7.8475336322869952E-4</c:v>
                </c:pt>
                <c:pt idx="59">
                  <c:v>9.8094170403587445E-4</c:v>
                </c:pt>
                <c:pt idx="60">
                  <c:v>8.6883408071748876E-4</c:v>
                </c:pt>
                <c:pt idx="61">
                  <c:v>8.7724215246636778E-3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93-4D6B-8D47-5FC6BA013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6477520"/>
        <c:axId val="456478304"/>
      </c:barChart>
      <c:lineChart>
        <c:grouping val="standard"/>
        <c:varyColors val="0"/>
        <c:ser>
          <c:idx val="1"/>
          <c:order val="1"/>
          <c:tx>
            <c:v>Optimal message function I(q)+'Daily market moves'!$24:$24 constant</c:v>
          </c:tx>
          <c:marker>
            <c:symbol val="none"/>
          </c:marker>
          <c:val>
            <c:numRef>
              <c:f>'Daily market moves'!$J$3:$J$64</c:f>
              <c:numCache>
                <c:formatCode>General</c:formatCode>
                <c:ptCount val="62"/>
                <c:pt idx="0">
                  <c:v>-1.2638883450611331</c:v>
                </c:pt>
                <c:pt idx="1">
                  <c:v>-1.2469573239826195</c:v>
                </c:pt>
                <c:pt idx="2">
                  <c:v>-1.229875125073852</c:v>
                </c:pt>
                <c:pt idx="3">
                  <c:v>-1.2126443778488412</c:v>
                </c:pt>
                <c:pt idx="4">
                  <c:v>-1.1948436103586657</c:v>
                </c:pt>
                <c:pt idx="5">
                  <c:v>-1.175638631696309</c:v>
                </c:pt>
                <c:pt idx="6">
                  <c:v>-1.1550019035426673</c:v>
                </c:pt>
                <c:pt idx="7">
                  <c:v>-1.1320644509063127</c:v>
                </c:pt>
                <c:pt idx="8">
                  <c:v>-1.1092944309006423</c:v>
                </c:pt>
                <c:pt idx="9">
                  <c:v>-1.0862741708578814</c:v>
                </c:pt>
                <c:pt idx="10">
                  <c:v>-1.062152327017837</c:v>
                </c:pt>
                <c:pt idx="11">
                  <c:v>-1.0366125471688434</c:v>
                </c:pt>
                <c:pt idx="12">
                  <c:v>-1.0093778333563925</c:v>
                </c:pt>
                <c:pt idx="13">
                  <c:v>-0.98208429708515377</c:v>
                </c:pt>
                <c:pt idx="14">
                  <c:v>-0.95169267826880488</c:v>
                </c:pt>
                <c:pt idx="15">
                  <c:v>-0.92029338233294089</c:v>
                </c:pt>
                <c:pt idx="16">
                  <c:v>-0.8870132777541101</c:v>
                </c:pt>
                <c:pt idx="17">
                  <c:v>-0.85155027154820429</c:v>
                </c:pt>
                <c:pt idx="18">
                  <c:v>-0.81383444078050693</c:v>
                </c:pt>
                <c:pt idx="19">
                  <c:v>-0.77566306077456693</c:v>
                </c:pt>
                <c:pt idx="20">
                  <c:v>-0.73336298161652724</c:v>
                </c:pt>
                <c:pt idx="21">
                  <c:v>-0.68925926809630778</c:v>
                </c:pt>
                <c:pt idx="22">
                  <c:v>-0.64283011573202009</c:v>
                </c:pt>
                <c:pt idx="23">
                  <c:v>-0.59447397149660541</c:v>
                </c:pt>
                <c:pt idx="24">
                  <c:v>-0.54342795058678928</c:v>
                </c:pt>
                <c:pt idx="25">
                  <c:v>-0.49017941315530789</c:v>
                </c:pt>
                <c:pt idx="26">
                  <c:v>-0.43416271470618228</c:v>
                </c:pt>
                <c:pt idx="27">
                  <c:v>-0.37558908138541847</c:v>
                </c:pt>
                <c:pt idx="28">
                  <c:v>-0.31461707472211475</c:v>
                </c:pt>
                <c:pt idx="29">
                  <c:v>-0.25184066532905014</c:v>
                </c:pt>
                <c:pt idx="30">
                  <c:v>-0.18807041348216402</c:v>
                </c:pt>
                <c:pt idx="31">
                  <c:v>-0.12212782942988554</c:v>
                </c:pt>
                <c:pt idx="32">
                  <c:v>-5.6620489236252736E-2</c:v>
                </c:pt>
                <c:pt idx="33">
                  <c:v>5.6638867436273888E-3</c:v>
                </c:pt>
                <c:pt idx="34">
                  <c:v>6.6764997175145169E-2</c:v>
                </c:pt>
                <c:pt idx="35">
                  <c:v>0.12618035682110484</c:v>
                </c:pt>
                <c:pt idx="36">
                  <c:v>0.18300741148239585</c:v>
                </c:pt>
                <c:pt idx="37">
                  <c:v>0.23698609686852401</c:v>
                </c:pt>
                <c:pt idx="38">
                  <c:v>0.28760911174984916</c:v>
                </c:pt>
                <c:pt idx="39">
                  <c:v>0.3362256402430932</c:v>
                </c:pt>
                <c:pt idx="40">
                  <c:v>0.38261418991735363</c:v>
                </c:pt>
                <c:pt idx="41">
                  <c:v>0.42591667213715478</c:v>
                </c:pt>
                <c:pt idx="42">
                  <c:v>0.46739445581572348</c:v>
                </c:pt>
                <c:pt idx="43">
                  <c:v>0.50630177932054887</c:v>
                </c:pt>
                <c:pt idx="44">
                  <c:v>0.54241343425941579</c:v>
                </c:pt>
                <c:pt idx="45">
                  <c:v>0.5755746803093762</c:v>
                </c:pt>
                <c:pt idx="46">
                  <c:v>0.60697397624524019</c:v>
                </c:pt>
                <c:pt idx="47">
                  <c:v>0.63805970619259966</c:v>
                </c:pt>
                <c:pt idx="48">
                  <c:v>0.6669066365203915</c:v>
                </c:pt>
                <c:pt idx="49">
                  <c:v>0.69414135033284241</c:v>
                </c:pt>
                <c:pt idx="50">
                  <c:v>0.7198806677998062</c:v>
                </c:pt>
                <c:pt idx="51">
                  <c:v>0.74568581500990461</c:v>
                </c:pt>
                <c:pt idx="52">
                  <c:v>0.76642470684918851</c:v>
                </c:pt>
                <c:pt idx="53">
                  <c:v>0.7885883903530011</c:v>
                </c:pt>
                <c:pt idx="54">
                  <c:v>0.80922511850664303</c:v>
                </c:pt>
                <c:pt idx="55">
                  <c:v>0.82933516797314888</c:v>
                </c:pt>
                <c:pt idx="56">
                  <c:v>0.84888940435814386</c:v>
                </c:pt>
                <c:pt idx="57">
                  <c:v>0.8673549858405083</c:v>
                </c:pt>
                <c:pt idx="58">
                  <c:v>0.88278389609275121</c:v>
                </c:pt>
                <c:pt idx="59">
                  <c:v>0.89940418583116188</c:v>
                </c:pt>
                <c:pt idx="60">
                  <c:v>0.9153655426702938</c:v>
                </c:pt>
                <c:pt idx="61">
                  <c:v>0.94986381569086364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3-4D6B-8D47-5FC6BA0138E2}"/>
            </c:ext>
          </c:extLst>
        </c:ser>
        <c:ser>
          <c:idx val="2"/>
          <c:order val="2"/>
          <c:tx>
            <c:v>Optimal message function I(q) variable</c:v>
          </c:tx>
          <c:spPr>
            <a:ln>
              <a:prstDash val="lgDash"/>
            </a:ln>
          </c:spPr>
          <c:marker>
            <c:symbol val="none"/>
          </c:marker>
          <c:val>
            <c:numRef>
              <c:f>'Daily market moves'!$K$3:$K$64</c:f>
              <c:numCache>
                <c:formatCode>General</c:formatCode>
                <c:ptCount val="62"/>
                <c:pt idx="0">
                  <c:v>-1.2577047724048016</c:v>
                </c:pt>
                <c:pt idx="1">
                  <c:v>-1.2378745710156069</c:v>
                </c:pt>
                <c:pt idx="2">
                  <c:v>-1.2178673048879296</c:v>
                </c:pt>
                <c:pt idx="3">
                  <c:v>-1.1976860538001322</c:v>
                </c:pt>
                <c:pt idx="4">
                  <c:v>-1.1768371751308844</c:v>
                </c:pt>
                <c:pt idx="5">
                  <c:v>-1.15434363544514</c:v>
                </c:pt>
                <c:pt idx="6">
                  <c:v>-1.1301731809047393</c:v>
                </c:pt>
                <c:pt idx="7">
                  <c:v>-1.1033080377438664</c:v>
                </c:pt>
                <c:pt idx="8">
                  <c:v>-1.0766389975096979</c:v>
                </c:pt>
                <c:pt idx="9">
                  <c:v>-1.0496768674312646</c:v>
                </c:pt>
                <c:pt idx="10">
                  <c:v>-1.0214245240546549</c:v>
                </c:pt>
                <c:pt idx="11">
                  <c:v>-0.99151144465485674</c:v>
                </c:pt>
                <c:pt idx="12">
                  <c:v>-0.9596131995830719</c:v>
                </c:pt>
                <c:pt idx="13">
                  <c:v>-0.92764605959948199</c:v>
                </c:pt>
                <c:pt idx="14">
                  <c:v>-0.8920503374704335</c:v>
                </c:pt>
                <c:pt idx="15">
                  <c:v>-0.85527438881384099</c:v>
                </c:pt>
                <c:pt idx="16">
                  <c:v>-0.81629557158886057</c:v>
                </c:pt>
                <c:pt idx="17">
                  <c:v>-0.77476006397427144</c:v>
                </c:pt>
                <c:pt idx="18">
                  <c:v>-0.7305859697943663</c:v>
                </c:pt>
                <c:pt idx="19">
                  <c:v>-0.68587832048537845</c:v>
                </c:pt>
                <c:pt idx="20">
                  <c:v>-0.63633499497695367</c:v>
                </c:pt>
                <c:pt idx="21">
                  <c:v>-0.58467919010484271</c:v>
                </c:pt>
                <c:pt idx="22">
                  <c:v>-0.53029975029173859</c:v>
                </c:pt>
                <c:pt idx="23">
                  <c:v>-0.47366335050542396</c:v>
                </c:pt>
                <c:pt idx="24">
                  <c:v>-0.41387647350228218</c:v>
                </c:pt>
                <c:pt idx="25">
                  <c:v>-0.35150993246203899</c:v>
                </c:pt>
                <c:pt idx="26">
                  <c:v>-0.28590122485646874</c:v>
                </c:pt>
                <c:pt idx="27">
                  <c:v>-0.21729774610221764</c:v>
                </c:pt>
                <c:pt idx="28">
                  <c:v>-0.14588520898293988</c:v>
                </c:pt>
                <c:pt idx="29">
                  <c:v>-7.2359292561111843E-2</c:v>
                </c:pt>
                <c:pt idx="30">
                  <c:v>2.3306467461063907E-3</c:v>
                </c:pt>
                <c:pt idx="31">
                  <c:v>7.9564897168253657E-2</c:v>
                </c:pt>
                <c:pt idx="32">
                  <c:v>0.15628937482889249</c:v>
                </c:pt>
                <c:pt idx="33">
                  <c:v>0.22923900458564472</c:v>
                </c:pt>
                <c:pt idx="34">
                  <c:v>0.30080275253337274</c:v>
                </c:pt>
                <c:pt idx="35">
                  <c:v>0.37039209046680832</c:v>
                </c:pt>
                <c:pt idx="36">
                  <c:v>0.43694991548294193</c:v>
                </c:pt>
                <c:pt idx="37">
                  <c:v>0.50017163122986186</c:v>
                </c:pt>
                <c:pt idx="38">
                  <c:v>0.559463068844267</c:v>
                </c:pt>
                <c:pt idx="39">
                  <c:v>0.6164044397393762</c:v>
                </c:pt>
                <c:pt idx="40">
                  <c:v>0.64162306659319879</c:v>
                </c:pt>
                <c:pt idx="41">
                  <c:v>0.66516398668261001</c:v>
                </c:pt>
                <c:pt idx="42">
                  <c:v>0.68771292939926032</c:v>
                </c:pt>
                <c:pt idx="43">
                  <c:v>0.70886446960129379</c:v>
                </c:pt>
                <c:pt idx="44">
                  <c:v>0.72849617521339272</c:v>
                </c:pt>
                <c:pt idx="45">
                  <c:v>0.74652392335413187</c:v>
                </c:pt>
                <c:pt idx="46">
                  <c:v>0.76359380661712772</c:v>
                </c:pt>
                <c:pt idx="47">
                  <c:v>0.78049322316552083</c:v>
                </c:pt>
                <c:pt idx="48">
                  <c:v>0.79617554082630471</c:v>
                </c:pt>
                <c:pt idx="49">
                  <c:v>0.81098139464000885</c:v>
                </c:pt>
                <c:pt idx="50">
                  <c:v>0.82497429261223432</c:v>
                </c:pt>
                <c:pt idx="51">
                  <c:v>0.83900297820316383</c:v>
                </c:pt>
                <c:pt idx="52">
                  <c:v>0.85027744956148932</c:v>
                </c:pt>
                <c:pt idx="53">
                  <c:v>0.86232649329994859</c:v>
                </c:pt>
                <c:pt idx="54">
                  <c:v>0.87354542448975558</c:v>
                </c:pt>
                <c:pt idx="55">
                  <c:v>0.88447803258095292</c:v>
                </c:pt>
                <c:pt idx="56">
                  <c:v>0.89510847897919965</c:v>
                </c:pt>
                <c:pt idx="57">
                  <c:v>0.905147090065612</c:v>
                </c:pt>
                <c:pt idx="58">
                  <c:v>0.913534848103849</c:v>
                </c:pt>
                <c:pt idx="59">
                  <c:v>0.92257028654843487</c:v>
                </c:pt>
                <c:pt idx="60">
                  <c:v>0.93124750334079631</c:v>
                </c:pt>
                <c:pt idx="61">
                  <c:v>0.95000211154726455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93-4D6B-8D47-5FC6BA013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324736"/>
        <c:axId val="461326696"/>
      </c:lineChart>
      <c:catAx>
        <c:axId val="45647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Previous trading day DJIA returns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6478304"/>
        <c:crosses val="autoZero"/>
        <c:auto val="1"/>
        <c:lblAlgn val="ctr"/>
        <c:lblOffset val="100"/>
        <c:noMultiLvlLbl val="0"/>
      </c:catAx>
      <c:valAx>
        <c:axId val="456478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6477520"/>
        <c:crosses val="autoZero"/>
        <c:crossBetween val="between"/>
      </c:valAx>
      <c:valAx>
        <c:axId val="461326696"/>
        <c:scaling>
          <c:orientation val="minMax"/>
          <c:max val="1"/>
          <c:min val="-2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Positive - Negative words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324736"/>
        <c:crosses val="max"/>
        <c:crossBetween val="between"/>
      </c:valAx>
      <c:catAx>
        <c:axId val="461324736"/>
        <c:scaling>
          <c:orientation val="minMax"/>
        </c:scaling>
        <c:delete val="1"/>
        <c:axPos val="b"/>
        <c:majorTickMark val="out"/>
        <c:minorTickMark val="none"/>
        <c:tickLblPos val="nextTo"/>
        <c:crossAx val="461326696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Sheet2!$C$6:$C$46</c:f>
              <c:numCache>
                <c:formatCode>General</c:formatCode>
                <c:ptCount val="41"/>
                <c:pt idx="0">
                  <c:v>5.3990966513188063E-2</c:v>
                </c:pt>
                <c:pt idx="1">
                  <c:v>6.5615814774676595E-2</c:v>
                </c:pt>
                <c:pt idx="2">
                  <c:v>7.8950158300894149E-2</c:v>
                </c:pt>
                <c:pt idx="3">
                  <c:v>9.4049077376886947E-2</c:v>
                </c:pt>
                <c:pt idx="4">
                  <c:v>0.11092083467945554</c:v>
                </c:pt>
                <c:pt idx="5">
                  <c:v>0.12951759566589174</c:v>
                </c:pt>
                <c:pt idx="6">
                  <c:v>0.14972746563574488</c:v>
                </c:pt>
                <c:pt idx="7">
                  <c:v>0.17136859204780736</c:v>
                </c:pt>
                <c:pt idx="8">
                  <c:v>0.19418605498321295</c:v>
                </c:pt>
                <c:pt idx="9">
                  <c:v>0.21785217703255053</c:v>
                </c:pt>
                <c:pt idx="10">
                  <c:v>0.24197072451914337</c:v>
                </c:pt>
                <c:pt idx="11">
                  <c:v>0.26608524989875482</c:v>
                </c:pt>
                <c:pt idx="12">
                  <c:v>0.28969155276148273</c:v>
                </c:pt>
                <c:pt idx="13">
                  <c:v>0.31225393336676127</c:v>
                </c:pt>
                <c:pt idx="14">
                  <c:v>0.33322460289179967</c:v>
                </c:pt>
                <c:pt idx="15">
                  <c:v>0.35206532676429952</c:v>
                </c:pt>
                <c:pt idx="16">
                  <c:v>0.36827014030332333</c:v>
                </c:pt>
                <c:pt idx="17">
                  <c:v>0.38138781546052414</c:v>
                </c:pt>
                <c:pt idx="18">
                  <c:v>0.39104269397545588</c:v>
                </c:pt>
                <c:pt idx="19">
                  <c:v>0.39695254747701181</c:v>
                </c:pt>
                <c:pt idx="20">
                  <c:v>0.3989422804014327</c:v>
                </c:pt>
                <c:pt idx="21">
                  <c:v>0.39695254747701181</c:v>
                </c:pt>
                <c:pt idx="22">
                  <c:v>0.39104269397545588</c:v>
                </c:pt>
                <c:pt idx="23">
                  <c:v>0.38138781546052414</c:v>
                </c:pt>
                <c:pt idx="24">
                  <c:v>0.36827014030332333</c:v>
                </c:pt>
                <c:pt idx="25">
                  <c:v>0.35206532676429952</c:v>
                </c:pt>
                <c:pt idx="26">
                  <c:v>0.33322460289179967</c:v>
                </c:pt>
                <c:pt idx="27">
                  <c:v>0.31225393336676127</c:v>
                </c:pt>
                <c:pt idx="28">
                  <c:v>0.28969155276148273</c:v>
                </c:pt>
                <c:pt idx="29">
                  <c:v>0.26608524989875482</c:v>
                </c:pt>
                <c:pt idx="30">
                  <c:v>0.24197072451914337</c:v>
                </c:pt>
                <c:pt idx="31">
                  <c:v>0.21785217703255053</c:v>
                </c:pt>
                <c:pt idx="32">
                  <c:v>0.19418605498321295</c:v>
                </c:pt>
                <c:pt idx="33">
                  <c:v>0.17136859204780736</c:v>
                </c:pt>
                <c:pt idx="34">
                  <c:v>0.14972746563574488</c:v>
                </c:pt>
                <c:pt idx="35">
                  <c:v>0.12951759566589174</c:v>
                </c:pt>
                <c:pt idx="36">
                  <c:v>0.11092083467945554</c:v>
                </c:pt>
                <c:pt idx="37">
                  <c:v>9.4049077376886947E-2</c:v>
                </c:pt>
                <c:pt idx="38">
                  <c:v>7.8950158300894149E-2</c:v>
                </c:pt>
                <c:pt idx="39">
                  <c:v>6.5615814774676595E-2</c:v>
                </c:pt>
                <c:pt idx="40">
                  <c:v>5.3990966513188063E-2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C-4C52-93AB-07265B7D0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478696"/>
        <c:axId val="456479088"/>
      </c:lineChart>
      <c:catAx>
        <c:axId val="456478696"/>
        <c:scaling>
          <c:orientation val="minMax"/>
        </c:scaling>
        <c:delete val="1"/>
        <c:axPos val="b"/>
        <c:majorTickMark val="none"/>
        <c:minorTickMark val="none"/>
        <c:tickLblPos val="nextTo"/>
        <c:crossAx val="456479088"/>
        <c:crosses val="autoZero"/>
        <c:auto val="1"/>
        <c:lblAlgn val="ctr"/>
        <c:lblOffset val="100"/>
        <c:noMultiLvlLbl val="0"/>
      </c:catAx>
      <c:valAx>
        <c:axId val="4564790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6478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1304925</xdr:colOff>
      <xdr:row>2</xdr:row>
      <xdr:rowOff>0</xdr:rowOff>
    </xdr:from>
    <xdr:to>
      <xdr:col>14</xdr:col>
      <xdr:colOff>438150</xdr:colOff>
      <xdr:row>22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571500</xdr:colOff>
      <xdr:row>35</xdr:row>
      <xdr:rowOff>57150</xdr:rowOff>
    </xdr:from>
    <xdr:to>
      <xdr:col>22</xdr:col>
      <xdr:colOff>442912</xdr:colOff>
      <xdr:row>51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16</xdr:row>
      <xdr:rowOff>85724</xdr:rowOff>
    </xdr:from>
    <xdr:to>
      <xdr:col>9</xdr:col>
      <xdr:colOff>200024</xdr:colOff>
      <xdr:row>34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414337</xdr:colOff>
      <xdr:row>38</xdr:row>
      <xdr:rowOff>47625</xdr:rowOff>
    </xdr:from>
    <xdr:to>
      <xdr:col>12</xdr:col>
      <xdr:colOff>176212</xdr:colOff>
      <xdr:row>52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742950</xdr:colOff>
      <xdr:row>38</xdr:row>
      <xdr:rowOff>171450</xdr:rowOff>
    </xdr:from>
    <xdr:to>
      <xdr:col>3</xdr:col>
      <xdr:colOff>2190750</xdr:colOff>
      <xdr:row>53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66674</xdr:colOff>
      <xdr:row>3</xdr:row>
      <xdr:rowOff>104775</xdr:rowOff>
    </xdr:from>
    <xdr:to>
      <xdr:col>20</xdr:col>
      <xdr:colOff>247649</xdr:colOff>
      <xdr:row>19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5</xdr:row>
      <xdr:rowOff>76200</xdr:rowOff>
    </xdr:from>
    <xdr:to>
      <xdr:col>10</xdr:col>
      <xdr:colOff>495300</xdr:colOff>
      <xdr:row>19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fico.com/en/blogs/risk-compliance/fico-score-distribution-remains-mixed/" TargetMode="External"/><Relationship Id="rId1" Type="http://schemas.openxmlformats.org/officeDocument/2006/relationships/hyperlink" Target="http://www.standardandpoors.com/ratings/articles/en/us/?assetID=1245321739711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2"/>
  <sheetViews>
    <sheetView tabSelected="1" workbookViewId="0">
      <selection activeCell="H29" sqref="H29"/>
    </sheetView>
  </sheetViews>
  <sheetFormatPr defaultRowHeight="15" x14ac:dyDescent="0.25"/>
  <cols>
    <col min="1" max="1" width="22" bestFit="1" customWidth="1"/>
    <col min="2" max="2" width="15.85546875" bestFit="1" customWidth="1"/>
    <col min="3" max="3" width="16" bestFit="1" customWidth="1"/>
    <col min="4" max="4" width="11.42578125" bestFit="1" customWidth="1"/>
    <col min="5" max="5" width="11.28515625" bestFit="1" customWidth="1"/>
    <col min="6" max="6" width="18.42578125" bestFit="1" customWidth="1"/>
    <col min="7" max="7" width="21.42578125" bestFit="1" customWidth="1"/>
    <col min="8" max="8" width="30" bestFit="1" customWidth="1"/>
  </cols>
  <sheetData>
    <row r="2" spans="1:8" x14ac:dyDescent="0.25">
      <c r="A2" t="s">
        <v>0</v>
      </c>
      <c r="B2" t="s">
        <v>37</v>
      </c>
      <c r="C2" t="s">
        <v>35</v>
      </c>
      <c r="D2" t="s">
        <v>36</v>
      </c>
      <c r="E2" t="s">
        <v>1</v>
      </c>
      <c r="F2" t="s">
        <v>13</v>
      </c>
      <c r="G2" t="s">
        <v>14</v>
      </c>
      <c r="H2" t="s">
        <v>67</v>
      </c>
    </row>
    <row r="3" spans="1:8" x14ac:dyDescent="0.25">
      <c r="A3" s="1">
        <v>0.01</v>
      </c>
      <c r="B3" s="2">
        <v>0.01</v>
      </c>
      <c r="C3" s="2">
        <f>C$7*A3*100/5</f>
        <v>1.8181818181818181E-2</v>
      </c>
      <c r="D3" s="2">
        <f>0.2/7</f>
        <v>2.8571428571428574E-2</v>
      </c>
      <c r="E3" s="2">
        <f>E$8*A3*100/6</f>
        <v>6.0599999999999994E-2</v>
      </c>
      <c r="F3" s="2">
        <v>0.1</v>
      </c>
      <c r="G3" s="2">
        <f>G5/3</f>
        <v>4.7619047619047616E-2</v>
      </c>
      <c r="H3" s="3">
        <f>H35/31</f>
        <v>5.3763440860215049E-3</v>
      </c>
    </row>
    <row r="4" spans="1:8" x14ac:dyDescent="0.25">
      <c r="A4" s="1">
        <v>0.02</v>
      </c>
      <c r="B4" s="2">
        <v>0.02</v>
      </c>
      <c r="C4" s="2">
        <f t="shared" ref="C4:C6" si="0">C$7*A4*100/5</f>
        <v>3.6363636363636362E-2</v>
      </c>
      <c r="D4" s="2">
        <f>D3+(D$9/7)</f>
        <v>5.7142857142857148E-2</v>
      </c>
      <c r="E4" s="2">
        <f>E$8*A4*100/6</f>
        <v>0.12119999999999999</v>
      </c>
      <c r="F4" s="2">
        <v>0.2</v>
      </c>
      <c r="G4" s="2">
        <f>AVERAGE(G5,G3)</f>
        <v>9.5238095238095233E-2</v>
      </c>
      <c r="H4" s="3">
        <f>H$3+(A4-A$3)*(H$35-H$3)/(A$35-A$3)</f>
        <v>1.0416666666666666E-2</v>
      </c>
    </row>
    <row r="5" spans="1:8" x14ac:dyDescent="0.25">
      <c r="A5" s="1">
        <v>0.03</v>
      </c>
      <c r="B5" s="2">
        <v>0.03</v>
      </c>
      <c r="C5" s="2">
        <f t="shared" si="0"/>
        <v>5.4545454545454543E-2</v>
      </c>
      <c r="D5" s="2">
        <f t="shared" ref="D5:D8" si="1">D4+(D$9/7)</f>
        <v>8.5714285714285715E-2</v>
      </c>
      <c r="E5" s="2">
        <f>E$8*A5*100/6</f>
        <v>0.18179999999999999</v>
      </c>
      <c r="F5" s="2">
        <f>F$4+(F$13-F$4)*(A5-A$4)/(A$13-A$4)</f>
        <v>0.22222222222222224</v>
      </c>
      <c r="G5" s="2">
        <f>1/7</f>
        <v>0.14285714285714285</v>
      </c>
      <c r="H5" s="3">
        <f t="shared" ref="H5:H34" si="2">H$3+(A5-A$3)*(H$35-H$3)/(A$35-A$3)</f>
        <v>1.5456989247311825E-2</v>
      </c>
    </row>
    <row r="6" spans="1:8" x14ac:dyDescent="0.25">
      <c r="A6" s="1">
        <v>0.04</v>
      </c>
      <c r="B6" s="2">
        <v>0.04</v>
      </c>
      <c r="C6" s="2">
        <f t="shared" si="0"/>
        <v>7.2727272727272724E-2</v>
      </c>
      <c r="D6" s="2">
        <f t="shared" si="1"/>
        <v>0.1142857142857143</v>
      </c>
      <c r="E6" s="2">
        <f>E$8*A6*100/6</f>
        <v>0.24239999999999998</v>
      </c>
      <c r="F6" s="2">
        <f t="shared" ref="F6:F12" si="3">F$4+(F$13-F$4)*(A6-A$4)/(A$13-A$4)</f>
        <v>0.24444444444444446</v>
      </c>
      <c r="G6" s="2">
        <f>G$5+(A6-A$5)*(G$37-G$5)/(A$37-A$5)</f>
        <v>0.14732142857142858</v>
      </c>
      <c r="H6" s="3">
        <f t="shared" si="2"/>
        <v>2.0497311827956985E-2</v>
      </c>
    </row>
    <row r="7" spans="1:8" x14ac:dyDescent="0.25">
      <c r="A7" s="1">
        <v>0.05</v>
      </c>
      <c r="B7" s="2">
        <v>0.05</v>
      </c>
      <c r="C7" s="2">
        <f>1/11</f>
        <v>9.0909090909090912E-2</v>
      </c>
      <c r="D7" s="2">
        <f t="shared" si="1"/>
        <v>0.14285714285714288</v>
      </c>
      <c r="E7" s="2">
        <f>E$8*A7*100/6</f>
        <v>0.30299999999999999</v>
      </c>
      <c r="F7" s="2">
        <f t="shared" si="3"/>
        <v>0.26666666666666672</v>
      </c>
      <c r="G7" s="2">
        <f t="shared" ref="G7:G36" si="4">G$5+(A7-A$5)*(G$37-G$5)/(A$37-A$5)</f>
        <v>0.15178571428571427</v>
      </c>
      <c r="H7" s="3">
        <f t="shared" si="2"/>
        <v>2.5537634408602149E-2</v>
      </c>
    </row>
    <row r="8" spans="1:8" x14ac:dyDescent="0.25">
      <c r="A8" s="1">
        <v>0.06</v>
      </c>
      <c r="B8" s="2">
        <v>0.06</v>
      </c>
      <c r="C8" s="2">
        <f t="shared" ref="C8:C26" si="5">C$7+(C$27-C$7)*(A8-A$7)/(A$27-A$7)</f>
        <v>9.5454545454545459E-2</v>
      </c>
      <c r="D8" s="2">
        <f t="shared" si="1"/>
        <v>0.17142857142857146</v>
      </c>
      <c r="E8" s="2">
        <v>0.36359999999999998</v>
      </c>
      <c r="F8" s="2">
        <f t="shared" si="3"/>
        <v>0.28888888888888886</v>
      </c>
      <c r="G8" s="2">
        <f t="shared" si="4"/>
        <v>0.15625</v>
      </c>
      <c r="H8" s="3">
        <f t="shared" si="2"/>
        <v>3.0577956989247309E-2</v>
      </c>
    </row>
    <row r="9" spans="1:8" x14ac:dyDescent="0.25">
      <c r="A9" s="1">
        <v>7.0000000000000007E-2</v>
      </c>
      <c r="B9" s="2">
        <v>7.0000000000000007E-2</v>
      </c>
      <c r="C9" s="2">
        <f t="shared" si="5"/>
        <v>0.1</v>
      </c>
      <c r="D9" s="2">
        <v>0.2</v>
      </c>
      <c r="E9" s="2">
        <f t="shared" ref="E9:E16" si="6">E$8+(E$17-E$8)*(A9-A$8)/(A$17-A$8)</f>
        <v>0.37319999999999998</v>
      </c>
      <c r="F9" s="2">
        <f t="shared" si="3"/>
        <v>0.31111111111111112</v>
      </c>
      <c r="G9" s="2">
        <f t="shared" si="4"/>
        <v>0.1607142857142857</v>
      </c>
      <c r="H9" s="3">
        <f t="shared" si="2"/>
        <v>3.5618279569892476E-2</v>
      </c>
    </row>
    <row r="10" spans="1:8" x14ac:dyDescent="0.25">
      <c r="A10" s="1">
        <v>0.08</v>
      </c>
      <c r="B10" s="2">
        <v>0.08</v>
      </c>
      <c r="C10" s="2">
        <f t="shared" si="5"/>
        <v>0.10454545454545455</v>
      </c>
      <c r="D10" s="5">
        <f t="shared" ref="D10:D16" si="7">D$9+(D$17-D$9)*(A10-A$9)/(A$17-A$9)</f>
        <v>0.22500000000000001</v>
      </c>
      <c r="E10" s="2">
        <f t="shared" si="6"/>
        <v>0.38279999999999997</v>
      </c>
      <c r="F10" s="2">
        <f t="shared" si="3"/>
        <v>0.33333333333333337</v>
      </c>
      <c r="G10" s="2">
        <f t="shared" si="4"/>
        <v>0.16517857142857142</v>
      </c>
      <c r="H10" s="3">
        <f t="shared" si="2"/>
        <v>4.065860215053764E-2</v>
      </c>
    </row>
    <row r="11" spans="1:8" x14ac:dyDescent="0.25">
      <c r="A11" s="1">
        <v>0.09</v>
      </c>
      <c r="B11" s="2">
        <v>0.09</v>
      </c>
      <c r="C11" s="2">
        <f t="shared" si="5"/>
        <v>0.10909090909090909</v>
      </c>
      <c r="D11" s="5">
        <f t="shared" si="7"/>
        <v>0.25</v>
      </c>
      <c r="E11" s="2">
        <f t="shared" si="6"/>
        <v>0.39239999999999997</v>
      </c>
      <c r="F11" s="2">
        <f t="shared" si="3"/>
        <v>0.35555555555555557</v>
      </c>
      <c r="G11" s="2">
        <f t="shared" si="4"/>
        <v>0.16964285714285712</v>
      </c>
      <c r="H11" s="3">
        <f t="shared" si="2"/>
        <v>4.5698924731182797E-2</v>
      </c>
    </row>
    <row r="12" spans="1:8" x14ac:dyDescent="0.25">
      <c r="A12" s="1">
        <v>0.1</v>
      </c>
      <c r="B12" s="2">
        <v>0.1</v>
      </c>
      <c r="C12" s="2">
        <f t="shared" si="5"/>
        <v>0.11363636363636365</v>
      </c>
      <c r="D12" s="5">
        <f t="shared" si="7"/>
        <v>0.27500000000000002</v>
      </c>
      <c r="E12" s="2">
        <f t="shared" si="6"/>
        <v>0.40200000000000002</v>
      </c>
      <c r="F12" s="2">
        <f t="shared" si="3"/>
        <v>0.37777777777777777</v>
      </c>
      <c r="G12" s="2">
        <f t="shared" si="4"/>
        <v>0.17410714285714285</v>
      </c>
      <c r="H12" s="3">
        <f t="shared" si="2"/>
        <v>5.073924731182796E-2</v>
      </c>
    </row>
    <row r="13" spans="1:8" x14ac:dyDescent="0.25">
      <c r="A13" s="1">
        <v>0.11</v>
      </c>
      <c r="B13" s="2">
        <v>0.11</v>
      </c>
      <c r="C13" s="2">
        <f t="shared" si="5"/>
        <v>0.11818181818181818</v>
      </c>
      <c r="D13" s="5">
        <f t="shared" si="7"/>
        <v>0.3</v>
      </c>
      <c r="E13" s="2">
        <f t="shared" si="6"/>
        <v>0.41160000000000002</v>
      </c>
      <c r="F13" s="2">
        <v>0.4</v>
      </c>
      <c r="G13" s="2">
        <f t="shared" si="4"/>
        <v>0.17857142857142858</v>
      </c>
      <c r="H13" s="3">
        <f t="shared" si="2"/>
        <v>5.5779569892473117E-2</v>
      </c>
    </row>
    <row r="14" spans="1:8" x14ac:dyDescent="0.25">
      <c r="A14" s="1">
        <v>0.12</v>
      </c>
      <c r="B14" s="2">
        <v>0.12</v>
      </c>
      <c r="C14" s="2">
        <f t="shared" si="5"/>
        <v>0.12272727272727273</v>
      </c>
      <c r="D14" s="5">
        <f t="shared" si="7"/>
        <v>0.32500000000000001</v>
      </c>
      <c r="E14" s="2">
        <f t="shared" si="6"/>
        <v>0.42120000000000002</v>
      </c>
      <c r="F14" s="2">
        <f>F$13+(F$27-F$13)*(A14-A$13)/(A$27-A$13)</f>
        <v>0.41428571428571431</v>
      </c>
      <c r="G14" s="2">
        <f t="shared" si="4"/>
        <v>0.18303571428571427</v>
      </c>
      <c r="H14" s="3">
        <f t="shared" si="2"/>
        <v>6.0819892473118281E-2</v>
      </c>
    </row>
    <row r="15" spans="1:8" x14ac:dyDescent="0.25">
      <c r="A15" s="1">
        <v>0.13</v>
      </c>
      <c r="B15" s="2">
        <v>0.13</v>
      </c>
      <c r="C15" s="2">
        <f t="shared" si="5"/>
        <v>0.12727272727272726</v>
      </c>
      <c r="D15" s="5">
        <f t="shared" si="7"/>
        <v>0.35000000000000003</v>
      </c>
      <c r="E15" s="2">
        <f t="shared" si="6"/>
        <v>0.43080000000000002</v>
      </c>
      <c r="F15" s="2">
        <f t="shared" ref="F15:F26" si="8">F$13+(F$27-F$13)*(A15-A$13)/(A$27-A$13)</f>
        <v>0.4285714285714286</v>
      </c>
      <c r="G15" s="2">
        <f t="shared" si="4"/>
        <v>0.1875</v>
      </c>
      <c r="H15" s="3">
        <f t="shared" si="2"/>
        <v>6.5860215053763438E-2</v>
      </c>
    </row>
    <row r="16" spans="1:8" x14ac:dyDescent="0.25">
      <c r="A16" s="1">
        <v>0.14000000000000001</v>
      </c>
      <c r="B16" s="2">
        <v>0.14000000000000001</v>
      </c>
      <c r="C16" s="2">
        <f t="shared" si="5"/>
        <v>0.13181818181818183</v>
      </c>
      <c r="D16" s="5">
        <f t="shared" si="7"/>
        <v>0.37500000000000006</v>
      </c>
      <c r="E16" s="2">
        <f t="shared" si="6"/>
        <v>0.44040000000000001</v>
      </c>
      <c r="F16" s="2">
        <f t="shared" si="8"/>
        <v>0.44285714285714289</v>
      </c>
      <c r="G16" s="2">
        <f t="shared" si="4"/>
        <v>0.19196428571428573</v>
      </c>
      <c r="H16" s="3">
        <f t="shared" si="2"/>
        <v>7.0900537634408595E-2</v>
      </c>
    </row>
    <row r="17" spans="1:8" x14ac:dyDescent="0.25">
      <c r="A17" s="1">
        <v>0.15</v>
      </c>
      <c r="B17" s="2">
        <v>0.15</v>
      </c>
      <c r="C17" s="2">
        <f t="shared" si="5"/>
        <v>0.13636363636363635</v>
      </c>
      <c r="D17" s="2">
        <v>0.4</v>
      </c>
      <c r="E17" s="2">
        <v>0.45</v>
      </c>
      <c r="F17" s="2">
        <f t="shared" si="8"/>
        <v>0.45714285714285713</v>
      </c>
      <c r="G17" s="2">
        <f t="shared" si="4"/>
        <v>0.19642857142857142</v>
      </c>
      <c r="H17" s="3">
        <f t="shared" si="2"/>
        <v>7.5940860215053752E-2</v>
      </c>
    </row>
    <row r="18" spans="1:8" x14ac:dyDescent="0.25">
      <c r="A18" s="1">
        <v>0.16</v>
      </c>
      <c r="B18" s="2">
        <v>0.16</v>
      </c>
      <c r="C18" s="2">
        <f t="shared" si="5"/>
        <v>0.1409090909090909</v>
      </c>
      <c r="D18" s="5">
        <f t="shared" ref="D18:D34" si="9">D$17+(D$35-D$17)*(A18-A$17)/(A$35-A$17)</f>
        <v>0.41111111111111115</v>
      </c>
      <c r="E18" s="2">
        <f t="shared" ref="E18:E25" si="10">E$17+(E$26-E$17)*(A18-A$17)/(A$26-A$17)</f>
        <v>0.46111111111111114</v>
      </c>
      <c r="F18" s="2">
        <f t="shared" si="8"/>
        <v>0.47142857142857142</v>
      </c>
      <c r="G18" s="2">
        <f t="shared" si="4"/>
        <v>0.20089285714285715</v>
      </c>
      <c r="H18" s="3">
        <f t="shared" si="2"/>
        <v>8.0981182795698922E-2</v>
      </c>
    </row>
    <row r="19" spans="1:8" x14ac:dyDescent="0.25">
      <c r="A19" s="1">
        <v>0.17</v>
      </c>
      <c r="B19" s="2">
        <v>0.17</v>
      </c>
      <c r="C19" s="2">
        <f t="shared" si="5"/>
        <v>0.14545454545454545</v>
      </c>
      <c r="D19" s="5">
        <f t="shared" si="9"/>
        <v>0.42222222222222228</v>
      </c>
      <c r="E19" s="2">
        <f t="shared" si="10"/>
        <v>0.47222222222222227</v>
      </c>
      <c r="F19" s="2">
        <f t="shared" si="8"/>
        <v>0.48571428571428571</v>
      </c>
      <c r="G19" s="2">
        <f t="shared" si="4"/>
        <v>0.20535714285714285</v>
      </c>
      <c r="H19" s="3">
        <f t="shared" si="2"/>
        <v>8.6021505376344079E-2</v>
      </c>
    </row>
    <row r="20" spans="1:8" x14ac:dyDescent="0.25">
      <c r="A20" s="1">
        <v>0.18</v>
      </c>
      <c r="B20" s="2">
        <v>0.18</v>
      </c>
      <c r="C20" s="2">
        <f t="shared" si="5"/>
        <v>0.15000000000000002</v>
      </c>
      <c r="D20" s="5">
        <f t="shared" si="9"/>
        <v>0.43333333333333335</v>
      </c>
      <c r="E20" s="2">
        <f t="shared" si="10"/>
        <v>0.48333333333333334</v>
      </c>
      <c r="F20" s="2">
        <f t="shared" si="8"/>
        <v>0.5</v>
      </c>
      <c r="G20" s="2">
        <f t="shared" si="4"/>
        <v>0.20982142857142855</v>
      </c>
      <c r="H20" s="3">
        <f t="shared" si="2"/>
        <v>9.1061827956989236E-2</v>
      </c>
    </row>
    <row r="21" spans="1:8" x14ac:dyDescent="0.25">
      <c r="A21" s="1">
        <v>0.19</v>
      </c>
      <c r="B21" s="2">
        <v>0.19</v>
      </c>
      <c r="C21" s="2">
        <f t="shared" si="5"/>
        <v>0.15454545454545454</v>
      </c>
      <c r="D21" s="5">
        <f t="shared" si="9"/>
        <v>0.44444444444444448</v>
      </c>
      <c r="E21" s="2">
        <f t="shared" si="10"/>
        <v>0.49444444444444446</v>
      </c>
      <c r="F21" s="2">
        <f t="shared" si="8"/>
        <v>0.51428571428571423</v>
      </c>
      <c r="G21" s="2">
        <f t="shared" si="4"/>
        <v>0.2142857142857143</v>
      </c>
      <c r="H21" s="3">
        <f t="shared" si="2"/>
        <v>9.6102150537634393E-2</v>
      </c>
    </row>
    <row r="22" spans="1:8" x14ac:dyDescent="0.25">
      <c r="A22" s="1">
        <v>0.2</v>
      </c>
      <c r="B22" s="2">
        <v>0.2</v>
      </c>
      <c r="C22" s="2">
        <f t="shared" si="5"/>
        <v>0.15909090909090912</v>
      </c>
      <c r="D22" s="5">
        <f t="shared" si="9"/>
        <v>0.4555555555555556</v>
      </c>
      <c r="E22" s="2">
        <f t="shared" si="10"/>
        <v>0.50555555555555565</v>
      </c>
      <c r="F22" s="2">
        <f t="shared" si="8"/>
        <v>0.52857142857142858</v>
      </c>
      <c r="G22" s="2">
        <f t="shared" si="4"/>
        <v>0.21875</v>
      </c>
      <c r="H22" s="3">
        <f t="shared" si="2"/>
        <v>0.10114247311827956</v>
      </c>
    </row>
    <row r="23" spans="1:8" x14ac:dyDescent="0.25">
      <c r="A23" s="1">
        <v>0.21</v>
      </c>
      <c r="B23" s="2">
        <v>0.21</v>
      </c>
      <c r="C23" s="2">
        <f t="shared" si="5"/>
        <v>0.16363636363636364</v>
      </c>
      <c r="D23" s="5">
        <f t="shared" si="9"/>
        <v>0.46666666666666667</v>
      </c>
      <c r="E23" s="2">
        <f t="shared" si="10"/>
        <v>0.51666666666666672</v>
      </c>
      <c r="F23" s="2">
        <f t="shared" si="8"/>
        <v>0.54285714285714282</v>
      </c>
      <c r="G23" s="2">
        <f t="shared" si="4"/>
        <v>0.2232142857142857</v>
      </c>
      <c r="H23" s="3">
        <f t="shared" si="2"/>
        <v>0.10618279569892472</v>
      </c>
    </row>
    <row r="24" spans="1:8" x14ac:dyDescent="0.25">
      <c r="A24" s="1">
        <v>0.22</v>
      </c>
      <c r="B24" s="2">
        <v>0.22</v>
      </c>
      <c r="C24" s="2">
        <f t="shared" si="5"/>
        <v>0.16818181818181815</v>
      </c>
      <c r="D24" s="5">
        <f t="shared" si="9"/>
        <v>0.4777777777777778</v>
      </c>
      <c r="E24" s="2">
        <f t="shared" si="10"/>
        <v>0.52777777777777779</v>
      </c>
      <c r="F24" s="2">
        <f t="shared" si="8"/>
        <v>0.55714285714285716</v>
      </c>
      <c r="G24" s="2">
        <f t="shared" si="4"/>
        <v>0.22767857142857142</v>
      </c>
      <c r="H24" s="3">
        <f t="shared" si="2"/>
        <v>0.11122311827956988</v>
      </c>
    </row>
    <row r="25" spans="1:8" x14ac:dyDescent="0.25">
      <c r="A25" s="1">
        <v>0.23</v>
      </c>
      <c r="B25" s="2">
        <v>0.23</v>
      </c>
      <c r="C25" s="2">
        <f t="shared" si="5"/>
        <v>0.17272727272727273</v>
      </c>
      <c r="D25" s="5">
        <f t="shared" si="9"/>
        <v>0.48888888888888893</v>
      </c>
      <c r="E25" s="2">
        <f t="shared" si="10"/>
        <v>0.53888888888888897</v>
      </c>
      <c r="F25" s="2">
        <f t="shared" si="8"/>
        <v>0.5714285714285714</v>
      </c>
      <c r="G25" s="2">
        <f t="shared" si="4"/>
        <v>0.23214285714285715</v>
      </c>
      <c r="H25" s="3">
        <f t="shared" si="2"/>
        <v>0.11626344086021505</v>
      </c>
    </row>
    <row r="26" spans="1:8" x14ac:dyDescent="0.25">
      <c r="A26" s="1">
        <v>0.24</v>
      </c>
      <c r="B26" s="2">
        <v>0.24</v>
      </c>
      <c r="C26" s="2">
        <f t="shared" si="5"/>
        <v>0.17727272727272728</v>
      </c>
      <c r="D26" s="5">
        <f t="shared" si="9"/>
        <v>0.5</v>
      </c>
      <c r="E26" s="2">
        <v>0.55000000000000004</v>
      </c>
      <c r="F26" s="2">
        <f t="shared" si="8"/>
        <v>0.58571428571428563</v>
      </c>
      <c r="G26" s="2">
        <f t="shared" si="4"/>
        <v>0.23660714285714285</v>
      </c>
      <c r="H26" s="3">
        <f t="shared" si="2"/>
        <v>0.1213037634408602</v>
      </c>
    </row>
    <row r="27" spans="1:8" x14ac:dyDescent="0.25">
      <c r="A27" s="1">
        <v>0.25</v>
      </c>
      <c r="B27" s="2">
        <v>0.25</v>
      </c>
      <c r="C27" s="2">
        <f>2/11</f>
        <v>0.18181818181818182</v>
      </c>
      <c r="D27" s="5">
        <f t="shared" si="9"/>
        <v>0.51111111111111107</v>
      </c>
      <c r="E27" s="2">
        <f t="shared" ref="E27:E36" si="11">E$26+(E$37-E$26)*(A27-A$26)/(A$37-A$26)</f>
        <v>0.55818181818181822</v>
      </c>
      <c r="F27" s="2">
        <v>0.6</v>
      </c>
      <c r="G27" s="2">
        <f t="shared" si="4"/>
        <v>0.24107142857142855</v>
      </c>
      <c r="H27" s="3">
        <f t="shared" si="2"/>
        <v>0.12634408602150535</v>
      </c>
    </row>
    <row r="28" spans="1:8" x14ac:dyDescent="0.25">
      <c r="A28" s="1">
        <v>0.26</v>
      </c>
      <c r="B28" s="2">
        <v>0.26</v>
      </c>
      <c r="C28" s="2">
        <f t="shared" ref="C28:C49" si="12">C$27+(C$50-C$27)*(A28-A$27)/(A$50-A$27)</f>
        <v>0.1857707509881423</v>
      </c>
      <c r="D28" s="5">
        <f t="shared" si="9"/>
        <v>0.52222222222222225</v>
      </c>
      <c r="E28" s="2">
        <f t="shared" si="11"/>
        <v>0.5663636363636364</v>
      </c>
      <c r="F28" s="2">
        <f>F$27+(F$58-F$27)*(A28-A$27)/(A$58-A$27)</f>
        <v>0.6064516129032258</v>
      </c>
      <c r="G28" s="2">
        <f t="shared" si="4"/>
        <v>0.2455357142857143</v>
      </c>
      <c r="H28" s="3">
        <f t="shared" si="2"/>
        <v>0.13138440860215053</v>
      </c>
    </row>
    <row r="29" spans="1:8" x14ac:dyDescent="0.25">
      <c r="A29" s="1">
        <v>0.27</v>
      </c>
      <c r="B29" s="2">
        <v>0.27</v>
      </c>
      <c r="C29" s="2">
        <f t="shared" si="12"/>
        <v>0.18972332015810278</v>
      </c>
      <c r="D29" s="5">
        <f t="shared" si="9"/>
        <v>0.53333333333333333</v>
      </c>
      <c r="E29" s="2">
        <f t="shared" si="11"/>
        <v>0.57454545454545458</v>
      </c>
      <c r="F29" s="2">
        <f t="shared" ref="F29:F57" si="13">F$27+(F$58-F$27)*(A29-A$27)/(A$58-A$27)</f>
        <v>0.61290322580645162</v>
      </c>
      <c r="G29" s="2">
        <f t="shared" si="4"/>
        <v>0.25</v>
      </c>
      <c r="H29" s="3">
        <f t="shared" si="2"/>
        <v>0.13642473118279569</v>
      </c>
    </row>
    <row r="30" spans="1:8" x14ac:dyDescent="0.25">
      <c r="A30" s="1">
        <v>0.28000000000000003</v>
      </c>
      <c r="B30" s="2">
        <v>0.28000000000000003</v>
      </c>
      <c r="C30" s="2">
        <f t="shared" si="12"/>
        <v>0.19367588932806326</v>
      </c>
      <c r="D30" s="5">
        <f t="shared" si="9"/>
        <v>0.54444444444444451</v>
      </c>
      <c r="E30" s="2">
        <f t="shared" si="11"/>
        <v>0.58272727272727276</v>
      </c>
      <c r="F30" s="2">
        <f t="shared" si="13"/>
        <v>0.61935483870967745</v>
      </c>
      <c r="G30" s="2">
        <f t="shared" si="4"/>
        <v>0.2544642857142857</v>
      </c>
      <c r="H30" s="3">
        <f t="shared" si="2"/>
        <v>0.14146505376344085</v>
      </c>
    </row>
    <row r="31" spans="1:8" x14ac:dyDescent="0.25">
      <c r="A31" s="1">
        <v>0.28999999999999998</v>
      </c>
      <c r="B31" s="2">
        <v>0.28999999999999998</v>
      </c>
      <c r="C31" s="2">
        <f t="shared" si="12"/>
        <v>0.19762845849802371</v>
      </c>
      <c r="D31" s="5">
        <f t="shared" si="9"/>
        <v>0.55555555555555547</v>
      </c>
      <c r="E31" s="2">
        <f t="shared" si="11"/>
        <v>0.59090909090909094</v>
      </c>
      <c r="F31" s="2">
        <f t="shared" si="13"/>
        <v>0.62580645161290316</v>
      </c>
      <c r="G31" s="2">
        <f t="shared" si="4"/>
        <v>0.25892857142857145</v>
      </c>
      <c r="H31" s="3">
        <f t="shared" si="2"/>
        <v>0.146505376344086</v>
      </c>
    </row>
    <row r="32" spans="1:8" x14ac:dyDescent="0.25">
      <c r="A32" s="1">
        <v>0.3</v>
      </c>
      <c r="B32" s="2">
        <v>0.3</v>
      </c>
      <c r="C32" s="2">
        <f t="shared" si="12"/>
        <v>0.20158102766798419</v>
      </c>
      <c r="D32" s="5">
        <f t="shared" si="9"/>
        <v>0.56666666666666665</v>
      </c>
      <c r="E32" s="2">
        <f t="shared" si="11"/>
        <v>0.59909090909090912</v>
      </c>
      <c r="F32" s="2">
        <f t="shared" si="13"/>
        <v>0.63225806451612898</v>
      </c>
      <c r="G32" s="2">
        <f t="shared" si="4"/>
        <v>0.26339285714285715</v>
      </c>
      <c r="H32" s="3">
        <f t="shared" si="2"/>
        <v>0.15154569892473116</v>
      </c>
    </row>
    <row r="33" spans="1:8" x14ac:dyDescent="0.25">
      <c r="A33" s="1">
        <v>0.31</v>
      </c>
      <c r="B33" s="2">
        <v>0.31</v>
      </c>
      <c r="C33" s="2">
        <f t="shared" si="12"/>
        <v>0.20553359683794467</v>
      </c>
      <c r="D33" s="5">
        <f t="shared" si="9"/>
        <v>0.57777777777777772</v>
      </c>
      <c r="E33" s="2">
        <f t="shared" si="11"/>
        <v>0.6072727272727273</v>
      </c>
      <c r="F33" s="2">
        <f t="shared" si="13"/>
        <v>0.6387096774193548</v>
      </c>
      <c r="G33" s="2">
        <f t="shared" si="4"/>
        <v>0.2678571428571429</v>
      </c>
      <c r="H33" s="3">
        <f t="shared" si="2"/>
        <v>0.15658602150537634</v>
      </c>
    </row>
    <row r="34" spans="1:8" x14ac:dyDescent="0.25">
      <c r="A34" s="1">
        <v>0.32</v>
      </c>
      <c r="B34" s="2">
        <v>0.32</v>
      </c>
      <c r="C34" s="2">
        <f t="shared" si="12"/>
        <v>0.20948616600790515</v>
      </c>
      <c r="D34" s="5">
        <f t="shared" si="9"/>
        <v>0.5888888888888888</v>
      </c>
      <c r="E34" s="2">
        <f t="shared" si="11"/>
        <v>0.61545454545454548</v>
      </c>
      <c r="F34" s="2">
        <f t="shared" si="13"/>
        <v>0.64516129032258063</v>
      </c>
      <c r="G34" s="2">
        <f t="shared" si="4"/>
        <v>0.2723214285714286</v>
      </c>
      <c r="H34" s="3">
        <f t="shared" si="2"/>
        <v>0.16162634408602147</v>
      </c>
    </row>
    <row r="35" spans="1:8" x14ac:dyDescent="0.25">
      <c r="A35" s="1">
        <v>0.33</v>
      </c>
      <c r="B35" s="2">
        <v>0.33</v>
      </c>
      <c r="C35" s="2">
        <f t="shared" si="12"/>
        <v>0.2134387351778656</v>
      </c>
      <c r="D35" s="2">
        <v>0.6</v>
      </c>
      <c r="E35" s="2">
        <f t="shared" si="11"/>
        <v>0.62363636363636366</v>
      </c>
      <c r="F35" s="2">
        <f t="shared" si="13"/>
        <v>0.65161290322580645</v>
      </c>
      <c r="G35" s="2">
        <f t="shared" si="4"/>
        <v>0.2767857142857143</v>
      </c>
      <c r="H35" s="3">
        <f>1/6</f>
        <v>0.16666666666666666</v>
      </c>
    </row>
    <row r="36" spans="1:8" x14ac:dyDescent="0.25">
      <c r="A36" s="1">
        <v>0.34</v>
      </c>
      <c r="B36" s="2">
        <v>0.34</v>
      </c>
      <c r="C36" s="2">
        <f t="shared" si="12"/>
        <v>0.21739130434782611</v>
      </c>
      <c r="D36" s="5">
        <f t="shared" ref="D36:D69" si="14">D$35+(D$70-D$35)*(A36-A$35)/(A$70-A$35)</f>
        <v>0.60571428571428565</v>
      </c>
      <c r="E36" s="2">
        <f t="shared" si="11"/>
        <v>0.63181818181818183</v>
      </c>
      <c r="F36" s="2">
        <f t="shared" si="13"/>
        <v>0.65806451612903227</v>
      </c>
      <c r="G36" s="2">
        <f t="shared" si="4"/>
        <v>0.28125</v>
      </c>
      <c r="H36" s="3">
        <f>H$35+(A36-A$35)*(H$52-H$35)/(A$52-A$35)</f>
        <v>0.17647058823529413</v>
      </c>
    </row>
    <row r="37" spans="1:8" x14ac:dyDescent="0.25">
      <c r="A37" s="1">
        <v>0.35</v>
      </c>
      <c r="B37" s="2">
        <v>0.35</v>
      </c>
      <c r="C37" s="2">
        <f t="shared" si="12"/>
        <v>0.22134387351778656</v>
      </c>
      <c r="D37" s="5">
        <f t="shared" si="14"/>
        <v>0.61142857142857143</v>
      </c>
      <c r="E37" s="2">
        <v>0.64</v>
      </c>
      <c r="F37" s="2">
        <f t="shared" si="13"/>
        <v>0.6645161290322581</v>
      </c>
      <c r="G37" s="2">
        <f>2/7</f>
        <v>0.2857142857142857</v>
      </c>
      <c r="H37" s="3">
        <f t="shared" ref="H37:H51" si="15">H$35+(A37-A$35)*(H$52-H$35)/(A$52-A$35)</f>
        <v>0.18627450980392152</v>
      </c>
    </row>
    <row r="38" spans="1:8" x14ac:dyDescent="0.25">
      <c r="A38" s="1">
        <v>0.36</v>
      </c>
      <c r="B38" s="2">
        <v>0.36</v>
      </c>
      <c r="C38" s="2">
        <f t="shared" si="12"/>
        <v>0.22529644268774704</v>
      </c>
      <c r="D38" s="5">
        <f t="shared" si="14"/>
        <v>0.6171428571428571</v>
      </c>
      <c r="E38" s="2">
        <f t="shared" ref="E38:E48" si="16">E$37+(E$49-E$37)*(A38-A$37)/(A$49-A$37)</f>
        <v>0.64749999999999996</v>
      </c>
      <c r="F38" s="2">
        <f t="shared" si="13"/>
        <v>0.67096774193548381</v>
      </c>
      <c r="G38" s="2">
        <f>G$37+(A38-A$37)*(G$54-G$37)/(A$54-A$37)</f>
        <v>0.29411764705882354</v>
      </c>
      <c r="H38" s="3">
        <f t="shared" si="15"/>
        <v>0.19607843137254899</v>
      </c>
    </row>
    <row r="39" spans="1:8" x14ac:dyDescent="0.25">
      <c r="A39" s="1">
        <v>0.37</v>
      </c>
      <c r="B39" s="2">
        <v>0.37</v>
      </c>
      <c r="C39" s="2">
        <f t="shared" si="12"/>
        <v>0.22924901185770752</v>
      </c>
      <c r="D39" s="5">
        <f t="shared" si="14"/>
        <v>0.62285714285714278</v>
      </c>
      <c r="E39" s="2">
        <f t="shared" si="16"/>
        <v>0.65500000000000003</v>
      </c>
      <c r="F39" s="2">
        <f t="shared" si="13"/>
        <v>0.67741935483870963</v>
      </c>
      <c r="G39" s="2">
        <f t="shared" ref="G39:G53" si="17">G$37+(A39-A$37)*(G$54-G$37)/(A$54-A$37)</f>
        <v>0.30252100840336132</v>
      </c>
      <c r="H39" s="3">
        <f t="shared" si="15"/>
        <v>0.20588235294117643</v>
      </c>
    </row>
    <row r="40" spans="1:8" x14ac:dyDescent="0.25">
      <c r="A40" s="1">
        <v>0.38</v>
      </c>
      <c r="B40" s="2">
        <v>0.38</v>
      </c>
      <c r="C40" s="2">
        <f t="shared" si="12"/>
        <v>0.23320158102766797</v>
      </c>
      <c r="D40" s="5">
        <f t="shared" si="14"/>
        <v>0.62857142857142856</v>
      </c>
      <c r="E40" s="2">
        <f t="shared" si="16"/>
        <v>0.66249999999999998</v>
      </c>
      <c r="F40" s="2">
        <f t="shared" si="13"/>
        <v>0.68387096774193545</v>
      </c>
      <c r="G40" s="2">
        <f t="shared" si="17"/>
        <v>0.31092436974789917</v>
      </c>
      <c r="H40" s="3">
        <f t="shared" si="15"/>
        <v>0.2156862745098039</v>
      </c>
    </row>
    <row r="41" spans="1:8" x14ac:dyDescent="0.25">
      <c r="A41" s="1">
        <v>0.39</v>
      </c>
      <c r="B41" s="2">
        <v>0.39</v>
      </c>
      <c r="C41" s="2">
        <f t="shared" si="12"/>
        <v>0.23715415019762845</v>
      </c>
      <c r="D41" s="5">
        <f t="shared" si="14"/>
        <v>0.63428571428571423</v>
      </c>
      <c r="E41" s="2">
        <f t="shared" si="16"/>
        <v>0.67</v>
      </c>
      <c r="F41" s="2">
        <f t="shared" si="13"/>
        <v>0.69032258064516128</v>
      </c>
      <c r="G41" s="2">
        <f t="shared" si="17"/>
        <v>0.31932773109243695</v>
      </c>
      <c r="H41" s="3">
        <f t="shared" si="15"/>
        <v>0.22549019607843135</v>
      </c>
    </row>
    <row r="42" spans="1:8" x14ac:dyDescent="0.25">
      <c r="A42" s="1">
        <v>0.4</v>
      </c>
      <c r="B42" s="2">
        <v>0.4</v>
      </c>
      <c r="C42" s="2">
        <f t="shared" si="12"/>
        <v>0.24110671936758893</v>
      </c>
      <c r="D42" s="5">
        <f t="shared" si="14"/>
        <v>0.64</v>
      </c>
      <c r="E42" s="2">
        <f t="shared" si="16"/>
        <v>0.67749999999999999</v>
      </c>
      <c r="F42" s="2">
        <f t="shared" si="13"/>
        <v>0.6967741935483871</v>
      </c>
      <c r="G42" s="2">
        <f t="shared" si="17"/>
        <v>0.32773109243697479</v>
      </c>
      <c r="H42" s="3">
        <f t="shared" si="15"/>
        <v>0.23529411764705882</v>
      </c>
    </row>
    <row r="43" spans="1:8" x14ac:dyDescent="0.25">
      <c r="A43" s="1">
        <v>0.41</v>
      </c>
      <c r="B43" s="2">
        <v>0.41</v>
      </c>
      <c r="C43" s="2">
        <f t="shared" si="12"/>
        <v>0.24505928853754938</v>
      </c>
      <c r="D43" s="5">
        <f t="shared" si="14"/>
        <v>0.64571428571428569</v>
      </c>
      <c r="E43" s="2">
        <f t="shared" si="16"/>
        <v>0.68500000000000005</v>
      </c>
      <c r="F43" s="2">
        <f t="shared" si="13"/>
        <v>0.70322580645161292</v>
      </c>
      <c r="G43" s="2">
        <f t="shared" si="17"/>
        <v>0.33613445378151258</v>
      </c>
      <c r="H43" s="3">
        <f t="shared" si="15"/>
        <v>0.24509803921568624</v>
      </c>
    </row>
    <row r="44" spans="1:8" x14ac:dyDescent="0.25">
      <c r="A44" s="1">
        <v>0.42</v>
      </c>
      <c r="B44" s="2">
        <v>0.42</v>
      </c>
      <c r="C44" s="2">
        <f t="shared" si="12"/>
        <v>0.24901185770750986</v>
      </c>
      <c r="D44" s="5">
        <f t="shared" si="14"/>
        <v>0.65142857142857136</v>
      </c>
      <c r="E44" s="2">
        <f t="shared" si="16"/>
        <v>0.6925</v>
      </c>
      <c r="F44" s="2">
        <f t="shared" si="13"/>
        <v>0.70967741935483875</v>
      </c>
      <c r="G44" s="2">
        <f t="shared" si="17"/>
        <v>0.34453781512605042</v>
      </c>
      <c r="H44" s="3">
        <f t="shared" si="15"/>
        <v>0.25490196078431371</v>
      </c>
    </row>
    <row r="45" spans="1:8" x14ac:dyDescent="0.25">
      <c r="A45" s="1">
        <v>0.43</v>
      </c>
      <c r="B45" s="2">
        <v>0.43</v>
      </c>
      <c r="C45" s="2">
        <f t="shared" si="12"/>
        <v>0.25296442687747034</v>
      </c>
      <c r="D45" s="5">
        <f t="shared" si="14"/>
        <v>0.65714285714285714</v>
      </c>
      <c r="E45" s="2">
        <f t="shared" si="16"/>
        <v>0.7</v>
      </c>
      <c r="F45" s="2">
        <f t="shared" si="13"/>
        <v>0.71612903225806446</v>
      </c>
      <c r="G45" s="2">
        <f t="shared" si="17"/>
        <v>0.3529411764705882</v>
      </c>
      <c r="H45" s="3">
        <f t="shared" si="15"/>
        <v>0.26470588235294112</v>
      </c>
    </row>
    <row r="46" spans="1:8" x14ac:dyDescent="0.25">
      <c r="A46" s="1">
        <v>0.44</v>
      </c>
      <c r="B46" s="2">
        <v>0.44</v>
      </c>
      <c r="C46" s="2">
        <f t="shared" si="12"/>
        <v>0.25691699604743085</v>
      </c>
      <c r="D46" s="5">
        <f t="shared" si="14"/>
        <v>0.66285714285714281</v>
      </c>
      <c r="E46" s="2">
        <f t="shared" si="16"/>
        <v>0.70750000000000002</v>
      </c>
      <c r="F46" s="2">
        <f t="shared" si="13"/>
        <v>0.72258064516129028</v>
      </c>
      <c r="G46" s="2">
        <f t="shared" si="17"/>
        <v>0.36134453781512604</v>
      </c>
      <c r="H46" s="3">
        <f t="shared" si="15"/>
        <v>0.2745098039215686</v>
      </c>
    </row>
    <row r="47" spans="1:8" x14ac:dyDescent="0.25">
      <c r="A47" s="1">
        <v>0.45</v>
      </c>
      <c r="B47" s="2">
        <v>0.45</v>
      </c>
      <c r="C47" s="2">
        <f t="shared" si="12"/>
        <v>0.2608695652173913</v>
      </c>
      <c r="D47" s="5">
        <f t="shared" si="14"/>
        <v>0.66857142857142859</v>
      </c>
      <c r="E47" s="2">
        <f t="shared" si="16"/>
        <v>0.71499999999999997</v>
      </c>
      <c r="F47" s="2">
        <f t="shared" si="13"/>
        <v>0.7290322580645161</v>
      </c>
      <c r="G47" s="2">
        <f t="shared" si="17"/>
        <v>0.36974789915966388</v>
      </c>
      <c r="H47" s="3">
        <f t="shared" si="15"/>
        <v>0.28431372549019607</v>
      </c>
    </row>
    <row r="48" spans="1:8" x14ac:dyDescent="0.25">
      <c r="A48" s="1">
        <v>0.46</v>
      </c>
      <c r="B48" s="2">
        <v>0.46</v>
      </c>
      <c r="C48" s="2">
        <f t="shared" si="12"/>
        <v>0.2648221343873518</v>
      </c>
      <c r="D48" s="5">
        <f t="shared" si="14"/>
        <v>0.67428571428571427</v>
      </c>
      <c r="E48" s="2">
        <f t="shared" si="16"/>
        <v>0.72250000000000003</v>
      </c>
      <c r="F48" s="2">
        <f t="shared" si="13"/>
        <v>0.73548387096774193</v>
      </c>
      <c r="G48" s="2">
        <f t="shared" si="17"/>
        <v>0.37815126050420167</v>
      </c>
      <c r="H48" s="3">
        <f t="shared" si="15"/>
        <v>0.29411764705882354</v>
      </c>
    </row>
    <row r="49" spans="1:8" x14ac:dyDescent="0.25">
      <c r="A49" s="1">
        <v>0.47</v>
      </c>
      <c r="B49" s="2">
        <v>0.47</v>
      </c>
      <c r="C49" s="2">
        <f t="shared" si="12"/>
        <v>0.26877470355731226</v>
      </c>
      <c r="D49" s="5">
        <f t="shared" si="14"/>
        <v>0.67999999999999994</v>
      </c>
      <c r="E49" s="2">
        <v>0.73</v>
      </c>
      <c r="F49" s="2">
        <f t="shared" si="13"/>
        <v>0.74193548387096775</v>
      </c>
      <c r="G49" s="2">
        <f t="shared" si="17"/>
        <v>0.38655462184873945</v>
      </c>
      <c r="H49" s="3">
        <f t="shared" si="15"/>
        <v>0.3039215686274509</v>
      </c>
    </row>
    <row r="50" spans="1:8" x14ac:dyDescent="0.25">
      <c r="A50" s="1">
        <v>0.48</v>
      </c>
      <c r="B50" s="2">
        <v>0.48</v>
      </c>
      <c r="C50" s="2">
        <f>3/11</f>
        <v>0.27272727272727271</v>
      </c>
      <c r="D50" s="5">
        <f t="shared" si="14"/>
        <v>0.68571428571428572</v>
      </c>
      <c r="E50" s="2">
        <f t="shared" ref="E50:E64" si="18">E$49+(E$65-E$49)*(A50-A$49)/(A$65-A$49)</f>
        <v>0.73562499999999997</v>
      </c>
      <c r="F50" s="2">
        <f t="shared" si="13"/>
        <v>0.74838709677419357</v>
      </c>
      <c r="G50" s="2">
        <f t="shared" si="17"/>
        <v>0.39495798319327724</v>
      </c>
      <c r="H50" s="3">
        <f t="shared" si="15"/>
        <v>0.31372549019607843</v>
      </c>
    </row>
    <row r="51" spans="1:8" x14ac:dyDescent="0.25">
      <c r="A51" s="1">
        <v>0.49</v>
      </c>
      <c r="B51" s="2">
        <v>0.49</v>
      </c>
      <c r="C51" s="2">
        <f t="shared" ref="C51:C66" si="19">C$50+(C$67-C$50)*(A51-A$50)/(A$67-A$50)</f>
        <v>0.27807486631016043</v>
      </c>
      <c r="D51" s="5">
        <f t="shared" si="14"/>
        <v>0.69142857142857139</v>
      </c>
      <c r="E51" s="2">
        <f t="shared" si="18"/>
        <v>0.74124999999999996</v>
      </c>
      <c r="F51" s="2">
        <f t="shared" si="13"/>
        <v>0.75483870967741939</v>
      </c>
      <c r="G51" s="2">
        <f t="shared" si="17"/>
        <v>0.40336134453781508</v>
      </c>
      <c r="H51" s="3">
        <f t="shared" si="15"/>
        <v>0.32352941176470584</v>
      </c>
    </row>
    <row r="52" spans="1:8" x14ac:dyDescent="0.25">
      <c r="A52" s="1">
        <v>0.5</v>
      </c>
      <c r="B52" s="2">
        <v>0.5</v>
      </c>
      <c r="C52" s="2">
        <f t="shared" si="19"/>
        <v>0.2834224598930481</v>
      </c>
      <c r="D52" s="5">
        <f t="shared" si="14"/>
        <v>0.69714285714285718</v>
      </c>
      <c r="E52" s="2">
        <f t="shared" si="18"/>
        <v>0.74687499999999996</v>
      </c>
      <c r="F52" s="2">
        <f t="shared" si="13"/>
        <v>0.76129032258064511</v>
      </c>
      <c r="G52" s="2">
        <f t="shared" si="17"/>
        <v>0.41176470588235292</v>
      </c>
      <c r="H52" s="3">
        <f>1/3</f>
        <v>0.33333333333333331</v>
      </c>
    </row>
    <row r="53" spans="1:8" x14ac:dyDescent="0.25">
      <c r="A53" s="1">
        <v>0.51</v>
      </c>
      <c r="B53" s="2">
        <v>0.51</v>
      </c>
      <c r="C53" s="2">
        <f t="shared" si="19"/>
        <v>0.28877005347593582</v>
      </c>
      <c r="D53" s="5">
        <f t="shared" si="14"/>
        <v>0.70285714285714285</v>
      </c>
      <c r="E53" s="2">
        <f t="shared" si="18"/>
        <v>0.75249999999999995</v>
      </c>
      <c r="F53" s="2">
        <f t="shared" si="13"/>
        <v>0.76774193548387104</v>
      </c>
      <c r="G53" s="2">
        <f t="shared" si="17"/>
        <v>0.42016806722689071</v>
      </c>
      <c r="H53" s="3">
        <f>H$52+(A53-A$52)*(H$77-H$52)/(A$77-A$52)</f>
        <v>0.33999999999999997</v>
      </c>
    </row>
    <row r="54" spans="1:8" x14ac:dyDescent="0.25">
      <c r="A54" s="1">
        <v>0.52</v>
      </c>
      <c r="B54" s="2">
        <v>0.52</v>
      </c>
      <c r="C54" s="2">
        <f t="shared" si="19"/>
        <v>0.29411764705882354</v>
      </c>
      <c r="D54" s="5">
        <f t="shared" si="14"/>
        <v>0.70857142857142863</v>
      </c>
      <c r="E54" s="2">
        <f t="shared" si="18"/>
        <v>0.75812499999999994</v>
      </c>
      <c r="F54" s="2">
        <f t="shared" si="13"/>
        <v>0.77419354838709675</v>
      </c>
      <c r="G54" s="2">
        <f>3/7</f>
        <v>0.42857142857142855</v>
      </c>
      <c r="H54" s="3">
        <f t="shared" ref="H54:H76" si="20">H$52+(A54-A$52)*(H$77-H$52)/(A$77-A$52)</f>
        <v>0.34666666666666668</v>
      </c>
    </row>
    <row r="55" spans="1:8" x14ac:dyDescent="0.25">
      <c r="A55" s="1">
        <v>0.53</v>
      </c>
      <c r="B55" s="2">
        <v>0.53</v>
      </c>
      <c r="C55" s="2">
        <f t="shared" si="19"/>
        <v>0.29946524064171126</v>
      </c>
      <c r="D55" s="5">
        <f t="shared" si="14"/>
        <v>0.7142857142857143</v>
      </c>
      <c r="E55" s="2">
        <f t="shared" si="18"/>
        <v>0.76375000000000004</v>
      </c>
      <c r="F55" s="2">
        <f t="shared" si="13"/>
        <v>0.78064516129032258</v>
      </c>
      <c r="G55" s="2">
        <f>G$54+(A55-A$54)*(G$78-G$54)/(A$78-A$54)</f>
        <v>0.43452380952380948</v>
      </c>
      <c r="H55" s="3">
        <f t="shared" si="20"/>
        <v>0.35333333333333333</v>
      </c>
    </row>
    <row r="56" spans="1:8" x14ac:dyDescent="0.25">
      <c r="A56" s="1">
        <v>0.54</v>
      </c>
      <c r="B56" s="2">
        <v>0.54</v>
      </c>
      <c r="C56" s="2">
        <f t="shared" si="19"/>
        <v>0.30481283422459893</v>
      </c>
      <c r="D56" s="5">
        <f t="shared" si="14"/>
        <v>0.72</v>
      </c>
      <c r="E56" s="2">
        <f t="shared" si="18"/>
        <v>0.76937500000000003</v>
      </c>
      <c r="F56" s="2">
        <f t="shared" si="13"/>
        <v>0.7870967741935484</v>
      </c>
      <c r="G56" s="2">
        <f t="shared" ref="G56:G77" si="21">G$54+(A56-A$54)*(G$78-G$54)/(A$78-A$54)</f>
        <v>0.44047619047619047</v>
      </c>
      <c r="H56" s="3">
        <f t="shared" si="20"/>
        <v>0.36</v>
      </c>
    </row>
    <row r="57" spans="1:8" x14ac:dyDescent="0.25">
      <c r="A57" s="1">
        <v>0.55000000000000004</v>
      </c>
      <c r="B57" s="2">
        <v>0.55000000000000004</v>
      </c>
      <c r="C57" s="2">
        <f t="shared" si="19"/>
        <v>0.31016042780748665</v>
      </c>
      <c r="D57" s="5">
        <f t="shared" si="14"/>
        <v>0.72571428571428576</v>
      </c>
      <c r="E57" s="2">
        <f t="shared" si="18"/>
        <v>0.77500000000000002</v>
      </c>
      <c r="F57" s="2">
        <f t="shared" si="13"/>
        <v>0.79354838709677422</v>
      </c>
      <c r="G57" s="2">
        <f t="shared" si="21"/>
        <v>0.4464285714285714</v>
      </c>
      <c r="H57" s="3">
        <f t="shared" si="20"/>
        <v>0.3666666666666667</v>
      </c>
    </row>
    <row r="58" spans="1:8" x14ac:dyDescent="0.25">
      <c r="A58" s="1">
        <v>0.56000000000000005</v>
      </c>
      <c r="B58" s="2">
        <v>0.56000000000000005</v>
      </c>
      <c r="C58" s="2">
        <f t="shared" si="19"/>
        <v>0.31550802139037437</v>
      </c>
      <c r="D58" s="5">
        <f t="shared" si="14"/>
        <v>0.73142857142857143</v>
      </c>
      <c r="E58" s="2">
        <f t="shared" si="18"/>
        <v>0.78062500000000001</v>
      </c>
      <c r="F58" s="2">
        <v>0.8</v>
      </c>
      <c r="G58" s="2">
        <f t="shared" si="21"/>
        <v>0.45238095238095238</v>
      </c>
      <c r="H58" s="3">
        <f t="shared" si="20"/>
        <v>0.37333333333333335</v>
      </c>
    </row>
    <row r="59" spans="1:8" x14ac:dyDescent="0.25">
      <c r="A59" s="1">
        <v>0.56999999999999995</v>
      </c>
      <c r="B59" s="2">
        <v>0.56999999999999995</v>
      </c>
      <c r="C59" s="2">
        <f t="shared" si="19"/>
        <v>0.32085561497326198</v>
      </c>
      <c r="D59" s="5">
        <f t="shared" si="14"/>
        <v>0.7371428571428571</v>
      </c>
      <c r="E59" s="2">
        <f t="shared" si="18"/>
        <v>0.78624999999999989</v>
      </c>
      <c r="F59" s="2">
        <f>F$58+(F$102-F$58)*(A59-A$58)/(A$102-A$58)</f>
        <v>0.80454545454545456</v>
      </c>
      <c r="G59" s="2">
        <f t="shared" si="21"/>
        <v>0.45833333333333326</v>
      </c>
      <c r="H59" s="3">
        <f t="shared" si="20"/>
        <v>0.37999999999999995</v>
      </c>
    </row>
    <row r="60" spans="1:8" x14ac:dyDescent="0.25">
      <c r="A60" s="1">
        <v>0.57999999999999996</v>
      </c>
      <c r="B60" s="2">
        <v>0.57999999999999996</v>
      </c>
      <c r="C60" s="2">
        <f t="shared" si="19"/>
        <v>0.3262032085561497</v>
      </c>
      <c r="D60" s="5">
        <f t="shared" si="14"/>
        <v>0.74285714285714288</v>
      </c>
      <c r="E60" s="2">
        <f t="shared" si="18"/>
        <v>0.79187499999999988</v>
      </c>
      <c r="F60" s="2">
        <f t="shared" ref="F60:F101" si="22">F$58+(F$102-F$58)*(A60-A$58)/(A$102-A$58)</f>
        <v>0.80909090909090908</v>
      </c>
      <c r="G60" s="2">
        <f t="shared" si="21"/>
        <v>0.46428571428571425</v>
      </c>
      <c r="H60" s="3">
        <f t="shared" si="20"/>
        <v>0.3866666666666666</v>
      </c>
    </row>
    <row r="61" spans="1:8" x14ac:dyDescent="0.25">
      <c r="A61" s="1">
        <v>0.59</v>
      </c>
      <c r="B61" s="2">
        <v>0.59</v>
      </c>
      <c r="C61" s="2">
        <f t="shared" si="19"/>
        <v>0.33155080213903743</v>
      </c>
      <c r="D61" s="5">
        <f t="shared" si="14"/>
        <v>0.74857142857142855</v>
      </c>
      <c r="E61" s="2">
        <f t="shared" si="18"/>
        <v>0.79749999999999999</v>
      </c>
      <c r="F61" s="2">
        <f t="shared" si="22"/>
        <v>0.8136363636363636</v>
      </c>
      <c r="G61" s="2">
        <f t="shared" si="21"/>
        <v>0.47023809523809518</v>
      </c>
      <c r="H61" s="3">
        <f t="shared" si="20"/>
        <v>0.39333333333333331</v>
      </c>
    </row>
    <row r="62" spans="1:8" x14ac:dyDescent="0.25">
      <c r="A62" s="1">
        <v>0.6</v>
      </c>
      <c r="B62" s="2">
        <v>0.6</v>
      </c>
      <c r="C62" s="2">
        <f t="shared" si="19"/>
        <v>0.33689839572192515</v>
      </c>
      <c r="D62" s="5">
        <f t="shared" si="14"/>
        <v>0.75428571428571423</v>
      </c>
      <c r="E62" s="2">
        <f t="shared" si="18"/>
        <v>0.80312499999999998</v>
      </c>
      <c r="F62" s="2">
        <f t="shared" si="22"/>
        <v>0.81818181818181823</v>
      </c>
      <c r="G62" s="2">
        <f t="shared" si="21"/>
        <v>0.47619047619047616</v>
      </c>
      <c r="H62" s="3">
        <f t="shared" si="20"/>
        <v>0.39999999999999997</v>
      </c>
    </row>
    <row r="63" spans="1:8" x14ac:dyDescent="0.25">
      <c r="A63" s="1">
        <v>0.61</v>
      </c>
      <c r="B63" s="2">
        <v>0.61</v>
      </c>
      <c r="C63" s="2">
        <f t="shared" si="19"/>
        <v>0.34224598930481281</v>
      </c>
      <c r="D63" s="5">
        <f t="shared" si="14"/>
        <v>0.76</v>
      </c>
      <c r="E63" s="2">
        <f t="shared" si="18"/>
        <v>0.80874999999999997</v>
      </c>
      <c r="F63" s="2">
        <f t="shared" si="22"/>
        <v>0.82272727272727275</v>
      </c>
      <c r="G63" s="2">
        <f t="shared" si="21"/>
        <v>0.4821428571428571</v>
      </c>
      <c r="H63" s="3">
        <f t="shared" si="20"/>
        <v>0.40666666666666662</v>
      </c>
    </row>
    <row r="64" spans="1:8" x14ac:dyDescent="0.25">
      <c r="A64" s="1">
        <v>0.62</v>
      </c>
      <c r="B64" s="2">
        <v>0.62</v>
      </c>
      <c r="C64" s="2">
        <f t="shared" si="19"/>
        <v>0.34759358288770054</v>
      </c>
      <c r="D64" s="5">
        <f t="shared" si="14"/>
        <v>0.76571428571428579</v>
      </c>
      <c r="E64" s="2">
        <f t="shared" si="18"/>
        <v>0.81437499999999996</v>
      </c>
      <c r="F64" s="2">
        <f t="shared" si="22"/>
        <v>0.82727272727272727</v>
      </c>
      <c r="G64" s="2">
        <f t="shared" si="21"/>
        <v>0.48809523809523803</v>
      </c>
      <c r="H64" s="3">
        <f t="shared" si="20"/>
        <v>0.41333333333333333</v>
      </c>
    </row>
    <row r="65" spans="1:8" x14ac:dyDescent="0.25">
      <c r="A65" s="1">
        <v>0.63</v>
      </c>
      <c r="B65" s="2">
        <v>0.63</v>
      </c>
      <c r="C65" s="2">
        <f t="shared" si="19"/>
        <v>0.3529411764705882</v>
      </c>
      <c r="D65" s="5">
        <f t="shared" si="14"/>
        <v>0.77142857142857146</v>
      </c>
      <c r="E65" s="2">
        <v>0.82</v>
      </c>
      <c r="F65" s="2">
        <f t="shared" si="22"/>
        <v>0.83181818181818179</v>
      </c>
      <c r="G65" s="2">
        <f t="shared" si="21"/>
        <v>0.49404761904761901</v>
      </c>
      <c r="H65" s="3">
        <f t="shared" si="20"/>
        <v>0.42</v>
      </c>
    </row>
    <row r="66" spans="1:8" x14ac:dyDescent="0.25">
      <c r="A66" s="1">
        <v>0.64</v>
      </c>
      <c r="B66" s="2">
        <v>0.64</v>
      </c>
      <c r="C66" s="2">
        <f t="shared" si="19"/>
        <v>0.35828877005347592</v>
      </c>
      <c r="D66" s="5">
        <f t="shared" si="14"/>
        <v>0.77714285714285714</v>
      </c>
      <c r="E66" s="2">
        <f t="shared" ref="E66:E83" si="23">E$65+(E$84-E$65)*(A66-A$65)/(A$84-A$65)</f>
        <v>0.8247368421052631</v>
      </c>
      <c r="F66" s="2">
        <f t="shared" si="22"/>
        <v>0.83636363636363642</v>
      </c>
      <c r="G66" s="2">
        <f t="shared" si="21"/>
        <v>0.5</v>
      </c>
      <c r="H66" s="3">
        <f t="shared" si="20"/>
        <v>0.42666666666666664</v>
      </c>
    </row>
    <row r="67" spans="1:8" x14ac:dyDescent="0.25">
      <c r="A67" s="1">
        <v>0.65</v>
      </c>
      <c r="B67" s="2">
        <v>0.65</v>
      </c>
      <c r="C67" s="2">
        <f>4/11</f>
        <v>0.36363636363636365</v>
      </c>
      <c r="D67" s="5">
        <f t="shared" si="14"/>
        <v>0.78285714285714292</v>
      </c>
      <c r="E67" s="2">
        <f t="shared" si="23"/>
        <v>0.82947368421052625</v>
      </c>
      <c r="F67" s="2">
        <f t="shared" si="22"/>
        <v>0.84090909090909094</v>
      </c>
      <c r="G67" s="2">
        <f t="shared" si="21"/>
        <v>0.50595238095238093</v>
      </c>
      <c r="H67" s="3">
        <f t="shared" si="20"/>
        <v>0.43333333333333335</v>
      </c>
    </row>
    <row r="68" spans="1:8" x14ac:dyDescent="0.25">
      <c r="A68" s="1">
        <v>0.66</v>
      </c>
      <c r="B68" s="2">
        <v>0.66</v>
      </c>
      <c r="C68" s="2">
        <f t="shared" ref="C68:C80" si="24">C$67+(C$81-C$67)*(A68-A$67)/(A$81-A$67)</f>
        <v>0.37012987012987014</v>
      </c>
      <c r="D68" s="5">
        <f t="shared" si="14"/>
        <v>0.78857142857142859</v>
      </c>
      <c r="E68" s="2">
        <f t="shared" si="23"/>
        <v>0.8342105263157894</v>
      </c>
      <c r="F68" s="2">
        <f t="shared" si="22"/>
        <v>0.84545454545454546</v>
      </c>
      <c r="G68" s="2">
        <f t="shared" si="21"/>
        <v>0.51190476190476186</v>
      </c>
      <c r="H68" s="3">
        <f t="shared" si="20"/>
        <v>0.44</v>
      </c>
    </row>
    <row r="69" spans="1:8" x14ac:dyDescent="0.25">
      <c r="A69" s="1">
        <v>0.67</v>
      </c>
      <c r="B69" s="2">
        <v>0.67</v>
      </c>
      <c r="C69" s="2">
        <f t="shared" si="24"/>
        <v>0.37662337662337664</v>
      </c>
      <c r="D69" s="5">
        <f t="shared" si="14"/>
        <v>0.79428571428571437</v>
      </c>
      <c r="E69" s="2">
        <f t="shared" si="23"/>
        <v>0.83894736842105266</v>
      </c>
      <c r="F69" s="2">
        <f t="shared" si="22"/>
        <v>0.85000000000000009</v>
      </c>
      <c r="G69" s="2">
        <f t="shared" si="21"/>
        <v>0.51785714285714279</v>
      </c>
      <c r="H69" s="3">
        <f t="shared" si="20"/>
        <v>0.44666666666666666</v>
      </c>
    </row>
    <row r="70" spans="1:8" x14ac:dyDescent="0.25">
      <c r="A70" s="1">
        <v>0.68</v>
      </c>
      <c r="B70" s="2">
        <v>0.68</v>
      </c>
      <c r="C70" s="2">
        <f t="shared" si="24"/>
        <v>0.38311688311688313</v>
      </c>
      <c r="D70" s="2">
        <v>0.8</v>
      </c>
      <c r="E70" s="2">
        <f t="shared" si="23"/>
        <v>0.84368421052631581</v>
      </c>
      <c r="F70" s="2">
        <f t="shared" si="22"/>
        <v>0.85454545454545461</v>
      </c>
      <c r="G70" s="2">
        <f t="shared" si="21"/>
        <v>0.52380952380952384</v>
      </c>
      <c r="H70" s="3">
        <f t="shared" si="20"/>
        <v>0.45333333333333337</v>
      </c>
    </row>
    <row r="71" spans="1:8" x14ac:dyDescent="0.25">
      <c r="A71" s="1">
        <v>0.69</v>
      </c>
      <c r="B71" s="2">
        <v>0.69</v>
      </c>
      <c r="C71" s="2">
        <f t="shared" si="24"/>
        <v>0.38961038961038957</v>
      </c>
      <c r="D71" s="5">
        <f>D$70+(D$102-D$70)*(A71-A$70)/(A$102-A$70)</f>
        <v>0.80625000000000002</v>
      </c>
      <c r="E71" s="2">
        <f t="shared" si="23"/>
        <v>0.84842105263157885</v>
      </c>
      <c r="F71" s="2">
        <f t="shared" si="22"/>
        <v>0.85909090909090913</v>
      </c>
      <c r="G71" s="2">
        <f t="shared" si="21"/>
        <v>0.52976190476190466</v>
      </c>
      <c r="H71" s="3">
        <f t="shared" si="20"/>
        <v>0.45999999999999996</v>
      </c>
    </row>
    <row r="72" spans="1:8" x14ac:dyDescent="0.25">
      <c r="A72" s="1">
        <v>0.7</v>
      </c>
      <c r="B72" s="2">
        <v>0.7</v>
      </c>
      <c r="C72" s="2">
        <f t="shared" si="24"/>
        <v>0.39610389610389607</v>
      </c>
      <c r="D72" s="5">
        <f t="shared" ref="D72:D101" si="25">D$70+(D$102-D$70)*(A72-A$70)/(A$102-A$70)</f>
        <v>0.8125</v>
      </c>
      <c r="E72" s="2">
        <f t="shared" si="23"/>
        <v>0.85315789473684212</v>
      </c>
      <c r="F72" s="2">
        <f t="shared" si="22"/>
        <v>0.86363636363636365</v>
      </c>
      <c r="G72" s="2">
        <f t="shared" si="21"/>
        <v>0.53571428571428559</v>
      </c>
      <c r="H72" s="3">
        <f t="shared" si="20"/>
        <v>0.46666666666666667</v>
      </c>
    </row>
    <row r="73" spans="1:8" x14ac:dyDescent="0.25">
      <c r="A73" s="1">
        <v>0.71</v>
      </c>
      <c r="B73" s="2">
        <v>0.71</v>
      </c>
      <c r="C73" s="2">
        <f t="shared" si="24"/>
        <v>0.40259740259740256</v>
      </c>
      <c r="D73" s="5">
        <f t="shared" si="25"/>
        <v>0.81874999999999998</v>
      </c>
      <c r="E73" s="2">
        <f t="shared" si="23"/>
        <v>0.85789473684210527</v>
      </c>
      <c r="F73" s="2">
        <f t="shared" si="22"/>
        <v>0.86818181818181817</v>
      </c>
      <c r="G73" s="2">
        <f t="shared" si="21"/>
        <v>0.54166666666666663</v>
      </c>
      <c r="H73" s="3">
        <f t="shared" si="20"/>
        <v>0.47333333333333327</v>
      </c>
    </row>
    <row r="74" spans="1:8" x14ac:dyDescent="0.25">
      <c r="A74" s="1">
        <v>0.72</v>
      </c>
      <c r="B74" s="2">
        <v>0.72</v>
      </c>
      <c r="C74" s="2">
        <f t="shared" si="24"/>
        <v>0.40909090909090906</v>
      </c>
      <c r="D74" s="5">
        <f t="shared" si="25"/>
        <v>0.82499999999999996</v>
      </c>
      <c r="E74" s="2">
        <f t="shared" si="23"/>
        <v>0.86263157894736842</v>
      </c>
      <c r="F74" s="2">
        <f t="shared" si="22"/>
        <v>0.8727272727272728</v>
      </c>
      <c r="G74" s="2">
        <f t="shared" si="21"/>
        <v>0.54761904761904756</v>
      </c>
      <c r="H74" s="3">
        <f t="shared" si="20"/>
        <v>0.48</v>
      </c>
    </row>
    <row r="75" spans="1:8" x14ac:dyDescent="0.25">
      <c r="A75" s="1">
        <v>0.73</v>
      </c>
      <c r="B75" s="2">
        <v>0.73</v>
      </c>
      <c r="C75" s="2">
        <f t="shared" si="24"/>
        <v>0.41558441558441556</v>
      </c>
      <c r="D75" s="5">
        <f t="shared" si="25"/>
        <v>0.83125000000000004</v>
      </c>
      <c r="E75" s="2">
        <f t="shared" si="23"/>
        <v>0.86736842105263157</v>
      </c>
      <c r="F75" s="2">
        <f t="shared" si="22"/>
        <v>0.87727272727272732</v>
      </c>
      <c r="G75" s="2">
        <f t="shared" si="21"/>
        <v>0.55357142857142849</v>
      </c>
      <c r="H75" s="3">
        <f t="shared" si="20"/>
        <v>0.48666666666666669</v>
      </c>
    </row>
    <row r="76" spans="1:8" x14ac:dyDescent="0.25">
      <c r="A76" s="1">
        <v>0.74</v>
      </c>
      <c r="B76" s="2">
        <v>0.74</v>
      </c>
      <c r="C76" s="2">
        <f t="shared" si="24"/>
        <v>0.42207792207792205</v>
      </c>
      <c r="D76" s="5">
        <f t="shared" si="25"/>
        <v>0.83750000000000002</v>
      </c>
      <c r="E76" s="2">
        <f t="shared" si="23"/>
        <v>0.87210526315789472</v>
      </c>
      <c r="F76" s="2">
        <f t="shared" si="22"/>
        <v>0.88181818181818183</v>
      </c>
      <c r="G76" s="2">
        <f t="shared" si="21"/>
        <v>0.55952380952380953</v>
      </c>
      <c r="H76" s="3">
        <f t="shared" si="20"/>
        <v>0.49333333333333329</v>
      </c>
    </row>
    <row r="77" spans="1:8" x14ac:dyDescent="0.25">
      <c r="A77" s="1">
        <v>0.75</v>
      </c>
      <c r="B77" s="2">
        <v>0.75</v>
      </c>
      <c r="C77" s="2">
        <f t="shared" si="24"/>
        <v>0.42857142857142855</v>
      </c>
      <c r="D77" s="5">
        <f t="shared" si="25"/>
        <v>0.84375</v>
      </c>
      <c r="E77" s="2">
        <f t="shared" si="23"/>
        <v>0.87684210526315787</v>
      </c>
      <c r="F77" s="2">
        <f t="shared" si="22"/>
        <v>0.88636363636363635</v>
      </c>
      <c r="G77" s="2">
        <f t="shared" si="21"/>
        <v>0.56547619047619047</v>
      </c>
      <c r="H77" s="3">
        <f>1/2</f>
        <v>0.5</v>
      </c>
    </row>
    <row r="78" spans="1:8" x14ac:dyDescent="0.25">
      <c r="A78" s="1">
        <v>0.76</v>
      </c>
      <c r="B78" s="2">
        <v>0.76</v>
      </c>
      <c r="C78" s="2">
        <f t="shared" si="24"/>
        <v>0.43506493506493504</v>
      </c>
      <c r="D78" s="5">
        <f t="shared" si="25"/>
        <v>0.85</v>
      </c>
      <c r="E78" s="2">
        <f t="shared" si="23"/>
        <v>0.88157894736842113</v>
      </c>
      <c r="F78" s="2">
        <f t="shared" si="22"/>
        <v>0.89090909090909087</v>
      </c>
      <c r="G78" s="2">
        <f>4/7</f>
        <v>0.5714285714285714</v>
      </c>
      <c r="H78" s="3">
        <f>H$77+(A78-A$77)*(H$97-H$77)/(A$97-A$77)</f>
        <v>0.50850000000000006</v>
      </c>
    </row>
    <row r="79" spans="1:8" x14ac:dyDescent="0.25">
      <c r="A79" s="1">
        <v>0.77</v>
      </c>
      <c r="B79" s="2">
        <v>0.77</v>
      </c>
      <c r="C79" s="2">
        <f t="shared" si="24"/>
        <v>0.44155844155844154</v>
      </c>
      <c r="D79" s="5">
        <f t="shared" si="25"/>
        <v>0.85625000000000007</v>
      </c>
      <c r="E79" s="2">
        <f t="shared" si="23"/>
        <v>0.88631578947368428</v>
      </c>
      <c r="F79" s="2">
        <f t="shared" si="22"/>
        <v>0.8954545454545455</v>
      </c>
      <c r="G79" s="2">
        <f>G$78+(A79-A$78)*(G$97-G$78)/(A$97-A$78)</f>
        <v>0.57894736842105265</v>
      </c>
      <c r="H79" s="3">
        <f t="shared" ref="H79:H96" si="26">H$77+(A79-A$77)*(H$97-H$77)/(A$97-A$77)</f>
        <v>0.51700000000000002</v>
      </c>
    </row>
    <row r="80" spans="1:8" x14ac:dyDescent="0.25">
      <c r="A80" s="1">
        <v>0.78</v>
      </c>
      <c r="B80" s="2">
        <v>0.78</v>
      </c>
      <c r="C80" s="2">
        <f t="shared" si="24"/>
        <v>0.44805194805194803</v>
      </c>
      <c r="D80" s="5">
        <f t="shared" si="25"/>
        <v>0.86250000000000004</v>
      </c>
      <c r="E80" s="2">
        <f t="shared" si="23"/>
        <v>0.89105263157894743</v>
      </c>
      <c r="F80" s="2">
        <f t="shared" si="22"/>
        <v>0.9</v>
      </c>
      <c r="G80" s="2">
        <f t="shared" ref="G80:G96" si="27">G$78+(A80-A$78)*(G$97-G$78)/(A$97-A$78)</f>
        <v>0.5864661654135338</v>
      </c>
      <c r="H80" s="3">
        <f t="shared" si="26"/>
        <v>0.52550000000000008</v>
      </c>
    </row>
    <row r="81" spans="1:8" x14ac:dyDescent="0.25">
      <c r="A81" s="1">
        <v>0.79</v>
      </c>
      <c r="B81" s="2">
        <v>0.79</v>
      </c>
      <c r="C81" s="2">
        <f>5/11</f>
        <v>0.45454545454545453</v>
      </c>
      <c r="D81" s="5">
        <f t="shared" si="25"/>
        <v>0.86875000000000002</v>
      </c>
      <c r="E81" s="2">
        <f t="shared" si="23"/>
        <v>0.89578947368421058</v>
      </c>
      <c r="F81" s="2">
        <f t="shared" si="22"/>
        <v>0.90454545454545454</v>
      </c>
      <c r="G81" s="2">
        <f t="shared" si="27"/>
        <v>0.59398496240601506</v>
      </c>
      <c r="H81" s="3">
        <f t="shared" si="26"/>
        <v>0.53400000000000003</v>
      </c>
    </row>
    <row r="82" spans="1:8" x14ac:dyDescent="0.25">
      <c r="A82" s="1">
        <v>0.8</v>
      </c>
      <c r="B82" s="2">
        <v>0.8</v>
      </c>
      <c r="C82" s="2">
        <f t="shared" ref="C82:C90" si="28">C$81+(C$91-C$81)*(A82-A$81)/(A$91-A$81)</f>
        <v>0.46363636363636362</v>
      </c>
      <c r="D82" s="5">
        <f t="shared" si="25"/>
        <v>0.875</v>
      </c>
      <c r="E82" s="2">
        <f t="shared" si="23"/>
        <v>0.90052631578947373</v>
      </c>
      <c r="F82" s="2">
        <f t="shared" si="22"/>
        <v>0.90909090909090917</v>
      </c>
      <c r="G82" s="2">
        <f t="shared" si="27"/>
        <v>0.60150375939849621</v>
      </c>
      <c r="H82" s="3">
        <f t="shared" si="26"/>
        <v>0.54250000000000009</v>
      </c>
    </row>
    <row r="83" spans="1:8" x14ac:dyDescent="0.25">
      <c r="A83" s="1">
        <v>0.81</v>
      </c>
      <c r="B83" s="2">
        <v>0.81</v>
      </c>
      <c r="C83" s="2">
        <f t="shared" si="28"/>
        <v>0.47272727272727272</v>
      </c>
      <c r="D83" s="5">
        <f t="shared" si="25"/>
        <v>0.88125000000000009</v>
      </c>
      <c r="E83" s="2">
        <f t="shared" si="23"/>
        <v>0.90526315789473688</v>
      </c>
      <c r="F83" s="2">
        <f t="shared" si="22"/>
        <v>0.91363636363636369</v>
      </c>
      <c r="G83" s="2">
        <f t="shared" si="27"/>
        <v>0.60902255639097747</v>
      </c>
      <c r="H83" s="3">
        <f t="shared" si="26"/>
        <v>0.55100000000000005</v>
      </c>
    </row>
    <row r="84" spans="1:8" x14ac:dyDescent="0.25">
      <c r="A84" s="1">
        <v>0.82</v>
      </c>
      <c r="B84" s="2">
        <v>0.82</v>
      </c>
      <c r="C84" s="2">
        <f t="shared" si="28"/>
        <v>0.4818181818181817</v>
      </c>
      <c r="D84" s="5">
        <f t="shared" si="25"/>
        <v>0.88749999999999996</v>
      </c>
      <c r="E84" s="2">
        <v>0.91</v>
      </c>
      <c r="F84" s="2">
        <f t="shared" si="22"/>
        <v>0.91818181818181821</v>
      </c>
      <c r="G84" s="2">
        <f t="shared" si="27"/>
        <v>0.61654135338345861</v>
      </c>
      <c r="H84" s="3">
        <f t="shared" si="26"/>
        <v>0.5595</v>
      </c>
    </row>
    <row r="85" spans="1:8" x14ac:dyDescent="0.25">
      <c r="A85" s="1">
        <v>0.83</v>
      </c>
      <c r="B85" s="2">
        <v>0.83</v>
      </c>
      <c r="C85" s="2">
        <f t="shared" si="28"/>
        <v>0.49090909090909085</v>
      </c>
      <c r="D85" s="5">
        <f t="shared" si="25"/>
        <v>0.89374999999999993</v>
      </c>
      <c r="E85" s="2">
        <f t="shared" ref="E85:E101" si="29">E$84+(E$102-E$84)*(A85-A$84)/(A$102-A$84)</f>
        <v>0.91500000000000004</v>
      </c>
      <c r="F85" s="2">
        <f t="shared" si="22"/>
        <v>0.92272727272727273</v>
      </c>
      <c r="G85" s="2">
        <f t="shared" si="27"/>
        <v>0.62406015037593976</v>
      </c>
      <c r="H85" s="3">
        <f t="shared" si="26"/>
        <v>0.56799999999999995</v>
      </c>
    </row>
    <row r="86" spans="1:8" x14ac:dyDescent="0.25">
      <c r="A86" s="1">
        <v>0.84</v>
      </c>
      <c r="B86" s="2">
        <v>0.84</v>
      </c>
      <c r="C86" s="2">
        <f t="shared" si="28"/>
        <v>0.49999999999999994</v>
      </c>
      <c r="D86" s="5">
        <f t="shared" si="25"/>
        <v>0.9</v>
      </c>
      <c r="E86" s="2">
        <f t="shared" si="29"/>
        <v>0.92</v>
      </c>
      <c r="F86" s="2">
        <f t="shared" si="22"/>
        <v>0.92727272727272725</v>
      </c>
      <c r="G86" s="2">
        <f t="shared" si="27"/>
        <v>0.63157894736842102</v>
      </c>
      <c r="H86" s="3">
        <f t="shared" si="26"/>
        <v>0.57650000000000001</v>
      </c>
    </row>
    <row r="87" spans="1:8" x14ac:dyDescent="0.25">
      <c r="A87" s="1">
        <v>0.85</v>
      </c>
      <c r="B87" s="2">
        <v>0.85</v>
      </c>
      <c r="C87" s="2">
        <f t="shared" si="28"/>
        <v>0.50909090909090904</v>
      </c>
      <c r="D87" s="5">
        <f t="shared" si="25"/>
        <v>0.90625</v>
      </c>
      <c r="E87" s="2">
        <f t="shared" si="29"/>
        <v>0.92500000000000004</v>
      </c>
      <c r="F87" s="2">
        <f t="shared" si="22"/>
        <v>0.93181818181818188</v>
      </c>
      <c r="G87" s="2">
        <f t="shared" si="27"/>
        <v>0.63909774436090228</v>
      </c>
      <c r="H87" s="3">
        <f t="shared" si="26"/>
        <v>0.58499999999999996</v>
      </c>
    </row>
    <row r="88" spans="1:8" x14ac:dyDescent="0.25">
      <c r="A88" s="1">
        <v>0.86</v>
      </c>
      <c r="B88" s="2">
        <v>0.86</v>
      </c>
      <c r="C88" s="2">
        <f t="shared" si="28"/>
        <v>0.51818181818181808</v>
      </c>
      <c r="D88" s="5">
        <f t="shared" si="25"/>
        <v>0.91249999999999998</v>
      </c>
      <c r="E88" s="2">
        <f t="shared" si="29"/>
        <v>0.93</v>
      </c>
      <c r="F88" s="2">
        <f t="shared" si="22"/>
        <v>0.9363636363636364</v>
      </c>
      <c r="G88" s="2">
        <f t="shared" si="27"/>
        <v>0.64661654135338342</v>
      </c>
      <c r="H88" s="3">
        <f t="shared" si="26"/>
        <v>0.59350000000000003</v>
      </c>
    </row>
    <row r="89" spans="1:8" x14ac:dyDescent="0.25">
      <c r="A89" s="1">
        <v>0.87</v>
      </c>
      <c r="B89" s="2">
        <v>0.87</v>
      </c>
      <c r="C89" s="2">
        <f t="shared" si="28"/>
        <v>0.52727272727272723</v>
      </c>
      <c r="D89" s="5">
        <f t="shared" si="25"/>
        <v>0.91874999999999996</v>
      </c>
      <c r="E89" s="2">
        <f t="shared" si="29"/>
        <v>0.93500000000000005</v>
      </c>
      <c r="F89" s="2">
        <f t="shared" si="22"/>
        <v>0.94090909090909092</v>
      </c>
      <c r="G89" s="2">
        <f t="shared" si="27"/>
        <v>0.65413533834586468</v>
      </c>
      <c r="H89" s="3">
        <f t="shared" si="26"/>
        <v>0.60200000000000009</v>
      </c>
    </row>
    <row r="90" spans="1:8" x14ac:dyDescent="0.25">
      <c r="A90" s="1">
        <v>0.88</v>
      </c>
      <c r="B90" s="2">
        <v>0.88</v>
      </c>
      <c r="C90" s="2">
        <f t="shared" si="28"/>
        <v>0.53636363636363638</v>
      </c>
      <c r="D90" s="5">
        <f t="shared" si="25"/>
        <v>0.92500000000000004</v>
      </c>
      <c r="E90" s="2">
        <f t="shared" si="29"/>
        <v>0.94000000000000006</v>
      </c>
      <c r="F90" s="2">
        <f t="shared" si="22"/>
        <v>0.94545454545454544</v>
      </c>
      <c r="G90" s="2">
        <f t="shared" si="27"/>
        <v>0.66165413533834583</v>
      </c>
      <c r="H90" s="3">
        <f t="shared" si="26"/>
        <v>0.61050000000000004</v>
      </c>
    </row>
    <row r="91" spans="1:8" x14ac:dyDescent="0.25">
      <c r="A91" s="1">
        <v>0.89</v>
      </c>
      <c r="B91" s="2">
        <v>0.89</v>
      </c>
      <c r="C91" s="2">
        <f>6/11</f>
        <v>0.54545454545454541</v>
      </c>
      <c r="D91" s="5">
        <f t="shared" si="25"/>
        <v>0.93125000000000002</v>
      </c>
      <c r="E91" s="2">
        <f t="shared" si="29"/>
        <v>0.94500000000000006</v>
      </c>
      <c r="F91" s="2">
        <f t="shared" si="22"/>
        <v>0.95</v>
      </c>
      <c r="G91" s="2">
        <f t="shared" si="27"/>
        <v>0.66917293233082709</v>
      </c>
      <c r="H91" s="3">
        <f t="shared" si="26"/>
        <v>0.61900000000000011</v>
      </c>
    </row>
    <row r="92" spans="1:8" x14ac:dyDescent="0.25">
      <c r="A92" s="1">
        <v>0.9</v>
      </c>
      <c r="B92" s="2">
        <v>0.9</v>
      </c>
      <c r="C92" s="2">
        <f>C$91+(C$97-C$91)*(A92-A$91)/(A$97-A$91)</f>
        <v>0.56060606060606055</v>
      </c>
      <c r="D92" s="5">
        <f t="shared" si="25"/>
        <v>0.9375</v>
      </c>
      <c r="E92" s="2">
        <f t="shared" si="29"/>
        <v>0.95000000000000007</v>
      </c>
      <c r="F92" s="2">
        <f t="shared" si="22"/>
        <v>0.95454545454545459</v>
      </c>
      <c r="G92" s="2">
        <f t="shared" si="27"/>
        <v>0.67669172932330834</v>
      </c>
      <c r="H92" s="3">
        <f t="shared" si="26"/>
        <v>0.62750000000000006</v>
      </c>
    </row>
    <row r="93" spans="1:8" x14ac:dyDescent="0.25">
      <c r="A93" s="1">
        <v>0.91</v>
      </c>
      <c r="B93" s="2">
        <v>0.91</v>
      </c>
      <c r="C93" s="2">
        <f t="shared" ref="C93:C96" si="30">C$91+(C$97-C$91)*(A93-A$91)/(A$97-A$91)</f>
        <v>0.5757575757575758</v>
      </c>
      <c r="D93" s="5">
        <f t="shared" si="25"/>
        <v>0.94375000000000009</v>
      </c>
      <c r="E93" s="2">
        <f t="shared" si="29"/>
        <v>0.95500000000000007</v>
      </c>
      <c r="F93" s="2">
        <f t="shared" si="22"/>
        <v>0.95909090909090911</v>
      </c>
      <c r="G93" s="2">
        <f t="shared" si="27"/>
        <v>0.68421052631578949</v>
      </c>
      <c r="H93" s="3">
        <f t="shared" si="26"/>
        <v>0.63600000000000012</v>
      </c>
    </row>
    <row r="94" spans="1:8" x14ac:dyDescent="0.25">
      <c r="A94" s="1">
        <v>0.92</v>
      </c>
      <c r="B94" s="2">
        <v>0.92</v>
      </c>
      <c r="C94" s="2">
        <f t="shared" si="30"/>
        <v>0.59090909090909094</v>
      </c>
      <c r="D94" s="5">
        <f t="shared" si="25"/>
        <v>0.95000000000000007</v>
      </c>
      <c r="E94" s="2">
        <f t="shared" si="29"/>
        <v>0.96000000000000008</v>
      </c>
      <c r="F94" s="2">
        <f t="shared" si="22"/>
        <v>0.96363636363636362</v>
      </c>
      <c r="G94" s="2">
        <f t="shared" si="27"/>
        <v>0.69172932330827075</v>
      </c>
      <c r="H94" s="3">
        <f t="shared" si="26"/>
        <v>0.64450000000000007</v>
      </c>
    </row>
    <row r="95" spans="1:8" x14ac:dyDescent="0.25">
      <c r="A95" s="1">
        <v>0.93</v>
      </c>
      <c r="B95" s="2">
        <v>0.93</v>
      </c>
      <c r="C95" s="2">
        <f t="shared" si="30"/>
        <v>0.60606060606060619</v>
      </c>
      <c r="D95" s="5">
        <f t="shared" si="25"/>
        <v>0.95625000000000004</v>
      </c>
      <c r="E95" s="2">
        <f t="shared" si="29"/>
        <v>0.96500000000000008</v>
      </c>
      <c r="F95" s="2">
        <f t="shared" si="22"/>
        <v>0.96818181818181825</v>
      </c>
      <c r="G95" s="2">
        <f t="shared" si="27"/>
        <v>0.6992481203007519</v>
      </c>
      <c r="H95" s="3">
        <f t="shared" si="26"/>
        <v>0.65300000000000014</v>
      </c>
    </row>
    <row r="96" spans="1:8" x14ac:dyDescent="0.25">
      <c r="A96" s="1">
        <v>0.94</v>
      </c>
      <c r="B96" s="2">
        <v>0.94</v>
      </c>
      <c r="C96" s="2">
        <f t="shared" si="30"/>
        <v>0.62121212121212122</v>
      </c>
      <c r="D96" s="5">
        <f t="shared" si="25"/>
        <v>0.96249999999999991</v>
      </c>
      <c r="E96" s="2">
        <f t="shared" si="29"/>
        <v>0.97</v>
      </c>
      <c r="F96" s="2">
        <f t="shared" si="22"/>
        <v>0.97272727272727266</v>
      </c>
      <c r="G96" s="2">
        <f t="shared" si="27"/>
        <v>0.70676691729323315</v>
      </c>
      <c r="H96" s="3">
        <f t="shared" si="26"/>
        <v>0.66149999999999998</v>
      </c>
    </row>
    <row r="97" spans="1:8" x14ac:dyDescent="0.25">
      <c r="A97" s="1">
        <v>0.95</v>
      </c>
      <c r="B97" s="2">
        <v>0.95</v>
      </c>
      <c r="C97" s="2">
        <f>7/11</f>
        <v>0.63636363636363635</v>
      </c>
      <c r="D97" s="5">
        <f t="shared" si="25"/>
        <v>0.96875</v>
      </c>
      <c r="E97" s="2">
        <f t="shared" si="29"/>
        <v>0.97499999999999998</v>
      </c>
      <c r="F97" s="2">
        <f t="shared" si="22"/>
        <v>0.97727272727272729</v>
      </c>
      <c r="G97" s="2">
        <f>5/7</f>
        <v>0.7142857142857143</v>
      </c>
      <c r="H97" s="3">
        <v>0.67</v>
      </c>
    </row>
    <row r="98" spans="1:8" x14ac:dyDescent="0.25">
      <c r="A98" s="1">
        <v>0.96</v>
      </c>
      <c r="B98" s="2">
        <v>0.96</v>
      </c>
      <c r="C98" s="2">
        <f>AVERAGE(C97,C99)</f>
        <v>0.68181818181818188</v>
      </c>
      <c r="D98" s="5">
        <f t="shared" si="25"/>
        <v>0.97499999999999998</v>
      </c>
      <c r="E98" s="2">
        <f t="shared" si="29"/>
        <v>0.98</v>
      </c>
      <c r="F98" s="2">
        <f t="shared" si="22"/>
        <v>0.98181818181818181</v>
      </c>
      <c r="G98" s="2">
        <f>G$97+(A98-A$97)*(G$101-G$97)/(A$101-A$97)</f>
        <v>0.75</v>
      </c>
      <c r="H98" s="3">
        <f>H$97+(A98-A$97)*(H$101-H$97)/(A$101-A$97)</f>
        <v>0.71125000000000005</v>
      </c>
    </row>
    <row r="99" spans="1:8" x14ac:dyDescent="0.25">
      <c r="A99" s="1">
        <v>0.97</v>
      </c>
      <c r="B99" s="2">
        <v>0.97</v>
      </c>
      <c r="C99" s="2">
        <f>8/11</f>
        <v>0.72727272727272729</v>
      </c>
      <c r="D99" s="5">
        <f t="shared" si="25"/>
        <v>0.98124999999999996</v>
      </c>
      <c r="E99" s="2">
        <f t="shared" si="29"/>
        <v>0.98499999999999999</v>
      </c>
      <c r="F99" s="2">
        <f t="shared" si="22"/>
        <v>0.98636363636363633</v>
      </c>
      <c r="G99" s="2">
        <f t="shared" ref="G99:G100" si="31">G$97+(A99-A$97)*(G$101-G$97)/(A$101-A$97)</f>
        <v>0.7857142857142857</v>
      </c>
      <c r="H99" s="3">
        <f t="shared" ref="H99:H100" si="32">H$97+(A99-A$97)*(H$101-H$97)/(A$101-A$97)</f>
        <v>0.75249999999999995</v>
      </c>
    </row>
    <row r="100" spans="1:8" x14ac:dyDescent="0.25">
      <c r="A100" s="1">
        <v>0.98</v>
      </c>
      <c r="B100" s="2">
        <v>0.98</v>
      </c>
      <c r="C100" s="2">
        <f>AVERAGE(C99,C101)</f>
        <v>0.77272727272727271</v>
      </c>
      <c r="D100" s="5">
        <f t="shared" si="25"/>
        <v>0.98750000000000004</v>
      </c>
      <c r="E100" s="2">
        <f t="shared" si="29"/>
        <v>0.99</v>
      </c>
      <c r="F100" s="2">
        <f t="shared" si="22"/>
        <v>0.99090909090909096</v>
      </c>
      <c r="G100" s="2">
        <f t="shared" si="31"/>
        <v>0.8214285714285714</v>
      </c>
      <c r="H100" s="3">
        <f t="shared" si="32"/>
        <v>0.79374999999999996</v>
      </c>
    </row>
    <row r="101" spans="1:8" x14ac:dyDescent="0.25">
      <c r="A101" s="1">
        <v>0.99</v>
      </c>
      <c r="B101" s="2">
        <v>0.99</v>
      </c>
      <c r="C101" s="2">
        <f>9/11</f>
        <v>0.81818181818181823</v>
      </c>
      <c r="D101" s="5">
        <f t="shared" si="25"/>
        <v>0.99375000000000002</v>
      </c>
      <c r="E101" s="2">
        <f t="shared" si="29"/>
        <v>0.995</v>
      </c>
      <c r="F101" s="2">
        <f t="shared" si="22"/>
        <v>0.99545454545454548</v>
      </c>
      <c r="G101" s="2">
        <f>6/7</f>
        <v>0.8571428571428571</v>
      </c>
      <c r="H101" s="3">
        <v>0.83499999999999996</v>
      </c>
    </row>
    <row r="102" spans="1:8" x14ac:dyDescent="0.25">
      <c r="A102" s="1">
        <v>1</v>
      </c>
      <c r="B102" s="2">
        <v>1</v>
      </c>
      <c r="C102" s="2">
        <f>10/11</f>
        <v>0.90909090909090906</v>
      </c>
      <c r="D102" s="2">
        <v>1</v>
      </c>
      <c r="E102" s="2">
        <v>1</v>
      </c>
      <c r="F102" s="2">
        <v>1</v>
      </c>
      <c r="G102" s="2">
        <v>1</v>
      </c>
      <c r="H102" s="3"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59"/>
  <sheetViews>
    <sheetView topLeftCell="A16" workbookViewId="0">
      <selection activeCell="I40" sqref="I40"/>
    </sheetView>
  </sheetViews>
  <sheetFormatPr defaultRowHeight="15" x14ac:dyDescent="0.25"/>
  <cols>
    <col min="2" max="2" width="36.28515625" customWidth="1"/>
  </cols>
  <sheetData>
    <row r="2" spans="2:18" x14ac:dyDescent="0.25">
      <c r="B2" s="19" t="s">
        <v>38</v>
      </c>
      <c r="C2" s="19"/>
      <c r="D2" s="19"/>
      <c r="E2" s="19"/>
      <c r="F2" s="19"/>
      <c r="G2" s="19"/>
      <c r="H2" s="19"/>
      <c r="I2" s="19"/>
    </row>
    <row r="3" spans="2:18" x14ac:dyDescent="0.25">
      <c r="B3" s="6"/>
      <c r="C3" s="7" t="s">
        <v>25</v>
      </c>
      <c r="D3" s="7" t="s">
        <v>24</v>
      </c>
      <c r="E3" s="7" t="s">
        <v>23</v>
      </c>
      <c r="F3" s="7" t="s">
        <v>22</v>
      </c>
      <c r="G3" s="7" t="s">
        <v>21</v>
      </c>
      <c r="H3" s="7" t="s">
        <v>20</v>
      </c>
      <c r="I3" s="7" t="s">
        <v>39</v>
      </c>
    </row>
    <row r="4" spans="2:18" ht="24" x14ac:dyDescent="0.25">
      <c r="B4" s="8" t="s">
        <v>40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0.25</v>
      </c>
      <c r="I4" s="9">
        <v>0</v>
      </c>
    </row>
    <row r="5" spans="2:18" ht="24" x14ac:dyDescent="0.25">
      <c r="B5" s="6" t="s">
        <v>41</v>
      </c>
      <c r="C5" s="10">
        <v>0</v>
      </c>
      <c r="D5" s="10">
        <v>0.38</v>
      </c>
      <c r="E5" s="10">
        <v>0.38</v>
      </c>
      <c r="F5" s="10">
        <v>1.02</v>
      </c>
      <c r="G5" s="10">
        <v>4.22</v>
      </c>
      <c r="H5" s="10">
        <v>13.84</v>
      </c>
      <c r="I5" s="10">
        <v>48.68</v>
      </c>
    </row>
    <row r="6" spans="2:18" ht="48" x14ac:dyDescent="0.25">
      <c r="B6" s="8" t="s">
        <v>42</v>
      </c>
      <c r="C6" s="9">
        <v>0</v>
      </c>
      <c r="D6" s="9">
        <v>0.02</v>
      </c>
      <c r="E6" s="9">
        <v>0.08</v>
      </c>
      <c r="F6" s="9">
        <v>0.24</v>
      </c>
      <c r="G6" s="9">
        <v>0.89</v>
      </c>
      <c r="H6" s="9">
        <v>4.4800000000000004</v>
      </c>
      <c r="I6" s="9">
        <v>26.82</v>
      </c>
    </row>
    <row r="7" spans="2:18" ht="24" x14ac:dyDescent="0.25">
      <c r="B7" s="6" t="s">
        <v>43</v>
      </c>
      <c r="C7" s="10">
        <v>0</v>
      </c>
      <c r="D7" s="10">
        <v>0</v>
      </c>
      <c r="E7" s="10">
        <v>0</v>
      </c>
      <c r="F7" s="10">
        <v>0.19</v>
      </c>
      <c r="G7" s="10">
        <v>0.73</v>
      </c>
      <c r="H7" s="10">
        <v>3.62</v>
      </c>
      <c r="I7" s="10">
        <v>22.07</v>
      </c>
    </row>
    <row r="8" spans="2:18" ht="24" x14ac:dyDescent="0.25">
      <c r="B8" s="8" t="s">
        <v>44</v>
      </c>
      <c r="C8" s="9">
        <v>0</v>
      </c>
      <c r="D8" s="9">
        <v>7.0000000000000007E-2</v>
      </c>
      <c r="E8" s="9">
        <v>0.11</v>
      </c>
      <c r="F8" s="9">
        <v>0.27</v>
      </c>
      <c r="G8" s="9">
        <v>1.05</v>
      </c>
      <c r="H8" s="9">
        <v>3.32</v>
      </c>
      <c r="I8" s="9">
        <v>12.68</v>
      </c>
    </row>
    <row r="9" spans="2:18" ht="36" x14ac:dyDescent="0.25">
      <c r="B9" s="6" t="s">
        <v>45</v>
      </c>
      <c r="C9" s="10">
        <v>0</v>
      </c>
      <c r="D9" s="10">
        <v>0.38</v>
      </c>
      <c r="E9" s="10">
        <v>0.38</v>
      </c>
      <c r="F9" s="10">
        <v>0.48</v>
      </c>
      <c r="G9" s="10">
        <v>0.78</v>
      </c>
      <c r="H9" s="10">
        <v>4</v>
      </c>
      <c r="I9" s="10">
        <v>26</v>
      </c>
    </row>
    <row r="10" spans="2:18" ht="72" x14ac:dyDescent="0.25">
      <c r="B10" s="8" t="s">
        <v>46</v>
      </c>
      <c r="C10" s="9">
        <v>0</v>
      </c>
      <c r="D10" s="9">
        <v>0</v>
      </c>
      <c r="E10" s="9">
        <v>0</v>
      </c>
      <c r="F10" s="9">
        <v>7.0000000000000007E-2</v>
      </c>
      <c r="G10" s="9">
        <v>0</v>
      </c>
      <c r="H10" s="9">
        <v>1.5</v>
      </c>
      <c r="I10" s="9">
        <v>15.94</v>
      </c>
    </row>
    <row r="11" spans="2:18" ht="72" x14ac:dyDescent="0.25">
      <c r="B11" s="6" t="s">
        <v>47</v>
      </c>
      <c r="C11" s="10">
        <v>0</v>
      </c>
      <c r="D11" s="10">
        <v>-0.02</v>
      </c>
      <c r="E11" s="10">
        <v>-0.08</v>
      </c>
      <c r="F11" s="10">
        <v>-0.17</v>
      </c>
      <c r="G11" s="10">
        <v>-0.89</v>
      </c>
      <c r="H11" s="10">
        <v>-2.98</v>
      </c>
      <c r="I11" s="10">
        <v>-10.88</v>
      </c>
    </row>
    <row r="12" spans="2:18" ht="48" x14ac:dyDescent="0.25">
      <c r="B12" s="8" t="s">
        <v>48</v>
      </c>
      <c r="C12" s="9">
        <v>0</v>
      </c>
      <c r="D12" s="9">
        <v>-0.31</v>
      </c>
      <c r="E12" s="9">
        <v>-0.66</v>
      </c>
      <c r="F12" s="9">
        <v>-0.64</v>
      </c>
      <c r="G12" s="9">
        <v>-0.85</v>
      </c>
      <c r="H12" s="9">
        <v>-0.9</v>
      </c>
      <c r="I12" s="9">
        <v>-0.86</v>
      </c>
    </row>
    <row r="13" spans="2:18" x14ac:dyDescent="0.25">
      <c r="B13" s="20" t="s">
        <v>49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</row>
    <row r="14" spans="2:18" x14ac:dyDescent="0.25">
      <c r="B14" t="s">
        <v>50</v>
      </c>
    </row>
    <row r="17" spans="2:19" ht="15.75" x14ac:dyDescent="0.25">
      <c r="B17" s="11" t="s">
        <v>51</v>
      </c>
    </row>
    <row r="18" spans="2:19" x14ac:dyDescent="0.25">
      <c r="B18" s="19" t="s">
        <v>52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</row>
    <row r="19" spans="2:19" x14ac:dyDescent="0.25">
      <c r="B19" s="6"/>
      <c r="C19" s="7" t="s">
        <v>25</v>
      </c>
      <c r="D19" s="7" t="s">
        <v>53</v>
      </c>
      <c r="E19" s="7" t="s">
        <v>24</v>
      </c>
      <c r="F19" s="7" t="s">
        <v>54</v>
      </c>
      <c r="G19" s="7" t="s">
        <v>55</v>
      </c>
      <c r="H19" s="7" t="s">
        <v>23</v>
      </c>
      <c r="I19" s="7" t="s">
        <v>56</v>
      </c>
      <c r="J19" s="7" t="s">
        <v>57</v>
      </c>
      <c r="K19" s="7" t="s">
        <v>22</v>
      </c>
      <c r="L19" s="7" t="s">
        <v>58</v>
      </c>
      <c r="M19" s="7" t="s">
        <v>59</v>
      </c>
      <c r="N19" s="7" t="s">
        <v>21</v>
      </c>
      <c r="O19" s="7" t="s">
        <v>60</v>
      </c>
      <c r="P19" s="7" t="s">
        <v>61</v>
      </c>
      <c r="Q19" s="7" t="s">
        <v>20</v>
      </c>
      <c r="R19" s="7" t="s">
        <v>62</v>
      </c>
      <c r="S19" s="7" t="s">
        <v>39</v>
      </c>
    </row>
    <row r="20" spans="2:19" x14ac:dyDescent="0.25">
      <c r="B20" s="8">
        <v>1981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3.28</v>
      </c>
      <c r="R20" s="9">
        <v>0</v>
      </c>
      <c r="S20" s="9">
        <v>0</v>
      </c>
    </row>
    <row r="21" spans="2:19" x14ac:dyDescent="0.25">
      <c r="B21" s="6">
        <v>1982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0.33</v>
      </c>
      <c r="I21" s="10">
        <v>0</v>
      </c>
      <c r="J21" s="10">
        <v>0</v>
      </c>
      <c r="K21" s="10">
        <v>0.68</v>
      </c>
      <c r="L21" s="10">
        <v>0</v>
      </c>
      <c r="M21" s="10">
        <v>0</v>
      </c>
      <c r="N21" s="10">
        <v>2.86</v>
      </c>
      <c r="O21" s="10">
        <v>7.04</v>
      </c>
      <c r="P21" s="10">
        <v>2.2200000000000002</v>
      </c>
      <c r="Q21" s="10">
        <v>2.33</v>
      </c>
      <c r="R21" s="10">
        <v>7.41</v>
      </c>
      <c r="S21" s="10">
        <v>21.43</v>
      </c>
    </row>
    <row r="22" spans="2:19" x14ac:dyDescent="0.25">
      <c r="B22" s="8">
        <v>1983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1.33</v>
      </c>
      <c r="M22" s="9">
        <v>2.17</v>
      </c>
      <c r="N22" s="9">
        <v>0</v>
      </c>
      <c r="O22" s="9">
        <v>1.59</v>
      </c>
      <c r="P22" s="9">
        <v>1.22</v>
      </c>
      <c r="Q22" s="9">
        <v>9.8000000000000007</v>
      </c>
      <c r="R22" s="9">
        <v>4.76</v>
      </c>
      <c r="S22" s="9">
        <v>6.67</v>
      </c>
    </row>
    <row r="23" spans="2:19" x14ac:dyDescent="0.25">
      <c r="B23" s="6">
        <v>1984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1.4</v>
      </c>
      <c r="L23" s="10">
        <v>0</v>
      </c>
      <c r="M23" s="10">
        <v>0</v>
      </c>
      <c r="N23" s="10">
        <v>1.64</v>
      </c>
      <c r="O23" s="10">
        <v>1.49</v>
      </c>
      <c r="P23" s="10">
        <v>2.13</v>
      </c>
      <c r="Q23" s="10">
        <v>3.51</v>
      </c>
      <c r="R23" s="10">
        <v>7.69</v>
      </c>
      <c r="S23" s="10">
        <v>25</v>
      </c>
    </row>
    <row r="24" spans="2:19" x14ac:dyDescent="0.25">
      <c r="B24" s="8">
        <v>1985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1.64</v>
      </c>
      <c r="N24" s="9">
        <v>1.49</v>
      </c>
      <c r="O24" s="9">
        <v>1.33</v>
      </c>
      <c r="P24" s="9">
        <v>2.59</v>
      </c>
      <c r="Q24" s="9">
        <v>13.11</v>
      </c>
      <c r="R24" s="9">
        <v>8</v>
      </c>
      <c r="S24" s="9">
        <v>15.38</v>
      </c>
    </row>
    <row r="25" spans="2:19" x14ac:dyDescent="0.25">
      <c r="B25" s="6">
        <v>1986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0.78</v>
      </c>
      <c r="J25" s="10">
        <v>0</v>
      </c>
      <c r="K25" s="10">
        <v>0.78</v>
      </c>
      <c r="L25" s="10">
        <v>0</v>
      </c>
      <c r="M25" s="10">
        <v>1.82</v>
      </c>
      <c r="N25" s="10">
        <v>1.18</v>
      </c>
      <c r="O25" s="10">
        <v>1.1200000000000001</v>
      </c>
      <c r="P25" s="10">
        <v>4.6500000000000004</v>
      </c>
      <c r="Q25" s="10">
        <v>12.16</v>
      </c>
      <c r="R25" s="10">
        <v>16.670000000000002</v>
      </c>
      <c r="S25" s="10">
        <v>23.08</v>
      </c>
    </row>
    <row r="26" spans="2:19" x14ac:dyDescent="0.25">
      <c r="B26" s="8">
        <v>1987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0.83</v>
      </c>
      <c r="P26" s="9">
        <v>1.31</v>
      </c>
      <c r="Q26" s="9">
        <v>5.95</v>
      </c>
      <c r="R26" s="9">
        <v>6.82</v>
      </c>
      <c r="S26" s="9">
        <v>12.28</v>
      </c>
    </row>
    <row r="27" spans="2:19" x14ac:dyDescent="0.25">
      <c r="B27" s="6">
        <v>1988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2.34</v>
      </c>
      <c r="P27" s="10">
        <v>1.98</v>
      </c>
      <c r="Q27" s="10">
        <v>4.5</v>
      </c>
      <c r="R27" s="10">
        <v>9.8000000000000007</v>
      </c>
      <c r="S27" s="10">
        <v>20.37</v>
      </c>
    </row>
    <row r="28" spans="2:19" x14ac:dyDescent="0.25">
      <c r="B28" s="8">
        <v>1989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0.91</v>
      </c>
      <c r="K28" s="9">
        <v>0.78</v>
      </c>
      <c r="L28" s="9">
        <v>0</v>
      </c>
      <c r="M28" s="9">
        <v>0</v>
      </c>
      <c r="N28" s="9">
        <v>0</v>
      </c>
      <c r="O28" s="9">
        <v>2</v>
      </c>
      <c r="P28" s="9">
        <v>0.43</v>
      </c>
      <c r="Q28" s="9">
        <v>7.8</v>
      </c>
      <c r="R28" s="9">
        <v>4.88</v>
      </c>
      <c r="S28" s="9">
        <v>33.33</v>
      </c>
    </row>
    <row r="29" spans="2:19" x14ac:dyDescent="0.25">
      <c r="B29" s="6">
        <v>1990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0.77</v>
      </c>
      <c r="K29" s="10">
        <v>0</v>
      </c>
      <c r="L29" s="10">
        <v>1.1000000000000001</v>
      </c>
      <c r="M29" s="10">
        <v>2.78</v>
      </c>
      <c r="N29" s="10">
        <v>3.06</v>
      </c>
      <c r="O29" s="10">
        <v>4.5</v>
      </c>
      <c r="P29" s="10">
        <v>4.87</v>
      </c>
      <c r="Q29" s="10">
        <v>12.26</v>
      </c>
      <c r="R29" s="10">
        <v>22.58</v>
      </c>
      <c r="S29" s="10">
        <v>31.25</v>
      </c>
    </row>
    <row r="30" spans="2:19" x14ac:dyDescent="0.25">
      <c r="B30" s="8">
        <v>1991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0.84</v>
      </c>
      <c r="K30" s="9">
        <v>0.74</v>
      </c>
      <c r="L30" s="9">
        <v>0</v>
      </c>
      <c r="M30" s="9">
        <v>3.7</v>
      </c>
      <c r="N30" s="9">
        <v>1.1200000000000001</v>
      </c>
      <c r="O30" s="9">
        <v>1.05</v>
      </c>
      <c r="P30" s="9">
        <v>8.7200000000000006</v>
      </c>
      <c r="Q30" s="9">
        <v>16.25</v>
      </c>
      <c r="R30" s="9">
        <v>32.43</v>
      </c>
      <c r="S30" s="9">
        <v>33.869999999999997</v>
      </c>
    </row>
    <row r="31" spans="2:19" x14ac:dyDescent="0.25">
      <c r="B31" s="6">
        <v>1992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0.72</v>
      </c>
      <c r="Q31" s="10">
        <v>14.93</v>
      </c>
      <c r="R31" s="10">
        <v>20.83</v>
      </c>
      <c r="S31" s="10">
        <v>30.19</v>
      </c>
    </row>
    <row r="32" spans="2:19" x14ac:dyDescent="0.25">
      <c r="B32" s="8">
        <v>1993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1.92</v>
      </c>
      <c r="O32" s="9">
        <v>0</v>
      </c>
      <c r="P32" s="9">
        <v>1.3</v>
      </c>
      <c r="Q32" s="9">
        <v>5.88</v>
      </c>
      <c r="R32" s="9">
        <v>4.17</v>
      </c>
      <c r="S32" s="9">
        <v>13.33</v>
      </c>
    </row>
    <row r="33" spans="2:19" x14ac:dyDescent="0.25">
      <c r="B33" s="6">
        <v>1994</v>
      </c>
      <c r="C33" s="10">
        <v>0</v>
      </c>
      <c r="D33" s="10">
        <v>0</v>
      </c>
      <c r="E33" s="10">
        <v>0</v>
      </c>
      <c r="F33" s="10">
        <v>0</v>
      </c>
      <c r="G33" s="10">
        <v>0.46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0.86</v>
      </c>
      <c r="O33" s="10">
        <v>0</v>
      </c>
      <c r="P33" s="10">
        <v>1.83</v>
      </c>
      <c r="Q33" s="10">
        <v>6.58</v>
      </c>
      <c r="R33" s="10">
        <v>3.23</v>
      </c>
      <c r="S33" s="10">
        <v>16.670000000000002</v>
      </c>
    </row>
    <row r="34" spans="2:19" x14ac:dyDescent="0.25">
      <c r="B34" s="8">
        <v>1995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0.63</v>
      </c>
      <c r="M34" s="9">
        <v>0</v>
      </c>
      <c r="N34" s="9">
        <v>1.55</v>
      </c>
      <c r="O34" s="9">
        <v>1.1100000000000001</v>
      </c>
      <c r="P34" s="9">
        <v>2.76</v>
      </c>
      <c r="Q34" s="9">
        <v>8</v>
      </c>
      <c r="R34" s="9">
        <v>7.69</v>
      </c>
      <c r="S34" s="9">
        <v>28</v>
      </c>
    </row>
    <row r="35" spans="2:19" x14ac:dyDescent="0.25">
      <c r="B35" s="6">
        <v>1996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0.88</v>
      </c>
      <c r="N35" s="10">
        <v>0.65</v>
      </c>
      <c r="O35" s="10">
        <v>0.55000000000000004</v>
      </c>
      <c r="P35" s="10">
        <v>2.34</v>
      </c>
      <c r="Q35" s="10">
        <v>3.74</v>
      </c>
      <c r="R35" s="10">
        <v>3.92</v>
      </c>
      <c r="S35" s="10" t="s">
        <v>68</v>
      </c>
    </row>
    <row r="36" spans="2:19" x14ac:dyDescent="0.25">
      <c r="B36" s="8">
        <v>1997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0.36</v>
      </c>
      <c r="K36" s="9">
        <v>0.34</v>
      </c>
      <c r="L36" s="9">
        <v>0</v>
      </c>
      <c r="M36" s="9">
        <v>0</v>
      </c>
      <c r="N36" s="9">
        <v>0</v>
      </c>
      <c r="O36" s="9">
        <v>0.41</v>
      </c>
      <c r="P36" s="9">
        <v>0.72</v>
      </c>
      <c r="Q36" s="9">
        <v>5.26</v>
      </c>
      <c r="R36" s="9">
        <v>14.58</v>
      </c>
      <c r="S36" s="9">
        <v>12</v>
      </c>
    </row>
    <row r="37" spans="2:19" x14ac:dyDescent="0.25">
      <c r="B37" s="6">
        <v>1998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0.27</v>
      </c>
      <c r="L37" s="10">
        <v>1.04</v>
      </c>
      <c r="M37" s="10">
        <v>0.68</v>
      </c>
      <c r="N37" s="10">
        <v>1.06</v>
      </c>
      <c r="O37" s="10">
        <v>0.72</v>
      </c>
      <c r="P37" s="10">
        <v>2.58</v>
      </c>
      <c r="Q37" s="10">
        <v>7.56</v>
      </c>
      <c r="R37" s="10">
        <v>9.4600000000000009</v>
      </c>
      <c r="S37" s="10">
        <v>42.86</v>
      </c>
    </row>
    <row r="38" spans="2:19" x14ac:dyDescent="0.25">
      <c r="B38" s="8">
        <v>1999</v>
      </c>
      <c r="C38" s="9">
        <v>0</v>
      </c>
      <c r="D38" s="9">
        <v>0</v>
      </c>
      <c r="E38" s="9">
        <v>0</v>
      </c>
      <c r="F38" s="9">
        <v>0.36</v>
      </c>
      <c r="G38" s="9">
        <v>0</v>
      </c>
      <c r="H38" s="9">
        <v>0.24</v>
      </c>
      <c r="I38" s="9">
        <v>0.27</v>
      </c>
      <c r="J38" s="9">
        <v>0</v>
      </c>
      <c r="K38" s="9">
        <v>0.28000000000000003</v>
      </c>
      <c r="L38" s="9">
        <v>0.31</v>
      </c>
      <c r="M38" s="9">
        <v>0.55000000000000004</v>
      </c>
      <c r="N38" s="9">
        <v>1.34</v>
      </c>
      <c r="O38" s="9">
        <v>0.9</v>
      </c>
      <c r="P38" s="9">
        <v>4.21</v>
      </c>
      <c r="Q38" s="9">
        <v>10.5</v>
      </c>
      <c r="R38" s="9">
        <v>15.45</v>
      </c>
      <c r="S38" s="9">
        <v>33.33</v>
      </c>
    </row>
    <row r="39" spans="2:19" x14ac:dyDescent="0.25">
      <c r="B39" s="6">
        <v>2000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0.24</v>
      </c>
      <c r="I39" s="10">
        <v>0.56000000000000005</v>
      </c>
      <c r="J39" s="10">
        <v>0</v>
      </c>
      <c r="K39" s="10">
        <v>0.26</v>
      </c>
      <c r="L39" s="10">
        <v>0.88</v>
      </c>
      <c r="M39" s="10">
        <v>0</v>
      </c>
      <c r="N39" s="10">
        <v>0.81</v>
      </c>
      <c r="O39" s="10">
        <v>2.3199999999999998</v>
      </c>
      <c r="P39" s="10">
        <v>5.77</v>
      </c>
      <c r="Q39" s="10">
        <v>10.66</v>
      </c>
      <c r="R39" s="10">
        <v>11.5</v>
      </c>
      <c r="S39" s="10">
        <v>34.119999999999997</v>
      </c>
    </row>
    <row r="40" spans="2:19" x14ac:dyDescent="0.25">
      <c r="B40" s="8">
        <v>2001</v>
      </c>
      <c r="C40" s="9">
        <v>0</v>
      </c>
      <c r="D40" s="9">
        <v>0</v>
      </c>
      <c r="E40" s="9">
        <v>0</v>
      </c>
      <c r="F40" s="9">
        <v>0</v>
      </c>
      <c r="G40" s="9">
        <v>0.56999999999999995</v>
      </c>
      <c r="H40" s="9">
        <v>0.48</v>
      </c>
      <c r="I40" s="9">
        <v>0</v>
      </c>
      <c r="J40" s="9">
        <v>0.24</v>
      </c>
      <c r="K40" s="9">
        <v>0.48</v>
      </c>
      <c r="L40" s="9">
        <v>0.27</v>
      </c>
      <c r="M40" s="9">
        <v>0.51</v>
      </c>
      <c r="N40" s="9">
        <v>1.21</v>
      </c>
      <c r="O40" s="9">
        <v>6.03</v>
      </c>
      <c r="P40" s="9">
        <v>5.96</v>
      </c>
      <c r="Q40" s="9">
        <v>15.68</v>
      </c>
      <c r="R40" s="9">
        <v>23.31</v>
      </c>
      <c r="S40" s="9">
        <v>45.87</v>
      </c>
    </row>
    <row r="41" spans="2:19" x14ac:dyDescent="0.25">
      <c r="B41" s="6">
        <v>2002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1.1200000000000001</v>
      </c>
      <c r="K41" s="10">
        <v>0.66</v>
      </c>
      <c r="L41" s="10">
        <v>1.32</v>
      </c>
      <c r="M41" s="10">
        <v>1.55</v>
      </c>
      <c r="N41" s="10">
        <v>1.77</v>
      </c>
      <c r="O41" s="10">
        <v>4.6500000000000004</v>
      </c>
      <c r="P41" s="10">
        <v>3.69</v>
      </c>
      <c r="Q41" s="10">
        <v>9.6300000000000008</v>
      </c>
      <c r="R41" s="10">
        <v>19.690000000000001</v>
      </c>
      <c r="S41" s="10">
        <v>44.64</v>
      </c>
    </row>
    <row r="42" spans="2:19" x14ac:dyDescent="0.25">
      <c r="B42" s="8">
        <v>2003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0.19</v>
      </c>
      <c r="L42" s="9">
        <v>0.53</v>
      </c>
      <c r="M42" s="9">
        <v>0.49</v>
      </c>
      <c r="N42" s="9">
        <v>0.95</v>
      </c>
      <c r="O42" s="9">
        <v>0.28000000000000003</v>
      </c>
      <c r="P42" s="9">
        <v>1.71</v>
      </c>
      <c r="Q42" s="9">
        <v>5.24</v>
      </c>
      <c r="R42" s="9">
        <v>9.4499999999999993</v>
      </c>
      <c r="S42" s="9">
        <v>33.130000000000003</v>
      </c>
    </row>
    <row r="43" spans="2:19" x14ac:dyDescent="0.25">
      <c r="B43" s="6">
        <v>2004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0.24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0.66</v>
      </c>
      <c r="O43" s="10">
        <v>0.77</v>
      </c>
      <c r="P43" s="10">
        <v>0.46</v>
      </c>
      <c r="Q43" s="10">
        <v>2.7</v>
      </c>
      <c r="R43" s="10">
        <v>2.84</v>
      </c>
      <c r="S43" s="10">
        <v>15.56</v>
      </c>
    </row>
    <row r="44" spans="2:19" x14ac:dyDescent="0.25">
      <c r="B44" s="8">
        <v>2005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0.17</v>
      </c>
      <c r="L44" s="9">
        <v>0</v>
      </c>
      <c r="M44" s="9">
        <v>0.37</v>
      </c>
      <c r="N44" s="9">
        <v>0</v>
      </c>
      <c r="O44" s="9">
        <v>0.25</v>
      </c>
      <c r="P44" s="9">
        <v>0.78</v>
      </c>
      <c r="Q44" s="9">
        <v>2.63</v>
      </c>
      <c r="R44" s="9">
        <v>2.98</v>
      </c>
      <c r="S44" s="9">
        <v>9.02</v>
      </c>
    </row>
    <row r="45" spans="2:19" x14ac:dyDescent="0.25">
      <c r="B45" s="6">
        <v>2006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0.37</v>
      </c>
      <c r="N45" s="10">
        <v>0</v>
      </c>
      <c r="O45" s="10">
        <v>0.49</v>
      </c>
      <c r="P45" s="10">
        <v>0.55000000000000004</v>
      </c>
      <c r="Q45" s="10">
        <v>0.8</v>
      </c>
      <c r="R45" s="10">
        <v>1.57</v>
      </c>
      <c r="S45" s="10">
        <v>12.38</v>
      </c>
    </row>
    <row r="46" spans="2:19" x14ac:dyDescent="0.25">
      <c r="B46" s="8">
        <v>2007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0.31</v>
      </c>
      <c r="O46" s="9">
        <v>0.23</v>
      </c>
      <c r="P46" s="9">
        <v>0.19</v>
      </c>
      <c r="Q46" s="9">
        <v>0</v>
      </c>
      <c r="R46" s="9">
        <v>0.9</v>
      </c>
      <c r="S46" s="9">
        <v>14.95</v>
      </c>
    </row>
    <row r="47" spans="2:19" x14ac:dyDescent="0.25">
      <c r="B47" s="6">
        <v>2008</v>
      </c>
      <c r="C47" s="10">
        <v>0</v>
      </c>
      <c r="D47" s="10">
        <v>0</v>
      </c>
      <c r="E47" s="10">
        <v>0.44</v>
      </c>
      <c r="F47" s="10">
        <v>0.4</v>
      </c>
      <c r="G47" s="10">
        <v>0.31</v>
      </c>
      <c r="H47" s="10">
        <v>0.21</v>
      </c>
      <c r="I47" s="10">
        <v>0.57999999999999996</v>
      </c>
      <c r="J47" s="10">
        <v>0.19</v>
      </c>
      <c r="K47" s="10">
        <v>0.59</v>
      </c>
      <c r="L47" s="10">
        <v>0.72</v>
      </c>
      <c r="M47" s="10">
        <v>1.18</v>
      </c>
      <c r="N47" s="10">
        <v>0.65</v>
      </c>
      <c r="O47" s="10">
        <v>0.65</v>
      </c>
      <c r="P47" s="10">
        <v>3.04</v>
      </c>
      <c r="Q47" s="10">
        <v>3.39</v>
      </c>
      <c r="R47" s="10">
        <v>7.56</v>
      </c>
      <c r="S47" s="10">
        <v>26</v>
      </c>
    </row>
    <row r="48" spans="2:19" x14ac:dyDescent="0.25">
      <c r="B48" s="8">
        <v>2009</v>
      </c>
      <c r="C48" s="9">
        <v>0</v>
      </c>
      <c r="D48" s="9">
        <v>0</v>
      </c>
      <c r="E48" s="9">
        <v>0</v>
      </c>
      <c r="F48" s="9">
        <v>0</v>
      </c>
      <c r="G48" s="9">
        <v>0.28999999999999998</v>
      </c>
      <c r="H48" s="9">
        <v>0.39</v>
      </c>
      <c r="I48" s="9">
        <v>0</v>
      </c>
      <c r="J48" s="9">
        <v>0.4</v>
      </c>
      <c r="K48" s="9">
        <v>0.19</v>
      </c>
      <c r="L48" s="9">
        <v>1.1000000000000001</v>
      </c>
      <c r="M48" s="9">
        <v>0</v>
      </c>
      <c r="N48" s="9">
        <v>1.04</v>
      </c>
      <c r="O48" s="9">
        <v>0.93</v>
      </c>
      <c r="P48" s="9">
        <v>5.63</v>
      </c>
      <c r="Q48" s="9">
        <v>10.23</v>
      </c>
      <c r="R48" s="9">
        <v>17.63</v>
      </c>
      <c r="S48" s="9">
        <v>48.68</v>
      </c>
    </row>
    <row r="49" spans="2:19" x14ac:dyDescent="0.25">
      <c r="B49" s="6">
        <v>2010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0.8</v>
      </c>
      <c r="N49" s="10">
        <v>0.36</v>
      </c>
      <c r="O49" s="10">
        <v>0.53</v>
      </c>
      <c r="P49" s="10">
        <v>0</v>
      </c>
      <c r="Q49" s="10">
        <v>0.69</v>
      </c>
      <c r="R49" s="10">
        <v>2.0699999999999998</v>
      </c>
      <c r="S49" s="10">
        <v>22.07</v>
      </c>
    </row>
    <row r="50" spans="2:19" x14ac:dyDescent="0.25">
      <c r="B50" s="8">
        <v>2011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0.2</v>
      </c>
      <c r="M50" s="9">
        <v>0</v>
      </c>
      <c r="N50" s="9">
        <v>0</v>
      </c>
      <c r="O50" s="9">
        <v>0</v>
      </c>
      <c r="P50" s="9">
        <v>0.39</v>
      </c>
      <c r="Q50" s="9">
        <v>1.19</v>
      </c>
      <c r="R50" s="9">
        <v>3.99</v>
      </c>
      <c r="S50" s="9">
        <v>15.94</v>
      </c>
    </row>
    <row r="51" spans="2:19" x14ac:dyDescent="0.25">
      <c r="B51" s="6" t="s">
        <v>63</v>
      </c>
      <c r="C51" s="10">
        <v>0</v>
      </c>
      <c r="D51" s="10">
        <v>0</v>
      </c>
      <c r="E51" s="13">
        <v>0.01</v>
      </c>
      <c r="F51" s="13">
        <v>0.02</v>
      </c>
      <c r="G51" s="10">
        <v>0.05</v>
      </c>
      <c r="H51" s="10">
        <v>7.0000000000000007E-2</v>
      </c>
      <c r="I51" s="10">
        <v>7.0000000000000007E-2</v>
      </c>
      <c r="J51" s="10">
        <v>0.16</v>
      </c>
      <c r="K51" s="10">
        <v>0.25</v>
      </c>
      <c r="L51" s="10">
        <v>0.3</v>
      </c>
      <c r="M51" s="10">
        <v>0.63</v>
      </c>
      <c r="N51" s="10">
        <v>0.86</v>
      </c>
      <c r="O51" s="10">
        <v>1.42</v>
      </c>
      <c r="P51" s="10">
        <v>2.41</v>
      </c>
      <c r="Q51" s="10">
        <v>6.98</v>
      </c>
      <c r="R51" s="10">
        <v>9.8000000000000007</v>
      </c>
      <c r="S51" s="10">
        <v>23.41</v>
      </c>
    </row>
    <row r="52" spans="2:19" x14ac:dyDescent="0.25">
      <c r="B52" s="8" t="s">
        <v>64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0.81</v>
      </c>
      <c r="O52" s="9">
        <v>0.83</v>
      </c>
      <c r="P52" s="9">
        <v>1.98</v>
      </c>
      <c r="Q52" s="9">
        <v>5.95</v>
      </c>
      <c r="R52" s="9">
        <v>7.69</v>
      </c>
      <c r="S52" s="9">
        <v>22.07</v>
      </c>
    </row>
    <row r="53" spans="2:19" x14ac:dyDescent="0.25">
      <c r="B53" s="6" t="s">
        <v>44</v>
      </c>
      <c r="C53" s="10">
        <v>0</v>
      </c>
      <c r="D53" s="10">
        <v>0</v>
      </c>
      <c r="E53" s="10">
        <v>0.08</v>
      </c>
      <c r="F53" s="10">
        <v>0.1</v>
      </c>
      <c r="G53" s="10">
        <v>0.14000000000000001</v>
      </c>
      <c r="H53" s="10">
        <v>0.14000000000000001</v>
      </c>
      <c r="I53" s="10">
        <v>0.2</v>
      </c>
      <c r="J53" s="10">
        <v>0.32</v>
      </c>
      <c r="K53" s="10">
        <v>0.35</v>
      </c>
      <c r="L53" s="10">
        <v>0.46</v>
      </c>
      <c r="M53" s="10">
        <v>0.94</v>
      </c>
      <c r="N53" s="10">
        <v>0.84</v>
      </c>
      <c r="O53" s="10">
        <v>1.78</v>
      </c>
      <c r="P53" s="10">
        <v>2.13</v>
      </c>
      <c r="Q53" s="10">
        <v>4.67</v>
      </c>
      <c r="R53" s="10">
        <v>7.89</v>
      </c>
      <c r="S53" s="10">
        <v>12.68</v>
      </c>
    </row>
    <row r="54" spans="2:19" x14ac:dyDescent="0.25">
      <c r="B54" s="8" t="s">
        <v>65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</row>
    <row r="55" spans="2:19" x14ac:dyDescent="0.25">
      <c r="B55" s="6" t="s">
        <v>66</v>
      </c>
      <c r="C55" s="10">
        <v>0</v>
      </c>
      <c r="D55" s="10">
        <v>0</v>
      </c>
      <c r="E55" s="10">
        <v>0.44</v>
      </c>
      <c r="F55" s="10">
        <v>0.4</v>
      </c>
      <c r="G55" s="10">
        <v>0.56999999999999995</v>
      </c>
      <c r="H55" s="10">
        <v>0.48</v>
      </c>
      <c r="I55" s="10">
        <v>0.78</v>
      </c>
      <c r="J55" s="10">
        <v>1.1200000000000001</v>
      </c>
      <c r="K55" s="10">
        <v>1.4</v>
      </c>
      <c r="L55" s="10">
        <v>1.33</v>
      </c>
      <c r="M55" s="10">
        <v>3.7</v>
      </c>
      <c r="N55" s="10">
        <v>3.06</v>
      </c>
      <c r="O55" s="10">
        <v>7.04</v>
      </c>
      <c r="P55" s="10">
        <v>8.7200000000000006</v>
      </c>
      <c r="Q55" s="10">
        <v>16.25</v>
      </c>
      <c r="R55" s="10">
        <v>32.43</v>
      </c>
      <c r="S55" s="10">
        <v>48.68</v>
      </c>
    </row>
    <row r="58" spans="2:19" x14ac:dyDescent="0.25">
      <c r="B58" s="6" t="s">
        <v>63</v>
      </c>
      <c r="C58" s="3">
        <f>C51/100</f>
        <v>0</v>
      </c>
      <c r="D58" s="3">
        <f t="shared" ref="D58:S58" si="0">D51/100</f>
        <v>0</v>
      </c>
      <c r="E58" s="3">
        <f t="shared" si="0"/>
        <v>1E-4</v>
      </c>
      <c r="F58" s="3">
        <f t="shared" si="0"/>
        <v>2.0000000000000001E-4</v>
      </c>
      <c r="G58" s="3">
        <f t="shared" si="0"/>
        <v>5.0000000000000001E-4</v>
      </c>
      <c r="H58" s="3">
        <f t="shared" si="0"/>
        <v>7.000000000000001E-4</v>
      </c>
      <c r="I58" s="3">
        <f t="shared" si="0"/>
        <v>7.000000000000001E-4</v>
      </c>
      <c r="J58" s="3">
        <f t="shared" si="0"/>
        <v>1.6000000000000001E-3</v>
      </c>
      <c r="K58" s="3">
        <f t="shared" si="0"/>
        <v>2.5000000000000001E-3</v>
      </c>
      <c r="L58" s="3">
        <f t="shared" si="0"/>
        <v>3.0000000000000001E-3</v>
      </c>
      <c r="M58" s="3">
        <f t="shared" si="0"/>
        <v>6.3E-3</v>
      </c>
      <c r="N58" s="3">
        <f t="shared" si="0"/>
        <v>8.6E-3</v>
      </c>
      <c r="O58" s="3">
        <f t="shared" si="0"/>
        <v>1.4199999999999999E-2</v>
      </c>
      <c r="P58" s="3">
        <f t="shared" si="0"/>
        <v>2.41E-2</v>
      </c>
      <c r="Q58" s="3">
        <f t="shared" si="0"/>
        <v>6.9800000000000001E-2</v>
      </c>
      <c r="R58" s="3">
        <f t="shared" si="0"/>
        <v>9.8000000000000004E-2</v>
      </c>
      <c r="S58" s="3">
        <f t="shared" si="0"/>
        <v>0.2341</v>
      </c>
    </row>
    <row r="59" spans="2:19" x14ac:dyDescent="0.25">
      <c r="B59" s="6" t="s">
        <v>44</v>
      </c>
      <c r="C59" s="3">
        <f>C53/100</f>
        <v>0</v>
      </c>
      <c r="D59" s="3">
        <f t="shared" ref="D59:S59" si="1">D53/100</f>
        <v>0</v>
      </c>
      <c r="E59" s="3">
        <f t="shared" si="1"/>
        <v>8.0000000000000004E-4</v>
      </c>
      <c r="F59" s="3">
        <f t="shared" si="1"/>
        <v>1E-3</v>
      </c>
      <c r="G59" s="3">
        <f t="shared" si="1"/>
        <v>1.4000000000000002E-3</v>
      </c>
      <c r="H59" s="3">
        <f t="shared" si="1"/>
        <v>1.4000000000000002E-3</v>
      </c>
      <c r="I59" s="3">
        <f t="shared" si="1"/>
        <v>2E-3</v>
      </c>
      <c r="J59" s="3">
        <f t="shared" si="1"/>
        <v>3.2000000000000002E-3</v>
      </c>
      <c r="K59" s="3">
        <f t="shared" si="1"/>
        <v>3.4999999999999996E-3</v>
      </c>
      <c r="L59" s="3">
        <f t="shared" si="1"/>
        <v>4.5999999999999999E-3</v>
      </c>
      <c r="M59" s="3">
        <f t="shared" si="1"/>
        <v>9.3999999999999986E-3</v>
      </c>
      <c r="N59" s="3">
        <f t="shared" si="1"/>
        <v>8.3999999999999995E-3</v>
      </c>
      <c r="O59" s="3">
        <f t="shared" si="1"/>
        <v>1.78E-2</v>
      </c>
      <c r="P59" s="3">
        <f t="shared" si="1"/>
        <v>2.1299999999999999E-2</v>
      </c>
      <c r="Q59" s="3">
        <f t="shared" si="1"/>
        <v>4.6699999999999998E-2</v>
      </c>
      <c r="R59" s="3">
        <f t="shared" si="1"/>
        <v>7.8899999999999998E-2</v>
      </c>
      <c r="S59" s="3">
        <f t="shared" si="1"/>
        <v>0.1268</v>
      </c>
    </row>
  </sheetData>
  <mergeCells count="3">
    <mergeCell ref="B2:I2"/>
    <mergeCell ref="B13:R13"/>
    <mergeCell ref="B18:S1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topLeftCell="A37" workbookViewId="0">
      <selection activeCell="A60" sqref="A60"/>
    </sheetView>
  </sheetViews>
  <sheetFormatPr defaultRowHeight="15" x14ac:dyDescent="0.25"/>
  <cols>
    <col min="1" max="1" width="37.42578125" bestFit="1" customWidth="1"/>
    <col min="2" max="2" width="18.7109375" bestFit="1" customWidth="1"/>
    <col min="3" max="3" width="28.140625" bestFit="1" customWidth="1"/>
    <col min="4" max="4" width="36.85546875" bestFit="1" customWidth="1"/>
    <col min="5" max="5" width="8.140625" bestFit="1" customWidth="1"/>
  </cols>
  <sheetData>
    <row r="1" spans="1:4" x14ac:dyDescent="0.25">
      <c r="A1" t="s">
        <v>2</v>
      </c>
    </row>
    <row r="2" spans="1:4" x14ac:dyDescent="0.25">
      <c r="A2" s="12" t="s">
        <v>28</v>
      </c>
    </row>
    <row r="3" spans="1:4" x14ac:dyDescent="0.25">
      <c r="A3" t="s">
        <v>3</v>
      </c>
      <c r="B3" t="s">
        <v>12</v>
      </c>
      <c r="C3" t="s">
        <v>17</v>
      </c>
      <c r="D3" t="s">
        <v>18</v>
      </c>
    </row>
    <row r="4" spans="1:4" x14ac:dyDescent="0.25">
      <c r="A4" t="s">
        <v>4</v>
      </c>
      <c r="B4" s="1">
        <v>0.06</v>
      </c>
      <c r="C4" s="3">
        <f>B4</f>
        <v>0.06</v>
      </c>
      <c r="D4" s="3">
        <f>4/11</f>
        <v>0.36363636363636365</v>
      </c>
    </row>
    <row r="5" spans="1:4" x14ac:dyDescent="0.25">
      <c r="A5" t="s">
        <v>5</v>
      </c>
      <c r="B5" s="3">
        <v>8.5000000000000006E-2</v>
      </c>
      <c r="C5" s="3">
        <f>B5+C4</f>
        <v>0.14500000000000002</v>
      </c>
      <c r="D5" s="3">
        <f>1/11+D4</f>
        <v>0.45454545454545459</v>
      </c>
    </row>
    <row r="6" spans="1:4" x14ac:dyDescent="0.25">
      <c r="A6" t="s">
        <v>6</v>
      </c>
      <c r="B6" s="3">
        <v>9.9000000000000005E-2</v>
      </c>
      <c r="C6" s="3">
        <f t="shared" ref="C6:C11" si="0">B6+C5</f>
        <v>0.24400000000000002</v>
      </c>
      <c r="D6" s="3">
        <f t="shared" ref="D6:D11" si="1">1/11+D5</f>
        <v>0.54545454545454553</v>
      </c>
    </row>
    <row r="7" spans="1:4" x14ac:dyDescent="0.25">
      <c r="A7" t="s">
        <v>7</v>
      </c>
      <c r="B7" s="3">
        <v>0.10100000000000001</v>
      </c>
      <c r="C7" s="3">
        <f t="shared" si="0"/>
        <v>0.34500000000000003</v>
      </c>
      <c r="D7" s="3">
        <f t="shared" si="1"/>
        <v>0.63636363636363646</v>
      </c>
    </row>
    <row r="8" spans="1:4" x14ac:dyDescent="0.25">
      <c r="A8" t="s">
        <v>8</v>
      </c>
      <c r="B8" s="3">
        <v>0.122</v>
      </c>
      <c r="C8" s="3">
        <f t="shared" si="0"/>
        <v>0.46700000000000003</v>
      </c>
      <c r="D8" s="3">
        <f t="shared" si="1"/>
        <v>0.7272727272727274</v>
      </c>
    </row>
    <row r="9" spans="1:4" x14ac:dyDescent="0.25">
      <c r="A9" t="s">
        <v>9</v>
      </c>
      <c r="B9" s="3">
        <v>0.16200000000000001</v>
      </c>
      <c r="C9" s="3">
        <f t="shared" si="0"/>
        <v>0.629</v>
      </c>
      <c r="D9" s="3">
        <f t="shared" si="1"/>
        <v>0.81818181818181834</v>
      </c>
    </row>
    <row r="10" spans="1:4" x14ac:dyDescent="0.25">
      <c r="A10" t="s">
        <v>10</v>
      </c>
      <c r="B10" s="3">
        <v>0.188</v>
      </c>
      <c r="C10" s="3">
        <f t="shared" si="0"/>
        <v>0.81699999999999995</v>
      </c>
      <c r="D10" s="3">
        <f t="shared" si="1"/>
        <v>0.90909090909090928</v>
      </c>
    </row>
    <row r="11" spans="1:4" x14ac:dyDescent="0.25">
      <c r="A11" t="s">
        <v>11</v>
      </c>
      <c r="B11" s="3">
        <v>0.184</v>
      </c>
      <c r="C11" s="3">
        <f t="shared" si="0"/>
        <v>1.0009999999999999</v>
      </c>
      <c r="D11" s="3">
        <f t="shared" si="1"/>
        <v>1.0000000000000002</v>
      </c>
    </row>
    <row r="12" spans="1:4" x14ac:dyDescent="0.25">
      <c r="B12" s="3">
        <f>SUM(B5:B11)</f>
        <v>0.94100000000000006</v>
      </c>
    </row>
    <row r="15" spans="1:4" x14ac:dyDescent="0.25">
      <c r="A15" t="s">
        <v>15</v>
      </c>
      <c r="C15" t="s">
        <v>17</v>
      </c>
      <c r="D15" t="s">
        <v>18</v>
      </c>
    </row>
    <row r="16" spans="1:4" x14ac:dyDescent="0.25">
      <c r="A16">
        <v>0</v>
      </c>
      <c r="B16" s="1">
        <v>0.05</v>
      </c>
      <c r="C16" s="1">
        <f>B16</f>
        <v>0.05</v>
      </c>
      <c r="D16" s="3">
        <f>1/11</f>
        <v>9.0909090909090912E-2</v>
      </c>
    </row>
    <row r="17" spans="1:4" x14ac:dyDescent="0.25">
      <c r="A17">
        <v>1</v>
      </c>
      <c r="B17" s="1">
        <v>0.2</v>
      </c>
      <c r="C17" s="1">
        <f>B17+C16</f>
        <v>0.25</v>
      </c>
      <c r="D17" s="3">
        <f>1/11+D16</f>
        <v>0.18181818181818182</v>
      </c>
    </row>
    <row r="18" spans="1:4" x14ac:dyDescent="0.25">
      <c r="A18">
        <v>2</v>
      </c>
      <c r="B18" s="1">
        <v>0.23</v>
      </c>
      <c r="C18" s="1">
        <f t="shared" ref="C18:C25" si="2">B18+C17</f>
        <v>0.48</v>
      </c>
      <c r="D18" s="3">
        <f t="shared" ref="D18:D26" si="3">1/11+D17</f>
        <v>0.27272727272727271</v>
      </c>
    </row>
    <row r="19" spans="1:4" x14ac:dyDescent="0.25">
      <c r="A19">
        <v>3</v>
      </c>
      <c r="B19" s="1">
        <v>0.17</v>
      </c>
      <c r="C19" s="1">
        <f t="shared" si="2"/>
        <v>0.65</v>
      </c>
      <c r="D19" s="3">
        <f t="shared" si="3"/>
        <v>0.36363636363636365</v>
      </c>
    </row>
    <row r="20" spans="1:4" x14ac:dyDescent="0.25">
      <c r="A20">
        <v>4</v>
      </c>
      <c r="B20" s="1">
        <v>0.14000000000000001</v>
      </c>
      <c r="C20" s="1">
        <f t="shared" si="2"/>
        <v>0.79</v>
      </c>
      <c r="D20" s="3">
        <f t="shared" si="3"/>
        <v>0.45454545454545459</v>
      </c>
    </row>
    <row r="21" spans="1:4" x14ac:dyDescent="0.25">
      <c r="A21">
        <v>5</v>
      </c>
      <c r="B21" s="1">
        <v>0.1</v>
      </c>
      <c r="C21" s="1">
        <f t="shared" si="2"/>
        <v>0.89</v>
      </c>
      <c r="D21" s="3">
        <f t="shared" si="3"/>
        <v>0.54545454545454553</v>
      </c>
    </row>
    <row r="22" spans="1:4" x14ac:dyDescent="0.25">
      <c r="A22">
        <v>6</v>
      </c>
      <c r="B22" s="1">
        <v>0.06</v>
      </c>
      <c r="C22" s="1">
        <f t="shared" si="2"/>
        <v>0.95</v>
      </c>
      <c r="D22" s="3">
        <f t="shared" si="3"/>
        <v>0.63636363636363646</v>
      </c>
    </row>
    <row r="23" spans="1:4" x14ac:dyDescent="0.25">
      <c r="A23">
        <v>7</v>
      </c>
      <c r="B23" s="1">
        <v>0.02</v>
      </c>
      <c r="C23" s="1">
        <f t="shared" si="2"/>
        <v>0.97</v>
      </c>
      <c r="D23" s="3">
        <f t="shared" si="3"/>
        <v>0.7272727272727274</v>
      </c>
    </row>
    <row r="24" spans="1:4" x14ac:dyDescent="0.25">
      <c r="A24">
        <v>8</v>
      </c>
      <c r="B24" s="1">
        <v>0.02</v>
      </c>
      <c r="C24" s="1">
        <f t="shared" si="2"/>
        <v>0.99</v>
      </c>
      <c r="D24" s="3">
        <f t="shared" si="3"/>
        <v>0.81818181818181834</v>
      </c>
    </row>
    <row r="25" spans="1:4" x14ac:dyDescent="0.25">
      <c r="A25">
        <v>9</v>
      </c>
      <c r="B25" s="1">
        <v>0.01</v>
      </c>
      <c r="C25" s="1">
        <f t="shared" si="2"/>
        <v>1</v>
      </c>
      <c r="D25" s="3">
        <f t="shared" si="3"/>
        <v>0.90909090909090928</v>
      </c>
    </row>
    <row r="26" spans="1:4" x14ac:dyDescent="0.25">
      <c r="A26">
        <v>10</v>
      </c>
      <c r="B26" s="1">
        <v>0</v>
      </c>
      <c r="C26" s="1">
        <f>B26+C25</f>
        <v>1</v>
      </c>
      <c r="D26" s="3">
        <f t="shared" si="3"/>
        <v>1.0000000000000002</v>
      </c>
    </row>
    <row r="27" spans="1:4" x14ac:dyDescent="0.25">
      <c r="B27" s="1">
        <f>SUM(B16:B26)</f>
        <v>1</v>
      </c>
    </row>
    <row r="31" spans="1:4" x14ac:dyDescent="0.25">
      <c r="A31" t="s">
        <v>16</v>
      </c>
      <c r="C31" t="s">
        <v>17</v>
      </c>
      <c r="D31" t="s">
        <v>18</v>
      </c>
    </row>
    <row r="32" spans="1:4" x14ac:dyDescent="0.25">
      <c r="A32">
        <v>1</v>
      </c>
      <c r="B32" s="1">
        <v>7.0000000000000007E-2</v>
      </c>
      <c r="C32" s="1">
        <f>B32</f>
        <v>7.0000000000000007E-2</v>
      </c>
      <c r="D32" s="1">
        <v>0.2</v>
      </c>
    </row>
    <row r="33" spans="1:4" x14ac:dyDescent="0.25">
      <c r="A33">
        <v>2</v>
      </c>
      <c r="B33" s="1">
        <v>0.08</v>
      </c>
      <c r="C33" s="1">
        <f>B33+C32</f>
        <v>0.15000000000000002</v>
      </c>
      <c r="D33" s="1">
        <v>0.4</v>
      </c>
    </row>
    <row r="34" spans="1:4" x14ac:dyDescent="0.25">
      <c r="A34">
        <v>3</v>
      </c>
      <c r="B34" s="1">
        <v>0.18</v>
      </c>
      <c r="C34" s="1">
        <f t="shared" ref="C34:C36" si="4">B34+C33</f>
        <v>0.33</v>
      </c>
      <c r="D34" s="1">
        <v>0.6</v>
      </c>
    </row>
    <row r="35" spans="1:4" x14ac:dyDescent="0.25">
      <c r="A35">
        <v>4</v>
      </c>
      <c r="B35" s="1">
        <v>0.35</v>
      </c>
      <c r="C35" s="1">
        <f t="shared" si="4"/>
        <v>0.67999999999999994</v>
      </c>
      <c r="D35" s="1">
        <v>0.8</v>
      </c>
    </row>
    <row r="36" spans="1:4" x14ac:dyDescent="0.25">
      <c r="A36">
        <v>5</v>
      </c>
      <c r="B36" s="1">
        <v>0.32</v>
      </c>
      <c r="C36" s="1">
        <f t="shared" si="4"/>
        <v>1</v>
      </c>
      <c r="D36" s="1">
        <v>1</v>
      </c>
    </row>
    <row r="37" spans="1:4" x14ac:dyDescent="0.25">
      <c r="B37" s="1"/>
      <c r="C37" s="1"/>
      <c r="D37" s="1"/>
    </row>
    <row r="38" spans="1:4" x14ac:dyDescent="0.25">
      <c r="A38" s="12" t="s">
        <v>27</v>
      </c>
    </row>
    <row r="39" spans="1:4" x14ac:dyDescent="0.25">
      <c r="A39" t="s">
        <v>19</v>
      </c>
      <c r="B39" t="s">
        <v>26</v>
      </c>
      <c r="C39" t="s">
        <v>17</v>
      </c>
      <c r="D39" t="s">
        <v>18</v>
      </c>
    </row>
    <row r="40" spans="1:4" x14ac:dyDescent="0.25">
      <c r="A40" t="s">
        <v>39</v>
      </c>
      <c r="B40" s="1">
        <v>0.03</v>
      </c>
      <c r="C40" s="1">
        <f>B40/1.001</f>
        <v>2.9970029970029972E-2</v>
      </c>
      <c r="D40" s="3">
        <f>1/7</f>
        <v>0.14285714285714285</v>
      </c>
    </row>
    <row r="41" spans="1:4" x14ac:dyDescent="0.25">
      <c r="A41" t="s">
        <v>20</v>
      </c>
      <c r="B41" s="3">
        <v>0.31900000000000001</v>
      </c>
      <c r="C41" s="3">
        <f>(B41/1.001)+C40</f>
        <v>0.34865134865134867</v>
      </c>
      <c r="D41" s="3">
        <f>1/7+D40</f>
        <v>0.2857142857142857</v>
      </c>
    </row>
    <row r="42" spans="1:4" x14ac:dyDescent="0.25">
      <c r="A42" t="s">
        <v>21</v>
      </c>
      <c r="B42" s="3">
        <v>0.16700000000000001</v>
      </c>
      <c r="C42" s="3">
        <f t="shared" ref="C42:C45" si="5">(B42/1.001)+C41</f>
        <v>0.51548451548451557</v>
      </c>
      <c r="D42" s="3">
        <f t="shared" ref="D42:D46" si="6">1/7+D41</f>
        <v>0.42857142857142855</v>
      </c>
    </row>
    <row r="43" spans="1:4" x14ac:dyDescent="0.25">
      <c r="A43" t="s">
        <v>22</v>
      </c>
      <c r="B43" s="3">
        <v>0.246</v>
      </c>
      <c r="C43" s="3">
        <f t="shared" si="5"/>
        <v>0.76123876123876133</v>
      </c>
      <c r="D43" s="3">
        <f t="shared" si="6"/>
        <v>0.5714285714285714</v>
      </c>
    </row>
    <row r="44" spans="1:4" x14ac:dyDescent="0.25">
      <c r="A44" t="s">
        <v>23</v>
      </c>
      <c r="B44" s="3">
        <v>0.186</v>
      </c>
      <c r="C44" s="3">
        <f t="shared" si="5"/>
        <v>0.94705294705294718</v>
      </c>
      <c r="D44" s="3">
        <f t="shared" si="6"/>
        <v>0.71428571428571419</v>
      </c>
    </row>
    <row r="45" spans="1:4" x14ac:dyDescent="0.25">
      <c r="A45" t="s">
        <v>24</v>
      </c>
      <c r="B45" s="3">
        <v>4.2999999999999997E-2</v>
      </c>
      <c r="C45" s="3">
        <f t="shared" si="5"/>
        <v>0.99000999000999013</v>
      </c>
      <c r="D45" s="3">
        <f t="shared" si="6"/>
        <v>0.85714285714285698</v>
      </c>
    </row>
    <row r="46" spans="1:4" x14ac:dyDescent="0.25">
      <c r="A46" t="s">
        <v>25</v>
      </c>
      <c r="B46" s="1">
        <v>0.01</v>
      </c>
      <c r="C46" s="3">
        <f t="shared" ref="C46" si="7">B46+C45</f>
        <v>1.0000099900099901</v>
      </c>
      <c r="D46" s="3">
        <f t="shared" si="6"/>
        <v>0.99999999999999978</v>
      </c>
    </row>
    <row r="47" spans="1:4" x14ac:dyDescent="0.25">
      <c r="B47" s="1"/>
      <c r="C47" s="3"/>
      <c r="D47" s="3"/>
    </row>
    <row r="48" spans="1:4" x14ac:dyDescent="0.25">
      <c r="B48" s="1"/>
      <c r="C48" s="3"/>
      <c r="D48" s="3"/>
    </row>
    <row r="49" spans="1:4" x14ac:dyDescent="0.25">
      <c r="B49" t="s">
        <v>34</v>
      </c>
      <c r="C49" t="s">
        <v>17</v>
      </c>
      <c r="D49" t="s">
        <v>18</v>
      </c>
    </row>
    <row r="50" spans="1:4" x14ac:dyDescent="0.25">
      <c r="A50" s="4" t="s">
        <v>33</v>
      </c>
      <c r="B50" s="3">
        <f>6/338</f>
        <v>1.7751479289940829E-2</v>
      </c>
      <c r="C50" s="3">
        <f>B50</f>
        <v>1.7751479289940829E-2</v>
      </c>
      <c r="D50" s="3">
        <f>1/5</f>
        <v>0.2</v>
      </c>
    </row>
    <row r="51" spans="1:4" x14ac:dyDescent="0.25">
      <c r="A51" s="4" t="s">
        <v>32</v>
      </c>
      <c r="B51" s="3">
        <f>30/338</f>
        <v>8.8757396449704137E-2</v>
      </c>
      <c r="C51" s="3">
        <f>B51+C50</f>
        <v>0.10650887573964496</v>
      </c>
      <c r="D51" s="3">
        <f>1/5+D50</f>
        <v>0.4</v>
      </c>
    </row>
    <row r="52" spans="1:4" x14ac:dyDescent="0.25">
      <c r="A52" s="4" t="s">
        <v>31</v>
      </c>
      <c r="B52" s="3">
        <f>47/338</f>
        <v>0.13905325443786981</v>
      </c>
      <c r="C52" s="3">
        <f t="shared" ref="C52:C54" si="8">B52+C51</f>
        <v>0.24556213017751477</v>
      </c>
      <c r="D52" s="3">
        <f t="shared" ref="D52:D54" si="9">1/5+D51</f>
        <v>0.60000000000000009</v>
      </c>
    </row>
    <row r="53" spans="1:4" x14ac:dyDescent="0.25">
      <c r="A53" s="4" t="s">
        <v>30</v>
      </c>
      <c r="B53" s="3">
        <f>106/338</f>
        <v>0.31360946745562129</v>
      </c>
      <c r="C53" s="3">
        <f t="shared" si="8"/>
        <v>0.55917159763313606</v>
      </c>
      <c r="D53" s="3">
        <f t="shared" si="9"/>
        <v>0.8</v>
      </c>
    </row>
    <row r="54" spans="1:4" x14ac:dyDescent="0.25">
      <c r="A54" s="4" t="s">
        <v>29</v>
      </c>
      <c r="B54" s="3">
        <f>149/338</f>
        <v>0.44082840236686388</v>
      </c>
      <c r="C54" s="3">
        <f t="shared" si="8"/>
        <v>1</v>
      </c>
      <c r="D54" s="3">
        <f t="shared" si="9"/>
        <v>1</v>
      </c>
    </row>
    <row r="57" spans="1:4" x14ac:dyDescent="0.25">
      <c r="A57" t="s">
        <v>27</v>
      </c>
    </row>
    <row r="58" spans="1:4" x14ac:dyDescent="0.25">
      <c r="A58" t="s">
        <v>19</v>
      </c>
      <c r="B58" t="s">
        <v>26</v>
      </c>
      <c r="C58" t="s">
        <v>17</v>
      </c>
      <c r="D58" t="s">
        <v>18</v>
      </c>
    </row>
    <row r="59" spans="1:4" x14ac:dyDescent="0.25">
      <c r="A59" t="s">
        <v>20</v>
      </c>
      <c r="B59" s="3">
        <f>B41/0.971</f>
        <v>0.32852729145211124</v>
      </c>
      <c r="C59" s="3">
        <f>B59</f>
        <v>0.32852729145211124</v>
      </c>
      <c r="D59" s="3">
        <f>1/6</f>
        <v>0.16666666666666666</v>
      </c>
    </row>
    <row r="60" spans="1:4" x14ac:dyDescent="0.25">
      <c r="A60" t="s">
        <v>21</v>
      </c>
      <c r="B60" s="3">
        <f t="shared" ref="B60:B64" si="10">B42/0.971</f>
        <v>0.17198764160659116</v>
      </c>
      <c r="C60" s="3">
        <f>B60+C59</f>
        <v>0.50051493305870243</v>
      </c>
      <c r="D60" s="3">
        <f>1/6+D59</f>
        <v>0.33333333333333331</v>
      </c>
    </row>
    <row r="61" spans="1:4" x14ac:dyDescent="0.25">
      <c r="A61" t="s">
        <v>22</v>
      </c>
      <c r="B61" s="3">
        <f t="shared" si="10"/>
        <v>0.25334706488156539</v>
      </c>
      <c r="C61" s="3">
        <f t="shared" ref="C61:C64" si="11">B61+C60</f>
        <v>0.75386199794026787</v>
      </c>
      <c r="D61" s="3">
        <f t="shared" ref="D61:D63" si="12">1/6+D60</f>
        <v>0.5</v>
      </c>
    </row>
    <row r="62" spans="1:4" x14ac:dyDescent="0.25">
      <c r="A62" t="s">
        <v>23</v>
      </c>
      <c r="B62" s="3">
        <f t="shared" si="10"/>
        <v>0.19155509783728117</v>
      </c>
      <c r="C62" s="3">
        <f t="shared" si="11"/>
        <v>0.94541709577754907</v>
      </c>
      <c r="D62" s="3">
        <f t="shared" si="12"/>
        <v>0.66666666666666663</v>
      </c>
    </row>
    <row r="63" spans="1:4" x14ac:dyDescent="0.25">
      <c r="A63" t="s">
        <v>24</v>
      </c>
      <c r="B63" s="3">
        <f t="shared" si="10"/>
        <v>4.4284243048403706E-2</v>
      </c>
      <c r="C63" s="3">
        <f t="shared" si="11"/>
        <v>0.98970133882595279</v>
      </c>
      <c r="D63" s="3">
        <f t="shared" si="12"/>
        <v>0.83333333333333326</v>
      </c>
    </row>
    <row r="64" spans="1:4" x14ac:dyDescent="0.25">
      <c r="A64" t="s">
        <v>25</v>
      </c>
      <c r="B64" s="3">
        <f t="shared" si="10"/>
        <v>1.0298661174047374E-2</v>
      </c>
      <c r="C64" s="3">
        <f t="shared" si="11"/>
        <v>1.0000000000000002</v>
      </c>
      <c r="D64" s="3">
        <f>1/6+D63</f>
        <v>0.99999999999999989</v>
      </c>
    </row>
    <row r="67" spans="1:2" x14ac:dyDescent="0.25">
      <c r="A67" t="s">
        <v>25</v>
      </c>
      <c r="B67" s="3">
        <f>B64</f>
        <v>1.0298661174047374E-2</v>
      </c>
    </row>
    <row r="68" spans="1:2" x14ac:dyDescent="0.25">
      <c r="A68" t="s">
        <v>24</v>
      </c>
      <c r="B68" s="3">
        <f>B63</f>
        <v>4.4284243048403706E-2</v>
      </c>
    </row>
    <row r="69" spans="1:2" x14ac:dyDescent="0.25">
      <c r="A69" t="s">
        <v>23</v>
      </c>
      <c r="B69" s="3">
        <f>B62</f>
        <v>0.19155509783728117</v>
      </c>
    </row>
    <row r="70" spans="1:2" x14ac:dyDescent="0.25">
      <c r="A70" t="s">
        <v>22</v>
      </c>
      <c r="B70" s="3">
        <f>B61</f>
        <v>0.25334706488156539</v>
      </c>
    </row>
    <row r="71" spans="1:2" x14ac:dyDescent="0.25">
      <c r="A71" t="s">
        <v>21</v>
      </c>
      <c r="B71" s="3">
        <f>B60</f>
        <v>0.17198764160659116</v>
      </c>
    </row>
    <row r="72" spans="1:2" x14ac:dyDescent="0.25">
      <c r="A72" t="s">
        <v>20</v>
      </c>
      <c r="B72" s="3">
        <f>B59</f>
        <v>0.32852729145211124</v>
      </c>
    </row>
  </sheetData>
  <hyperlinks>
    <hyperlink ref="A38" r:id="rId1"/>
    <hyperlink ref="A2" r:id="rId2"/>
  </hyperlinks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workbookViewId="0">
      <selection activeCell="R27" sqref="R27"/>
    </sheetView>
  </sheetViews>
  <sheetFormatPr defaultRowHeight="15" x14ac:dyDescent="0.25"/>
  <cols>
    <col min="1" max="1" width="31.28515625" bestFit="1" customWidth="1"/>
    <col min="8" max="8" width="12" bestFit="1" customWidth="1"/>
  </cols>
  <sheetData>
    <row r="1" spans="1:14" ht="15.75" thickBot="1" x14ac:dyDescent="0.3">
      <c r="C1" s="21" t="s">
        <v>78</v>
      </c>
      <c r="D1" s="21"/>
      <c r="E1" s="21"/>
      <c r="F1" s="21" t="s">
        <v>79</v>
      </c>
      <c r="G1" s="21"/>
      <c r="H1" s="21"/>
      <c r="I1" s="18" t="s">
        <v>80</v>
      </c>
      <c r="J1" s="18"/>
      <c r="K1" s="18"/>
    </row>
    <row r="2" spans="1:14" x14ac:dyDescent="0.25">
      <c r="A2" s="17" t="s">
        <v>74</v>
      </c>
      <c r="B2" s="17" t="s">
        <v>70</v>
      </c>
      <c r="C2" t="s">
        <v>71</v>
      </c>
      <c r="D2" t="s">
        <v>72</v>
      </c>
      <c r="E2" t="s">
        <v>73</v>
      </c>
      <c r="F2" t="s">
        <v>75</v>
      </c>
      <c r="G2" t="s">
        <v>72</v>
      </c>
      <c r="H2" t="s">
        <v>73</v>
      </c>
      <c r="J2" t="s">
        <v>81</v>
      </c>
      <c r="K2" t="s">
        <v>82</v>
      </c>
      <c r="M2" t="s">
        <v>76</v>
      </c>
      <c r="N2">
        <v>7.4343272249366876E-2</v>
      </c>
    </row>
    <row r="3" spans="1:14" x14ac:dyDescent="0.25">
      <c r="A3" s="16">
        <v>-0.03</v>
      </c>
      <c r="B3" s="15">
        <v>359</v>
      </c>
      <c r="C3">
        <f>B3/SUM(B$3:B$64)</f>
        <v>1.0061659192825112E-2</v>
      </c>
      <c r="D3">
        <f>C3^(1/3)</f>
        <v>0.21588536436006639</v>
      </c>
      <c r="E3">
        <f>D3*N2</f>
        <v>1.6049624417274179E-2</v>
      </c>
      <c r="F3">
        <v>1</v>
      </c>
      <c r="G3">
        <f>(C3*F3)^(1/3)</f>
        <v>0.21588536436006639</v>
      </c>
      <c r="H3">
        <f>G3*N3</f>
        <v>1.8797878931199306E-2</v>
      </c>
      <c r="J3">
        <f>E3*2.25-1.3</f>
        <v>-1.2638883450611331</v>
      </c>
      <c r="K3">
        <f>H3*2.25-1.3</f>
        <v>-1.2577047724048016</v>
      </c>
      <c r="M3" t="s">
        <v>77</v>
      </c>
      <c r="N3">
        <v>8.707342893262135E-2</v>
      </c>
    </row>
    <row r="4" spans="1:14" x14ac:dyDescent="0.25">
      <c r="A4" s="16">
        <v>-2.9000000000000001E-2</v>
      </c>
      <c r="B4" s="15">
        <v>37</v>
      </c>
      <c r="C4">
        <f t="shared" ref="C4:C64" si="0">B4/SUM(B$3:B$64)</f>
        <v>1.0369955156950674E-3</v>
      </c>
      <c r="D4">
        <f t="shared" ref="D4:D64" si="1">C4^(1/3)</f>
        <v>0.10121828148587093</v>
      </c>
      <c r="E4">
        <f t="shared" ref="E4:E35" si="2">D4*N$2+E3</f>
        <v>2.3574522674391332E-2</v>
      </c>
      <c r="F4">
        <v>1</v>
      </c>
      <c r="G4">
        <f t="shared" ref="G4:G64" si="3">(C4*F4)^(1/3)</f>
        <v>0.10121828148587093</v>
      </c>
      <c r="H4">
        <f>G4*N$3+H3</f>
        <v>2.7611301770841354E-2</v>
      </c>
      <c r="J4">
        <f t="shared" ref="J4:J64" si="4">E4*2.25-1.3</f>
        <v>-1.2469573239826195</v>
      </c>
      <c r="K4">
        <f t="shared" ref="K4:K64" si="5">H4*2.25-1.3</f>
        <v>-1.2378745710156069</v>
      </c>
    </row>
    <row r="5" spans="1:14" x14ac:dyDescent="0.25">
      <c r="A5" s="16">
        <v>-2.8000000000000001E-2</v>
      </c>
      <c r="B5" s="15">
        <v>38</v>
      </c>
      <c r="C5">
        <f t="shared" si="0"/>
        <v>1.0650224215246636E-3</v>
      </c>
      <c r="D5">
        <f t="shared" si="1"/>
        <v>0.1021220639633777</v>
      </c>
      <c r="E5">
        <f t="shared" si="2"/>
        <v>3.1166611078287977E-2</v>
      </c>
      <c r="F5">
        <v>1</v>
      </c>
      <c r="G5">
        <f t="shared" si="3"/>
        <v>0.1021220639633777</v>
      </c>
      <c r="H5">
        <f t="shared" ref="H5:H64" si="6">G5*N$3+H4</f>
        <v>3.6503420049809138E-2</v>
      </c>
      <c r="J5">
        <f t="shared" si="4"/>
        <v>-1.229875125073852</v>
      </c>
      <c r="K5">
        <f t="shared" si="5"/>
        <v>-1.2178673048879296</v>
      </c>
    </row>
    <row r="6" spans="1:14" x14ac:dyDescent="0.25">
      <c r="A6" s="16">
        <v>-2.7E-2</v>
      </c>
      <c r="B6" s="15">
        <v>39</v>
      </c>
      <c r="C6">
        <f t="shared" si="0"/>
        <v>1.09304932735426E-3</v>
      </c>
      <c r="D6">
        <f t="shared" si="1"/>
        <v>0.10301012648589547</v>
      </c>
      <c r="E6">
        <f t="shared" si="2"/>
        <v>3.8824720956070619E-2</v>
      </c>
      <c r="F6">
        <v>1</v>
      </c>
      <c r="G6">
        <f t="shared" si="3"/>
        <v>0.10301012648589547</v>
      </c>
      <c r="H6">
        <f t="shared" si="6"/>
        <v>4.5472864977719095E-2</v>
      </c>
      <c r="J6">
        <f t="shared" si="4"/>
        <v>-1.2126443778488412</v>
      </c>
      <c r="K6">
        <f t="shared" si="5"/>
        <v>-1.1976860538001322</v>
      </c>
    </row>
    <row r="7" spans="1:14" x14ac:dyDescent="0.25">
      <c r="A7" s="16">
        <v>-2.5999999999999999E-2</v>
      </c>
      <c r="B7" s="15">
        <v>43</v>
      </c>
      <c r="C7">
        <f t="shared" si="0"/>
        <v>1.2051569506726458E-3</v>
      </c>
      <c r="D7">
        <f t="shared" si="1"/>
        <v>0.10641786376201777</v>
      </c>
      <c r="E7">
        <f t="shared" si="2"/>
        <v>4.6736173173926338E-2</v>
      </c>
      <c r="F7">
        <v>1</v>
      </c>
      <c r="G7">
        <f t="shared" si="3"/>
        <v>0.10641786376201777</v>
      </c>
      <c r="H7">
        <f t="shared" si="6"/>
        <v>5.4739033275162531E-2</v>
      </c>
      <c r="J7">
        <f t="shared" si="4"/>
        <v>-1.1948436103586657</v>
      </c>
      <c r="K7">
        <f t="shared" si="5"/>
        <v>-1.1768371751308844</v>
      </c>
    </row>
    <row r="8" spans="1:14" x14ac:dyDescent="0.25">
      <c r="A8" s="16">
        <v>-2.5000000000000001E-2</v>
      </c>
      <c r="B8" s="15">
        <v>54</v>
      </c>
      <c r="C8">
        <f t="shared" si="0"/>
        <v>1.5134529147982064E-3</v>
      </c>
      <c r="D8">
        <f t="shared" si="1"/>
        <v>0.11481262276871626</v>
      </c>
      <c r="E8">
        <f t="shared" si="2"/>
        <v>5.5271719246084872E-2</v>
      </c>
      <c r="F8">
        <v>1</v>
      </c>
      <c r="G8">
        <f t="shared" si="3"/>
        <v>0.11481262276871626</v>
      </c>
      <c r="H8">
        <f t="shared" si="6"/>
        <v>6.4736162024382204E-2</v>
      </c>
      <c r="J8">
        <f t="shared" si="4"/>
        <v>-1.175638631696309</v>
      </c>
      <c r="K8">
        <f t="shared" si="5"/>
        <v>-1.15434363544514</v>
      </c>
    </row>
    <row r="9" spans="1:14" x14ac:dyDescent="0.25">
      <c r="A9" s="16">
        <v>-2.4E-2</v>
      </c>
      <c r="B9" s="15">
        <v>67</v>
      </c>
      <c r="C9">
        <f t="shared" si="0"/>
        <v>1.8778026905829596E-3</v>
      </c>
      <c r="D9">
        <f t="shared" si="1"/>
        <v>0.12337201338987996</v>
      </c>
      <c r="E9">
        <f t="shared" si="2"/>
        <v>6.4443598425481252E-2</v>
      </c>
      <c r="F9">
        <v>1</v>
      </c>
      <c r="G9">
        <f t="shared" si="3"/>
        <v>0.12337201338987996</v>
      </c>
      <c r="H9">
        <f t="shared" si="6"/>
        <v>7.5478586264560332E-2</v>
      </c>
      <c r="J9">
        <f t="shared" si="4"/>
        <v>-1.1550019035426673</v>
      </c>
      <c r="K9">
        <f t="shared" si="5"/>
        <v>-1.1301731809047393</v>
      </c>
    </row>
    <row r="10" spans="1:14" x14ac:dyDescent="0.25">
      <c r="A10" s="16">
        <v>-2.3E-2</v>
      </c>
      <c r="B10" s="15">
        <v>92</v>
      </c>
      <c r="C10">
        <f t="shared" si="0"/>
        <v>2.5784753363228699E-3</v>
      </c>
      <c r="D10">
        <f t="shared" si="1"/>
        <v>0.13712637452573526</v>
      </c>
      <c r="E10">
        <f t="shared" si="2"/>
        <v>7.4638021819416631E-2</v>
      </c>
      <c r="F10">
        <v>1</v>
      </c>
      <c r="G10">
        <f t="shared" si="3"/>
        <v>0.13712637452573526</v>
      </c>
      <c r="H10">
        <f t="shared" si="6"/>
        <v>8.7418649891614963E-2</v>
      </c>
      <c r="J10">
        <f t="shared" si="4"/>
        <v>-1.1320644509063127</v>
      </c>
      <c r="K10">
        <f t="shared" si="5"/>
        <v>-1.1033080377438664</v>
      </c>
    </row>
    <row r="11" spans="1:14" x14ac:dyDescent="0.25">
      <c r="A11" s="16">
        <v>-2.1999999999999999E-2</v>
      </c>
      <c r="B11" s="15">
        <v>90</v>
      </c>
      <c r="C11">
        <f t="shared" si="0"/>
        <v>2.522421524663677E-3</v>
      </c>
      <c r="D11">
        <f t="shared" si="1"/>
        <v>0.1361254163989967</v>
      </c>
      <c r="E11">
        <f t="shared" si="2"/>
        <v>8.4758030710825674E-2</v>
      </c>
      <c r="F11">
        <v>1</v>
      </c>
      <c r="G11">
        <f t="shared" si="3"/>
        <v>0.1361254163989967</v>
      </c>
      <c r="H11">
        <f t="shared" si="6"/>
        <v>9.9271556662356486E-2</v>
      </c>
      <c r="J11">
        <f t="shared" si="4"/>
        <v>-1.1092944309006423</v>
      </c>
      <c r="K11">
        <f t="shared" si="5"/>
        <v>-1.0766389975096979</v>
      </c>
    </row>
    <row r="12" spans="1:14" x14ac:dyDescent="0.25">
      <c r="A12" s="16">
        <v>-2.1000000000000001E-2</v>
      </c>
      <c r="B12" s="15">
        <v>93</v>
      </c>
      <c r="C12">
        <f t="shared" si="0"/>
        <v>2.6065022421524662E-3</v>
      </c>
      <c r="D12">
        <f t="shared" si="1"/>
        <v>0.13762141988253268</v>
      </c>
      <c r="E12">
        <f t="shared" si="2"/>
        <v>9.4989257396497231E-2</v>
      </c>
      <c r="F12">
        <v>1</v>
      </c>
      <c r="G12">
        <f t="shared" si="3"/>
        <v>0.13762141988253268</v>
      </c>
      <c r="H12">
        <f t="shared" si="6"/>
        <v>0.11125472558610464</v>
      </c>
      <c r="J12">
        <f t="shared" si="4"/>
        <v>-1.0862741708578814</v>
      </c>
      <c r="K12">
        <f t="shared" si="5"/>
        <v>-1.0496768674312646</v>
      </c>
    </row>
    <row r="13" spans="1:14" x14ac:dyDescent="0.25">
      <c r="A13" s="16">
        <v>-0.02</v>
      </c>
      <c r="B13" s="15">
        <v>107</v>
      </c>
      <c r="C13">
        <f t="shared" si="0"/>
        <v>2.998878923766816E-3</v>
      </c>
      <c r="D13">
        <f t="shared" si="1"/>
        <v>0.14420698955116901</v>
      </c>
      <c r="E13">
        <f t="shared" si="2"/>
        <v>0.1057100768809614</v>
      </c>
      <c r="F13">
        <v>1</v>
      </c>
      <c r="G13">
        <f t="shared" si="3"/>
        <v>0.14420698955116901</v>
      </c>
      <c r="H13">
        <f t="shared" si="6"/>
        <v>0.12381132264237563</v>
      </c>
      <c r="J13">
        <f t="shared" si="4"/>
        <v>-1.062152327017837</v>
      </c>
      <c r="K13">
        <f t="shared" si="5"/>
        <v>-1.0214245240546549</v>
      </c>
    </row>
    <row r="14" spans="1:14" x14ac:dyDescent="0.25">
      <c r="A14" s="16">
        <v>-1.9E-2</v>
      </c>
      <c r="B14" s="15">
        <v>127</v>
      </c>
      <c r="C14">
        <f t="shared" si="0"/>
        <v>3.5594170403587446E-3</v>
      </c>
      <c r="D14">
        <f t="shared" si="1"/>
        <v>0.15268379939135582</v>
      </c>
      <c r="E14">
        <f t="shared" si="2"/>
        <v>0.11706109014718069</v>
      </c>
      <c r="F14">
        <v>1</v>
      </c>
      <c r="G14">
        <f t="shared" si="3"/>
        <v>0.15268379939135582</v>
      </c>
      <c r="H14">
        <f t="shared" si="6"/>
        <v>0.13710602459784146</v>
      </c>
      <c r="J14">
        <f t="shared" si="4"/>
        <v>-1.0366125471688434</v>
      </c>
      <c r="K14">
        <f t="shared" si="5"/>
        <v>-0.99151144465485674</v>
      </c>
    </row>
    <row r="15" spans="1:14" x14ac:dyDescent="0.25">
      <c r="A15" s="16">
        <v>-1.7999999999999999E-2</v>
      </c>
      <c r="B15" s="15">
        <v>154</v>
      </c>
      <c r="C15">
        <f t="shared" si="0"/>
        <v>4.3161434977578477E-3</v>
      </c>
      <c r="D15">
        <f t="shared" si="1"/>
        <v>0.1628165788745092</v>
      </c>
      <c r="E15">
        <f t="shared" si="2"/>
        <v>0.12916540739715884</v>
      </c>
      <c r="F15">
        <v>1</v>
      </c>
      <c r="G15">
        <f t="shared" si="3"/>
        <v>0.1628165788745092</v>
      </c>
      <c r="H15">
        <f t="shared" si="6"/>
        <v>0.15128302240752359</v>
      </c>
      <c r="J15">
        <f t="shared" si="4"/>
        <v>-1.0093778333563925</v>
      </c>
      <c r="K15">
        <f t="shared" si="5"/>
        <v>-0.9596131995830719</v>
      </c>
    </row>
    <row r="16" spans="1:14" x14ac:dyDescent="0.25">
      <c r="A16" s="16">
        <v>-1.7000000000000001E-2</v>
      </c>
      <c r="B16" s="15">
        <v>155</v>
      </c>
      <c r="C16">
        <f t="shared" si="0"/>
        <v>4.3441704035874443E-3</v>
      </c>
      <c r="D16">
        <f t="shared" si="1"/>
        <v>0.16316823564486541</v>
      </c>
      <c r="E16">
        <f t="shared" si="2"/>
        <v>0.14129586796215393</v>
      </c>
      <c r="F16">
        <v>1</v>
      </c>
      <c r="G16">
        <f t="shared" si="3"/>
        <v>0.16316823564486541</v>
      </c>
      <c r="H16">
        <f t="shared" si="6"/>
        <v>0.16549064017800799</v>
      </c>
      <c r="J16">
        <f t="shared" si="4"/>
        <v>-0.98208429708515377</v>
      </c>
      <c r="K16">
        <f t="shared" si="5"/>
        <v>-0.92764605959948199</v>
      </c>
    </row>
    <row r="17" spans="1:11" x14ac:dyDescent="0.25">
      <c r="A17" s="16">
        <v>-1.6E-2</v>
      </c>
      <c r="B17" s="15">
        <v>214</v>
      </c>
      <c r="C17">
        <f t="shared" si="0"/>
        <v>5.9977578475336321E-3</v>
      </c>
      <c r="D17">
        <f t="shared" si="1"/>
        <v>0.18168942167748786</v>
      </c>
      <c r="E17">
        <f t="shared" si="2"/>
        <v>0.15480325410275342</v>
      </c>
      <c r="F17">
        <v>1</v>
      </c>
      <c r="G17">
        <f t="shared" si="3"/>
        <v>0.18168942167748786</v>
      </c>
      <c r="H17">
        <f t="shared" si="6"/>
        <v>0.1813109611242518</v>
      </c>
      <c r="J17">
        <f t="shared" si="4"/>
        <v>-0.95169267826880488</v>
      </c>
      <c r="K17">
        <f t="shared" si="5"/>
        <v>-0.8920503374704335</v>
      </c>
    </row>
    <row r="18" spans="1:11" x14ac:dyDescent="0.25">
      <c r="A18" s="16">
        <v>-1.4999999999999999E-2</v>
      </c>
      <c r="B18" s="15">
        <v>236</v>
      </c>
      <c r="C18">
        <f t="shared" si="0"/>
        <v>6.6143497757847535E-3</v>
      </c>
      <c r="D18">
        <f t="shared" si="1"/>
        <v>0.18771359150498831</v>
      </c>
      <c r="E18">
        <f t="shared" si="2"/>
        <v>0.1687584967409152</v>
      </c>
      <c r="F18">
        <v>1</v>
      </c>
      <c r="G18">
        <f t="shared" si="3"/>
        <v>0.18771359150498831</v>
      </c>
      <c r="H18">
        <f t="shared" si="6"/>
        <v>0.1976558271938485</v>
      </c>
      <c r="J18">
        <f t="shared" si="4"/>
        <v>-0.92029338233294089</v>
      </c>
      <c r="K18">
        <f t="shared" si="5"/>
        <v>-0.85527438881384099</v>
      </c>
    </row>
    <row r="19" spans="1:11" x14ac:dyDescent="0.25">
      <c r="A19" s="16">
        <v>-1.4E-2</v>
      </c>
      <c r="B19" s="15">
        <v>281</v>
      </c>
      <c r="C19">
        <f t="shared" si="0"/>
        <v>7.8755605381165914E-3</v>
      </c>
      <c r="D19">
        <f t="shared" si="1"/>
        <v>0.19895758073411138</v>
      </c>
      <c r="E19">
        <f t="shared" si="2"/>
        <v>0.18354965433150663</v>
      </c>
      <c r="F19">
        <v>1</v>
      </c>
      <c r="G19">
        <f t="shared" si="3"/>
        <v>0.19895758073411138</v>
      </c>
      <c r="H19">
        <f t="shared" si="6"/>
        <v>0.21497974596050642</v>
      </c>
      <c r="J19">
        <f t="shared" si="4"/>
        <v>-0.8870132777541101</v>
      </c>
      <c r="K19">
        <f t="shared" si="5"/>
        <v>-0.81629557158886057</v>
      </c>
    </row>
    <row r="20" spans="1:11" x14ac:dyDescent="0.25">
      <c r="A20" s="16">
        <v>-1.2999999999999999E-2</v>
      </c>
      <c r="B20" s="15">
        <v>340</v>
      </c>
      <c r="C20">
        <f t="shared" si="0"/>
        <v>9.52914798206278E-3</v>
      </c>
      <c r="D20">
        <f t="shared" si="1"/>
        <v>0.2120075645667848</v>
      </c>
      <c r="E20">
        <f t="shared" si="2"/>
        <v>0.19931099042302033</v>
      </c>
      <c r="F20">
        <v>1</v>
      </c>
      <c r="G20">
        <f t="shared" si="3"/>
        <v>0.2120075645667848</v>
      </c>
      <c r="H20">
        <f t="shared" si="6"/>
        <v>0.23343997156699048</v>
      </c>
      <c r="J20">
        <f t="shared" si="4"/>
        <v>-0.85155027154820429</v>
      </c>
      <c r="K20">
        <f t="shared" si="5"/>
        <v>-0.77476006397427144</v>
      </c>
    </row>
    <row r="21" spans="1:11" x14ac:dyDescent="0.25">
      <c r="A21" s="16">
        <v>-1.2E-2</v>
      </c>
      <c r="B21" s="15">
        <v>409</v>
      </c>
      <c r="C21">
        <f t="shared" si="0"/>
        <v>1.1463004484304934E-2</v>
      </c>
      <c r="D21">
        <f t="shared" si="1"/>
        <v>0.22547556685538109</v>
      </c>
      <c r="E21">
        <f t="shared" si="2"/>
        <v>0.21607358187533027</v>
      </c>
      <c r="F21">
        <v>1</v>
      </c>
      <c r="G21">
        <f t="shared" si="3"/>
        <v>0.22547556685538109</v>
      </c>
      <c r="H21">
        <f t="shared" si="6"/>
        <v>0.25307290231361501</v>
      </c>
      <c r="J21">
        <f t="shared" si="4"/>
        <v>-0.81383444078050693</v>
      </c>
      <c r="K21">
        <f t="shared" si="5"/>
        <v>-0.7305859697943663</v>
      </c>
    </row>
    <row r="22" spans="1:11" x14ac:dyDescent="0.25">
      <c r="A22" s="16">
        <v>-1.0999999999999999E-2</v>
      </c>
      <c r="B22" s="15">
        <v>424</v>
      </c>
      <c r="C22">
        <f t="shared" si="0"/>
        <v>1.1883408071748879E-2</v>
      </c>
      <c r="D22">
        <f t="shared" si="1"/>
        <v>0.22819896497846506</v>
      </c>
      <c r="E22">
        <f t="shared" si="2"/>
        <v>0.23303863965574803</v>
      </c>
      <c r="F22">
        <v>1</v>
      </c>
      <c r="G22">
        <f t="shared" si="3"/>
        <v>0.22819896497846506</v>
      </c>
      <c r="H22">
        <f t="shared" si="6"/>
        <v>0.27294296867316514</v>
      </c>
      <c r="J22">
        <f t="shared" si="4"/>
        <v>-0.77566306077456693</v>
      </c>
      <c r="K22">
        <f t="shared" si="5"/>
        <v>-0.68587832048537845</v>
      </c>
    </row>
    <row r="23" spans="1:11" x14ac:dyDescent="0.25">
      <c r="A23" s="16">
        <v>-1.0000000000000101E-2</v>
      </c>
      <c r="B23" s="15">
        <v>577</v>
      </c>
      <c r="C23">
        <f t="shared" si="0"/>
        <v>1.617152466367713E-2</v>
      </c>
      <c r="D23">
        <f t="shared" si="1"/>
        <v>0.25288145937793449</v>
      </c>
      <c r="E23">
        <f t="shared" si="2"/>
        <v>0.25183867483709904</v>
      </c>
      <c r="F23">
        <v>1</v>
      </c>
      <c r="G23">
        <f t="shared" si="3"/>
        <v>0.25288145937793449</v>
      </c>
      <c r="H23">
        <f t="shared" si="6"/>
        <v>0.29496222445468728</v>
      </c>
      <c r="J23">
        <f t="shared" si="4"/>
        <v>-0.73336298161652724</v>
      </c>
      <c r="K23">
        <f t="shared" si="5"/>
        <v>-0.63633499497695367</v>
      </c>
    </row>
    <row r="24" spans="1:11" x14ac:dyDescent="0.25">
      <c r="A24" s="16">
        <v>-9.0000000000000999E-3</v>
      </c>
      <c r="B24" s="15">
        <v>654</v>
      </c>
      <c r="C24">
        <f t="shared" si="0"/>
        <v>1.8329596412556055E-2</v>
      </c>
      <c r="D24">
        <f t="shared" si="1"/>
        <v>0.26366407961815036</v>
      </c>
      <c r="E24">
        <f t="shared" si="2"/>
        <v>0.27144032529052992</v>
      </c>
      <c r="F24">
        <v>1</v>
      </c>
      <c r="G24">
        <f t="shared" si="3"/>
        <v>0.26366407961815036</v>
      </c>
      <c r="H24">
        <f t="shared" si="6"/>
        <v>0.31792035995340329</v>
      </c>
      <c r="J24">
        <f t="shared" si="4"/>
        <v>-0.68925926809630778</v>
      </c>
      <c r="K24">
        <f t="shared" si="5"/>
        <v>-0.58467919010484271</v>
      </c>
    </row>
    <row r="25" spans="1:11" x14ac:dyDescent="0.25">
      <c r="A25" s="16">
        <v>-8.0000000000001008E-3</v>
      </c>
      <c r="B25" s="15">
        <v>763</v>
      </c>
      <c r="C25">
        <f t="shared" si="0"/>
        <v>2.1384529147982063E-2</v>
      </c>
      <c r="D25">
        <f t="shared" si="1"/>
        <v>0.27756618997555665</v>
      </c>
      <c r="E25">
        <f t="shared" si="2"/>
        <v>0.29207550411910221</v>
      </c>
      <c r="F25">
        <v>1</v>
      </c>
      <c r="G25">
        <f t="shared" si="3"/>
        <v>0.27756618997555665</v>
      </c>
      <c r="H25">
        <f t="shared" si="6"/>
        <v>0.34208899987033842</v>
      </c>
      <c r="J25">
        <f t="shared" si="4"/>
        <v>-0.64283011573202009</v>
      </c>
      <c r="K25">
        <f t="shared" si="5"/>
        <v>-0.53029975029173859</v>
      </c>
    </row>
    <row r="26" spans="1:11" x14ac:dyDescent="0.25">
      <c r="A26" s="16">
        <v>-7.0000000000000999E-3</v>
      </c>
      <c r="B26" s="15">
        <v>862</v>
      </c>
      <c r="C26">
        <f t="shared" si="0"/>
        <v>2.4159192825112107E-2</v>
      </c>
      <c r="D26">
        <f t="shared" si="1"/>
        <v>0.28908627519240465</v>
      </c>
      <c r="E26">
        <f t="shared" si="2"/>
        <v>0.31356712377928653</v>
      </c>
      <c r="F26">
        <v>1</v>
      </c>
      <c r="G26">
        <f t="shared" si="3"/>
        <v>0.28908627519240465</v>
      </c>
      <c r="H26">
        <f t="shared" si="6"/>
        <v>0.3672607331087005</v>
      </c>
      <c r="J26">
        <f t="shared" si="4"/>
        <v>-0.59447397149660541</v>
      </c>
      <c r="K26">
        <f t="shared" si="5"/>
        <v>-0.47366335050542396</v>
      </c>
    </row>
    <row r="27" spans="1:11" x14ac:dyDescent="0.25">
      <c r="A27" s="16">
        <v>-6.0000000000000999E-3</v>
      </c>
      <c r="B27" s="15">
        <v>1014</v>
      </c>
      <c r="C27">
        <f t="shared" si="0"/>
        <v>2.8419282511210762E-2</v>
      </c>
      <c r="D27">
        <f t="shared" si="1"/>
        <v>0.30516709472061132</v>
      </c>
      <c r="E27">
        <f t="shared" si="2"/>
        <v>0.33625424418364924</v>
      </c>
      <c r="F27">
        <v>1</v>
      </c>
      <c r="G27">
        <f t="shared" si="3"/>
        <v>0.30516709472061132</v>
      </c>
      <c r="H27">
        <f t="shared" si="6"/>
        <v>0.39383267844343017</v>
      </c>
      <c r="J27">
        <f t="shared" si="4"/>
        <v>-0.54342795058678928</v>
      </c>
      <c r="K27">
        <f t="shared" si="5"/>
        <v>-0.41387647350228218</v>
      </c>
    </row>
    <row r="28" spans="1:11" x14ac:dyDescent="0.25">
      <c r="A28" s="16">
        <v>-5.0000000000000999E-3</v>
      </c>
      <c r="B28" s="15">
        <v>1151</v>
      </c>
      <c r="C28">
        <f t="shared" si="0"/>
        <v>3.225896860986547E-2</v>
      </c>
      <c r="D28">
        <f t="shared" si="1"/>
        <v>0.31833434176574671</v>
      </c>
      <c r="E28">
        <f t="shared" si="2"/>
        <v>0.35992026081986317</v>
      </c>
      <c r="F28">
        <v>1</v>
      </c>
      <c r="G28">
        <f t="shared" si="3"/>
        <v>0.31833434176574671</v>
      </c>
      <c r="H28">
        <f t="shared" si="6"/>
        <v>0.4215511411279827</v>
      </c>
      <c r="J28">
        <f t="shared" si="4"/>
        <v>-0.49017941315530789</v>
      </c>
      <c r="K28">
        <f t="shared" si="5"/>
        <v>-0.35150993246203899</v>
      </c>
    </row>
    <row r="29" spans="1:11" x14ac:dyDescent="0.25">
      <c r="A29" s="16">
        <v>-4.0000000000000998E-3</v>
      </c>
      <c r="B29" s="15">
        <v>1340</v>
      </c>
      <c r="C29">
        <f t="shared" si="0"/>
        <v>3.755605381165919E-2</v>
      </c>
      <c r="D29">
        <f t="shared" si="1"/>
        <v>0.33488316654027289</v>
      </c>
      <c r="E29">
        <f t="shared" si="2"/>
        <v>0.38481657124169677</v>
      </c>
      <c r="F29">
        <v>1</v>
      </c>
      <c r="G29">
        <f t="shared" si="3"/>
        <v>0.33488316654027289</v>
      </c>
      <c r="H29">
        <f t="shared" si="6"/>
        <v>0.45071056673045834</v>
      </c>
      <c r="J29">
        <f t="shared" si="4"/>
        <v>-0.43416271470618228</v>
      </c>
      <c r="K29">
        <f t="shared" si="5"/>
        <v>-0.28590122485646874</v>
      </c>
    </row>
    <row r="30" spans="1:11" x14ac:dyDescent="0.25">
      <c r="A30" s="16">
        <v>-3.0000000000000998E-3</v>
      </c>
      <c r="B30" s="15">
        <v>1532</v>
      </c>
      <c r="C30">
        <f t="shared" si="0"/>
        <v>4.2937219730941702E-2</v>
      </c>
      <c r="D30">
        <f t="shared" si="1"/>
        <v>0.35016922355823793</v>
      </c>
      <c r="E30">
        <f t="shared" si="2"/>
        <v>0.41084929716203628</v>
      </c>
      <c r="F30">
        <v>1</v>
      </c>
      <c r="G30">
        <f t="shared" si="3"/>
        <v>0.35016922355823793</v>
      </c>
      <c r="H30">
        <f t="shared" si="6"/>
        <v>0.48120100173234776</v>
      </c>
      <c r="J30">
        <f t="shared" si="4"/>
        <v>-0.37558908138541847</v>
      </c>
      <c r="K30">
        <f t="shared" si="5"/>
        <v>-0.21729774610221764</v>
      </c>
    </row>
    <row r="31" spans="1:11" x14ac:dyDescent="0.25">
      <c r="A31" s="16">
        <v>-2.0000000000000998E-3</v>
      </c>
      <c r="B31" s="15">
        <v>1728</v>
      </c>
      <c r="C31">
        <f t="shared" si="0"/>
        <v>4.8430493273542603E-2</v>
      </c>
      <c r="D31">
        <f t="shared" si="1"/>
        <v>0.36450735632457637</v>
      </c>
      <c r="E31">
        <f t="shared" si="2"/>
        <v>0.43794796679017123</v>
      </c>
      <c r="F31">
        <v>1</v>
      </c>
      <c r="G31">
        <f t="shared" si="3"/>
        <v>0.36450735632457637</v>
      </c>
      <c r="H31">
        <f t="shared" si="6"/>
        <v>0.51293990711869342</v>
      </c>
      <c r="J31">
        <f t="shared" si="4"/>
        <v>-0.31461707472211475</v>
      </c>
      <c r="K31">
        <f t="shared" si="5"/>
        <v>-0.14588520898293988</v>
      </c>
    </row>
    <row r="32" spans="1:11" x14ac:dyDescent="0.25">
      <c r="A32" s="16">
        <v>-1.0000000000001E-3</v>
      </c>
      <c r="B32" s="15">
        <v>1886</v>
      </c>
      <c r="C32">
        <f t="shared" si="0"/>
        <v>5.2858744394618837E-2</v>
      </c>
      <c r="D32">
        <f t="shared" si="1"/>
        <v>0.37529457007665118</v>
      </c>
      <c r="E32">
        <f t="shared" si="2"/>
        <v>0.46584859318708882</v>
      </c>
      <c r="F32">
        <v>1</v>
      </c>
      <c r="G32">
        <f t="shared" si="3"/>
        <v>0.37529457007665118</v>
      </c>
      <c r="H32">
        <f t="shared" si="6"/>
        <v>0.54561809219506141</v>
      </c>
      <c r="J32">
        <f t="shared" si="4"/>
        <v>-0.25184066532905014</v>
      </c>
      <c r="K32">
        <f t="shared" si="5"/>
        <v>-7.2359292561111843E-2</v>
      </c>
    </row>
    <row r="33" spans="1:11" x14ac:dyDescent="0.25">
      <c r="A33" s="16">
        <v>-1.00613961606655E-16</v>
      </c>
      <c r="B33" s="15">
        <v>1977</v>
      </c>
      <c r="C33">
        <f t="shared" si="0"/>
        <v>5.5409192825112107E-2</v>
      </c>
      <c r="D33">
        <f t="shared" si="1"/>
        <v>0.3812360324832626</v>
      </c>
      <c r="E33">
        <f t="shared" si="2"/>
        <v>0.49419092734126047</v>
      </c>
      <c r="F33">
        <v>1</v>
      </c>
      <c r="G33">
        <f t="shared" si="3"/>
        <v>0.3812360324832626</v>
      </c>
      <c r="H33">
        <f t="shared" si="6"/>
        <v>0.57881362077604726</v>
      </c>
      <c r="J33">
        <f t="shared" si="4"/>
        <v>-0.18807041348216402</v>
      </c>
      <c r="K33">
        <f t="shared" si="5"/>
        <v>2.3306467461063907E-3</v>
      </c>
    </row>
    <row r="34" spans="1:11" x14ac:dyDescent="0.25">
      <c r="A34" s="16">
        <v>9.9999999999990006E-4</v>
      </c>
      <c r="B34" s="15">
        <v>2186</v>
      </c>
      <c r="C34">
        <f t="shared" si="0"/>
        <v>6.1266816143497757E-2</v>
      </c>
      <c r="D34">
        <f t="shared" si="1"/>
        <v>0.39422282941810582</v>
      </c>
      <c r="E34">
        <f t="shared" si="2"/>
        <v>0.52349874247560646</v>
      </c>
      <c r="F34">
        <v>1</v>
      </c>
      <c r="G34">
        <f t="shared" si="3"/>
        <v>0.39422282941810582</v>
      </c>
      <c r="H34">
        <f t="shared" si="6"/>
        <v>0.61313995429700163</v>
      </c>
      <c r="J34">
        <f t="shared" si="4"/>
        <v>-0.12212782942988554</v>
      </c>
      <c r="K34">
        <f t="shared" si="5"/>
        <v>7.9564897168253657E-2</v>
      </c>
    </row>
    <row r="35" spans="1:11" x14ac:dyDescent="0.25">
      <c r="A35" s="16">
        <v>1.9999999999998999E-3</v>
      </c>
      <c r="B35" s="15">
        <v>2143</v>
      </c>
      <c r="C35">
        <f t="shared" si="0"/>
        <v>6.0061659192825113E-2</v>
      </c>
      <c r="D35">
        <f t="shared" si="1"/>
        <v>0.39162082241598273</v>
      </c>
      <c r="E35">
        <f t="shared" si="2"/>
        <v>0.55261311589499884</v>
      </c>
      <c r="F35">
        <v>1</v>
      </c>
      <c r="G35">
        <f t="shared" si="3"/>
        <v>0.39162082241598273</v>
      </c>
      <c r="H35">
        <f t="shared" si="6"/>
        <v>0.64723972214617442</v>
      </c>
      <c r="J35">
        <f t="shared" si="4"/>
        <v>-5.6620489236252736E-2</v>
      </c>
      <c r="K35">
        <f t="shared" si="5"/>
        <v>0.15628937482889249</v>
      </c>
    </row>
    <row r="36" spans="1:11" x14ac:dyDescent="0.25">
      <c r="A36" s="16">
        <v>2.9999999999998999E-3</v>
      </c>
      <c r="B36" s="15">
        <v>1842</v>
      </c>
      <c r="C36">
        <f t="shared" si="0"/>
        <v>5.1625560538116594E-2</v>
      </c>
      <c r="D36">
        <f t="shared" si="1"/>
        <v>0.37235305956259457</v>
      </c>
      <c r="E36">
        <f t="shared" ref="E36:E67" si="7">D36*N$2+E35</f>
        <v>0.58029506077494553</v>
      </c>
      <c r="F36">
        <v>1</v>
      </c>
      <c r="G36">
        <f t="shared" si="3"/>
        <v>0.37235305956259457</v>
      </c>
      <c r="H36">
        <f t="shared" si="6"/>
        <v>0.67966177981584208</v>
      </c>
      <c r="J36">
        <f t="shared" si="4"/>
        <v>5.6638867436273888E-3</v>
      </c>
      <c r="K36">
        <f t="shared" si="5"/>
        <v>0.22923900458564472</v>
      </c>
    </row>
    <row r="37" spans="1:11" x14ac:dyDescent="0.25">
      <c r="A37" s="16">
        <v>3.9999999999999003E-3</v>
      </c>
      <c r="B37" s="15">
        <v>1739</v>
      </c>
      <c r="C37">
        <f t="shared" si="0"/>
        <v>4.8738789237668161E-2</v>
      </c>
      <c r="D37">
        <f t="shared" si="1"/>
        <v>0.36527917401303062</v>
      </c>
      <c r="E37">
        <f t="shared" si="7"/>
        <v>0.60745110985562012</v>
      </c>
      <c r="F37">
        <v>1</v>
      </c>
      <c r="G37">
        <f t="shared" si="3"/>
        <v>0.36527917401303062</v>
      </c>
      <c r="H37">
        <f t="shared" si="6"/>
        <v>0.71146789001483235</v>
      </c>
      <c r="J37">
        <f t="shared" si="4"/>
        <v>6.6764997175145169E-2</v>
      </c>
      <c r="K37">
        <f t="shared" si="5"/>
        <v>0.30080275253337274</v>
      </c>
    </row>
    <row r="38" spans="1:11" x14ac:dyDescent="0.25">
      <c r="A38" s="16">
        <v>4.9999999999999004E-3</v>
      </c>
      <c r="B38" s="15">
        <v>1599</v>
      </c>
      <c r="C38">
        <f t="shared" si="0"/>
        <v>4.4815022421524665E-2</v>
      </c>
      <c r="D38">
        <f t="shared" si="1"/>
        <v>0.35520129408267054</v>
      </c>
      <c r="E38">
        <f t="shared" si="7"/>
        <v>0.63385793636493548</v>
      </c>
      <c r="F38">
        <v>1</v>
      </c>
      <c r="G38">
        <f t="shared" si="3"/>
        <v>0.35520129408267054</v>
      </c>
      <c r="H38">
        <f t="shared" si="6"/>
        <v>0.74239648465191488</v>
      </c>
      <c r="J38">
        <f t="shared" si="4"/>
        <v>0.12618035682110484</v>
      </c>
      <c r="K38">
        <f t="shared" si="5"/>
        <v>0.37039209046680832</v>
      </c>
    </row>
    <row r="39" spans="1:11" x14ac:dyDescent="0.25">
      <c r="A39" s="16">
        <v>5.9999999999999004E-3</v>
      </c>
      <c r="B39" s="15">
        <v>1399</v>
      </c>
      <c r="C39">
        <f t="shared" si="0"/>
        <v>3.9209641255605381E-2</v>
      </c>
      <c r="D39">
        <f t="shared" si="1"/>
        <v>0.33972769793660362</v>
      </c>
      <c r="E39">
        <f t="shared" si="7"/>
        <v>0.65911440510328712</v>
      </c>
      <c r="F39">
        <v>1</v>
      </c>
      <c r="G39">
        <f t="shared" si="3"/>
        <v>0.33972769793660362</v>
      </c>
      <c r="H39">
        <f t="shared" si="6"/>
        <v>0.77197774021464083</v>
      </c>
      <c r="J39">
        <f t="shared" si="4"/>
        <v>0.18300741148239585</v>
      </c>
      <c r="K39">
        <f t="shared" si="5"/>
        <v>0.43694991548294193</v>
      </c>
    </row>
    <row r="40" spans="1:11" x14ac:dyDescent="0.25">
      <c r="A40" s="16">
        <v>6.9999999999999004E-3</v>
      </c>
      <c r="B40" s="15">
        <v>1199</v>
      </c>
      <c r="C40">
        <f t="shared" si="0"/>
        <v>3.3604260089686096E-2</v>
      </c>
      <c r="D40">
        <f t="shared" si="1"/>
        <v>0.32269936622924938</v>
      </c>
      <c r="E40">
        <f t="shared" si="7"/>
        <v>0.6831049319415663</v>
      </c>
      <c r="F40">
        <v>1</v>
      </c>
      <c r="G40">
        <f t="shared" si="3"/>
        <v>0.32269936622924938</v>
      </c>
      <c r="H40">
        <f t="shared" si="6"/>
        <v>0.80007628054660529</v>
      </c>
      <c r="J40">
        <f t="shared" si="4"/>
        <v>0.23698609686852401</v>
      </c>
      <c r="K40">
        <f t="shared" si="5"/>
        <v>0.50017163122986186</v>
      </c>
    </row>
    <row r="41" spans="1:11" x14ac:dyDescent="0.25">
      <c r="A41" s="16">
        <v>7.9999999999998996E-3</v>
      </c>
      <c r="B41" s="15">
        <v>989</v>
      </c>
      <c r="C41">
        <f t="shared" si="0"/>
        <v>2.7718609865470853E-2</v>
      </c>
      <c r="D41">
        <f t="shared" si="1"/>
        <v>0.30263824881914486</v>
      </c>
      <c r="E41">
        <f t="shared" si="7"/>
        <v>0.70560404966659962</v>
      </c>
      <c r="F41">
        <v>1</v>
      </c>
      <c r="G41">
        <f t="shared" si="3"/>
        <v>0.30263824881914486</v>
      </c>
      <c r="H41">
        <f t="shared" si="6"/>
        <v>0.82642803059745207</v>
      </c>
      <c r="J41">
        <f t="shared" si="4"/>
        <v>0.28760911174984916</v>
      </c>
      <c r="K41">
        <f t="shared" si="5"/>
        <v>0.559463068844267</v>
      </c>
    </row>
    <row r="42" spans="1:11" x14ac:dyDescent="0.25">
      <c r="A42" s="16">
        <v>8.9999999999999004E-3</v>
      </c>
      <c r="B42" s="15">
        <v>876</v>
      </c>
      <c r="C42">
        <f t="shared" si="0"/>
        <v>2.4551569506726458E-2</v>
      </c>
      <c r="D42">
        <f t="shared" si="1"/>
        <v>0.29064292360606214</v>
      </c>
      <c r="E42">
        <f t="shared" si="7"/>
        <v>0.72721139566359705</v>
      </c>
      <c r="F42">
        <v>1</v>
      </c>
      <c r="G42">
        <f t="shared" si="3"/>
        <v>0.29064292360606214</v>
      </c>
      <c r="H42">
        <f t="shared" si="6"/>
        <v>0.85173530655083385</v>
      </c>
      <c r="J42">
        <f t="shared" si="4"/>
        <v>0.3362256402430932</v>
      </c>
      <c r="K42">
        <f t="shared" si="5"/>
        <v>0.6164044397393762</v>
      </c>
    </row>
    <row r="43" spans="1:11" x14ac:dyDescent="0.25">
      <c r="A43" s="16">
        <v>9.9999999999998996E-3</v>
      </c>
      <c r="B43" s="15">
        <v>761</v>
      </c>
      <c r="C43">
        <f t="shared" si="0"/>
        <v>2.1328475336322868E-2</v>
      </c>
      <c r="D43">
        <f t="shared" si="1"/>
        <v>0.27732345597332425</v>
      </c>
      <c r="E43">
        <f t="shared" si="7"/>
        <v>0.74782852885215723</v>
      </c>
      <c r="F43">
        <v>0.1</v>
      </c>
      <c r="G43">
        <f t="shared" si="3"/>
        <v>0.12872214565446868</v>
      </c>
      <c r="H43">
        <f t="shared" si="6"/>
        <v>0.86294358515253278</v>
      </c>
      <c r="J43">
        <f t="shared" si="4"/>
        <v>0.38261418991735363</v>
      </c>
      <c r="K43">
        <f t="shared" si="5"/>
        <v>0.64162306659319879</v>
      </c>
    </row>
    <row r="44" spans="1:11" x14ac:dyDescent="0.25">
      <c r="A44" s="16">
        <v>1.09999999999999E-2</v>
      </c>
      <c r="B44" s="15">
        <v>619</v>
      </c>
      <c r="C44">
        <f t="shared" si="0"/>
        <v>1.7348654708520178E-2</v>
      </c>
      <c r="D44">
        <f t="shared" si="1"/>
        <v>0.25887409944359602</v>
      </c>
      <c r="E44">
        <f t="shared" si="7"/>
        <v>0.76707407650540216</v>
      </c>
      <c r="F44">
        <v>0.1</v>
      </c>
      <c r="G44">
        <f t="shared" si="3"/>
        <v>0.12015871292889595</v>
      </c>
      <c r="H44">
        <f t="shared" si="6"/>
        <v>0.87340621630338222</v>
      </c>
      <c r="J44">
        <f t="shared" si="4"/>
        <v>0.42591667213715478</v>
      </c>
      <c r="K44">
        <f t="shared" si="5"/>
        <v>0.66516398668261001</v>
      </c>
    </row>
    <row r="45" spans="1:11" x14ac:dyDescent="0.25">
      <c r="A45" s="16">
        <v>1.19999999999999E-2</v>
      </c>
      <c r="B45" s="15">
        <v>544</v>
      </c>
      <c r="C45">
        <f t="shared" si="0"/>
        <v>1.5246636771300448E-2</v>
      </c>
      <c r="D45">
        <f t="shared" si="1"/>
        <v>0.24796555177143534</v>
      </c>
      <c r="E45">
        <f t="shared" si="7"/>
        <v>0.78550864702921042</v>
      </c>
      <c r="F45">
        <v>0.1</v>
      </c>
      <c r="G45">
        <f t="shared" si="3"/>
        <v>0.11509541362229256</v>
      </c>
      <c r="H45">
        <f t="shared" si="6"/>
        <v>0.88342796862189354</v>
      </c>
      <c r="J45">
        <f t="shared" si="4"/>
        <v>0.46739445581572348</v>
      </c>
      <c r="K45">
        <f t="shared" si="5"/>
        <v>0.68771292939926032</v>
      </c>
    </row>
    <row r="46" spans="1:11" x14ac:dyDescent="0.25">
      <c r="A46" s="16">
        <v>1.2999999999999901E-2</v>
      </c>
      <c r="B46" s="15">
        <v>449</v>
      </c>
      <c r="C46">
        <f t="shared" si="0"/>
        <v>1.258408071748879E-2</v>
      </c>
      <c r="D46">
        <f t="shared" si="1"/>
        <v>0.23259863679284912</v>
      </c>
      <c r="E46">
        <f t="shared" si="7"/>
        <v>0.8028007908091328</v>
      </c>
      <c r="F46">
        <v>0.1</v>
      </c>
      <c r="G46">
        <f t="shared" si="3"/>
        <v>0.1079627235251243</v>
      </c>
      <c r="H46">
        <f t="shared" si="6"/>
        <v>0.89282865315613069</v>
      </c>
      <c r="J46">
        <f t="shared" si="4"/>
        <v>0.50630177932054887</v>
      </c>
      <c r="K46">
        <f t="shared" si="5"/>
        <v>0.70886446960129379</v>
      </c>
    </row>
    <row r="47" spans="1:11" x14ac:dyDescent="0.25">
      <c r="A47" s="16">
        <v>1.39999999999999E-2</v>
      </c>
      <c r="B47" s="15">
        <v>359</v>
      </c>
      <c r="C47">
        <f t="shared" si="0"/>
        <v>1.0061659192825112E-2</v>
      </c>
      <c r="D47">
        <f t="shared" si="1"/>
        <v>0.21588536436006639</v>
      </c>
      <c r="E47">
        <f t="shared" si="7"/>
        <v>0.818850415226407</v>
      </c>
      <c r="F47">
        <v>0.1</v>
      </c>
      <c r="G47">
        <f t="shared" si="3"/>
        <v>0.10020510965541103</v>
      </c>
      <c r="H47">
        <f t="shared" si="6"/>
        <v>0.9015538556503967</v>
      </c>
      <c r="J47">
        <f t="shared" si="4"/>
        <v>0.54241343425941579</v>
      </c>
      <c r="K47">
        <f t="shared" si="5"/>
        <v>0.72849617521339272</v>
      </c>
    </row>
    <row r="48" spans="1:11" x14ac:dyDescent="0.25">
      <c r="A48" s="16">
        <v>1.4999999999999901E-2</v>
      </c>
      <c r="B48" s="15">
        <v>278</v>
      </c>
      <c r="C48">
        <f t="shared" si="0"/>
        <v>7.7914798206278023E-3</v>
      </c>
      <c r="D48">
        <f t="shared" si="1"/>
        <v>0.198247011892669</v>
      </c>
      <c r="E48">
        <f t="shared" si="7"/>
        <v>0.83358874680416717</v>
      </c>
      <c r="F48">
        <v>0.1</v>
      </c>
      <c r="G48">
        <f t="shared" si="3"/>
        <v>9.2018111669811206E-2</v>
      </c>
      <c r="H48">
        <f t="shared" si="6"/>
        <v>0.90956618815739199</v>
      </c>
      <c r="J48">
        <f t="shared" si="4"/>
        <v>0.5755746803093762</v>
      </c>
      <c r="K48">
        <f t="shared" si="5"/>
        <v>0.74652392335413187</v>
      </c>
    </row>
    <row r="49" spans="1:11" x14ac:dyDescent="0.25">
      <c r="A49" s="16">
        <v>1.59999999999999E-2</v>
      </c>
      <c r="B49" s="15">
        <v>236</v>
      </c>
      <c r="C49">
        <f t="shared" si="0"/>
        <v>6.6143497757847535E-3</v>
      </c>
      <c r="D49">
        <f t="shared" si="1"/>
        <v>0.18771359150498831</v>
      </c>
      <c r="E49">
        <f t="shared" si="7"/>
        <v>0.847543989442329</v>
      </c>
      <c r="F49">
        <v>0.1</v>
      </c>
      <c r="G49">
        <f t="shared" si="3"/>
        <v>8.7128931024690465E-2</v>
      </c>
      <c r="H49">
        <f t="shared" si="6"/>
        <v>0.91715280294094559</v>
      </c>
      <c r="J49">
        <f t="shared" si="4"/>
        <v>0.60697397624524019</v>
      </c>
      <c r="K49">
        <f t="shared" si="5"/>
        <v>0.76359380661712772</v>
      </c>
    </row>
    <row r="50" spans="1:11" x14ac:dyDescent="0.25">
      <c r="A50" s="16">
        <v>1.6999999999999901E-2</v>
      </c>
      <c r="B50" s="15">
        <v>229</v>
      </c>
      <c r="C50">
        <f t="shared" si="0"/>
        <v>6.4181614349775786E-3</v>
      </c>
      <c r="D50">
        <f t="shared" si="1"/>
        <v>0.18583900813865292</v>
      </c>
      <c r="E50">
        <f t="shared" si="7"/>
        <v>0.86135986941893317</v>
      </c>
      <c r="F50">
        <v>0.1</v>
      </c>
      <c r="G50">
        <f t="shared" si="3"/>
        <v>8.6258826502604607E-2</v>
      </c>
      <c r="H50">
        <f t="shared" si="6"/>
        <v>0.92466365474023149</v>
      </c>
      <c r="J50">
        <f t="shared" si="4"/>
        <v>0.63805970619259966</v>
      </c>
      <c r="K50">
        <f t="shared" si="5"/>
        <v>0.78049322316552083</v>
      </c>
    </row>
    <row r="51" spans="1:11" x14ac:dyDescent="0.25">
      <c r="A51" s="16">
        <v>1.7999999999999901E-2</v>
      </c>
      <c r="B51" s="15">
        <v>183</v>
      </c>
      <c r="C51">
        <f t="shared" si="0"/>
        <v>5.1289237668161432E-3</v>
      </c>
      <c r="D51">
        <f t="shared" si="1"/>
        <v>0.17245485079616313</v>
      </c>
      <c r="E51">
        <f t="shared" si="7"/>
        <v>0.87418072734239627</v>
      </c>
      <c r="F51">
        <v>0.1</v>
      </c>
      <c r="G51">
        <f t="shared" si="3"/>
        <v>8.0046450975782862E-2</v>
      </c>
      <c r="H51">
        <f t="shared" si="6"/>
        <v>0.93163357370057986</v>
      </c>
      <c r="J51">
        <f t="shared" si="4"/>
        <v>0.6669066365203915</v>
      </c>
      <c r="K51">
        <f t="shared" si="5"/>
        <v>0.79617554082630471</v>
      </c>
    </row>
    <row r="52" spans="1:11" x14ac:dyDescent="0.25">
      <c r="A52" s="16">
        <v>1.8999999999999899E-2</v>
      </c>
      <c r="B52" s="15">
        <v>154</v>
      </c>
      <c r="C52">
        <f t="shared" si="0"/>
        <v>4.3161434977578477E-3</v>
      </c>
      <c r="D52">
        <f t="shared" si="1"/>
        <v>0.1628165788745092</v>
      </c>
      <c r="E52">
        <f t="shared" si="7"/>
        <v>0.88628504459237445</v>
      </c>
      <c r="F52">
        <v>0.1</v>
      </c>
      <c r="G52">
        <f t="shared" si="3"/>
        <v>7.5572761443095632E-2</v>
      </c>
      <c r="H52">
        <f t="shared" si="6"/>
        <v>0.93821395317333722</v>
      </c>
      <c r="J52">
        <f t="shared" si="4"/>
        <v>0.69414135033284241</v>
      </c>
      <c r="K52">
        <f t="shared" si="5"/>
        <v>0.81098139464000885</v>
      </c>
    </row>
    <row r="53" spans="1:11" x14ac:dyDescent="0.25">
      <c r="A53" s="16">
        <v>1.99999999999999E-2</v>
      </c>
      <c r="B53" s="15">
        <v>130</v>
      </c>
      <c r="C53">
        <f t="shared" si="0"/>
        <v>3.6434977578475337E-3</v>
      </c>
      <c r="D53">
        <f t="shared" si="1"/>
        <v>0.15387668992578196</v>
      </c>
      <c r="E53">
        <f t="shared" si="7"/>
        <v>0.8977247412443583</v>
      </c>
      <c r="F53">
        <v>0.1</v>
      </c>
      <c r="G53">
        <f t="shared" si="3"/>
        <v>7.1423232571280554E-2</v>
      </c>
      <c r="H53">
        <f t="shared" si="6"/>
        <v>0.94443301893877074</v>
      </c>
      <c r="J53">
        <f t="shared" si="4"/>
        <v>0.7198806677998062</v>
      </c>
      <c r="K53">
        <f t="shared" si="5"/>
        <v>0.82497429261223432</v>
      </c>
    </row>
    <row r="54" spans="1:11" x14ac:dyDescent="0.25">
      <c r="A54" s="16">
        <v>2.0999999999999901E-2</v>
      </c>
      <c r="B54" s="15">
        <v>131</v>
      </c>
      <c r="C54">
        <f t="shared" si="0"/>
        <v>3.67152466367713E-3</v>
      </c>
      <c r="D54">
        <f t="shared" si="1"/>
        <v>0.15427023816128793</v>
      </c>
      <c r="E54">
        <f t="shared" si="7"/>
        <v>0.90919369555995755</v>
      </c>
      <c r="F54">
        <v>0.1</v>
      </c>
      <c r="G54">
        <f t="shared" si="3"/>
        <v>7.160590148082184E-2</v>
      </c>
      <c r="H54">
        <f t="shared" si="6"/>
        <v>0.95066799031251736</v>
      </c>
      <c r="J54">
        <f t="shared" si="4"/>
        <v>0.74568581500990461</v>
      </c>
      <c r="K54">
        <f t="shared" si="5"/>
        <v>0.83900297820316383</v>
      </c>
    </row>
    <row r="55" spans="1:11" x14ac:dyDescent="0.25">
      <c r="A55" s="16">
        <v>2.1999999999999902E-2</v>
      </c>
      <c r="B55" s="15">
        <v>68</v>
      </c>
      <c r="C55">
        <f t="shared" si="0"/>
        <v>1.905829596412556E-3</v>
      </c>
      <c r="D55">
        <f t="shared" si="1"/>
        <v>0.12398277588571766</v>
      </c>
      <c r="E55">
        <f t="shared" si="7"/>
        <v>0.91841098082186168</v>
      </c>
      <c r="F55">
        <v>0.1</v>
      </c>
      <c r="G55">
        <f t="shared" si="3"/>
        <v>5.75477068111463E-2</v>
      </c>
      <c r="H55">
        <f t="shared" si="6"/>
        <v>0.95567886647177303</v>
      </c>
      <c r="J55">
        <f t="shared" si="4"/>
        <v>0.76642470684918851</v>
      </c>
      <c r="K55">
        <f t="shared" si="5"/>
        <v>0.85027744956148932</v>
      </c>
    </row>
    <row r="56" spans="1:11" x14ac:dyDescent="0.25">
      <c r="A56" s="16">
        <v>2.2999999999999899E-2</v>
      </c>
      <c r="B56" s="15">
        <v>83</v>
      </c>
      <c r="C56">
        <f t="shared" si="0"/>
        <v>2.3262331838565021E-3</v>
      </c>
      <c r="D56">
        <f t="shared" si="1"/>
        <v>0.13250057071274771</v>
      </c>
      <c r="E56">
        <f t="shared" si="7"/>
        <v>0.92826150682355602</v>
      </c>
      <c r="F56">
        <v>0.1</v>
      </c>
      <c r="G56">
        <f t="shared" si="3"/>
        <v>6.150131694676101E-2</v>
      </c>
      <c r="H56">
        <f t="shared" si="6"/>
        <v>0.96103399702219949</v>
      </c>
      <c r="J56">
        <f t="shared" si="4"/>
        <v>0.7885883903530011</v>
      </c>
      <c r="K56">
        <f t="shared" si="5"/>
        <v>0.86232649329994859</v>
      </c>
    </row>
    <row r="57" spans="1:11" x14ac:dyDescent="0.25">
      <c r="A57" s="16">
        <v>2.39999999999999E-2</v>
      </c>
      <c r="B57" s="15">
        <v>67</v>
      </c>
      <c r="C57">
        <f t="shared" si="0"/>
        <v>1.8778026905829596E-3</v>
      </c>
      <c r="D57">
        <f t="shared" si="1"/>
        <v>0.12337201338987996</v>
      </c>
      <c r="E57">
        <f t="shared" si="7"/>
        <v>0.93743338600295245</v>
      </c>
      <c r="F57">
        <v>0.1</v>
      </c>
      <c r="G57">
        <f t="shared" si="3"/>
        <v>5.7264215973079305E-2</v>
      </c>
      <c r="H57">
        <f t="shared" si="6"/>
        <v>0.9660201886621137</v>
      </c>
      <c r="J57">
        <f t="shared" si="4"/>
        <v>0.80922511850664303</v>
      </c>
      <c r="K57">
        <f t="shared" si="5"/>
        <v>0.87354542448975558</v>
      </c>
    </row>
    <row r="58" spans="1:11" x14ac:dyDescent="0.25">
      <c r="A58" s="16">
        <v>2.4999999999999901E-2</v>
      </c>
      <c r="B58" s="15">
        <v>62</v>
      </c>
      <c r="C58">
        <f t="shared" si="0"/>
        <v>1.7376681614349775E-3</v>
      </c>
      <c r="D58">
        <f t="shared" si="1"/>
        <v>0.12022338393865226</v>
      </c>
      <c r="E58">
        <f t="shared" si="7"/>
        <v>0.94637118576584389</v>
      </c>
      <c r="F58">
        <v>0.1</v>
      </c>
      <c r="G58">
        <f t="shared" si="3"/>
        <v>5.5802751642879019E-2</v>
      </c>
      <c r="H58">
        <f t="shared" si="6"/>
        <v>0.97087912559153466</v>
      </c>
      <c r="J58">
        <f t="shared" si="4"/>
        <v>0.82933516797314888</v>
      </c>
      <c r="K58">
        <f t="shared" si="5"/>
        <v>0.88447803258095292</v>
      </c>
    </row>
    <row r="59" spans="1:11" x14ac:dyDescent="0.25">
      <c r="A59" s="16">
        <v>2.5999999999999902E-2</v>
      </c>
      <c r="B59" s="15">
        <v>57</v>
      </c>
      <c r="C59">
        <f t="shared" si="0"/>
        <v>1.5975336322869955E-3</v>
      </c>
      <c r="D59">
        <f t="shared" si="1"/>
        <v>0.11690058109782085</v>
      </c>
      <c r="E59">
        <f t="shared" si="7"/>
        <v>0.95506195749250833</v>
      </c>
      <c r="F59">
        <v>0.1</v>
      </c>
      <c r="G59">
        <f t="shared" si="3"/>
        <v>5.4260443186649028E-2</v>
      </c>
      <c r="H59">
        <f t="shared" si="6"/>
        <v>0.97560376843519991</v>
      </c>
      <c r="J59">
        <f t="shared" si="4"/>
        <v>0.84888940435814386</v>
      </c>
      <c r="K59">
        <f t="shared" si="5"/>
        <v>0.89510847897919965</v>
      </c>
    </row>
    <row r="60" spans="1:11" x14ac:dyDescent="0.25">
      <c r="A60" s="16">
        <v>2.6999999999999899E-2</v>
      </c>
      <c r="B60" s="15">
        <v>48</v>
      </c>
      <c r="C60">
        <f t="shared" si="0"/>
        <v>1.3452914798206279E-3</v>
      </c>
      <c r="D60">
        <f t="shared" si="1"/>
        <v>0.11039230390269839</v>
      </c>
      <c r="E60">
        <f t="shared" si="7"/>
        <v>0.96326888259578147</v>
      </c>
      <c r="F60">
        <v>0.1</v>
      </c>
      <c r="G60">
        <f t="shared" si="3"/>
        <v>5.123956851115534E-2</v>
      </c>
      <c r="H60">
        <f t="shared" si="6"/>
        <v>0.98006537336249422</v>
      </c>
      <c r="J60">
        <f t="shared" si="4"/>
        <v>0.8673549858405083</v>
      </c>
      <c r="K60">
        <f t="shared" si="5"/>
        <v>0.905147090065612</v>
      </c>
    </row>
    <row r="61" spans="1:11" x14ac:dyDescent="0.25">
      <c r="A61" s="16">
        <v>2.79999999999999E-2</v>
      </c>
      <c r="B61" s="15">
        <v>28</v>
      </c>
      <c r="C61">
        <f t="shared" si="0"/>
        <v>7.8475336322869952E-4</v>
      </c>
      <c r="D61">
        <f t="shared" si="1"/>
        <v>9.223825153189677E-2</v>
      </c>
      <c r="E61">
        <f t="shared" si="7"/>
        <v>0.97012617604122287</v>
      </c>
      <c r="F61">
        <v>0.1</v>
      </c>
      <c r="G61">
        <f t="shared" si="3"/>
        <v>4.2813203834241878E-2</v>
      </c>
      <c r="H61">
        <f t="shared" si="6"/>
        <v>0.98379326582393289</v>
      </c>
      <c r="J61">
        <f t="shared" si="4"/>
        <v>0.88278389609275121</v>
      </c>
      <c r="K61">
        <f t="shared" si="5"/>
        <v>0.913534848103849</v>
      </c>
    </row>
    <row r="62" spans="1:11" x14ac:dyDescent="0.25">
      <c r="A62" s="16">
        <v>2.89999999999998E-2</v>
      </c>
      <c r="B62" s="15">
        <v>35</v>
      </c>
      <c r="C62">
        <f t="shared" si="0"/>
        <v>9.8094170403587445E-4</v>
      </c>
      <c r="D62">
        <f t="shared" si="1"/>
        <v>9.9360644424102459E-2</v>
      </c>
      <c r="E62">
        <f t="shared" si="7"/>
        <v>0.97751297148051641</v>
      </c>
      <c r="F62">
        <v>0.1</v>
      </c>
      <c r="G62">
        <f t="shared" si="3"/>
        <v>4.6119125765948399E-2</v>
      </c>
      <c r="H62">
        <f t="shared" si="6"/>
        <v>0.98780901624374884</v>
      </c>
      <c r="J62">
        <f t="shared" si="4"/>
        <v>0.89940418583116188</v>
      </c>
      <c r="K62">
        <f t="shared" si="5"/>
        <v>0.92257028654843487</v>
      </c>
    </row>
    <row r="63" spans="1:11" x14ac:dyDescent="0.25">
      <c r="A63" s="16">
        <v>2.9999999999999801E-2</v>
      </c>
      <c r="B63" s="15">
        <v>31</v>
      </c>
      <c r="C63">
        <f t="shared" si="0"/>
        <v>8.6883408071748876E-4</v>
      </c>
      <c r="D63">
        <f t="shared" si="1"/>
        <v>9.5421363067696649E-2</v>
      </c>
      <c r="E63">
        <f t="shared" si="7"/>
        <v>0.98460690785346383</v>
      </c>
      <c r="F63">
        <v>0.1</v>
      </c>
      <c r="G63">
        <f t="shared" si="3"/>
        <v>4.4290673330313154E-2</v>
      </c>
      <c r="H63">
        <f t="shared" si="6"/>
        <v>0.99166555704035386</v>
      </c>
      <c r="J63">
        <f t="shared" si="4"/>
        <v>0.9153655426702938</v>
      </c>
      <c r="K63">
        <f t="shared" si="5"/>
        <v>0.93124750334079631</v>
      </c>
    </row>
    <row r="64" spans="1:11" ht="15.75" thickBot="1" x14ac:dyDescent="0.3">
      <c r="A64" s="14" t="s">
        <v>69</v>
      </c>
      <c r="B64" s="14">
        <v>313</v>
      </c>
      <c r="C64">
        <f t="shared" si="0"/>
        <v>8.7724215246636778E-3</v>
      </c>
      <c r="D64">
        <f t="shared" si="1"/>
        <v>0.20624012534033481</v>
      </c>
      <c r="E64">
        <f t="shared" si="7"/>
        <v>0.99993947364038394</v>
      </c>
      <c r="F64">
        <v>0.1</v>
      </c>
      <c r="G64">
        <f t="shared" si="3"/>
        <v>9.5728186282259806E-2</v>
      </c>
      <c r="H64">
        <f t="shared" si="6"/>
        <v>1.0000009384654509</v>
      </c>
      <c r="J64">
        <f t="shared" si="4"/>
        <v>0.94986381569086364</v>
      </c>
      <c r="K64">
        <f t="shared" si="5"/>
        <v>0.95000211154726455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C46"/>
  <sheetViews>
    <sheetView workbookViewId="0">
      <selection activeCell="G29" sqref="G29"/>
    </sheetView>
  </sheetViews>
  <sheetFormatPr defaultRowHeight="15" x14ac:dyDescent="0.25"/>
  <sheetData>
    <row r="6" spans="2:3" x14ac:dyDescent="0.25">
      <c r="B6">
        <v>-2</v>
      </c>
      <c r="C6">
        <f>NORMDIST(B6,0,1,FALSE)</f>
        <v>5.3990966513188063E-2</v>
      </c>
    </row>
    <row r="7" spans="2:3" x14ac:dyDescent="0.25">
      <c r="B7">
        <v>-1.9</v>
      </c>
      <c r="C7">
        <f t="shared" ref="C7:C46" si="0">NORMDIST(B7,0,1,FALSE)</f>
        <v>6.5615814774676595E-2</v>
      </c>
    </row>
    <row r="8" spans="2:3" x14ac:dyDescent="0.25">
      <c r="B8">
        <v>-1.8</v>
      </c>
      <c r="C8">
        <f t="shared" si="0"/>
        <v>7.8950158300894149E-2</v>
      </c>
    </row>
    <row r="9" spans="2:3" x14ac:dyDescent="0.25">
      <c r="B9">
        <v>-1.7</v>
      </c>
      <c r="C9">
        <f t="shared" si="0"/>
        <v>9.4049077376886947E-2</v>
      </c>
    </row>
    <row r="10" spans="2:3" x14ac:dyDescent="0.25">
      <c r="B10">
        <v>-1.6</v>
      </c>
      <c r="C10">
        <f t="shared" si="0"/>
        <v>0.11092083467945554</v>
      </c>
    </row>
    <row r="11" spans="2:3" x14ac:dyDescent="0.25">
      <c r="B11">
        <v>-1.5</v>
      </c>
      <c r="C11">
        <f t="shared" si="0"/>
        <v>0.12951759566589174</v>
      </c>
    </row>
    <row r="12" spans="2:3" x14ac:dyDescent="0.25">
      <c r="B12">
        <v>-1.4</v>
      </c>
      <c r="C12">
        <f t="shared" si="0"/>
        <v>0.14972746563574488</v>
      </c>
    </row>
    <row r="13" spans="2:3" x14ac:dyDescent="0.25">
      <c r="B13">
        <v>-1.3</v>
      </c>
      <c r="C13">
        <f t="shared" si="0"/>
        <v>0.17136859204780736</v>
      </c>
    </row>
    <row r="14" spans="2:3" x14ac:dyDescent="0.25">
      <c r="B14">
        <v>-1.2</v>
      </c>
      <c r="C14">
        <f t="shared" si="0"/>
        <v>0.19418605498321295</v>
      </c>
    </row>
    <row r="15" spans="2:3" x14ac:dyDescent="0.25">
      <c r="B15">
        <v>-1.1000000000000001</v>
      </c>
      <c r="C15">
        <f t="shared" si="0"/>
        <v>0.21785217703255053</v>
      </c>
    </row>
    <row r="16" spans="2:3" x14ac:dyDescent="0.25">
      <c r="B16">
        <v>-1</v>
      </c>
      <c r="C16">
        <f t="shared" si="0"/>
        <v>0.24197072451914337</v>
      </c>
    </row>
    <row r="17" spans="2:3" x14ac:dyDescent="0.25">
      <c r="B17">
        <v>-0.9</v>
      </c>
      <c r="C17">
        <f t="shared" si="0"/>
        <v>0.26608524989875482</v>
      </c>
    </row>
    <row r="18" spans="2:3" x14ac:dyDescent="0.25">
      <c r="B18">
        <v>-0.8</v>
      </c>
      <c r="C18">
        <f t="shared" si="0"/>
        <v>0.28969155276148273</v>
      </c>
    </row>
    <row r="19" spans="2:3" x14ac:dyDescent="0.25">
      <c r="B19">
        <v>-0.7</v>
      </c>
      <c r="C19">
        <f t="shared" si="0"/>
        <v>0.31225393336676127</v>
      </c>
    </row>
    <row r="20" spans="2:3" x14ac:dyDescent="0.25">
      <c r="B20">
        <v>-0.6</v>
      </c>
      <c r="C20">
        <f t="shared" si="0"/>
        <v>0.33322460289179967</v>
      </c>
    </row>
    <row r="21" spans="2:3" x14ac:dyDescent="0.25">
      <c r="B21">
        <v>-0.5</v>
      </c>
      <c r="C21">
        <f t="shared" si="0"/>
        <v>0.35206532676429952</v>
      </c>
    </row>
    <row r="22" spans="2:3" x14ac:dyDescent="0.25">
      <c r="B22">
        <v>-0.4</v>
      </c>
      <c r="C22">
        <f t="shared" si="0"/>
        <v>0.36827014030332333</v>
      </c>
    </row>
    <row r="23" spans="2:3" x14ac:dyDescent="0.25">
      <c r="B23">
        <v>-0.3</v>
      </c>
      <c r="C23">
        <f t="shared" si="0"/>
        <v>0.38138781546052414</v>
      </c>
    </row>
    <row r="24" spans="2:3" x14ac:dyDescent="0.25">
      <c r="B24">
        <v>-0.2</v>
      </c>
      <c r="C24">
        <f t="shared" si="0"/>
        <v>0.39104269397545588</v>
      </c>
    </row>
    <row r="25" spans="2:3" x14ac:dyDescent="0.25">
      <c r="B25">
        <v>-0.1</v>
      </c>
      <c r="C25">
        <f t="shared" si="0"/>
        <v>0.39695254747701181</v>
      </c>
    </row>
    <row r="26" spans="2:3" x14ac:dyDescent="0.25">
      <c r="B26">
        <v>0</v>
      </c>
      <c r="C26">
        <f t="shared" si="0"/>
        <v>0.3989422804014327</v>
      </c>
    </row>
    <row r="27" spans="2:3" x14ac:dyDescent="0.25">
      <c r="B27">
        <v>0.1</v>
      </c>
      <c r="C27">
        <f t="shared" si="0"/>
        <v>0.39695254747701181</v>
      </c>
    </row>
    <row r="28" spans="2:3" x14ac:dyDescent="0.25">
      <c r="B28">
        <v>0.2</v>
      </c>
      <c r="C28">
        <f t="shared" si="0"/>
        <v>0.39104269397545588</v>
      </c>
    </row>
    <row r="29" spans="2:3" x14ac:dyDescent="0.25">
      <c r="B29">
        <v>0.3</v>
      </c>
      <c r="C29">
        <f t="shared" si="0"/>
        <v>0.38138781546052414</v>
      </c>
    </row>
    <row r="30" spans="2:3" x14ac:dyDescent="0.25">
      <c r="B30">
        <v>0.4</v>
      </c>
      <c r="C30">
        <f t="shared" si="0"/>
        <v>0.36827014030332333</v>
      </c>
    </row>
    <row r="31" spans="2:3" x14ac:dyDescent="0.25">
      <c r="B31">
        <v>0.5</v>
      </c>
      <c r="C31">
        <f t="shared" si="0"/>
        <v>0.35206532676429952</v>
      </c>
    </row>
    <row r="32" spans="2:3" x14ac:dyDescent="0.25">
      <c r="B32">
        <v>0.6</v>
      </c>
      <c r="C32">
        <f t="shared" si="0"/>
        <v>0.33322460289179967</v>
      </c>
    </row>
    <row r="33" spans="2:3" x14ac:dyDescent="0.25">
      <c r="B33">
        <v>0.7</v>
      </c>
      <c r="C33">
        <f t="shared" si="0"/>
        <v>0.31225393336676127</v>
      </c>
    </row>
    <row r="34" spans="2:3" x14ac:dyDescent="0.25">
      <c r="B34">
        <v>0.8</v>
      </c>
      <c r="C34">
        <f t="shared" si="0"/>
        <v>0.28969155276148273</v>
      </c>
    </row>
    <row r="35" spans="2:3" x14ac:dyDescent="0.25">
      <c r="B35">
        <v>0.9</v>
      </c>
      <c r="C35">
        <f t="shared" si="0"/>
        <v>0.26608524989875482</v>
      </c>
    </row>
    <row r="36" spans="2:3" x14ac:dyDescent="0.25">
      <c r="B36">
        <v>1</v>
      </c>
      <c r="C36">
        <f t="shared" si="0"/>
        <v>0.24197072451914337</v>
      </c>
    </row>
    <row r="37" spans="2:3" x14ac:dyDescent="0.25">
      <c r="B37">
        <v>1.1000000000000001</v>
      </c>
      <c r="C37">
        <f t="shared" si="0"/>
        <v>0.21785217703255053</v>
      </c>
    </row>
    <row r="38" spans="2:3" x14ac:dyDescent="0.25">
      <c r="B38">
        <v>1.2</v>
      </c>
      <c r="C38">
        <f t="shared" si="0"/>
        <v>0.19418605498321295</v>
      </c>
    </row>
    <row r="39" spans="2:3" x14ac:dyDescent="0.25">
      <c r="B39">
        <v>1.3</v>
      </c>
      <c r="C39">
        <f t="shared" si="0"/>
        <v>0.17136859204780736</v>
      </c>
    </row>
    <row r="40" spans="2:3" x14ac:dyDescent="0.25">
      <c r="B40">
        <v>1.4</v>
      </c>
      <c r="C40">
        <f t="shared" si="0"/>
        <v>0.14972746563574488</v>
      </c>
    </row>
    <row r="41" spans="2:3" x14ac:dyDescent="0.25">
      <c r="B41">
        <v>1.5</v>
      </c>
      <c r="C41">
        <f t="shared" si="0"/>
        <v>0.12951759566589174</v>
      </c>
    </row>
    <row r="42" spans="2:3" x14ac:dyDescent="0.25">
      <c r="B42">
        <v>1.6</v>
      </c>
      <c r="C42">
        <f t="shared" si="0"/>
        <v>0.11092083467945554</v>
      </c>
    </row>
    <row r="43" spans="2:3" x14ac:dyDescent="0.25">
      <c r="B43">
        <v>1.7</v>
      </c>
      <c r="C43">
        <f t="shared" si="0"/>
        <v>9.4049077376886947E-2</v>
      </c>
    </row>
    <row r="44" spans="2:3" x14ac:dyDescent="0.25">
      <c r="B44">
        <v>1.8</v>
      </c>
      <c r="C44">
        <f t="shared" si="0"/>
        <v>7.8950158300894149E-2</v>
      </c>
    </row>
    <row r="45" spans="2:3" x14ac:dyDescent="0.25">
      <c r="B45">
        <v>1.9</v>
      </c>
      <c r="C45">
        <f t="shared" si="0"/>
        <v>6.5615814774676595E-2</v>
      </c>
    </row>
    <row r="46" spans="2:3" x14ac:dyDescent="0.25">
      <c r="B46">
        <v>2</v>
      </c>
      <c r="C46">
        <f t="shared" si="0"/>
        <v>5.3990966513188063E-2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Collected Data</vt:lpstr>
      <vt:lpstr>S&amp;P Default data</vt:lpstr>
      <vt:lpstr>Raw Data</vt:lpstr>
      <vt:lpstr>Daily market moves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2016-04-12T18:43:27Z</dcterms:modified>
</cp:coreProperties>
</file>